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U:\IFP_NEW\2_FISKAL\03_Databaza\05 - Fiskalne_indikatory_web\2025\"/>
    </mc:Choice>
  </mc:AlternateContent>
  <xr:revisionPtr revIDLastSave="0" documentId="13_ncr:1_{4D272179-1DC3-4FDE-AC79-75D6A423E50F}" xr6:coauthVersionLast="47" xr6:coauthVersionMax="47" xr10:uidLastSave="{00000000-0000-0000-0000-000000000000}"/>
  <bookViews>
    <workbookView xWindow="28680" yWindow="-120" windowWidth="29040" windowHeight="17520" tabRatio="870" xr2:uid="{00000000-000D-0000-FFFF-FFFF00000000}"/>
  </bookViews>
  <sheets>
    <sheet name="Obsah_Content" sheetId="1" r:id="rId1"/>
    <sheet name="1. Základné ukazovatele" sheetId="2" r:id="rId2"/>
    <sheet name="1a. Základné ukazovatele-ciele" sheetId="16" r:id="rId3"/>
    <sheet name="2. Dlh VS" sheetId="3" r:id="rId4"/>
    <sheet name="2a. Dlh VS-ciele" sheetId="17" r:id="rId5"/>
    <sheet name="3a. Príjmy a výdavky VS" sheetId="4" r:id="rId6"/>
    <sheet name="3b. Príjmy a výdavky VS (%HDP)" sheetId="5" r:id="rId7"/>
    <sheet name="4. Jednorazové vplyvy" sheetId="6" r:id="rId8"/>
    <sheet name="5. Konsolidačné úsilie" sheetId="7" r:id="rId9"/>
    <sheet name="6. Vydavky VS (COFOG)" sheetId="8" r:id="rId10"/>
    <sheet name="7. EU27 - saldo VS" sheetId="9" r:id="rId11"/>
    <sheet name="8. EU27 - hrubý dlh VS" sheetId="10" r:id="rId12"/>
    <sheet name="9. EU27 - čistý dlh VS" sheetId="15" r:id="rId13"/>
    <sheet name="10. EU27 - príjmy VS" sheetId="12" r:id="rId14"/>
    <sheet name="11. EU27 - výdavky VS" sheetId="1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A" localSheetId="2">#REF!</definedName>
    <definedName name="\A" localSheetId="4">#REF!</definedName>
    <definedName name="\A" localSheetId="6">'3b. Príjmy a výdavky VS (%HDP)'!#REF!</definedName>
    <definedName name="\A" localSheetId="9">'6. Vydavky VS (COFOG)'!#REF!</definedName>
    <definedName name="\A" localSheetId="12">#REF!</definedName>
    <definedName name="\A">#REF!</definedName>
    <definedName name="\B" localSheetId="2">#REF!</definedName>
    <definedName name="\B" localSheetId="4">#REF!</definedName>
    <definedName name="\B" localSheetId="6">'3b. Príjmy a výdavky VS (%HDP)'!#REF!</definedName>
    <definedName name="\B" localSheetId="9">'6. Vydavky VS (COFOG)'!#REF!</definedName>
    <definedName name="\B" localSheetId="12">#REF!</definedName>
    <definedName name="\B">#REF!</definedName>
    <definedName name="\C" localSheetId="2">#REF!</definedName>
    <definedName name="\C" localSheetId="4">#REF!</definedName>
    <definedName name="\C" localSheetId="6">'3b. Príjmy a výdavky VS (%HDP)'!#REF!</definedName>
    <definedName name="\C" localSheetId="9">'6. Vydavky VS (COFOG)'!#REF!</definedName>
    <definedName name="\C" localSheetId="12">#REF!</definedName>
    <definedName name="\C">#REF!</definedName>
    <definedName name="\D" localSheetId="2">#REF!</definedName>
    <definedName name="\D" localSheetId="4">#REF!</definedName>
    <definedName name="\D" localSheetId="6">'3b. Príjmy a výdavky VS (%HDP)'!#REF!</definedName>
    <definedName name="\D" localSheetId="9">'6. Vydavky VS (COFOG)'!#REF!</definedName>
    <definedName name="\D" localSheetId="12">#REF!</definedName>
    <definedName name="\D">#REF!</definedName>
    <definedName name="\E" localSheetId="2">#REF!</definedName>
    <definedName name="\E" localSheetId="4">#REF!</definedName>
    <definedName name="\E" localSheetId="6">'3b. Príjmy a výdavky VS (%HDP)'!#REF!</definedName>
    <definedName name="\E" localSheetId="9">'6. Vydavky VS (COFOG)'!#REF!</definedName>
    <definedName name="\E" localSheetId="12">#REF!</definedName>
    <definedName name="\E">#REF!</definedName>
    <definedName name="\F" localSheetId="2">#REF!</definedName>
    <definedName name="\F" localSheetId="4">#REF!</definedName>
    <definedName name="\F" localSheetId="6">'3b. Príjmy a výdavky VS (%HDP)'!#REF!</definedName>
    <definedName name="\F" localSheetId="9">'6. Vydavky VS (COFOG)'!#REF!</definedName>
    <definedName name="\F" localSheetId="12">#REF!</definedName>
    <definedName name="\F">#REF!</definedName>
    <definedName name="\G" localSheetId="2">#REF!</definedName>
    <definedName name="\G" localSheetId="4">#REF!</definedName>
    <definedName name="\G" localSheetId="6">'3b. Príjmy a výdavky VS (%HDP)'!#REF!</definedName>
    <definedName name="\G" localSheetId="9">'6. Vydavky VS (COFOG)'!#REF!</definedName>
    <definedName name="\G" localSheetId="12">#REF!</definedName>
    <definedName name="\G">#REF!</definedName>
    <definedName name="\H" localSheetId="2">#REF!</definedName>
    <definedName name="\H" localSheetId="4">#REF!</definedName>
    <definedName name="\H" localSheetId="6">'3b. Príjmy a výdavky VS (%HDP)'!#REF!</definedName>
    <definedName name="\H" localSheetId="9">'6. Vydavky VS (COFOG)'!#REF!</definedName>
    <definedName name="\H" localSheetId="12">#REF!</definedName>
    <definedName name="\H">#REF!</definedName>
    <definedName name="\I" localSheetId="2">#REF!</definedName>
    <definedName name="\I" localSheetId="4">#REF!</definedName>
    <definedName name="\I" localSheetId="6">'3b. Príjmy a výdavky VS (%HDP)'!#REF!</definedName>
    <definedName name="\I" localSheetId="9">'6. Vydavky VS (COFOG)'!#REF!</definedName>
    <definedName name="\I" localSheetId="12">#REF!</definedName>
    <definedName name="\I">#REF!</definedName>
    <definedName name="\J" localSheetId="2">#REF!</definedName>
    <definedName name="\J" localSheetId="4">#REF!</definedName>
    <definedName name="\J" localSheetId="6">'3b. Príjmy a výdavky VS (%HDP)'!#REF!</definedName>
    <definedName name="\J" localSheetId="9">'6. Vydavky VS (COFOG)'!#REF!</definedName>
    <definedName name="\J" localSheetId="12">#REF!</definedName>
    <definedName name="\J">#REF!</definedName>
    <definedName name="\K" localSheetId="2">#REF!</definedName>
    <definedName name="\K" localSheetId="4">#REF!</definedName>
    <definedName name="\K" localSheetId="6">'3b. Príjmy a výdavky VS (%HDP)'!#REF!</definedName>
    <definedName name="\K" localSheetId="9">'6. Vydavky VS (COFOG)'!#REF!</definedName>
    <definedName name="\K" localSheetId="12">#REF!</definedName>
    <definedName name="\K">#REF!</definedName>
    <definedName name="\L" localSheetId="2">#REF!</definedName>
    <definedName name="\L" localSheetId="4">#REF!</definedName>
    <definedName name="\L" localSheetId="6">'3b. Príjmy a výdavky VS (%HDP)'!#REF!</definedName>
    <definedName name="\L" localSheetId="9">'6. Vydavky VS (COFOG)'!#REF!</definedName>
    <definedName name="\L" localSheetId="12">#REF!</definedName>
    <definedName name="\L">#REF!</definedName>
    <definedName name="\M" localSheetId="2">#REF!</definedName>
    <definedName name="\M" localSheetId="4">#REF!</definedName>
    <definedName name="\M" localSheetId="6">'3b. Príjmy a výdavky VS (%HDP)'!#REF!</definedName>
    <definedName name="\M" localSheetId="9">'6. Vydavky VS (COFOG)'!#REF!</definedName>
    <definedName name="\M" localSheetId="12">#REF!</definedName>
    <definedName name="\M">#REF!</definedName>
    <definedName name="\N" localSheetId="2">#REF!</definedName>
    <definedName name="\N" localSheetId="4">#REF!</definedName>
    <definedName name="\N" localSheetId="6">'3b. Príjmy a výdavky VS (%HDP)'!#REF!</definedName>
    <definedName name="\N" localSheetId="9">'6. Vydavky VS (COFOG)'!#REF!</definedName>
    <definedName name="\N" localSheetId="12">#REF!</definedName>
    <definedName name="\N">#REF!</definedName>
    <definedName name="\O" localSheetId="2">#REF!</definedName>
    <definedName name="\O" localSheetId="4">#REF!</definedName>
    <definedName name="\O" localSheetId="6">'3b. Príjmy a výdavky VS (%HDP)'!#REF!</definedName>
    <definedName name="\O" localSheetId="9">'6. Vydavky VS (COFOG)'!#REF!</definedName>
    <definedName name="\O" localSheetId="12">#REF!</definedName>
    <definedName name="\O">#REF!</definedName>
    <definedName name="\P" localSheetId="2">#REF!</definedName>
    <definedName name="\P" localSheetId="4">#REF!</definedName>
    <definedName name="\P" localSheetId="6">'3b. Príjmy a výdavky VS (%HDP)'!#REF!</definedName>
    <definedName name="\P" localSheetId="9">'6. Vydavky VS (COFOG)'!#REF!</definedName>
    <definedName name="\P" localSheetId="12">#REF!</definedName>
    <definedName name="\P">#REF!</definedName>
    <definedName name="\Q" localSheetId="2">#REF!</definedName>
    <definedName name="\Q" localSheetId="4">#REF!</definedName>
    <definedName name="\Q" localSheetId="6">'3b. Príjmy a výdavky VS (%HDP)'!#REF!</definedName>
    <definedName name="\Q" localSheetId="9">'6. Vydavky VS (COFOG)'!#REF!</definedName>
    <definedName name="\Q" localSheetId="12">#REF!</definedName>
    <definedName name="\Q">#REF!</definedName>
    <definedName name="\R" localSheetId="2">#REF!</definedName>
    <definedName name="\R" localSheetId="4">#REF!</definedName>
    <definedName name="\R" localSheetId="6">'3b. Príjmy a výdavky VS (%HDP)'!#REF!</definedName>
    <definedName name="\R" localSheetId="9">'6. Vydavky VS (COFOG)'!#REF!</definedName>
    <definedName name="\R" localSheetId="12">#REF!</definedName>
    <definedName name="\R">#REF!</definedName>
    <definedName name="\S" localSheetId="2">#REF!</definedName>
    <definedName name="\S" localSheetId="4">#REF!</definedName>
    <definedName name="\S" localSheetId="6">'3b. Príjmy a výdavky VS (%HDP)'!#REF!</definedName>
    <definedName name="\S" localSheetId="9">'6. Vydavky VS (COFOG)'!#REF!</definedName>
    <definedName name="\S" localSheetId="12">#REF!</definedName>
    <definedName name="\S">#REF!</definedName>
    <definedName name="\T" localSheetId="2">#REF!</definedName>
    <definedName name="\T" localSheetId="4">#REF!</definedName>
    <definedName name="\T" localSheetId="6">'3b. Príjmy a výdavky VS (%HDP)'!#REF!</definedName>
    <definedName name="\T" localSheetId="9">'6. Vydavky VS (COFOG)'!#REF!</definedName>
    <definedName name="\T" localSheetId="12">#REF!</definedName>
    <definedName name="\T">#REF!</definedName>
    <definedName name="\U" localSheetId="2">#REF!</definedName>
    <definedName name="\U" localSheetId="4">#REF!</definedName>
    <definedName name="\U" localSheetId="6">'3b. Príjmy a výdavky VS (%HDP)'!#REF!</definedName>
    <definedName name="\U" localSheetId="9">'6. Vydavky VS (COFOG)'!#REF!</definedName>
    <definedName name="\U" localSheetId="12">#REF!</definedName>
    <definedName name="\U">#REF!</definedName>
    <definedName name="\V" localSheetId="2">#REF!</definedName>
    <definedName name="\V" localSheetId="4">#REF!</definedName>
    <definedName name="\V" localSheetId="6">'3b. Príjmy a výdavky VS (%HDP)'!#REF!</definedName>
    <definedName name="\V" localSheetId="9">'6. Vydavky VS (COFOG)'!#REF!</definedName>
    <definedName name="\V" localSheetId="12">#REF!</definedName>
    <definedName name="\V">#REF!</definedName>
    <definedName name="\W" localSheetId="2">#REF!</definedName>
    <definedName name="\W" localSheetId="4">#REF!</definedName>
    <definedName name="\W" localSheetId="6">'3b. Príjmy a výdavky VS (%HDP)'!#REF!</definedName>
    <definedName name="\W" localSheetId="9">'6. Vydavky VS (COFOG)'!#REF!</definedName>
    <definedName name="\W" localSheetId="12">#REF!</definedName>
    <definedName name="\W">#REF!</definedName>
    <definedName name="\X" localSheetId="2">#REF!</definedName>
    <definedName name="\X" localSheetId="4">#REF!</definedName>
    <definedName name="\X" localSheetId="6">'3b. Príjmy a výdavky VS (%HDP)'!#REF!</definedName>
    <definedName name="\X" localSheetId="9">'6. Vydavky VS (COFOG)'!#REF!</definedName>
    <definedName name="\X" localSheetId="12">#REF!</definedName>
    <definedName name="\X">#REF!</definedName>
    <definedName name="\Y" localSheetId="2">#REF!</definedName>
    <definedName name="\Y" localSheetId="4">#REF!</definedName>
    <definedName name="\Y" localSheetId="6">'3b. Príjmy a výdavky VS (%HDP)'!#REF!</definedName>
    <definedName name="\Y" localSheetId="9">'6. Vydavky VS (COFOG)'!#REF!</definedName>
    <definedName name="\Y" localSheetId="12">#REF!</definedName>
    <definedName name="\Y">#REF!</definedName>
    <definedName name="\Z" localSheetId="2">#REF!</definedName>
    <definedName name="\Z" localSheetId="4">#REF!</definedName>
    <definedName name="\Z" localSheetId="6">'3b. Príjmy a výdavky VS (%HDP)'!#REF!</definedName>
    <definedName name="\Z" localSheetId="9">'6. Vydavky VS (COFOG)'!#REF!</definedName>
    <definedName name="\Z" localSheetId="12">#REF!</definedName>
    <definedName name="\Z">#REF!</definedName>
    <definedName name="__123Graph_A" localSheetId="2" hidden="1">#REF!</definedName>
    <definedName name="__123Graph_A" localSheetId="4" hidden="1">#REF!</definedName>
    <definedName name="__123Graph_A" localSheetId="6" hidden="1">'3b. Príjmy a výdavky VS (%HDP)'!#REF!</definedName>
    <definedName name="__123Graph_A" localSheetId="9" hidden="1">'6. Vydavky VS (COFOG)'!#REF!</definedName>
    <definedName name="__123Graph_A" localSheetId="12" hidden="1">#REF!</definedName>
    <definedName name="__123Graph_A" hidden="1">#REF!</definedName>
    <definedName name="__123Graph_ATEST1" localSheetId="9" hidden="1">[1]REER!$AZ$144:$AZ$210</definedName>
    <definedName name="__123Graph_ATEST1" hidden="1">[2]REER!$AZ$144:$AZ$210</definedName>
    <definedName name="__123Graph_B" localSheetId="2" hidden="1">#REF!</definedName>
    <definedName name="__123Graph_B" localSheetId="4" hidden="1">#REF!</definedName>
    <definedName name="__123Graph_B" localSheetId="6" hidden="1">'3b. Príjmy a výdavky VS (%HDP)'!#REF!</definedName>
    <definedName name="__123Graph_B" localSheetId="9" hidden="1">'6. Vydavky VS (COFOG)'!#REF!</definedName>
    <definedName name="__123Graph_B" localSheetId="12" hidden="1">#REF!</definedName>
    <definedName name="__123Graph_B" hidden="1">#REF!</definedName>
    <definedName name="__123Graph_BCurrent" localSheetId="2" hidden="1">[3]G!#REF!</definedName>
    <definedName name="__123Graph_BCurrent" localSheetId="4" hidden="1">[3]G!#REF!</definedName>
    <definedName name="__123Graph_BCurrent" localSheetId="6" hidden="1">[3]G!#REF!</definedName>
    <definedName name="__123Graph_BCurrent" localSheetId="9" hidden="1">[3]G!#REF!</definedName>
    <definedName name="__123Graph_BCurrent" localSheetId="12" hidden="1">[3]G!#REF!</definedName>
    <definedName name="__123Graph_BCurrent" hidden="1">[3]G!#REF!</definedName>
    <definedName name="__123Graph_BREER3" localSheetId="9" hidden="1">[1]REER!$BB$144:$BB$212</definedName>
    <definedName name="__123Graph_BREER3" hidden="1">[2]REER!$BB$144:$BB$212</definedName>
    <definedName name="__123Graph_BTEST1" localSheetId="9" hidden="1">[1]REER!$AY$144:$AY$210</definedName>
    <definedName name="__123Graph_BTEST1" hidden="1">[2]REER!$AY$144:$AY$210</definedName>
    <definedName name="__123Graph_CREER3" localSheetId="9" hidden="1">[1]REER!$BB$144:$BB$212</definedName>
    <definedName name="__123Graph_CREER3" hidden="1">[2]REER!$BB$144:$BB$212</definedName>
    <definedName name="__123Graph_CTEST1" localSheetId="9" hidden="1">[1]REER!$BK$140:$BK$140</definedName>
    <definedName name="__123Graph_CTEST1" hidden="1">[2]REER!$BK$140:$BK$140</definedName>
    <definedName name="__123Graph_DREER3" localSheetId="9" hidden="1">[1]REER!$BB$144:$BB$210</definedName>
    <definedName name="__123Graph_DREER3" hidden="1">[2]REER!$BB$144:$BB$210</definedName>
    <definedName name="__123Graph_DTEST1" localSheetId="9" hidden="1">[1]REER!$BB$144:$BB$210</definedName>
    <definedName name="__123Graph_DTEST1" hidden="1">[2]REER!$BB$144:$BB$210</definedName>
    <definedName name="__123Graph_EREER3" localSheetId="9" hidden="1">[1]REER!$BR$144:$BR$211</definedName>
    <definedName name="__123Graph_EREER3" hidden="1">[2]REER!$BR$144:$BR$211</definedName>
    <definedName name="__123Graph_ETEST1" localSheetId="9" hidden="1">[1]REER!$BR$144:$BR$211</definedName>
    <definedName name="__123Graph_ETEST1" hidden="1">[2]REER!$BR$144:$BR$211</definedName>
    <definedName name="__123Graph_FREER3" localSheetId="9" hidden="1">[1]REER!$BN$140:$BN$140</definedName>
    <definedName name="__123Graph_FREER3" hidden="1">[2]REER!$BN$140:$BN$140</definedName>
    <definedName name="__123Graph_FTEST1" localSheetId="9" hidden="1">[1]REER!$BN$140:$BN$140</definedName>
    <definedName name="__123Graph_FTEST1" hidden="1">[2]REER!$BN$140:$BN$140</definedName>
    <definedName name="__123Graph_X" localSheetId="2" hidden="1">'[4]i2-KA'!#REF!</definedName>
    <definedName name="__123Graph_X" localSheetId="4" hidden="1">'[4]i2-KA'!#REF!</definedName>
    <definedName name="__123Graph_X" localSheetId="6" hidden="1">'[4]i2-KA'!#REF!</definedName>
    <definedName name="__123Graph_X" localSheetId="9" hidden="1">'[4]i2-KA'!#REF!</definedName>
    <definedName name="__123Graph_X" localSheetId="12" hidden="1">'[4]i2-KA'!#REF!</definedName>
    <definedName name="__123Graph_X" hidden="1">'[4]i2-KA'!#REF!</definedName>
    <definedName name="__123Graph_XCurrent" localSheetId="2" hidden="1">'[4]i2-KA'!#REF!</definedName>
    <definedName name="__123Graph_XCurrent" localSheetId="4" hidden="1">'[4]i2-KA'!#REF!</definedName>
    <definedName name="__123Graph_XCurrent" localSheetId="6" hidden="1">'[4]i2-KA'!#REF!</definedName>
    <definedName name="__123Graph_XCurrent" localSheetId="9" hidden="1">'[4]i2-KA'!#REF!</definedName>
    <definedName name="__123Graph_XCurrent" localSheetId="12" hidden="1">'[4]i2-KA'!#REF!</definedName>
    <definedName name="__123Graph_XCurrent" hidden="1">'[4]i2-KA'!#REF!</definedName>
    <definedName name="__123Graph_XChart1" localSheetId="2" hidden="1">'[4]i2-KA'!#REF!</definedName>
    <definedName name="__123Graph_XChart1" localSheetId="4" hidden="1">'[4]i2-KA'!#REF!</definedName>
    <definedName name="__123Graph_XChart1" localSheetId="6" hidden="1">'[4]i2-KA'!#REF!</definedName>
    <definedName name="__123Graph_XChart1" localSheetId="9" hidden="1">'[4]i2-KA'!#REF!</definedName>
    <definedName name="__123Graph_XChart1" localSheetId="12" hidden="1">'[4]i2-KA'!#REF!</definedName>
    <definedName name="__123Graph_XChart1" hidden="1">'[4]i2-KA'!#REF!</definedName>
    <definedName name="__123Graph_XChart2" localSheetId="2" hidden="1">'[4]i2-KA'!#REF!</definedName>
    <definedName name="__123Graph_XChart2" localSheetId="4" hidden="1">'[4]i2-KA'!#REF!</definedName>
    <definedName name="__123Graph_XChart2" localSheetId="6" hidden="1">'[4]i2-KA'!#REF!</definedName>
    <definedName name="__123Graph_XChart2" localSheetId="9" hidden="1">'[4]i2-KA'!#REF!</definedName>
    <definedName name="__123Graph_XChart2" localSheetId="12" hidden="1">'[4]i2-KA'!#REF!</definedName>
    <definedName name="__123Graph_XChart2" hidden="1">'[4]i2-KA'!#REF!</definedName>
    <definedName name="__123Graph_XTEST1" localSheetId="9" hidden="1">[1]REER!$C$9:$C$75</definedName>
    <definedName name="__123Graph_XTEST1" hidden="1">[2]REER!$C$9:$C$75</definedName>
    <definedName name="__BOP1" localSheetId="2">#REF!</definedName>
    <definedName name="__BOP1" localSheetId="4">#REF!</definedName>
    <definedName name="__BOP1" localSheetId="6">'3b. Príjmy a výdavky VS (%HDP)'!#REF!</definedName>
    <definedName name="__BOP1" localSheetId="9">'6. Vydavky VS (COFOG)'!#REF!</definedName>
    <definedName name="__BOP1" localSheetId="12">#REF!</definedName>
    <definedName name="__BOP1">#REF!</definedName>
    <definedName name="__BOP2" localSheetId="2">[5]BoP!#REF!</definedName>
    <definedName name="__BOP2" localSheetId="4">[5]BoP!#REF!</definedName>
    <definedName name="__BOP2" localSheetId="6">[5]BoP!#REF!</definedName>
    <definedName name="__BOP2" localSheetId="9">[5]BoP!#REF!</definedName>
    <definedName name="__BOP2" localSheetId="12">[5]BoP!#REF!</definedName>
    <definedName name="__BOP2">[5]BoP!#REF!</definedName>
    <definedName name="__dat1" localSheetId="2">'[6]work Q real'!#REF!</definedName>
    <definedName name="__dat1" localSheetId="4">'[6]work Q real'!#REF!</definedName>
    <definedName name="__dat1" localSheetId="6">'[6]work Q real'!#REF!</definedName>
    <definedName name="__dat1" localSheetId="9">'[6]work Q real'!#REF!</definedName>
    <definedName name="__dat1" localSheetId="12">'[6]work Q real'!#REF!</definedName>
    <definedName name="__dat1">'[6]work Q real'!#REF!</definedName>
    <definedName name="__dat2" localSheetId="2">#REF!</definedName>
    <definedName name="__dat2" localSheetId="4">#REF!</definedName>
    <definedName name="__dat2" localSheetId="6">'3b. Príjmy a výdavky VS (%HDP)'!#REF!</definedName>
    <definedName name="__dat2" localSheetId="9">'6. Vydavky VS (COFOG)'!#REF!</definedName>
    <definedName name="__dat2" localSheetId="12">#REF!</definedName>
    <definedName name="__dat2">#REF!</definedName>
    <definedName name="__EXP5" localSheetId="2">#REF!</definedName>
    <definedName name="__EXP5" localSheetId="4">#REF!</definedName>
    <definedName name="__EXP5" localSheetId="6">'3b. Príjmy a výdavky VS (%HDP)'!#REF!</definedName>
    <definedName name="__EXP5" localSheetId="9">'6. Vydavky VS (COFOG)'!#REF!</definedName>
    <definedName name="__EXP5" localSheetId="12">#REF!</definedName>
    <definedName name="__EXP5">#REF!</definedName>
    <definedName name="__EXP6" localSheetId="2">#REF!</definedName>
    <definedName name="__EXP6" localSheetId="4">#REF!</definedName>
    <definedName name="__EXP6" localSheetId="6">'3b. Príjmy a výdavky VS (%HDP)'!#REF!</definedName>
    <definedName name="__EXP6" localSheetId="9">'6. Vydavky VS (COFOG)'!#REF!</definedName>
    <definedName name="__EXP6" localSheetId="12">#REF!</definedName>
    <definedName name="__EXP6">#REF!</definedName>
    <definedName name="__EXP7" localSheetId="2">#REF!</definedName>
    <definedName name="__EXP7" localSheetId="4">#REF!</definedName>
    <definedName name="__EXP7" localSheetId="6">'3b. Príjmy a výdavky VS (%HDP)'!#REF!</definedName>
    <definedName name="__EXP7" localSheetId="9">'6. Vydavky VS (COFOG)'!#REF!</definedName>
    <definedName name="__EXP7" localSheetId="12">#REF!</definedName>
    <definedName name="__EXP7">#REF!</definedName>
    <definedName name="__EXP9" localSheetId="2">#REF!</definedName>
    <definedName name="__EXP9" localSheetId="4">#REF!</definedName>
    <definedName name="__EXP9" localSheetId="6">'3b. Príjmy a výdavky VS (%HDP)'!#REF!</definedName>
    <definedName name="__EXP9" localSheetId="9">'6. Vydavky VS (COFOG)'!#REF!</definedName>
    <definedName name="__EXP9" localSheetId="12">#REF!</definedName>
    <definedName name="__EXP9">#REF!</definedName>
    <definedName name="__IMP10" localSheetId="2">#REF!</definedName>
    <definedName name="__IMP10" localSheetId="4">#REF!</definedName>
    <definedName name="__IMP10" localSheetId="6">'3b. Príjmy a výdavky VS (%HDP)'!#REF!</definedName>
    <definedName name="__IMP10" localSheetId="9">'6. Vydavky VS (COFOG)'!#REF!</definedName>
    <definedName name="__IMP10" localSheetId="12">#REF!</definedName>
    <definedName name="__IMP10">#REF!</definedName>
    <definedName name="__IMP2" localSheetId="2">#REF!</definedName>
    <definedName name="__IMP2" localSheetId="4">#REF!</definedName>
    <definedName name="__IMP2" localSheetId="6">'3b. Príjmy a výdavky VS (%HDP)'!#REF!</definedName>
    <definedName name="__IMP2" localSheetId="9">'6. Vydavky VS (COFOG)'!#REF!</definedName>
    <definedName name="__IMP2" localSheetId="12">#REF!</definedName>
    <definedName name="__IMP2">#REF!</definedName>
    <definedName name="__IMP4" localSheetId="2">#REF!</definedName>
    <definedName name="__IMP4" localSheetId="4">#REF!</definedName>
    <definedName name="__IMP4" localSheetId="6">'3b. Príjmy a výdavky VS (%HDP)'!#REF!</definedName>
    <definedName name="__IMP4" localSheetId="9">'6. Vydavky VS (COFOG)'!#REF!</definedName>
    <definedName name="__IMP4" localSheetId="12">#REF!</definedName>
    <definedName name="__IMP4">#REF!</definedName>
    <definedName name="__IMP6" localSheetId="2">#REF!</definedName>
    <definedName name="__IMP6" localSheetId="4">#REF!</definedName>
    <definedName name="__IMP6" localSheetId="6">'3b. Príjmy a výdavky VS (%HDP)'!#REF!</definedName>
    <definedName name="__IMP6" localSheetId="9">'6. Vydavky VS (COFOG)'!#REF!</definedName>
    <definedName name="__IMP6" localSheetId="12">#REF!</definedName>
    <definedName name="__IMP6">#REF!</definedName>
    <definedName name="__IMP7" localSheetId="2">#REF!</definedName>
    <definedName name="__IMP7" localSheetId="4">#REF!</definedName>
    <definedName name="__IMP7" localSheetId="6">'3b. Príjmy a výdavky VS (%HDP)'!#REF!</definedName>
    <definedName name="__IMP7" localSheetId="9">'6. Vydavky VS (COFOG)'!#REF!</definedName>
    <definedName name="__IMP7" localSheetId="12">#REF!</definedName>
    <definedName name="__IMP7">#REF!</definedName>
    <definedName name="__IMP8" localSheetId="2">#REF!</definedName>
    <definedName name="__IMP8" localSheetId="4">#REF!</definedName>
    <definedName name="__IMP8" localSheetId="6">'3b. Príjmy a výdavky VS (%HDP)'!#REF!</definedName>
    <definedName name="__IMP8" localSheetId="9">'6. Vydavky VS (COFOG)'!#REF!</definedName>
    <definedName name="__IMP8" localSheetId="12">#REF!</definedName>
    <definedName name="__IMP8">#REF!</definedName>
    <definedName name="__MTS2" localSheetId="2">'[7]Annual Tables'!#REF!</definedName>
    <definedName name="__MTS2" localSheetId="4">'[7]Annual Tables'!#REF!</definedName>
    <definedName name="__MTS2" localSheetId="6">'[7]Annual Tables'!#REF!</definedName>
    <definedName name="__MTS2" localSheetId="9">'[7]Annual Tables'!#REF!</definedName>
    <definedName name="__MTS2" localSheetId="12">'[7]Annual Tables'!#REF!</definedName>
    <definedName name="__MTS2">'[7]Annual Tables'!#REF!</definedName>
    <definedName name="__OUT1" localSheetId="2">#REF!</definedName>
    <definedName name="__OUT1" localSheetId="4">#REF!</definedName>
    <definedName name="__OUT1" localSheetId="6">'3b. Príjmy a výdavky VS (%HDP)'!#REF!</definedName>
    <definedName name="__OUT1" localSheetId="9">'6. Vydavky VS (COFOG)'!#REF!</definedName>
    <definedName name="__OUT1" localSheetId="12">#REF!</definedName>
    <definedName name="__OUT1">#REF!</definedName>
    <definedName name="__OUT2" localSheetId="2">#REF!</definedName>
    <definedName name="__OUT2" localSheetId="4">#REF!</definedName>
    <definedName name="__OUT2" localSheetId="6">'3b. Príjmy a výdavky VS (%HDP)'!#REF!</definedName>
    <definedName name="__OUT2" localSheetId="9">'6. Vydavky VS (COFOG)'!#REF!</definedName>
    <definedName name="__OUT2" localSheetId="12">#REF!</definedName>
    <definedName name="__OUT2">#REF!</definedName>
    <definedName name="__PAG2" localSheetId="2">[7]Index!#REF!</definedName>
    <definedName name="__PAG2" localSheetId="4">[7]Index!#REF!</definedName>
    <definedName name="__PAG2" localSheetId="6">[7]Index!#REF!</definedName>
    <definedName name="__PAG2" localSheetId="9">[7]Index!#REF!</definedName>
    <definedName name="__PAG2" localSheetId="12">[7]Index!#REF!</definedName>
    <definedName name="__PAG2">[7]Index!#REF!</definedName>
    <definedName name="__PAG3" localSheetId="2">[7]Index!#REF!</definedName>
    <definedName name="__PAG3" localSheetId="4">[7]Index!#REF!</definedName>
    <definedName name="__PAG3" localSheetId="6">[7]Index!#REF!</definedName>
    <definedName name="__PAG3" localSheetId="9">[7]Index!#REF!</definedName>
    <definedName name="__PAG3" localSheetId="12">[7]Index!#REF!</definedName>
    <definedName name="__PAG3">[7]Index!#REF!</definedName>
    <definedName name="__PAG4" localSheetId="2">[7]Index!#REF!</definedName>
    <definedName name="__PAG4" localSheetId="4">[7]Index!#REF!</definedName>
    <definedName name="__PAG4" localSheetId="6">[7]Index!#REF!</definedName>
    <definedName name="__PAG4" localSheetId="9">[7]Index!#REF!</definedName>
    <definedName name="__PAG4" localSheetId="12">[7]Index!#REF!</definedName>
    <definedName name="__PAG4">[7]Index!#REF!</definedName>
    <definedName name="__PAG5" localSheetId="2">[7]Index!#REF!</definedName>
    <definedName name="__PAG5" localSheetId="4">[7]Index!#REF!</definedName>
    <definedName name="__PAG5" localSheetId="6">[7]Index!#REF!</definedName>
    <definedName name="__PAG5" localSheetId="9">[7]Index!#REF!</definedName>
    <definedName name="__PAG5" localSheetId="12">[7]Index!#REF!</definedName>
    <definedName name="__PAG5">[7]Index!#REF!</definedName>
    <definedName name="__PAG6" localSheetId="2">[7]Index!#REF!</definedName>
    <definedName name="__PAG6" localSheetId="4">[7]Index!#REF!</definedName>
    <definedName name="__PAG6" localSheetId="6">[7]Index!#REF!</definedName>
    <definedName name="__PAG6" localSheetId="9">[7]Index!#REF!</definedName>
    <definedName name="__PAG6" localSheetId="12">[7]Index!#REF!</definedName>
    <definedName name="__PAG6">[7]Index!#REF!</definedName>
    <definedName name="__PAG7" localSheetId="2">#REF!</definedName>
    <definedName name="__PAG7" localSheetId="4">#REF!</definedName>
    <definedName name="__PAG7" localSheetId="6">'3b. Príjmy a výdavky VS (%HDP)'!#REF!</definedName>
    <definedName name="__PAG7" localSheetId="9">'6. Vydavky VS (COFOG)'!#REF!</definedName>
    <definedName name="__PAG7" localSheetId="12">#REF!</definedName>
    <definedName name="__PAG7">#REF!</definedName>
    <definedName name="__pro2001">[8]pro2001!$A$1:$B$72</definedName>
    <definedName name="__RES2" localSheetId="2">[5]RES!#REF!</definedName>
    <definedName name="__RES2" localSheetId="4">[5]RES!#REF!</definedName>
    <definedName name="__RES2" localSheetId="6">[5]RES!#REF!</definedName>
    <definedName name="__RES2" localSheetId="9">[5]RES!#REF!</definedName>
    <definedName name="__RES2" localSheetId="12">[5]RES!#REF!</definedName>
    <definedName name="__RES2">[5]RES!#REF!</definedName>
    <definedName name="__TAB1" localSheetId="2">#REF!</definedName>
    <definedName name="__TAB1" localSheetId="4">#REF!</definedName>
    <definedName name="__TAB1" localSheetId="6">'3b. Príjmy a výdavky VS (%HDP)'!#REF!</definedName>
    <definedName name="__TAB1" localSheetId="9">'6. Vydavky VS (COFOG)'!#REF!</definedName>
    <definedName name="__TAB1" localSheetId="12">#REF!</definedName>
    <definedName name="__TAB1">#REF!</definedName>
    <definedName name="__TAB10" localSheetId="2">#REF!</definedName>
    <definedName name="__TAB10" localSheetId="4">#REF!</definedName>
    <definedName name="__TAB10" localSheetId="6">'3b. Príjmy a výdavky VS (%HDP)'!#REF!</definedName>
    <definedName name="__TAB10" localSheetId="9">'6. Vydavky VS (COFOG)'!#REF!</definedName>
    <definedName name="__TAB10" localSheetId="12">#REF!</definedName>
    <definedName name="__TAB10">#REF!</definedName>
    <definedName name="__TAB12" localSheetId="2">#REF!</definedName>
    <definedName name="__TAB12" localSheetId="4">#REF!</definedName>
    <definedName name="__TAB12" localSheetId="6">'3b. Príjmy a výdavky VS (%HDP)'!#REF!</definedName>
    <definedName name="__TAB12" localSheetId="9">'6. Vydavky VS (COFOG)'!#REF!</definedName>
    <definedName name="__TAB12" localSheetId="12">#REF!</definedName>
    <definedName name="__TAB12">#REF!</definedName>
    <definedName name="__Tab19" localSheetId="2">#REF!</definedName>
    <definedName name="__Tab19" localSheetId="4">#REF!</definedName>
    <definedName name="__Tab19" localSheetId="6">'3b. Príjmy a výdavky VS (%HDP)'!#REF!</definedName>
    <definedName name="__Tab19" localSheetId="9">'6. Vydavky VS (COFOG)'!#REF!</definedName>
    <definedName name="__Tab19" localSheetId="12">#REF!</definedName>
    <definedName name="__Tab19">#REF!</definedName>
    <definedName name="__TAB2" localSheetId="2">#REF!</definedName>
    <definedName name="__TAB2" localSheetId="4">#REF!</definedName>
    <definedName name="__TAB2" localSheetId="6">'3b. Príjmy a výdavky VS (%HDP)'!#REF!</definedName>
    <definedName name="__TAB2" localSheetId="9">'6. Vydavky VS (COFOG)'!#REF!</definedName>
    <definedName name="__TAB2" localSheetId="12">#REF!</definedName>
    <definedName name="__TAB2">#REF!</definedName>
    <definedName name="__Tab20" localSheetId="2">#REF!</definedName>
    <definedName name="__Tab20" localSheetId="4">#REF!</definedName>
    <definedName name="__Tab20" localSheetId="6">'3b. Príjmy a výdavky VS (%HDP)'!#REF!</definedName>
    <definedName name="__Tab20" localSheetId="9">'6. Vydavky VS (COFOG)'!#REF!</definedName>
    <definedName name="__Tab20" localSheetId="12">#REF!</definedName>
    <definedName name="__Tab20">#REF!</definedName>
    <definedName name="__Tab21" localSheetId="2">#REF!</definedName>
    <definedName name="__Tab21" localSheetId="4">#REF!</definedName>
    <definedName name="__Tab21" localSheetId="6">'3b. Príjmy a výdavky VS (%HDP)'!#REF!</definedName>
    <definedName name="__Tab21" localSheetId="9">'6. Vydavky VS (COFOG)'!#REF!</definedName>
    <definedName name="__Tab21" localSheetId="12">#REF!</definedName>
    <definedName name="__Tab21">#REF!</definedName>
    <definedName name="__Tab22" localSheetId="2">#REF!</definedName>
    <definedName name="__Tab22" localSheetId="4">#REF!</definedName>
    <definedName name="__Tab22" localSheetId="6">'3b. Príjmy a výdavky VS (%HDP)'!#REF!</definedName>
    <definedName name="__Tab22" localSheetId="9">'6. Vydavky VS (COFOG)'!#REF!</definedName>
    <definedName name="__Tab22" localSheetId="12">#REF!</definedName>
    <definedName name="__Tab22">#REF!</definedName>
    <definedName name="__Tab23" localSheetId="2">#REF!</definedName>
    <definedName name="__Tab23" localSheetId="4">#REF!</definedName>
    <definedName name="__Tab23" localSheetId="6">'3b. Príjmy a výdavky VS (%HDP)'!#REF!</definedName>
    <definedName name="__Tab23" localSheetId="9">'6. Vydavky VS (COFOG)'!#REF!</definedName>
    <definedName name="__Tab23" localSheetId="12">#REF!</definedName>
    <definedName name="__Tab23">#REF!</definedName>
    <definedName name="__Tab24" localSheetId="2">#REF!</definedName>
    <definedName name="__Tab24" localSheetId="4">#REF!</definedName>
    <definedName name="__Tab24" localSheetId="6">'3b. Príjmy a výdavky VS (%HDP)'!#REF!</definedName>
    <definedName name="__Tab24" localSheetId="9">'6. Vydavky VS (COFOG)'!#REF!</definedName>
    <definedName name="__Tab24" localSheetId="12">#REF!</definedName>
    <definedName name="__Tab24">#REF!</definedName>
    <definedName name="__Tab26" localSheetId="2">#REF!</definedName>
    <definedName name="__Tab26" localSheetId="4">#REF!</definedName>
    <definedName name="__Tab26" localSheetId="6">'3b. Príjmy a výdavky VS (%HDP)'!#REF!</definedName>
    <definedName name="__Tab26" localSheetId="9">'6. Vydavky VS (COFOG)'!#REF!</definedName>
    <definedName name="__Tab26" localSheetId="12">#REF!</definedName>
    <definedName name="__Tab26">#REF!</definedName>
    <definedName name="__Tab27" localSheetId="2">#REF!</definedName>
    <definedName name="__Tab27" localSheetId="4">#REF!</definedName>
    <definedName name="__Tab27" localSheetId="6">'3b. Príjmy a výdavky VS (%HDP)'!#REF!</definedName>
    <definedName name="__Tab27" localSheetId="9">'6. Vydavky VS (COFOG)'!#REF!</definedName>
    <definedName name="__Tab27" localSheetId="12">#REF!</definedName>
    <definedName name="__Tab27">#REF!</definedName>
    <definedName name="__Tab28" localSheetId="2">#REF!</definedName>
    <definedName name="__Tab28" localSheetId="4">#REF!</definedName>
    <definedName name="__Tab28" localSheetId="6">'3b. Príjmy a výdavky VS (%HDP)'!#REF!</definedName>
    <definedName name="__Tab28" localSheetId="9">'6. Vydavky VS (COFOG)'!#REF!</definedName>
    <definedName name="__Tab28" localSheetId="12">#REF!</definedName>
    <definedName name="__Tab28">#REF!</definedName>
    <definedName name="__Tab29" localSheetId="2">#REF!</definedName>
    <definedName name="__Tab29" localSheetId="4">#REF!</definedName>
    <definedName name="__Tab29" localSheetId="6">'3b. Príjmy a výdavky VS (%HDP)'!#REF!</definedName>
    <definedName name="__Tab29" localSheetId="9">'6. Vydavky VS (COFOG)'!#REF!</definedName>
    <definedName name="__Tab29" localSheetId="12">#REF!</definedName>
    <definedName name="__Tab29">#REF!</definedName>
    <definedName name="__TAB3" localSheetId="2">#REF!</definedName>
    <definedName name="__TAB3" localSheetId="4">#REF!</definedName>
    <definedName name="__TAB3" localSheetId="6">'3b. Príjmy a výdavky VS (%HDP)'!#REF!</definedName>
    <definedName name="__TAB3" localSheetId="9">'6. Vydavky VS (COFOG)'!#REF!</definedName>
    <definedName name="__TAB3" localSheetId="12">#REF!</definedName>
    <definedName name="__TAB3">#REF!</definedName>
    <definedName name="__Tab30" localSheetId="2">#REF!</definedName>
    <definedName name="__Tab30" localSheetId="4">#REF!</definedName>
    <definedName name="__Tab30" localSheetId="6">'3b. Príjmy a výdavky VS (%HDP)'!#REF!</definedName>
    <definedName name="__Tab30" localSheetId="9">'6. Vydavky VS (COFOG)'!#REF!</definedName>
    <definedName name="__Tab30" localSheetId="12">#REF!</definedName>
    <definedName name="__Tab30">#REF!</definedName>
    <definedName name="__Tab31" localSheetId="2">#REF!</definedName>
    <definedName name="__Tab31" localSheetId="4">#REF!</definedName>
    <definedName name="__Tab31" localSheetId="6">'3b. Príjmy a výdavky VS (%HDP)'!#REF!</definedName>
    <definedName name="__Tab31" localSheetId="9">'6. Vydavky VS (COFOG)'!#REF!</definedName>
    <definedName name="__Tab31" localSheetId="12">#REF!</definedName>
    <definedName name="__Tab31">#REF!</definedName>
    <definedName name="__Tab32" localSheetId="2">#REF!</definedName>
    <definedName name="__Tab32" localSheetId="4">#REF!</definedName>
    <definedName name="__Tab32" localSheetId="6">'3b. Príjmy a výdavky VS (%HDP)'!#REF!</definedName>
    <definedName name="__Tab32" localSheetId="9">'6. Vydavky VS (COFOG)'!#REF!</definedName>
    <definedName name="__Tab32" localSheetId="12">#REF!</definedName>
    <definedName name="__Tab32">#REF!</definedName>
    <definedName name="__Tab33" localSheetId="2">#REF!</definedName>
    <definedName name="__Tab33" localSheetId="4">#REF!</definedName>
    <definedName name="__Tab33" localSheetId="6">'3b. Príjmy a výdavky VS (%HDP)'!#REF!</definedName>
    <definedName name="__Tab33" localSheetId="9">'6. Vydavky VS (COFOG)'!#REF!</definedName>
    <definedName name="__Tab33" localSheetId="12">#REF!</definedName>
    <definedName name="__Tab33">#REF!</definedName>
    <definedName name="__Tab34" localSheetId="2">#REF!</definedName>
    <definedName name="__Tab34" localSheetId="4">#REF!</definedName>
    <definedName name="__Tab34" localSheetId="6">'3b. Príjmy a výdavky VS (%HDP)'!#REF!</definedName>
    <definedName name="__Tab34" localSheetId="9">'6. Vydavky VS (COFOG)'!#REF!</definedName>
    <definedName name="__Tab34" localSheetId="12">#REF!</definedName>
    <definedName name="__Tab34">#REF!</definedName>
    <definedName name="__Tab35" localSheetId="2">#REF!</definedName>
    <definedName name="__Tab35" localSheetId="4">#REF!</definedName>
    <definedName name="__Tab35" localSheetId="6">'3b. Príjmy a výdavky VS (%HDP)'!#REF!</definedName>
    <definedName name="__Tab35" localSheetId="9">'6. Vydavky VS (COFOG)'!#REF!</definedName>
    <definedName name="__Tab35" localSheetId="12">#REF!</definedName>
    <definedName name="__Tab35">#REF!</definedName>
    <definedName name="__TAB4" localSheetId="2">#REF!</definedName>
    <definedName name="__TAB4" localSheetId="4">#REF!</definedName>
    <definedName name="__TAB4" localSheetId="6">'3b. Príjmy a výdavky VS (%HDP)'!#REF!</definedName>
    <definedName name="__TAB4" localSheetId="9">'6. Vydavky VS (COFOG)'!#REF!</definedName>
    <definedName name="__TAB4" localSheetId="12">#REF!</definedName>
    <definedName name="__TAB4">#REF!</definedName>
    <definedName name="__TAB5" localSheetId="2">#REF!</definedName>
    <definedName name="__TAB5" localSheetId="4">#REF!</definedName>
    <definedName name="__TAB5" localSheetId="6">'3b. Príjmy a výdavky VS (%HDP)'!#REF!</definedName>
    <definedName name="__TAB5" localSheetId="9">'6. Vydavky VS (COFOG)'!#REF!</definedName>
    <definedName name="__TAB5" localSheetId="12">#REF!</definedName>
    <definedName name="__TAB5">#REF!</definedName>
    <definedName name="__tab6" localSheetId="2">#REF!</definedName>
    <definedName name="__tab6" localSheetId="4">#REF!</definedName>
    <definedName name="__tab6" localSheetId="6">'3b. Príjmy a výdavky VS (%HDP)'!#REF!</definedName>
    <definedName name="__tab6" localSheetId="9">'6. Vydavky VS (COFOG)'!#REF!</definedName>
    <definedName name="__tab6" localSheetId="12">#REF!</definedName>
    <definedName name="__tab6">#REF!</definedName>
    <definedName name="__TAB7" localSheetId="2">#REF!</definedName>
    <definedName name="__TAB7" localSheetId="4">#REF!</definedName>
    <definedName name="__TAB7" localSheetId="6">'3b. Príjmy a výdavky VS (%HDP)'!#REF!</definedName>
    <definedName name="__TAB7" localSheetId="9">'6. Vydavky VS (COFOG)'!#REF!</definedName>
    <definedName name="__TAB7" localSheetId="12">#REF!</definedName>
    <definedName name="__TAB7">#REF!</definedName>
    <definedName name="__TAB8" localSheetId="2">#REF!</definedName>
    <definedName name="__TAB8" localSheetId="4">#REF!</definedName>
    <definedName name="__TAB8" localSheetId="6">'3b. Príjmy a výdavky VS (%HDP)'!#REF!</definedName>
    <definedName name="__TAB8" localSheetId="9">'6. Vydavky VS (COFOG)'!#REF!</definedName>
    <definedName name="__TAB8" localSheetId="12">#REF!</definedName>
    <definedName name="__TAB8">#REF!</definedName>
    <definedName name="__tab9" localSheetId="2">#REF!</definedName>
    <definedName name="__tab9" localSheetId="4">#REF!</definedName>
    <definedName name="__tab9" localSheetId="6">'3b. Príjmy a výdavky VS (%HDP)'!#REF!</definedName>
    <definedName name="__tab9" localSheetId="9">'6. Vydavky VS (COFOG)'!#REF!</definedName>
    <definedName name="__tab9" localSheetId="12">#REF!</definedName>
    <definedName name="__tab9">#REF!</definedName>
    <definedName name="__TB41" localSheetId="2">#REF!</definedName>
    <definedName name="__TB41" localSheetId="4">#REF!</definedName>
    <definedName name="__TB41" localSheetId="6">'3b. Príjmy a výdavky VS (%HDP)'!#REF!</definedName>
    <definedName name="__TB41" localSheetId="9">'6. Vydavky VS (COFOG)'!#REF!</definedName>
    <definedName name="__TB41" localSheetId="12">#REF!</definedName>
    <definedName name="__TB41">#REF!</definedName>
    <definedName name="__WEO1" localSheetId="2">#REF!</definedName>
    <definedName name="__WEO1" localSheetId="4">#REF!</definedName>
    <definedName name="__WEO1" localSheetId="6">'3b. Príjmy a výdavky VS (%HDP)'!#REF!</definedName>
    <definedName name="__WEO1" localSheetId="9">'6. Vydavky VS (COFOG)'!#REF!</definedName>
    <definedName name="__WEO1" localSheetId="12">#REF!</definedName>
    <definedName name="__WEO1">#REF!</definedName>
    <definedName name="__WEO2" localSheetId="2">#REF!</definedName>
    <definedName name="__WEO2" localSheetId="4">#REF!</definedName>
    <definedName name="__WEO2" localSheetId="6">'3b. Príjmy a výdavky VS (%HDP)'!#REF!</definedName>
    <definedName name="__WEO2" localSheetId="9">'6. Vydavky VS (COFOG)'!#REF!</definedName>
    <definedName name="__WEO2" localSheetId="12">#REF!</definedName>
    <definedName name="__WEO2">#REF!</definedName>
    <definedName name="_10__123Graph_BCHART_1" localSheetId="9" hidden="1">'[9]Employment Data Sectors (wages)'!$B$8173:$B$8184</definedName>
    <definedName name="_10__123Graph_BCHART_1" hidden="1">'[10]Employment Data Sectors (wages)'!$B$8173:$B$8184</definedName>
    <definedName name="_11__123Graph_BCHART_2" localSheetId="9" hidden="1">'[9]Employment Data Sectors (wages)'!$B$8173:$B$8184</definedName>
    <definedName name="_11__123Graph_BCHART_2" hidden="1">'[10]Employment Data Sectors (wages)'!$B$8173:$B$8184</definedName>
    <definedName name="_12__123Graph_BCHART_3" localSheetId="9" hidden="1">'[9]Employment Data Sectors (wages)'!$B$11:$B$8185</definedName>
    <definedName name="_12__123Graph_BCHART_3" hidden="1">'[10]Employment Data Sectors (wages)'!$B$11:$B$8185</definedName>
    <definedName name="_123Graph_AB" localSheetId="2" hidden="1">#REF!</definedName>
    <definedName name="_123Graph_AB" localSheetId="4" hidden="1">#REF!</definedName>
    <definedName name="_123Graph_AB" localSheetId="6" hidden="1">'3b. Príjmy a výdavky VS (%HDP)'!#REF!</definedName>
    <definedName name="_123Graph_AB" localSheetId="9" hidden="1">'6. Vydavky VS (COFOG)'!#REF!</definedName>
    <definedName name="_123Graph_AB" localSheetId="12" hidden="1">#REF!</definedName>
    <definedName name="_123Graph_AB" hidden="1">#REF!</definedName>
    <definedName name="_123Graph_B" localSheetId="2" hidden="1">#REF!</definedName>
    <definedName name="_123Graph_B" localSheetId="4" hidden="1">#REF!</definedName>
    <definedName name="_123Graph_B" localSheetId="6" hidden="1">'3b. Príjmy a výdavky VS (%HDP)'!#REF!</definedName>
    <definedName name="_123Graph_B" localSheetId="9" hidden="1">'6. Vydavky VS (COFOG)'!#REF!</definedName>
    <definedName name="_123Graph_B" localSheetId="12" hidden="1">#REF!</definedName>
    <definedName name="_123Graph_B" hidden="1">#REF!</definedName>
    <definedName name="_123Graph_DB" localSheetId="2" hidden="1">#REF!</definedName>
    <definedName name="_123Graph_DB" localSheetId="4" hidden="1">#REF!</definedName>
    <definedName name="_123Graph_DB" localSheetId="6" hidden="1">'3b. Príjmy a výdavky VS (%HDP)'!#REF!</definedName>
    <definedName name="_123Graph_DB" localSheetId="9" hidden="1">'6. Vydavky VS (COFOG)'!#REF!</definedName>
    <definedName name="_123Graph_DB" localSheetId="12" hidden="1">#REF!</definedName>
    <definedName name="_123Graph_DB" hidden="1">#REF!</definedName>
    <definedName name="_123Graph_EB" localSheetId="2" hidden="1">#REF!</definedName>
    <definedName name="_123Graph_EB" localSheetId="4" hidden="1">#REF!</definedName>
    <definedName name="_123Graph_EB" localSheetId="6" hidden="1">'3b. Príjmy a výdavky VS (%HDP)'!#REF!</definedName>
    <definedName name="_123Graph_EB" localSheetId="9" hidden="1">'6. Vydavky VS (COFOG)'!#REF!</definedName>
    <definedName name="_123Graph_EB" localSheetId="12" hidden="1">#REF!</definedName>
    <definedName name="_123Graph_EB" hidden="1">#REF!</definedName>
    <definedName name="_123Graph_FB" localSheetId="2" hidden="1">#REF!</definedName>
    <definedName name="_123Graph_FB" localSheetId="4" hidden="1">#REF!</definedName>
    <definedName name="_123Graph_FB" localSheetId="6" hidden="1">'3b. Príjmy a výdavky VS (%HDP)'!#REF!</definedName>
    <definedName name="_123Graph_FB" localSheetId="9" hidden="1">'6. Vydavky VS (COFOG)'!#REF!</definedName>
    <definedName name="_123Graph_FB" localSheetId="12" hidden="1">#REF!</definedName>
    <definedName name="_123Graph_FB" hidden="1">#REF!</definedName>
    <definedName name="_13__123Graph_BCHART_4" localSheetId="9" hidden="1">'[9]Employment Data Sectors (wages)'!$B$12:$B$23</definedName>
    <definedName name="_13__123Graph_BCHART_4" hidden="1">'[10]Employment Data Sectors (wages)'!$B$12:$B$23</definedName>
    <definedName name="_132Graph_CB" localSheetId="2" hidden="1">#REF!</definedName>
    <definedName name="_132Graph_CB" localSheetId="4" hidden="1">#REF!</definedName>
    <definedName name="_132Graph_CB" localSheetId="6" hidden="1">'3b. Príjmy a výdavky VS (%HDP)'!#REF!</definedName>
    <definedName name="_132Graph_CB" localSheetId="9" hidden="1">'6. Vydavky VS (COFOG)'!#REF!</definedName>
    <definedName name="_132Graph_CB" localSheetId="12" hidden="1">#REF!</definedName>
    <definedName name="_132Graph_CB" hidden="1">#REF!</definedName>
    <definedName name="_14__123Graph_BCHART_5" localSheetId="9" hidden="1">'[9]Employment Data Sectors (wages)'!$B$24:$B$35</definedName>
    <definedName name="_14__123Graph_BCHART_5" hidden="1">'[10]Employment Data Sectors (wages)'!$B$24:$B$35</definedName>
    <definedName name="_15__123Graph_BCHART_6" localSheetId="9" hidden="1">'[9]Employment Data Sectors (wages)'!$AS$49:$AS$8103</definedName>
    <definedName name="_15__123Graph_BCHART_6" hidden="1">'[10]Employment Data Sectors (wages)'!$AS$49:$AS$8103</definedName>
    <definedName name="_16__123Graph_BCHART_7" localSheetId="9" hidden="1">'[9]Employment Data Sectors (wages)'!$Y$13:$Y$8187</definedName>
    <definedName name="_16__123Graph_BCHART_7" hidden="1">'[10]Employment Data Sectors (wages)'!$Y$13:$Y$8187</definedName>
    <definedName name="_17__123Graph_BCHART_8" localSheetId="9" hidden="1">'[9]Employment Data Sectors (wages)'!$W$13:$W$8187</definedName>
    <definedName name="_17__123Graph_BCHART_8" hidden="1">'[10]Employment Data Sectors (wages)'!$W$13:$W$8187</definedName>
    <definedName name="_18__123Graph_CCHART_1" localSheetId="9" hidden="1">'[9]Employment Data Sectors (wages)'!$C$8173:$C$8184</definedName>
    <definedName name="_18__123Graph_CCHART_1" hidden="1">'[10]Employment Data Sectors (wages)'!$C$8173:$C$8184</definedName>
    <definedName name="_19__123Graph_CCHART_2" localSheetId="9" hidden="1">'[9]Employment Data Sectors (wages)'!$C$8173:$C$8184</definedName>
    <definedName name="_19__123Graph_CCHART_2" hidden="1">'[10]Employment Data Sectors (wages)'!$C$8173:$C$8184</definedName>
    <definedName name="_1992BOPB" localSheetId="2">#REF!</definedName>
    <definedName name="_1992BOPB" localSheetId="4">#REF!</definedName>
    <definedName name="_1992BOPB" localSheetId="6">'3b. Príjmy a výdavky VS (%HDP)'!#REF!</definedName>
    <definedName name="_1992BOPB" localSheetId="9">'6. Vydavky VS (COFOG)'!#REF!</definedName>
    <definedName name="_1992BOPB" localSheetId="12">#REF!</definedName>
    <definedName name="_1992BOPB">#REF!</definedName>
    <definedName name="_1Macros_Import_.qbop" localSheetId="2">[11]!'[Macros Import].qbop'</definedName>
    <definedName name="_1Macros_Import_.qbop" localSheetId="4">[11]!'[Macros Import].qbop'</definedName>
    <definedName name="_1Macros_Import_.qbop" localSheetId="6">[11]!'[Macros Import].qbop'</definedName>
    <definedName name="_1Macros_Import_.qbop" localSheetId="9">[11]!'[Macros Import].qbop'</definedName>
    <definedName name="_1Macros_Import_.qbop" localSheetId="12">[11]!'[Macros Import].qbop'</definedName>
    <definedName name="_1Macros_Import_.qbop">[11]!'[Macros Import].qbop'</definedName>
    <definedName name="_2__123Graph_ACHART_1" localSheetId="9" hidden="1">'[9]Employment Data Sectors (wages)'!$A$8173:$A$8184</definedName>
    <definedName name="_2__123Graph_ACHART_1" hidden="1">'[10]Employment Data Sectors (wages)'!$A$8173:$A$8184</definedName>
    <definedName name="_20__123Graph_CCHART_3" localSheetId="9" hidden="1">'[9]Employment Data Sectors (wages)'!$C$11:$C$8185</definedName>
    <definedName name="_20__123Graph_CCHART_3" hidden="1">'[10]Employment Data Sectors (wages)'!$C$11:$C$8185</definedName>
    <definedName name="_21__123Graph_CCHART_4" localSheetId="9" hidden="1">'[9]Employment Data Sectors (wages)'!$C$12:$C$23</definedName>
    <definedName name="_21__123Graph_CCHART_4" hidden="1">'[10]Employment Data Sectors (wages)'!$C$12:$C$23</definedName>
    <definedName name="_22__123Graph_CCHART_5" localSheetId="9" hidden="1">'[9]Employment Data Sectors (wages)'!$C$24:$C$35</definedName>
    <definedName name="_22__123Graph_CCHART_5" hidden="1">'[10]Employment Data Sectors (wages)'!$C$24:$C$35</definedName>
    <definedName name="_23__123Graph_CCHART_6" localSheetId="9" hidden="1">'[9]Employment Data Sectors (wages)'!$U$49:$U$8103</definedName>
    <definedName name="_23__123Graph_CCHART_6" hidden="1">'[10]Employment Data Sectors (wages)'!$U$49:$U$8103</definedName>
    <definedName name="_24__123Graph_CCHART_7" localSheetId="9" hidden="1">'[9]Employment Data Sectors (wages)'!$Y$14:$Y$25</definedName>
    <definedName name="_24__123Graph_CCHART_7" hidden="1">'[10]Employment Data Sectors (wages)'!$Y$14:$Y$25</definedName>
    <definedName name="_25__123Graph_CCHART_8" localSheetId="9" hidden="1">'[9]Employment Data Sectors (wages)'!$W$14:$W$25</definedName>
    <definedName name="_25__123Graph_CCHART_8" hidden="1">'[10]Employment Data Sectors (wages)'!$W$14:$W$25</definedName>
    <definedName name="_26__123Graph_DCHART_7" localSheetId="9" hidden="1">'[9]Employment Data Sectors (wages)'!$Y$26:$Y$37</definedName>
    <definedName name="_26__123Graph_DCHART_7" hidden="1">'[10]Employment Data Sectors (wages)'!$Y$26:$Y$37</definedName>
    <definedName name="_27__123Graph_DCHART_8" localSheetId="9" hidden="1">'[9]Employment Data Sectors (wages)'!$W$26:$W$37</definedName>
    <definedName name="_27__123Graph_DCHART_8" hidden="1">'[10]Employment Data Sectors (wages)'!$W$26:$W$37</definedName>
    <definedName name="_28__123Graph_ECHART_7" localSheetId="9" hidden="1">'[9]Employment Data Sectors (wages)'!$Y$38:$Y$49</definedName>
    <definedName name="_28__123Graph_ECHART_7" hidden="1">'[10]Employment Data Sectors (wages)'!$Y$38:$Y$49</definedName>
    <definedName name="_29__123Graph_ECHART_8" localSheetId="9" hidden="1">'[9]Employment Data Sectors (wages)'!$H$86:$H$99</definedName>
    <definedName name="_29__123Graph_ECHART_8" hidden="1">'[10]Employment Data Sectors (wages)'!$H$86:$H$99</definedName>
    <definedName name="_3__123Graph_ACHART_2" localSheetId="9" hidden="1">'[9]Employment Data Sectors (wages)'!$A$8173:$A$8184</definedName>
    <definedName name="_3__123Graph_ACHART_2" hidden="1">'[10]Employment Data Sectors (wages)'!$A$8173:$A$8184</definedName>
    <definedName name="_30__123Graph_FCHART_8" localSheetId="9" hidden="1">'[9]Employment Data Sectors (wages)'!$H$6:$H$17</definedName>
    <definedName name="_30__123Graph_FCHART_8" hidden="1">'[10]Employment Data Sectors (wages)'!$H$6:$H$17</definedName>
    <definedName name="_4__123Graph_ACHART_3" localSheetId="9" hidden="1">'[9]Employment Data Sectors (wages)'!$A$11:$A$8185</definedName>
    <definedName name="_4__123Graph_ACHART_3" hidden="1">'[10]Employment Data Sectors (wages)'!$A$11:$A$8185</definedName>
    <definedName name="_5__123Graph_ACHART_4" localSheetId="9" hidden="1">'[9]Employment Data Sectors (wages)'!$A$12:$A$23</definedName>
    <definedName name="_5__123Graph_ACHART_4" hidden="1">'[10]Employment Data Sectors (wages)'!$A$12:$A$23</definedName>
    <definedName name="_6__123Graph_ACHART_5" localSheetId="9" hidden="1">'[9]Employment Data Sectors (wages)'!$A$24:$A$35</definedName>
    <definedName name="_6__123Graph_ACHART_5" hidden="1">'[10]Employment Data Sectors (wages)'!$A$24:$A$35</definedName>
    <definedName name="_7__123Graph_ACHART_6" localSheetId="9" hidden="1">'[9]Employment Data Sectors (wages)'!$Y$49:$Y$8103</definedName>
    <definedName name="_7__123Graph_ACHART_6" hidden="1">'[10]Employment Data Sectors (wages)'!$Y$49:$Y$8103</definedName>
    <definedName name="_8__123Graph_ACHART_7" localSheetId="9" hidden="1">'[9]Employment Data Sectors (wages)'!$Y$8175:$Y$8186</definedName>
    <definedName name="_8__123Graph_ACHART_7" hidden="1">'[10]Employment Data Sectors (wages)'!$Y$8175:$Y$8186</definedName>
    <definedName name="_9__123Graph_ACHART_8" localSheetId="9" hidden="1">'[9]Employment Data Sectors (wages)'!$W$8175:$W$8186</definedName>
    <definedName name="_9__123Graph_ACHART_8" hidden="1">'[10]Employment Data Sectors (wages)'!$W$8175:$W$8186</definedName>
    <definedName name="_BOP1" localSheetId="2">#REF!</definedName>
    <definedName name="_BOP1" localSheetId="4">#REF!</definedName>
    <definedName name="_BOP1" localSheetId="6">'3b. Príjmy a výdavky VS (%HDP)'!#REF!</definedName>
    <definedName name="_BOP1" localSheetId="9">'6. Vydavky VS (COFOG)'!#REF!</definedName>
    <definedName name="_BOP1" localSheetId="12">#REF!</definedName>
    <definedName name="_BOP1">#REF!</definedName>
    <definedName name="_BOP2" localSheetId="2">[5]BoP!#REF!</definedName>
    <definedName name="_BOP2" localSheetId="4">[5]BoP!#REF!</definedName>
    <definedName name="_BOP2" localSheetId="6">[5]BoP!#REF!</definedName>
    <definedName name="_BOP2" localSheetId="9">[5]BoP!#REF!</definedName>
    <definedName name="_BOP2" localSheetId="12">[5]BoP!#REF!</definedName>
    <definedName name="_BOP2">[5]BoP!#REF!</definedName>
    <definedName name="_dat1" localSheetId="2">'[6]work Q real'!#REF!</definedName>
    <definedName name="_dat1" localSheetId="4">'[6]work Q real'!#REF!</definedName>
    <definedName name="_dat1" localSheetId="6">'[6]work Q real'!#REF!</definedName>
    <definedName name="_dat1" localSheetId="9">'[6]work Q real'!#REF!</definedName>
    <definedName name="_dat1" localSheetId="12">'[6]work Q real'!#REF!</definedName>
    <definedName name="_dat1">'[6]work Q real'!#REF!</definedName>
    <definedName name="_dat2" localSheetId="2">#REF!</definedName>
    <definedName name="_dat2" localSheetId="4">#REF!</definedName>
    <definedName name="_dat2" localSheetId="6">'3b. Príjmy a výdavky VS (%HDP)'!#REF!</definedName>
    <definedName name="_dat2" localSheetId="9">'6. Vydavky VS (COFOG)'!#REF!</definedName>
    <definedName name="_dat2" localSheetId="12">#REF!</definedName>
    <definedName name="_dat2">#REF!</definedName>
    <definedName name="_EXP5" localSheetId="2">#REF!</definedName>
    <definedName name="_EXP5" localSheetId="4">#REF!</definedName>
    <definedName name="_EXP5" localSheetId="6">'3b. Príjmy a výdavky VS (%HDP)'!#REF!</definedName>
    <definedName name="_EXP5" localSheetId="9">'6. Vydavky VS (COFOG)'!#REF!</definedName>
    <definedName name="_EXP5" localSheetId="12">#REF!</definedName>
    <definedName name="_EXP5">#REF!</definedName>
    <definedName name="_EXP6" localSheetId="2">#REF!</definedName>
    <definedName name="_EXP6" localSheetId="4">#REF!</definedName>
    <definedName name="_EXP6" localSheetId="6">'3b. Príjmy a výdavky VS (%HDP)'!#REF!</definedName>
    <definedName name="_EXP6" localSheetId="9">'6. Vydavky VS (COFOG)'!#REF!</definedName>
    <definedName name="_EXP6" localSheetId="12">#REF!</definedName>
    <definedName name="_EXP6">#REF!</definedName>
    <definedName name="_EXP7" localSheetId="2">#REF!</definedName>
    <definedName name="_EXP7" localSheetId="4">#REF!</definedName>
    <definedName name="_EXP7" localSheetId="6">'3b. Príjmy a výdavky VS (%HDP)'!#REF!</definedName>
    <definedName name="_EXP7" localSheetId="9">'6. Vydavky VS (COFOG)'!#REF!</definedName>
    <definedName name="_EXP7" localSheetId="12">#REF!</definedName>
    <definedName name="_EXP7">#REF!</definedName>
    <definedName name="_EXP9" localSheetId="2">#REF!</definedName>
    <definedName name="_EXP9" localSheetId="4">#REF!</definedName>
    <definedName name="_EXP9" localSheetId="6">'3b. Príjmy a výdavky VS (%HDP)'!#REF!</definedName>
    <definedName name="_EXP9" localSheetId="9">'6. Vydavky VS (COFOG)'!#REF!</definedName>
    <definedName name="_EXP9" localSheetId="12">#REF!</definedName>
    <definedName name="_EXP9">#REF!</definedName>
    <definedName name="_Fill" localSheetId="2" hidden="1">#REF!</definedName>
    <definedName name="_Fill" localSheetId="4" hidden="1">#REF!</definedName>
    <definedName name="_Fill" localSheetId="6" hidden="1">'3b. Príjmy a výdavky VS (%HDP)'!#REF!</definedName>
    <definedName name="_Fill" localSheetId="9" hidden="1">'6. Vydavky VS (COFOG)'!#REF!</definedName>
    <definedName name="_Fill" localSheetId="12" hidden="1">#REF!</definedName>
    <definedName name="_Fill" hidden="1">#REF!</definedName>
    <definedName name="_xlnm._FilterDatabase" localSheetId="9" hidden="1">'6. Vydavky VS (COFOG)'!$U$3:$V$15</definedName>
    <definedName name="_IMP10" localSheetId="2">#REF!</definedName>
    <definedName name="_IMP10" localSheetId="4">#REF!</definedName>
    <definedName name="_IMP10" localSheetId="6">'3b. Príjmy a výdavky VS (%HDP)'!#REF!</definedName>
    <definedName name="_IMP10" localSheetId="9">'6. Vydavky VS (COFOG)'!#REF!</definedName>
    <definedName name="_IMP10" localSheetId="12">#REF!</definedName>
    <definedName name="_IMP10">#REF!</definedName>
    <definedName name="_IMP2" localSheetId="2">#REF!</definedName>
    <definedName name="_IMP2" localSheetId="4">#REF!</definedName>
    <definedName name="_IMP2" localSheetId="6">'3b. Príjmy a výdavky VS (%HDP)'!#REF!</definedName>
    <definedName name="_IMP2" localSheetId="9">'6. Vydavky VS (COFOG)'!#REF!</definedName>
    <definedName name="_IMP2" localSheetId="12">#REF!</definedName>
    <definedName name="_IMP2">#REF!</definedName>
    <definedName name="_IMP4" localSheetId="2">#REF!</definedName>
    <definedName name="_IMP4" localSheetId="4">#REF!</definedName>
    <definedName name="_IMP4" localSheetId="6">'3b. Príjmy a výdavky VS (%HDP)'!#REF!</definedName>
    <definedName name="_IMP4" localSheetId="9">'6. Vydavky VS (COFOG)'!#REF!</definedName>
    <definedName name="_IMP4" localSheetId="12">#REF!</definedName>
    <definedName name="_IMP4">#REF!</definedName>
    <definedName name="_IMP6" localSheetId="2">#REF!</definedName>
    <definedName name="_IMP6" localSheetId="4">#REF!</definedName>
    <definedName name="_IMP6" localSheetId="6">'3b. Príjmy a výdavky VS (%HDP)'!#REF!</definedName>
    <definedName name="_IMP6" localSheetId="9">'6. Vydavky VS (COFOG)'!#REF!</definedName>
    <definedName name="_IMP6" localSheetId="12">#REF!</definedName>
    <definedName name="_IMP6">#REF!</definedName>
    <definedName name="_IMP7" localSheetId="2">#REF!</definedName>
    <definedName name="_IMP7" localSheetId="4">#REF!</definedName>
    <definedName name="_IMP7" localSheetId="6">'3b. Príjmy a výdavky VS (%HDP)'!#REF!</definedName>
    <definedName name="_IMP7" localSheetId="9">'6. Vydavky VS (COFOG)'!#REF!</definedName>
    <definedName name="_IMP7" localSheetId="12">#REF!</definedName>
    <definedName name="_IMP7">#REF!</definedName>
    <definedName name="_IMP8" localSheetId="2">#REF!</definedName>
    <definedName name="_IMP8" localSheetId="4">#REF!</definedName>
    <definedName name="_IMP8" localSheetId="6">'3b. Príjmy a výdavky VS (%HDP)'!#REF!</definedName>
    <definedName name="_IMP8" localSheetId="9">'6. Vydavky VS (COFOG)'!#REF!</definedName>
    <definedName name="_IMP8" localSheetId="12">#REF!</definedName>
    <definedName name="_IMP8">#REF!</definedName>
    <definedName name="_MTS2" localSheetId="2">'[7]Annual Tables'!#REF!</definedName>
    <definedName name="_MTS2" localSheetId="4">'[7]Annual Tables'!#REF!</definedName>
    <definedName name="_MTS2" localSheetId="6">'[7]Annual Tables'!#REF!</definedName>
    <definedName name="_MTS2" localSheetId="9">'[7]Annual Tables'!#REF!</definedName>
    <definedName name="_MTS2" localSheetId="12">'[7]Annual Tables'!#REF!</definedName>
    <definedName name="_MTS2">'[7]Annual Tables'!#REF!</definedName>
    <definedName name="_Order1" hidden="1">255</definedName>
    <definedName name="_Order2" hidden="1">255</definedName>
    <definedName name="_OUT1" localSheetId="2">#REF!</definedName>
    <definedName name="_OUT1" localSheetId="4">#REF!</definedName>
    <definedName name="_OUT1" localSheetId="6">'3b. Príjmy a výdavky VS (%HDP)'!#REF!</definedName>
    <definedName name="_OUT1" localSheetId="9">'6. Vydavky VS (COFOG)'!#REF!</definedName>
    <definedName name="_OUT1" localSheetId="12">#REF!</definedName>
    <definedName name="_OUT1">#REF!</definedName>
    <definedName name="_OUT2" localSheetId="2">#REF!</definedName>
    <definedName name="_OUT2" localSheetId="4">#REF!</definedName>
    <definedName name="_OUT2" localSheetId="6">'3b. Príjmy a výdavky VS (%HDP)'!#REF!</definedName>
    <definedName name="_OUT2" localSheetId="9">'6. Vydavky VS (COFOG)'!#REF!</definedName>
    <definedName name="_OUT2" localSheetId="12">#REF!</definedName>
    <definedName name="_OUT2">#REF!</definedName>
    <definedName name="_PAG2" localSheetId="2">[7]Index!#REF!</definedName>
    <definedName name="_PAG2" localSheetId="4">[7]Index!#REF!</definedName>
    <definedName name="_PAG2" localSheetId="6">[7]Index!#REF!</definedName>
    <definedName name="_PAG2" localSheetId="9">[7]Index!#REF!</definedName>
    <definedName name="_PAG2" localSheetId="12">[7]Index!#REF!</definedName>
    <definedName name="_PAG2">[7]Index!#REF!</definedName>
    <definedName name="_PAG3" localSheetId="2">[7]Index!#REF!</definedName>
    <definedName name="_PAG3" localSheetId="4">[7]Index!#REF!</definedName>
    <definedName name="_PAG3" localSheetId="6">[7]Index!#REF!</definedName>
    <definedName name="_PAG3" localSheetId="9">[7]Index!#REF!</definedName>
    <definedName name="_PAG3" localSheetId="12">[7]Index!#REF!</definedName>
    <definedName name="_PAG3">[7]Index!#REF!</definedName>
    <definedName name="_PAG4" localSheetId="2">[7]Index!#REF!</definedName>
    <definedName name="_PAG4" localSheetId="4">[7]Index!#REF!</definedName>
    <definedName name="_PAG4" localSheetId="6">[7]Index!#REF!</definedName>
    <definedName name="_PAG4" localSheetId="9">[7]Index!#REF!</definedName>
    <definedName name="_PAG4" localSheetId="12">[7]Index!#REF!</definedName>
    <definedName name="_PAG4">[7]Index!#REF!</definedName>
    <definedName name="_PAG5" localSheetId="2">[7]Index!#REF!</definedName>
    <definedName name="_PAG5" localSheetId="4">[7]Index!#REF!</definedName>
    <definedName name="_PAG5" localSheetId="6">[7]Index!#REF!</definedName>
    <definedName name="_PAG5" localSheetId="9">[7]Index!#REF!</definedName>
    <definedName name="_PAG5" localSheetId="12">[7]Index!#REF!</definedName>
    <definedName name="_PAG5">[7]Index!#REF!</definedName>
    <definedName name="_PAG6" localSheetId="2">[7]Index!#REF!</definedName>
    <definedName name="_PAG6" localSheetId="4">[7]Index!#REF!</definedName>
    <definedName name="_PAG6" localSheetId="6">[7]Index!#REF!</definedName>
    <definedName name="_PAG6" localSheetId="9">[7]Index!#REF!</definedName>
    <definedName name="_PAG6" localSheetId="12">[7]Index!#REF!</definedName>
    <definedName name="_PAG6">[7]Index!#REF!</definedName>
    <definedName name="_PAG7" localSheetId="2">#REF!</definedName>
    <definedName name="_PAG7" localSheetId="4">#REF!</definedName>
    <definedName name="_PAG7" localSheetId="6">'3b. Príjmy a výdavky VS (%HDP)'!#REF!</definedName>
    <definedName name="_PAG7" localSheetId="9">'6. Vydavky VS (COFOG)'!#REF!</definedName>
    <definedName name="_PAG7" localSheetId="12">#REF!</definedName>
    <definedName name="_PAG7">#REF!</definedName>
    <definedName name="_pro2001">[8]pro2001!$A$1:$B$72</definedName>
    <definedName name="_Regression_X" localSheetId="2" hidden="1">#REF!</definedName>
    <definedName name="_Regression_X" localSheetId="4" hidden="1">#REF!</definedName>
    <definedName name="_Regression_X" localSheetId="6" hidden="1">'3b. Príjmy a výdavky VS (%HDP)'!#REF!</definedName>
    <definedName name="_Regression_X" localSheetId="9" hidden="1">'6. Vydavky VS (COFOG)'!#REF!</definedName>
    <definedName name="_Regression_X" localSheetId="12" hidden="1">#REF!</definedName>
    <definedName name="_Regression_X" hidden="1">#REF!</definedName>
    <definedName name="_Regression_Y" localSheetId="2" hidden="1">#REF!</definedName>
    <definedName name="_Regression_Y" localSheetId="4" hidden="1">#REF!</definedName>
    <definedName name="_Regression_Y" localSheetId="6" hidden="1">'3b. Príjmy a výdavky VS (%HDP)'!#REF!</definedName>
    <definedName name="_Regression_Y" localSheetId="9" hidden="1">'6. Vydavky VS (COFOG)'!#REF!</definedName>
    <definedName name="_Regression_Y" localSheetId="12" hidden="1">#REF!</definedName>
    <definedName name="_Regression_Y" hidden="1">#REF!</definedName>
    <definedName name="_RES2" localSheetId="2">[5]RES!#REF!</definedName>
    <definedName name="_RES2" localSheetId="4">[5]RES!#REF!</definedName>
    <definedName name="_RES2" localSheetId="6">[5]RES!#REF!</definedName>
    <definedName name="_RES2" localSheetId="9">[5]RES!#REF!</definedName>
    <definedName name="_RES2" localSheetId="12">[5]RES!#REF!</definedName>
    <definedName name="_RES2">[5]RES!#REF!</definedName>
    <definedName name="_RULC" localSheetId="9">[1]REER!$BA$144:$BA$206</definedName>
    <definedName name="_RULC">[2]REER!$BA$144:$BA$206</definedName>
    <definedName name="_TAB1" localSheetId="2">#REF!</definedName>
    <definedName name="_TAB1" localSheetId="4">#REF!</definedName>
    <definedName name="_TAB1" localSheetId="6">'3b. Príjmy a výdavky VS (%HDP)'!#REF!</definedName>
    <definedName name="_TAB1" localSheetId="9">'6. Vydavky VS (COFOG)'!#REF!</definedName>
    <definedName name="_TAB1" localSheetId="12">#REF!</definedName>
    <definedName name="_TAB1">#REF!</definedName>
    <definedName name="_TAB10" localSheetId="2">#REF!</definedName>
    <definedName name="_TAB10" localSheetId="4">#REF!</definedName>
    <definedName name="_TAB10" localSheetId="6">'3b. Príjmy a výdavky VS (%HDP)'!#REF!</definedName>
    <definedName name="_TAB10" localSheetId="9">'6. Vydavky VS (COFOG)'!#REF!</definedName>
    <definedName name="_TAB10" localSheetId="12">#REF!</definedName>
    <definedName name="_TAB10">#REF!</definedName>
    <definedName name="_TAB12" localSheetId="2">#REF!</definedName>
    <definedName name="_TAB12" localSheetId="4">#REF!</definedName>
    <definedName name="_TAB12" localSheetId="6">'3b. Príjmy a výdavky VS (%HDP)'!#REF!</definedName>
    <definedName name="_TAB12" localSheetId="9">'6. Vydavky VS (COFOG)'!#REF!</definedName>
    <definedName name="_TAB12" localSheetId="12">#REF!</definedName>
    <definedName name="_TAB12">#REF!</definedName>
    <definedName name="_Tab19" localSheetId="2">#REF!</definedName>
    <definedName name="_Tab19" localSheetId="4">#REF!</definedName>
    <definedName name="_Tab19" localSheetId="6">'3b. Príjmy a výdavky VS (%HDP)'!#REF!</definedName>
    <definedName name="_Tab19" localSheetId="9">'6. Vydavky VS (COFOG)'!#REF!</definedName>
    <definedName name="_Tab19" localSheetId="12">#REF!</definedName>
    <definedName name="_Tab19">#REF!</definedName>
    <definedName name="_TAB2" localSheetId="2">#REF!</definedName>
    <definedName name="_TAB2" localSheetId="4">#REF!</definedName>
    <definedName name="_TAB2" localSheetId="6">'3b. Príjmy a výdavky VS (%HDP)'!#REF!</definedName>
    <definedName name="_TAB2" localSheetId="9">'6. Vydavky VS (COFOG)'!#REF!</definedName>
    <definedName name="_TAB2" localSheetId="12">#REF!</definedName>
    <definedName name="_TAB2">#REF!</definedName>
    <definedName name="_Tab20" localSheetId="2">#REF!</definedName>
    <definedName name="_Tab20" localSheetId="4">#REF!</definedName>
    <definedName name="_Tab20" localSheetId="6">'3b. Príjmy a výdavky VS (%HDP)'!#REF!</definedName>
    <definedName name="_Tab20" localSheetId="9">'6. Vydavky VS (COFOG)'!#REF!</definedName>
    <definedName name="_Tab20" localSheetId="12">#REF!</definedName>
    <definedName name="_Tab20">#REF!</definedName>
    <definedName name="_Tab21" localSheetId="2">#REF!</definedName>
    <definedName name="_Tab21" localSheetId="4">#REF!</definedName>
    <definedName name="_Tab21" localSheetId="6">'3b. Príjmy a výdavky VS (%HDP)'!#REF!</definedName>
    <definedName name="_Tab21" localSheetId="9">'6. Vydavky VS (COFOG)'!#REF!</definedName>
    <definedName name="_Tab21" localSheetId="12">#REF!</definedName>
    <definedName name="_Tab21">#REF!</definedName>
    <definedName name="_Tab22" localSheetId="2">#REF!</definedName>
    <definedName name="_Tab22" localSheetId="4">#REF!</definedName>
    <definedName name="_Tab22" localSheetId="6">'3b. Príjmy a výdavky VS (%HDP)'!#REF!</definedName>
    <definedName name="_Tab22" localSheetId="9">'6. Vydavky VS (COFOG)'!#REF!</definedName>
    <definedName name="_Tab22" localSheetId="12">#REF!</definedName>
    <definedName name="_Tab22">#REF!</definedName>
    <definedName name="_Tab23" localSheetId="2">#REF!</definedName>
    <definedName name="_Tab23" localSheetId="4">#REF!</definedName>
    <definedName name="_Tab23" localSheetId="6">'3b. Príjmy a výdavky VS (%HDP)'!#REF!</definedName>
    <definedName name="_Tab23" localSheetId="9">'6. Vydavky VS (COFOG)'!#REF!</definedName>
    <definedName name="_Tab23" localSheetId="12">#REF!</definedName>
    <definedName name="_Tab23">#REF!</definedName>
    <definedName name="_Tab24" localSheetId="2">#REF!</definedName>
    <definedName name="_Tab24" localSheetId="4">#REF!</definedName>
    <definedName name="_Tab24" localSheetId="6">'3b. Príjmy a výdavky VS (%HDP)'!#REF!</definedName>
    <definedName name="_Tab24" localSheetId="9">'6. Vydavky VS (COFOG)'!#REF!</definedName>
    <definedName name="_Tab24" localSheetId="12">#REF!</definedName>
    <definedName name="_Tab24">#REF!</definedName>
    <definedName name="_Tab26" localSheetId="2">#REF!</definedName>
    <definedName name="_Tab26" localSheetId="4">#REF!</definedName>
    <definedName name="_Tab26" localSheetId="6">'3b. Príjmy a výdavky VS (%HDP)'!#REF!</definedName>
    <definedName name="_Tab26" localSheetId="9">'6. Vydavky VS (COFOG)'!#REF!</definedName>
    <definedName name="_Tab26" localSheetId="12">#REF!</definedName>
    <definedName name="_Tab26">#REF!</definedName>
    <definedName name="_Tab27" localSheetId="2">#REF!</definedName>
    <definedName name="_Tab27" localSheetId="4">#REF!</definedName>
    <definedName name="_Tab27" localSheetId="6">'3b. Príjmy a výdavky VS (%HDP)'!#REF!</definedName>
    <definedName name="_Tab27" localSheetId="9">'6. Vydavky VS (COFOG)'!#REF!</definedName>
    <definedName name="_Tab27" localSheetId="12">#REF!</definedName>
    <definedName name="_Tab27">#REF!</definedName>
    <definedName name="_Tab28" localSheetId="2">#REF!</definedName>
    <definedName name="_Tab28" localSheetId="4">#REF!</definedName>
    <definedName name="_Tab28" localSheetId="6">'3b. Príjmy a výdavky VS (%HDP)'!#REF!</definedName>
    <definedName name="_Tab28" localSheetId="9">'6. Vydavky VS (COFOG)'!#REF!</definedName>
    <definedName name="_Tab28" localSheetId="12">#REF!</definedName>
    <definedName name="_Tab28">#REF!</definedName>
    <definedName name="_Tab29" localSheetId="2">#REF!</definedName>
    <definedName name="_Tab29" localSheetId="4">#REF!</definedName>
    <definedName name="_Tab29" localSheetId="6">'3b. Príjmy a výdavky VS (%HDP)'!#REF!</definedName>
    <definedName name="_Tab29" localSheetId="9">'6. Vydavky VS (COFOG)'!#REF!</definedName>
    <definedName name="_Tab29" localSheetId="12">#REF!</definedName>
    <definedName name="_Tab29">#REF!</definedName>
    <definedName name="_TAB3" localSheetId="2">#REF!</definedName>
    <definedName name="_TAB3" localSheetId="4">#REF!</definedName>
    <definedName name="_TAB3" localSheetId="6">'3b. Príjmy a výdavky VS (%HDP)'!#REF!</definedName>
    <definedName name="_TAB3" localSheetId="9">'6. Vydavky VS (COFOG)'!#REF!</definedName>
    <definedName name="_TAB3" localSheetId="12">#REF!</definedName>
    <definedName name="_TAB3">#REF!</definedName>
    <definedName name="_Tab30" localSheetId="2">#REF!</definedName>
    <definedName name="_Tab30" localSheetId="4">#REF!</definedName>
    <definedName name="_Tab30" localSheetId="6">'3b. Príjmy a výdavky VS (%HDP)'!#REF!</definedName>
    <definedName name="_Tab30" localSheetId="9">'6. Vydavky VS (COFOG)'!#REF!</definedName>
    <definedName name="_Tab30" localSheetId="12">#REF!</definedName>
    <definedName name="_Tab30">#REF!</definedName>
    <definedName name="_Tab31" localSheetId="2">#REF!</definedName>
    <definedName name="_Tab31" localSheetId="4">#REF!</definedName>
    <definedName name="_Tab31" localSheetId="6">'3b. Príjmy a výdavky VS (%HDP)'!#REF!</definedName>
    <definedName name="_Tab31" localSheetId="9">'6. Vydavky VS (COFOG)'!#REF!</definedName>
    <definedName name="_Tab31" localSheetId="12">#REF!</definedName>
    <definedName name="_Tab31">#REF!</definedName>
    <definedName name="_Tab32" localSheetId="2">#REF!</definedName>
    <definedName name="_Tab32" localSheetId="4">#REF!</definedName>
    <definedName name="_Tab32" localSheetId="6">'3b. Príjmy a výdavky VS (%HDP)'!#REF!</definedName>
    <definedName name="_Tab32" localSheetId="9">'6. Vydavky VS (COFOG)'!#REF!</definedName>
    <definedName name="_Tab32" localSheetId="12">#REF!</definedName>
    <definedName name="_Tab32">#REF!</definedName>
    <definedName name="_Tab33" localSheetId="2">#REF!</definedName>
    <definedName name="_Tab33" localSheetId="4">#REF!</definedName>
    <definedName name="_Tab33" localSheetId="6">'3b. Príjmy a výdavky VS (%HDP)'!#REF!</definedName>
    <definedName name="_Tab33" localSheetId="9">'6. Vydavky VS (COFOG)'!#REF!</definedName>
    <definedName name="_Tab33" localSheetId="12">#REF!</definedName>
    <definedName name="_Tab33">#REF!</definedName>
    <definedName name="_Tab34" localSheetId="2">#REF!</definedName>
    <definedName name="_Tab34" localSheetId="4">#REF!</definedName>
    <definedName name="_Tab34" localSheetId="6">'3b. Príjmy a výdavky VS (%HDP)'!#REF!</definedName>
    <definedName name="_Tab34" localSheetId="9">'6. Vydavky VS (COFOG)'!#REF!</definedName>
    <definedName name="_Tab34" localSheetId="12">#REF!</definedName>
    <definedName name="_Tab34">#REF!</definedName>
    <definedName name="_Tab35" localSheetId="2">#REF!</definedName>
    <definedName name="_Tab35" localSheetId="4">#REF!</definedName>
    <definedName name="_Tab35" localSheetId="6">'3b. Príjmy a výdavky VS (%HDP)'!#REF!</definedName>
    <definedName name="_Tab35" localSheetId="9">'6. Vydavky VS (COFOG)'!#REF!</definedName>
    <definedName name="_Tab35" localSheetId="12">#REF!</definedName>
    <definedName name="_Tab35">#REF!</definedName>
    <definedName name="_TAB4" localSheetId="2">#REF!</definedName>
    <definedName name="_TAB4" localSheetId="4">#REF!</definedName>
    <definedName name="_TAB4" localSheetId="6">'3b. Príjmy a výdavky VS (%HDP)'!#REF!</definedName>
    <definedName name="_TAB4" localSheetId="9">'6. Vydavky VS (COFOG)'!#REF!</definedName>
    <definedName name="_TAB4" localSheetId="12">#REF!</definedName>
    <definedName name="_TAB4">#REF!</definedName>
    <definedName name="_TAB5" localSheetId="2">#REF!</definedName>
    <definedName name="_TAB5" localSheetId="4">#REF!</definedName>
    <definedName name="_TAB5" localSheetId="6">'3b. Príjmy a výdavky VS (%HDP)'!#REF!</definedName>
    <definedName name="_TAB5" localSheetId="9">'6. Vydavky VS (COFOG)'!#REF!</definedName>
    <definedName name="_TAB5" localSheetId="12">#REF!</definedName>
    <definedName name="_TAB5">#REF!</definedName>
    <definedName name="_tab6" localSheetId="2">#REF!</definedName>
    <definedName name="_tab6" localSheetId="4">#REF!</definedName>
    <definedName name="_tab6" localSheetId="6">'3b. Príjmy a výdavky VS (%HDP)'!#REF!</definedName>
    <definedName name="_tab6" localSheetId="9">'6. Vydavky VS (COFOG)'!#REF!</definedName>
    <definedName name="_tab6" localSheetId="12">#REF!</definedName>
    <definedName name="_tab6">#REF!</definedName>
    <definedName name="_TAB7" localSheetId="2">#REF!</definedName>
    <definedName name="_TAB7" localSheetId="4">#REF!</definedName>
    <definedName name="_TAB7" localSheetId="6">'3b. Príjmy a výdavky VS (%HDP)'!#REF!</definedName>
    <definedName name="_TAB7" localSheetId="9">'6. Vydavky VS (COFOG)'!#REF!</definedName>
    <definedName name="_TAB7" localSheetId="12">#REF!</definedName>
    <definedName name="_TAB7">#REF!</definedName>
    <definedName name="_TAB8" localSheetId="2">#REF!</definedName>
    <definedName name="_TAB8" localSheetId="4">#REF!</definedName>
    <definedName name="_TAB8" localSheetId="6">'3b. Príjmy a výdavky VS (%HDP)'!#REF!</definedName>
    <definedName name="_TAB8" localSheetId="9">'6. Vydavky VS (COFOG)'!#REF!</definedName>
    <definedName name="_TAB8" localSheetId="12">#REF!</definedName>
    <definedName name="_TAB8">#REF!</definedName>
    <definedName name="_tab9" localSheetId="2">#REF!</definedName>
    <definedName name="_tab9" localSheetId="4">#REF!</definedName>
    <definedName name="_tab9" localSheetId="6">'3b. Príjmy a výdavky VS (%HDP)'!#REF!</definedName>
    <definedName name="_tab9" localSheetId="9">'6. Vydavky VS (COFOG)'!#REF!</definedName>
    <definedName name="_tab9" localSheetId="12">#REF!</definedName>
    <definedName name="_tab9">#REF!</definedName>
    <definedName name="_TB41" localSheetId="2">#REF!</definedName>
    <definedName name="_TB41" localSheetId="4">#REF!</definedName>
    <definedName name="_TB41" localSheetId="6">'3b. Príjmy a výdavky VS (%HDP)'!#REF!</definedName>
    <definedName name="_TB41" localSheetId="9">'6. Vydavky VS (COFOG)'!#REF!</definedName>
    <definedName name="_TB41" localSheetId="12">#REF!</definedName>
    <definedName name="_TB41">#REF!</definedName>
    <definedName name="_WEO1" localSheetId="2">#REF!</definedName>
    <definedName name="_WEO1" localSheetId="4">#REF!</definedName>
    <definedName name="_WEO1" localSheetId="6">'3b. Príjmy a výdavky VS (%HDP)'!#REF!</definedName>
    <definedName name="_WEO1" localSheetId="9">'6. Vydavky VS (COFOG)'!#REF!</definedName>
    <definedName name="_WEO1" localSheetId="12">#REF!</definedName>
    <definedName name="_WEO1">#REF!</definedName>
    <definedName name="_WEO2" localSheetId="2">#REF!</definedName>
    <definedName name="_WEO2" localSheetId="4">#REF!</definedName>
    <definedName name="_WEO2" localSheetId="6">'3b. Príjmy a výdavky VS (%HDP)'!#REF!</definedName>
    <definedName name="_WEO2" localSheetId="9">'6. Vydavky VS (COFOG)'!#REF!</definedName>
    <definedName name="_WEO2" localSheetId="12">#REF!</definedName>
    <definedName name="_WEO2">#REF!</definedName>
    <definedName name="a" localSheetId="2">#REF!</definedName>
    <definedName name="a" localSheetId="4">#REF!</definedName>
    <definedName name="a" localSheetId="6">'3b. Príjmy a výdavky VS (%HDP)'!#REF!</definedName>
    <definedName name="a" localSheetId="9">'6. Vydavky VS (COFOG)'!#REF!</definedName>
    <definedName name="a" localSheetId="12">#REF!</definedName>
    <definedName name="a">#REF!</definedName>
    <definedName name="aaaaaaaaaaaaaa" localSheetId="2">[12]!aaaaaaaaaaaaaa</definedName>
    <definedName name="aaaaaaaaaaaaaa" localSheetId="4">[12]!aaaaaaaaaaaaaa</definedName>
    <definedName name="aaaaaaaaaaaaaa" localSheetId="6">[12]!aaaaaaaaaaaaaa</definedName>
    <definedName name="aaaaaaaaaaaaaa" localSheetId="9">[13]!aaaaaaaaaaaaaa</definedName>
    <definedName name="aaaaaaaaaaaaaa" localSheetId="12">[12]!aaaaaaaaaaaaaa</definedName>
    <definedName name="aaaaaaaaaaaaaa">[12]!aaaaaaaaaaaaaa</definedName>
    <definedName name="aas">[14]Contents!$A$1:$C$25</definedName>
    <definedName name="aloha" localSheetId="2" hidden="1">'[15]i2-KA'!#REF!</definedName>
    <definedName name="aloha" localSheetId="4" hidden="1">'[15]i2-KA'!#REF!</definedName>
    <definedName name="aloha" localSheetId="6" hidden="1">'[15]i2-KA'!#REF!</definedName>
    <definedName name="aloha" localSheetId="9" hidden="1">'[15]i2-KA'!#REF!</definedName>
    <definedName name="aloha" localSheetId="12" hidden="1">'[15]i2-KA'!#REF!</definedName>
    <definedName name="aloha" hidden="1">'[15]i2-KA'!#REF!</definedName>
    <definedName name="ANNUALNOM" localSheetId="2">#REF!</definedName>
    <definedName name="ANNUALNOM" localSheetId="4">#REF!</definedName>
    <definedName name="ANNUALNOM" localSheetId="6">'3b. Príjmy a výdavky VS (%HDP)'!#REF!</definedName>
    <definedName name="ANNUALNOM" localSheetId="9">'6. Vydavky VS (COFOG)'!#REF!</definedName>
    <definedName name="ANNUALNOM" localSheetId="12">#REF!</definedName>
    <definedName name="ANNUALNOM">#REF!</definedName>
    <definedName name="as">'[14]i-REER'!$A$2:$F$104</definedName>
    <definedName name="ASSUM" localSheetId="2">#REF!</definedName>
    <definedName name="ASSUM" localSheetId="4">#REF!</definedName>
    <definedName name="ASSUM" localSheetId="6">'3b. Príjmy a výdavky VS (%HDP)'!#REF!</definedName>
    <definedName name="ASSUM" localSheetId="9">'6. Vydavky VS (COFOG)'!#REF!</definedName>
    <definedName name="ASSUM" localSheetId="12">#REF!</definedName>
    <definedName name="ASSUM">#REF!</definedName>
    <definedName name="ASSUMB" localSheetId="2">#REF!</definedName>
    <definedName name="ASSUMB" localSheetId="4">#REF!</definedName>
    <definedName name="ASSUMB" localSheetId="6">'3b. Príjmy a výdavky VS (%HDP)'!#REF!</definedName>
    <definedName name="ASSUMB" localSheetId="9">'6. Vydavky VS (COFOG)'!#REF!</definedName>
    <definedName name="ASSUMB" localSheetId="12">#REF!</definedName>
    <definedName name="ASSUMB">#REF!</definedName>
    <definedName name="atrade" localSheetId="2">[11]!atrade</definedName>
    <definedName name="atrade" localSheetId="4">[11]!atrade</definedName>
    <definedName name="atrade" localSheetId="6">[11]!atrade</definedName>
    <definedName name="atrade" localSheetId="9">[11]!atrade</definedName>
    <definedName name="atrade" localSheetId="12">[11]!atrade</definedName>
    <definedName name="atrade">[11]!atrade</definedName>
    <definedName name="b" localSheetId="2">#REF!</definedName>
    <definedName name="b" localSheetId="4">#REF!</definedName>
    <definedName name="b" localSheetId="6">'3b. Príjmy a výdavky VS (%HDP)'!#REF!</definedName>
    <definedName name="b" localSheetId="9">'6. Vydavky VS (COFOG)'!#REF!</definedName>
    <definedName name="b" localSheetId="12">#REF!</definedName>
    <definedName name="b">#REF!</definedName>
    <definedName name="BAKLANBOPB" localSheetId="2">#REF!</definedName>
    <definedName name="BAKLANBOPB" localSheetId="4">#REF!</definedName>
    <definedName name="BAKLANBOPB" localSheetId="6">'3b. Príjmy a výdavky VS (%HDP)'!#REF!</definedName>
    <definedName name="BAKLANBOPB" localSheetId="9">'6. Vydavky VS (COFOG)'!#REF!</definedName>
    <definedName name="BAKLANBOPB" localSheetId="12">#REF!</definedName>
    <definedName name="BAKLANBOPB">#REF!</definedName>
    <definedName name="BAKLANDEBT2B" localSheetId="2">#REF!</definedName>
    <definedName name="BAKLANDEBT2B" localSheetId="4">#REF!</definedName>
    <definedName name="BAKLANDEBT2B" localSheetId="6">'3b. Príjmy a výdavky VS (%HDP)'!#REF!</definedName>
    <definedName name="BAKLANDEBT2B" localSheetId="9">'6. Vydavky VS (COFOG)'!#REF!</definedName>
    <definedName name="BAKLANDEBT2B" localSheetId="12">#REF!</definedName>
    <definedName name="BAKLANDEBT2B">#REF!</definedName>
    <definedName name="BAKLDEBT1B" localSheetId="2">#REF!</definedName>
    <definedName name="BAKLDEBT1B" localSheetId="4">#REF!</definedName>
    <definedName name="BAKLDEBT1B" localSheetId="6">'3b. Príjmy a výdavky VS (%HDP)'!#REF!</definedName>
    <definedName name="BAKLDEBT1B" localSheetId="9">'6. Vydavky VS (COFOG)'!#REF!</definedName>
    <definedName name="BAKLDEBT1B" localSheetId="12">#REF!</definedName>
    <definedName name="BAKLDEBT1B">#REF!</definedName>
    <definedName name="BASDAT" localSheetId="2">'[7]Annual Tables'!#REF!</definedName>
    <definedName name="BASDAT" localSheetId="4">'[7]Annual Tables'!#REF!</definedName>
    <definedName name="BASDAT" localSheetId="6">'[7]Annual Tables'!#REF!</definedName>
    <definedName name="BASDAT" localSheetId="9">'[7]Annual Tables'!#REF!</definedName>
    <definedName name="BASDAT" localSheetId="12">'[7]Annual Tables'!#REF!</definedName>
    <definedName name="BASDAT">'[7]Annual Tables'!#REF!</definedName>
    <definedName name="bb" localSheetId="9" hidden="1">{"Riqfin97",#N/A,FALSE,"Tran";"Riqfinpro",#N/A,FALSE,"Tran"}</definedName>
    <definedName name="bb" hidden="1">{"Riqfin97",#N/A,FALSE,"Tran";"Riqfinpro",#N/A,FALSE,"Tran"}</definedName>
    <definedName name="bbb" localSheetId="9" hidden="1">{"Riqfin97",#N/A,FALSE,"Tran";"Riqfinpro",#N/A,FALSE,"Tran"}</definedName>
    <definedName name="bbb" hidden="1">{"Riqfin97",#N/A,FALSE,"Tran";"Riqfinpro",#N/A,FALSE,"Tran"}</definedName>
    <definedName name="bbbbbbbbbbbbbb" localSheetId="2">[12]!bbbbbbbbbbbbbb</definedName>
    <definedName name="bbbbbbbbbbbbbb" localSheetId="4">[12]!bbbbbbbbbbbbbb</definedName>
    <definedName name="bbbbbbbbbbbbbb" localSheetId="6">[12]!bbbbbbbbbbbbbb</definedName>
    <definedName name="bbbbbbbbbbbbbb" localSheetId="9">[13]!bbbbbbbbbbbbbb</definedName>
    <definedName name="bbbbbbbbbbbbbb" localSheetId="12">[12]!bbbbbbbbbbbbbb</definedName>
    <definedName name="bbbbbbbbbbbbbb">[12]!bbbbbbbbbbbbbb</definedName>
    <definedName name="BCA">#N/A</definedName>
    <definedName name="BCA_GDP">#N/A</definedName>
    <definedName name="BE">#N/A</definedName>
    <definedName name="BEA" localSheetId="2">'[16]WEO-BOP'!#REF!</definedName>
    <definedName name="BEA" localSheetId="4">'[16]WEO-BOP'!#REF!</definedName>
    <definedName name="BEA" localSheetId="6">'[16]WEO-BOP'!#REF!</definedName>
    <definedName name="BEA" localSheetId="9">'[16]WEO-BOP'!#REF!</definedName>
    <definedName name="BEA" localSheetId="12">'[16]WEO-BOP'!#REF!</definedName>
    <definedName name="BEA">'[16]WEO-BOP'!#REF!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2">#REF!</definedName>
    <definedName name="BEDE" localSheetId="4">#REF!</definedName>
    <definedName name="BEDE" localSheetId="6">'3b. Príjmy a výdavky VS (%HDP)'!#REF!</definedName>
    <definedName name="BEDE" localSheetId="9">'6. Vydavky VS (COFOG)'!#REF!</definedName>
    <definedName name="BEDE" localSheetId="12">#REF!</definedName>
    <definedName name="BEDE">#REF!</definedName>
    <definedName name="BER" localSheetId="2">'[16]WEO-BOP'!#REF!</definedName>
    <definedName name="BER" localSheetId="4">'[16]WEO-BOP'!#REF!</definedName>
    <definedName name="BER" localSheetId="6">'[16]WEO-BOP'!#REF!</definedName>
    <definedName name="BER" localSheetId="9">'[16]WEO-BOP'!#REF!</definedName>
    <definedName name="BER" localSheetId="12">'[16]WEO-BOP'!#REF!</definedName>
    <definedName name="BER">'[16]WEO-BOP'!#REF!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2">'[16]WEO-BOP'!#REF!</definedName>
    <definedName name="BFD" localSheetId="4">'[16]WEO-BOP'!#REF!</definedName>
    <definedName name="BFD" localSheetId="6">'[16]WEO-BOP'!#REF!</definedName>
    <definedName name="BFD" localSheetId="9">'[16]WEO-BOP'!#REF!</definedName>
    <definedName name="BFD" localSheetId="12">'[16]WEO-BOP'!#REF!</definedName>
    <definedName name="BFD">'[16]WEO-BOP'!#REF!</definedName>
    <definedName name="BFDI" localSheetId="2">'[16]WEO-BOP'!#REF!</definedName>
    <definedName name="BFDI" localSheetId="4">'[16]WEO-BOP'!#REF!</definedName>
    <definedName name="BFDI" localSheetId="6">'[16]WEO-BOP'!#REF!</definedName>
    <definedName name="BFDI" localSheetId="9">'[16]WEO-BOP'!#REF!</definedName>
    <definedName name="BFDI" localSheetId="12">'[16]WEO-BOP'!#REF!</definedName>
    <definedName name="BFDI">'[16]WEO-BOP'!#REF!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2">[12]!BFLD_DF</definedName>
    <definedName name="BFLD_DF" localSheetId="4">[12]!BFLD_DF</definedName>
    <definedName name="BFLD_DF" localSheetId="6">[12]!BFLD_DF</definedName>
    <definedName name="BFLD_DF" localSheetId="9">[13]!BFLD_DF</definedName>
    <definedName name="BFLD_DF" localSheetId="12">[12]!BFLD_DF</definedName>
    <definedName name="BFLD_DF">[12]!BFLD_DF</definedName>
    <definedName name="BFLG">#N/A</definedName>
    <definedName name="BFLG_D">#N/A</definedName>
    <definedName name="BFLG_DF">#N/A</definedName>
    <definedName name="BFO" localSheetId="2">'[16]WEO-BOP'!#REF!</definedName>
    <definedName name="BFO" localSheetId="4">'[16]WEO-BOP'!#REF!</definedName>
    <definedName name="BFO" localSheetId="6">'[16]WEO-BOP'!#REF!</definedName>
    <definedName name="BFO" localSheetId="9">'[16]WEO-BOP'!#REF!</definedName>
    <definedName name="BFO" localSheetId="12">'[16]WEO-BOP'!#REF!</definedName>
    <definedName name="BFO">'[16]WEO-BOP'!#REF!</definedName>
    <definedName name="BFOA" localSheetId="2">'[16]WEO-BOP'!#REF!</definedName>
    <definedName name="BFOA" localSheetId="4">'[16]WEO-BOP'!#REF!</definedName>
    <definedName name="BFOA" localSheetId="6">'[16]WEO-BOP'!#REF!</definedName>
    <definedName name="BFOA" localSheetId="9">'[16]WEO-BOP'!#REF!</definedName>
    <definedName name="BFOA" localSheetId="12">'[16]WEO-BOP'!#REF!</definedName>
    <definedName name="BFOA">'[16]WEO-BOP'!#REF!</definedName>
    <definedName name="BFOAG" localSheetId="2">'[16]WEO-BOP'!#REF!</definedName>
    <definedName name="BFOAG" localSheetId="4">'[16]WEO-BOP'!#REF!</definedName>
    <definedName name="BFOAG" localSheetId="6">'[16]WEO-BOP'!#REF!</definedName>
    <definedName name="BFOAG" localSheetId="9">'[16]WEO-BOP'!#REF!</definedName>
    <definedName name="BFOAG" localSheetId="12">'[16]WEO-BOP'!#REF!</definedName>
    <definedName name="BFOAG">'[16]WEO-BOP'!#REF!</definedName>
    <definedName name="BFOG" localSheetId="2">'[16]WEO-BOP'!#REF!</definedName>
    <definedName name="BFOG" localSheetId="4">'[16]WEO-BOP'!#REF!</definedName>
    <definedName name="BFOG" localSheetId="6">'[16]WEO-BOP'!#REF!</definedName>
    <definedName name="BFOG" localSheetId="9">'[16]WEO-BOP'!#REF!</definedName>
    <definedName name="BFOG" localSheetId="12">'[16]WEO-BOP'!#REF!</definedName>
    <definedName name="BFOG">'[16]WEO-BOP'!#REF!</definedName>
    <definedName name="BFOL" localSheetId="2">'[16]WEO-BOP'!#REF!</definedName>
    <definedName name="BFOL" localSheetId="4">'[16]WEO-BOP'!#REF!</definedName>
    <definedName name="BFOL" localSheetId="6">'[16]WEO-BOP'!#REF!</definedName>
    <definedName name="BFOL" localSheetId="9">'[16]WEO-BOP'!#REF!</definedName>
    <definedName name="BFOL" localSheetId="12">'[16]WEO-BOP'!#REF!</definedName>
    <definedName name="BFOL">'[16]WEO-BOP'!#REF!</definedName>
    <definedName name="BFOL_B" localSheetId="2">'[16]WEO-BOP'!#REF!</definedName>
    <definedName name="BFOL_B" localSheetId="4">'[16]WEO-BOP'!#REF!</definedName>
    <definedName name="BFOL_B" localSheetId="6">'[16]WEO-BOP'!#REF!</definedName>
    <definedName name="BFOL_B" localSheetId="9">'[16]WEO-BOP'!#REF!</definedName>
    <definedName name="BFOL_B" localSheetId="12">'[16]WEO-BOP'!#REF!</definedName>
    <definedName name="BFOL_B">'[16]WEO-BOP'!#REF!</definedName>
    <definedName name="BFOL_G" localSheetId="2">'[16]WEO-BOP'!#REF!</definedName>
    <definedName name="BFOL_G" localSheetId="4">'[16]WEO-BOP'!#REF!</definedName>
    <definedName name="BFOL_G" localSheetId="6">'[16]WEO-BOP'!#REF!</definedName>
    <definedName name="BFOL_G" localSheetId="9">'[16]WEO-BOP'!#REF!</definedName>
    <definedName name="BFOL_G" localSheetId="12">'[16]WEO-BOP'!#REF!</definedName>
    <definedName name="BFOL_G">'[16]WEO-BOP'!#REF!</definedName>
    <definedName name="BFOLG" localSheetId="2">'[16]WEO-BOP'!#REF!</definedName>
    <definedName name="BFOLG" localSheetId="4">'[16]WEO-BOP'!#REF!</definedName>
    <definedName name="BFOLG" localSheetId="6">'[16]WEO-BOP'!#REF!</definedName>
    <definedName name="BFOLG" localSheetId="9">'[16]WEO-BOP'!#REF!</definedName>
    <definedName name="BFOLG" localSheetId="12">'[16]WEO-BOP'!#REF!</definedName>
    <definedName name="BFOLG">'[16]WEO-BOP'!#REF!</definedName>
    <definedName name="BFP" localSheetId="2">'[16]WEO-BOP'!#REF!</definedName>
    <definedName name="BFP" localSheetId="4">'[16]WEO-BOP'!#REF!</definedName>
    <definedName name="BFP" localSheetId="6">'[16]WEO-BOP'!#REF!</definedName>
    <definedName name="BFP" localSheetId="9">'[16]WEO-BOP'!#REF!</definedName>
    <definedName name="BFP" localSheetId="12">'[16]WEO-BOP'!#REF!</definedName>
    <definedName name="BFP">'[16]WEO-BOP'!#REF!</definedName>
    <definedName name="BFPA" localSheetId="2">'[16]WEO-BOP'!#REF!</definedName>
    <definedName name="BFPA" localSheetId="4">'[16]WEO-BOP'!#REF!</definedName>
    <definedName name="BFPA" localSheetId="6">'[16]WEO-BOP'!#REF!</definedName>
    <definedName name="BFPA" localSheetId="9">'[16]WEO-BOP'!#REF!</definedName>
    <definedName name="BFPA" localSheetId="12">'[16]WEO-BOP'!#REF!</definedName>
    <definedName name="BFPA">'[16]WEO-BOP'!#REF!</definedName>
    <definedName name="BFPAG" localSheetId="2">'[16]WEO-BOP'!#REF!</definedName>
    <definedName name="BFPAG" localSheetId="4">'[16]WEO-BOP'!#REF!</definedName>
    <definedName name="BFPAG" localSheetId="6">'[16]WEO-BOP'!#REF!</definedName>
    <definedName name="BFPAG" localSheetId="9">'[16]WEO-BOP'!#REF!</definedName>
    <definedName name="BFPAG" localSheetId="12">'[16]WEO-BOP'!#REF!</definedName>
    <definedName name="BFPAG">'[16]WEO-BOP'!#REF!</definedName>
    <definedName name="BFPG" localSheetId="2">'[16]WEO-BOP'!#REF!</definedName>
    <definedName name="BFPG" localSheetId="4">'[16]WEO-BOP'!#REF!</definedName>
    <definedName name="BFPG" localSheetId="6">'[16]WEO-BOP'!#REF!</definedName>
    <definedName name="BFPG" localSheetId="9">'[16]WEO-BOP'!#REF!</definedName>
    <definedName name="BFPG" localSheetId="12">'[16]WEO-BOP'!#REF!</definedName>
    <definedName name="BFPG">'[16]WEO-BOP'!#REF!</definedName>
    <definedName name="BFPL" localSheetId="2">'[16]WEO-BOP'!#REF!</definedName>
    <definedName name="BFPL" localSheetId="4">'[16]WEO-BOP'!#REF!</definedName>
    <definedName name="BFPL" localSheetId="6">'[16]WEO-BOP'!#REF!</definedName>
    <definedName name="BFPL" localSheetId="9">'[16]WEO-BOP'!#REF!</definedName>
    <definedName name="BFPL" localSheetId="12">'[16]WEO-BOP'!#REF!</definedName>
    <definedName name="BFPL">'[16]WEO-BOP'!#REF!</definedName>
    <definedName name="BFPLD" localSheetId="2">'[16]WEO-BOP'!#REF!</definedName>
    <definedName name="BFPLD" localSheetId="4">'[16]WEO-BOP'!#REF!</definedName>
    <definedName name="BFPLD" localSheetId="6">'[16]WEO-BOP'!#REF!</definedName>
    <definedName name="BFPLD" localSheetId="9">'[16]WEO-BOP'!#REF!</definedName>
    <definedName name="BFPLD" localSheetId="12">'[16]WEO-BOP'!#REF!</definedName>
    <definedName name="BFPLD">'[16]WEO-BOP'!#REF!</definedName>
    <definedName name="BFPLDG" localSheetId="2">'[16]WEO-BOP'!#REF!</definedName>
    <definedName name="BFPLDG" localSheetId="4">'[16]WEO-BOP'!#REF!</definedName>
    <definedName name="BFPLDG" localSheetId="6">'[16]WEO-BOP'!#REF!</definedName>
    <definedName name="BFPLDG" localSheetId="9">'[16]WEO-BOP'!#REF!</definedName>
    <definedName name="BFPLDG" localSheetId="12">'[16]WEO-BOP'!#REF!</definedName>
    <definedName name="BFPLDG">'[16]WEO-BOP'!#REF!</definedName>
    <definedName name="BFPLE" localSheetId="2">'[16]WEO-BOP'!#REF!</definedName>
    <definedName name="BFPLE" localSheetId="4">'[16]WEO-BOP'!#REF!</definedName>
    <definedName name="BFPLE" localSheetId="6">'[16]WEO-BOP'!#REF!</definedName>
    <definedName name="BFPLE" localSheetId="9">'[16]WEO-BOP'!#REF!</definedName>
    <definedName name="BFPLE" localSheetId="12">'[16]WEO-BOP'!#REF!</definedName>
    <definedName name="BFPLE">'[16]WEO-BOP'!#REF!</definedName>
    <definedName name="BFRA">#N/A</definedName>
    <definedName name="BGS" localSheetId="2">'[16]WEO-BOP'!#REF!</definedName>
    <definedName name="BGS" localSheetId="4">'[16]WEO-BOP'!#REF!</definedName>
    <definedName name="BGS" localSheetId="6">'[16]WEO-BOP'!#REF!</definedName>
    <definedName name="BGS" localSheetId="9">'[16]WEO-BOP'!#REF!</definedName>
    <definedName name="BGS" localSheetId="12">'[16]WEO-BOP'!#REF!</definedName>
    <definedName name="BGS">'[16]WEO-BOP'!#REF!</definedName>
    <definedName name="BI">#N/A</definedName>
    <definedName name="BID" localSheetId="2">'[16]WEO-BOP'!#REF!</definedName>
    <definedName name="BID" localSheetId="4">'[16]WEO-BOP'!#REF!</definedName>
    <definedName name="BID" localSheetId="6">'[16]WEO-BOP'!#REF!</definedName>
    <definedName name="BID" localSheetId="9">'[16]WEO-BOP'!#REF!</definedName>
    <definedName name="BID" localSheetId="12">'[16]WEO-BOP'!#REF!</definedName>
    <definedName name="BID">'[16]WEO-BOP'!#REF!</definedName>
    <definedName name="BK">#N/A</definedName>
    <definedName name="BKF">#N/A</definedName>
    <definedName name="BMG">[17]Q6!$E$28:$AH$28</definedName>
    <definedName name="BMII">#N/A</definedName>
    <definedName name="BMIIB">#N/A</definedName>
    <definedName name="BMIIG">#N/A</definedName>
    <definedName name="BMS" localSheetId="2">'[16]WEO-BOP'!#REF!</definedName>
    <definedName name="BMS" localSheetId="4">'[16]WEO-BOP'!#REF!</definedName>
    <definedName name="BMS" localSheetId="6">'[16]WEO-BOP'!#REF!</definedName>
    <definedName name="BMS" localSheetId="9">'[16]WEO-BOP'!#REF!</definedName>
    <definedName name="BMS" localSheetId="12">'[16]WEO-BOP'!#REF!</definedName>
    <definedName name="BMS">'[16]WEO-BOP'!#REF!</definedName>
    <definedName name="Bolivia" localSheetId="2">#REF!</definedName>
    <definedName name="Bolivia" localSheetId="4">#REF!</definedName>
    <definedName name="Bolivia" localSheetId="6">'3b. Príjmy a výdavky VS (%HDP)'!#REF!</definedName>
    <definedName name="Bolivia" localSheetId="9">'6. Vydavky VS (COFOG)'!#REF!</definedName>
    <definedName name="Bolivia" localSheetId="12">#REF!</definedName>
    <definedName name="Bolivia">#REF!</definedName>
    <definedName name="BOP">#N/A</definedName>
    <definedName name="BOPB" localSheetId="2">#REF!</definedName>
    <definedName name="BOPB" localSheetId="4">#REF!</definedName>
    <definedName name="BOPB" localSheetId="6">'3b. Príjmy a výdavky VS (%HDP)'!#REF!</definedName>
    <definedName name="BOPB" localSheetId="9">'6. Vydavky VS (COFOG)'!#REF!</definedName>
    <definedName name="BOPB" localSheetId="12">#REF!</definedName>
    <definedName name="BOPB">#REF!</definedName>
    <definedName name="BOPMEMOB" localSheetId="2">#REF!</definedName>
    <definedName name="BOPMEMOB" localSheetId="4">#REF!</definedName>
    <definedName name="BOPMEMOB" localSheetId="6">'3b. Príjmy a výdavky VS (%HDP)'!#REF!</definedName>
    <definedName name="BOPMEMOB" localSheetId="9">'6. Vydavky VS (COFOG)'!#REF!</definedName>
    <definedName name="BOPMEMOB" localSheetId="12">#REF!</definedName>
    <definedName name="BOPMEMOB">#REF!</definedName>
    <definedName name="BRASS" localSheetId="2">'[16]WEO-BOP'!#REF!</definedName>
    <definedName name="BRASS" localSheetId="4">'[16]WEO-BOP'!#REF!</definedName>
    <definedName name="BRASS" localSheetId="6">'[16]WEO-BOP'!#REF!</definedName>
    <definedName name="BRASS" localSheetId="9">'[16]WEO-BOP'!#REF!</definedName>
    <definedName name="BRASS" localSheetId="12">'[16]WEO-BOP'!#REF!</definedName>
    <definedName name="BRASS">'[16]WEO-BOP'!#REF!</definedName>
    <definedName name="Brazil" localSheetId="2">#REF!</definedName>
    <definedName name="Brazil" localSheetId="4">#REF!</definedName>
    <definedName name="Brazil" localSheetId="6">'3b. Príjmy a výdavky VS (%HDP)'!#REF!</definedName>
    <definedName name="Brazil" localSheetId="9">'6. Vydavky VS (COFOG)'!#REF!</definedName>
    <definedName name="Brazil" localSheetId="12">#REF!</definedName>
    <definedName name="Brazil">#REF!</definedName>
    <definedName name="BTR" localSheetId="2">'[16]WEO-BOP'!#REF!</definedName>
    <definedName name="BTR" localSheetId="4">'[16]WEO-BOP'!#REF!</definedName>
    <definedName name="BTR" localSheetId="6">'[16]WEO-BOP'!#REF!</definedName>
    <definedName name="BTR" localSheetId="9">'[16]WEO-BOP'!#REF!</definedName>
    <definedName name="BTR" localSheetId="12">'[16]WEO-BOP'!#REF!</definedName>
    <definedName name="BTR">'[16]WEO-BOP'!#REF!</definedName>
    <definedName name="BTRG" localSheetId="2">'[16]WEO-BOP'!#REF!</definedName>
    <definedName name="BTRG" localSheetId="4">'[16]WEO-BOP'!#REF!</definedName>
    <definedName name="BTRG" localSheetId="6">'[16]WEO-BOP'!#REF!</definedName>
    <definedName name="BTRG" localSheetId="9">'[16]WEO-BOP'!#REF!</definedName>
    <definedName name="BTRG" localSheetId="12">'[16]WEO-BOP'!#REF!</definedName>
    <definedName name="BTRG">'[16]WEO-BOP'!#REF!</definedName>
    <definedName name="BUDGET" localSheetId="2">#REF!</definedName>
    <definedName name="BUDGET" localSheetId="4">#REF!</definedName>
    <definedName name="BUDGET" localSheetId="6">'3b. Príjmy a výdavky VS (%HDP)'!#REF!</definedName>
    <definedName name="BUDGET" localSheetId="9">'6. Vydavky VS (COFOG)'!#REF!</definedName>
    <definedName name="BUDGET" localSheetId="12">#REF!</definedName>
    <definedName name="BUDGET">#REF!</definedName>
    <definedName name="Budget_expenditure" localSheetId="2">#REF!</definedName>
    <definedName name="Budget_expenditure" localSheetId="4">#REF!</definedName>
    <definedName name="Budget_expenditure" localSheetId="6">'3b. Príjmy a výdavky VS (%HDP)'!#REF!</definedName>
    <definedName name="Budget_expenditure" localSheetId="9">'6. Vydavky VS (COFOG)'!#REF!</definedName>
    <definedName name="Budget_expenditure" localSheetId="12">#REF!</definedName>
    <definedName name="Budget_expenditure">#REF!</definedName>
    <definedName name="Budget_revenue" localSheetId="2">#REF!</definedName>
    <definedName name="Budget_revenue" localSheetId="4">#REF!</definedName>
    <definedName name="Budget_revenue" localSheetId="6">'3b. Príjmy a výdavky VS (%HDP)'!#REF!</definedName>
    <definedName name="Budget_revenue" localSheetId="9">'6. Vydavky VS (COFOG)'!#REF!</definedName>
    <definedName name="Budget_revenue" localSheetId="12">#REF!</definedName>
    <definedName name="Budget_revenue">#REF!</definedName>
    <definedName name="BXG">[17]Q6!$E$26:$AH$26</definedName>
    <definedName name="BXS" localSheetId="2">'[16]WEO-BOP'!#REF!</definedName>
    <definedName name="BXS" localSheetId="4">'[16]WEO-BOP'!#REF!</definedName>
    <definedName name="BXS" localSheetId="6">'[16]WEO-BOP'!#REF!</definedName>
    <definedName name="BXS" localSheetId="9">'[16]WEO-BOP'!#REF!</definedName>
    <definedName name="BXS" localSheetId="12">'[16]WEO-BOP'!#REF!</definedName>
    <definedName name="BXS">'[16]WEO-BOP'!#REF!</definedName>
    <definedName name="BXTSAq" localSheetId="2">#REF!</definedName>
    <definedName name="BXTSAq" localSheetId="4">#REF!</definedName>
    <definedName name="BXTSAq" localSheetId="6">'3b. Príjmy a výdavky VS (%HDP)'!#REF!</definedName>
    <definedName name="BXTSAq" localSheetId="9">'6. Vydavky VS (COFOG)'!#REF!</definedName>
    <definedName name="BXTSAq" localSheetId="12">#REF!</definedName>
    <definedName name="BXTSAq">#REF!</definedName>
    <definedName name="CalcMCV_4" localSheetId="2">#REF!</definedName>
    <definedName name="CalcMCV_4" localSheetId="4">#REF!</definedName>
    <definedName name="CalcMCV_4" localSheetId="6">'3b. Príjmy a výdavky VS (%HDP)'!#REF!</definedName>
    <definedName name="CalcMCV_4" localSheetId="9">'6. Vydavky VS (COFOG)'!#REF!</definedName>
    <definedName name="CalcMCV_4" localSheetId="12">#REF!</definedName>
    <definedName name="CalcMCV_4">#REF!</definedName>
    <definedName name="calcNGS_NGDP">#N/A</definedName>
    <definedName name="CAPACCB" localSheetId="2">#REF!</definedName>
    <definedName name="CAPACCB" localSheetId="4">#REF!</definedName>
    <definedName name="CAPACCB" localSheetId="6">'3b. Príjmy a výdavky VS (%HDP)'!#REF!</definedName>
    <definedName name="CAPACCB" localSheetId="9">'6. Vydavky VS (COFOG)'!#REF!</definedName>
    <definedName name="CAPACCB" localSheetId="12">#REF!</definedName>
    <definedName name="CAPACCB">#REF!</definedName>
    <definedName name="cc" localSheetId="9" hidden="1">{"Riqfin97",#N/A,FALSE,"Tran";"Riqfinpro",#N/A,FALSE,"Tran"}</definedName>
    <definedName name="cc" hidden="1">{"Riqfin97",#N/A,FALSE,"Tran";"Riqfinpro",#N/A,FALSE,"Tran"}</definedName>
    <definedName name="ccc" localSheetId="9" hidden="1">{"Riqfin97",#N/A,FALSE,"Tran";"Riqfinpro",#N/A,FALSE,"Tran"}</definedName>
    <definedName name="ccc" hidden="1">{"Riqfin97",#N/A,FALSE,"Tran";"Riqfinpro",#N/A,FALSE,"Tran"}</definedName>
    <definedName name="CCODE" localSheetId="2">#REF!</definedName>
    <definedName name="CCODE" localSheetId="4">#REF!</definedName>
    <definedName name="CCODE" localSheetId="6">'3b. Príjmy a výdavky VS (%HDP)'!#REF!</definedName>
    <definedName name="CCODE" localSheetId="9">'6. Vydavky VS (COFOG)'!#REF!</definedName>
    <definedName name="CCODE" localSheetId="12">#REF!</definedName>
    <definedName name="CCODE">#REF!</definedName>
    <definedName name="cgb" localSheetId="2">#REF!</definedName>
    <definedName name="cgb" localSheetId="4">#REF!</definedName>
    <definedName name="cgb" localSheetId="6">'3b. Príjmy a výdavky VS (%HDP)'!#REF!</definedName>
    <definedName name="cgb" localSheetId="9">'6. Vydavky VS (COFOG)'!#REF!</definedName>
    <definedName name="cgb" localSheetId="12">#REF!</definedName>
    <definedName name="cgb">#REF!</definedName>
    <definedName name="cge" localSheetId="2">#REF!</definedName>
    <definedName name="cge" localSheetId="4">#REF!</definedName>
    <definedName name="cge" localSheetId="6">'3b. Príjmy a výdavky VS (%HDP)'!#REF!</definedName>
    <definedName name="cge" localSheetId="9">'6. Vydavky VS (COFOG)'!#REF!</definedName>
    <definedName name="cge" localSheetId="12">#REF!</definedName>
    <definedName name="cge">#REF!</definedName>
    <definedName name="cgr" localSheetId="2">#REF!</definedName>
    <definedName name="cgr" localSheetId="4">#REF!</definedName>
    <definedName name="cgr" localSheetId="6">'3b. Príjmy a výdavky VS (%HDP)'!#REF!</definedName>
    <definedName name="cgr" localSheetId="9">'6. Vydavky VS (COFOG)'!#REF!</definedName>
    <definedName name="cgr" localSheetId="12">#REF!</definedName>
    <definedName name="cgr">#REF!</definedName>
    <definedName name="CONCK" localSheetId="2">#REF!</definedName>
    <definedName name="CONCK" localSheetId="4">#REF!</definedName>
    <definedName name="CONCK" localSheetId="6">'3b. Príjmy a výdavky VS (%HDP)'!#REF!</definedName>
    <definedName name="CONCK" localSheetId="9">'6. Vydavky VS (COFOG)'!#REF!</definedName>
    <definedName name="CONCK" localSheetId="12">#REF!</definedName>
    <definedName name="CONCK">#REF!</definedName>
    <definedName name="Cons" localSheetId="2">#REF!</definedName>
    <definedName name="Cons" localSheetId="4">#REF!</definedName>
    <definedName name="Cons" localSheetId="6">'3b. Príjmy a výdavky VS (%HDP)'!#REF!</definedName>
    <definedName name="Cons" localSheetId="9">'6. Vydavky VS (COFOG)'!#REF!</definedName>
    <definedName name="Cons" localSheetId="12">#REF!</definedName>
    <definedName name="Cons">#REF!</definedName>
    <definedName name="CORULCSA" localSheetId="9">[18]E!$V$15:$V$98</definedName>
    <definedName name="CORULCSA">[19]E!$V$15:$V$98</definedName>
    <definedName name="CurrVintage">[20]Current!$D$66</definedName>
    <definedName name="d">"Graf 5"</definedName>
    <definedName name="DABproj">#N/A</definedName>
    <definedName name="DAGproj">#N/A</definedName>
    <definedName name="daily_interest_rates" localSheetId="2">'[21]daily calculations'!#REF!</definedName>
    <definedName name="daily_interest_rates" localSheetId="4">'[21]daily calculations'!#REF!</definedName>
    <definedName name="daily_interest_rates" localSheetId="6">'[21]daily calculations'!#REF!</definedName>
    <definedName name="daily_interest_rates" localSheetId="9">'[22]daily calculations'!#REF!</definedName>
    <definedName name="daily_interest_rates" localSheetId="12">'[21]daily calculations'!#REF!</definedName>
    <definedName name="daily_interest_rates">'[21]daily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2">#REF!</definedName>
    <definedName name="data_area" localSheetId="4">#REF!</definedName>
    <definedName name="data_area" localSheetId="6">'3b. Príjmy a výdavky VS (%HDP)'!#REF!</definedName>
    <definedName name="data_area" localSheetId="9">'6. Vydavky VS (COFOG)'!#REF!</definedName>
    <definedName name="data_area" localSheetId="12">#REF!</definedName>
    <definedName name="data_area">#REF!</definedName>
    <definedName name="_xlnm.Database" localSheetId="2">#REF!</definedName>
    <definedName name="_xlnm.Database" localSheetId="4">#REF!</definedName>
    <definedName name="_xlnm.Database" localSheetId="6">'3b. Príjmy a výdavky VS (%HDP)'!#REF!</definedName>
    <definedName name="_xlnm.Database" localSheetId="9">'6. Vydavky VS (COFOG)'!#REF!</definedName>
    <definedName name="_xlnm.Database" localSheetId="12">#REF!</definedName>
    <definedName name="_xlnm.Database">#REF!</definedName>
    <definedName name="DATB" localSheetId="9">[1]REER!$B$144:$B$240</definedName>
    <definedName name="DATB">[2]REER!$B$144:$B$240</definedName>
    <definedName name="datcr" localSheetId="2">'[6]Tab ann curr'!#REF!</definedName>
    <definedName name="datcr" localSheetId="4">'[6]Tab ann curr'!#REF!</definedName>
    <definedName name="datcr" localSheetId="6">'[6]Tab ann curr'!#REF!</definedName>
    <definedName name="datcr" localSheetId="9">'[6]Tab ann curr'!#REF!</definedName>
    <definedName name="datcr" localSheetId="12">'[6]Tab ann curr'!#REF!</definedName>
    <definedName name="datcr">'[6]Tab ann curr'!#REF!</definedName>
    <definedName name="date" localSheetId="2">#REF!</definedName>
    <definedName name="date" localSheetId="4">#REF!</definedName>
    <definedName name="date" localSheetId="6">'3b. Príjmy a výdavky VS (%HDP)'!#REF!</definedName>
    <definedName name="date" localSheetId="9">'6. Vydavky VS (COFOG)'!#REF!</definedName>
    <definedName name="date" localSheetId="12">#REF!</definedName>
    <definedName name="date">#REF!</definedName>
    <definedName name="date_EXP">[23]Sheet1!$B$1:$G$1</definedName>
    <definedName name="date_FISC" localSheetId="2">#REF!</definedName>
    <definedName name="date_FISC" localSheetId="4">#REF!</definedName>
    <definedName name="date_FISC" localSheetId="6">'3b. Príjmy a výdavky VS (%HDP)'!#REF!</definedName>
    <definedName name="date_FISC" localSheetId="9">'6. Vydavky VS (COFOG)'!#REF!</definedName>
    <definedName name="date_FISC" localSheetId="12">#REF!</definedName>
    <definedName name="date_FISC">#REF!</definedName>
    <definedName name="dateIntLiq" localSheetId="2">#REF!</definedName>
    <definedName name="dateIntLiq" localSheetId="4">#REF!</definedName>
    <definedName name="dateIntLiq" localSheetId="6">'3b. Príjmy a výdavky VS (%HDP)'!#REF!</definedName>
    <definedName name="dateIntLiq" localSheetId="9">'6. Vydavky VS (COFOG)'!#REF!</definedName>
    <definedName name="dateIntLiq" localSheetId="12">#REF!</definedName>
    <definedName name="dateIntLiq">#REF!</definedName>
    <definedName name="dateMoney" localSheetId="2">#REF!</definedName>
    <definedName name="dateMoney" localSheetId="4">#REF!</definedName>
    <definedName name="dateMoney" localSheetId="6">'3b. Príjmy a výdavky VS (%HDP)'!#REF!</definedName>
    <definedName name="dateMoney" localSheetId="9">'6. Vydavky VS (COFOG)'!#REF!</definedName>
    <definedName name="dateMoney" localSheetId="12">#REF!</definedName>
    <definedName name="dateMoney">#REF!</definedName>
    <definedName name="dateprofit" localSheetId="9">[1]C!$A$9:$A$125</definedName>
    <definedName name="dateprofit">[2]C!$A$9:$A$125</definedName>
    <definedName name="dateRates" localSheetId="2">#REF!</definedName>
    <definedName name="dateRates" localSheetId="4">#REF!</definedName>
    <definedName name="dateRates" localSheetId="6">'3b. Príjmy a výdavky VS (%HDP)'!#REF!</definedName>
    <definedName name="dateRates" localSheetId="9">'6. Vydavky VS (COFOG)'!#REF!</definedName>
    <definedName name="dateRates" localSheetId="12">#REF!</definedName>
    <definedName name="dateRates">#REF!</definedName>
    <definedName name="dateRawQ" localSheetId="2">'[24]Raw Data'!#REF!</definedName>
    <definedName name="dateRawQ" localSheetId="4">'[24]Raw Data'!#REF!</definedName>
    <definedName name="dateRawQ" localSheetId="6">'[24]Raw Data'!#REF!</definedName>
    <definedName name="dateRawQ" localSheetId="9">'[24]Raw Data'!#REF!</definedName>
    <definedName name="dateRawQ" localSheetId="12">'[24]Raw Data'!#REF!</definedName>
    <definedName name="dateRawQ">'[24]Raw Data'!#REF!</definedName>
    <definedName name="dateReal" localSheetId="2">#REF!</definedName>
    <definedName name="dateReal" localSheetId="4">#REF!</definedName>
    <definedName name="dateReal" localSheetId="6">'3b. Príjmy a výdavky VS (%HDP)'!#REF!</definedName>
    <definedName name="dateReal" localSheetId="9">'6. Vydavky VS (COFOG)'!#REF!</definedName>
    <definedName name="dateReal" localSheetId="12">#REF!</definedName>
    <definedName name="dateReal">#REF!</definedName>
    <definedName name="dates" localSheetId="2">#REF!</definedName>
    <definedName name="dates" localSheetId="4">#REF!</definedName>
    <definedName name="dates" localSheetId="6">'3b. Príjmy a výdavky VS (%HDP)'!#REF!</definedName>
    <definedName name="dates" localSheetId="9">'6. Vydavky VS (COFOG)'!#REF!</definedName>
    <definedName name="dates" localSheetId="12">#REF!</definedName>
    <definedName name="dates">#REF!</definedName>
    <definedName name="dates_w" localSheetId="2">#REF!</definedName>
    <definedName name="dates_w" localSheetId="4">#REF!</definedName>
    <definedName name="dates_w" localSheetId="6">'3b. Príjmy a výdavky VS (%HDP)'!#REF!</definedName>
    <definedName name="dates_w" localSheetId="9">'6. Vydavky VS (COFOG)'!#REF!</definedName>
    <definedName name="dates_w" localSheetId="12">#REF!</definedName>
    <definedName name="dates_w">#REF!</definedName>
    <definedName name="dates1" localSheetId="2">#REF!</definedName>
    <definedName name="dates1" localSheetId="4">#REF!</definedName>
    <definedName name="dates1" localSheetId="6">'3b. Príjmy a výdavky VS (%HDP)'!#REF!</definedName>
    <definedName name="dates1" localSheetId="9">'6. Vydavky VS (COFOG)'!#REF!</definedName>
    <definedName name="dates1" localSheetId="12">#REF!</definedName>
    <definedName name="dates1">#REF!</definedName>
    <definedName name="dates2" localSheetId="2">#REF!</definedName>
    <definedName name="dates2" localSheetId="4">#REF!</definedName>
    <definedName name="dates2" localSheetId="6">'3b. Príjmy a výdavky VS (%HDP)'!#REF!</definedName>
    <definedName name="dates2" localSheetId="9">'6. Vydavky VS (COFOG)'!#REF!</definedName>
    <definedName name="dates2" localSheetId="12">#REF!</definedName>
    <definedName name="dates2">#REF!</definedName>
    <definedName name="datesb" localSheetId="9">[18]B!$B$20:$B$134</definedName>
    <definedName name="datesb">[19]B!$B$20:$B$134</definedName>
    <definedName name="datesc" localSheetId="2">#REF!</definedName>
    <definedName name="datesc" localSheetId="4">#REF!</definedName>
    <definedName name="datesc" localSheetId="6">'3b. Príjmy a výdavky VS (%HDP)'!#REF!</definedName>
    <definedName name="datesc" localSheetId="9">'6. Vydavky VS (COFOG)'!#REF!</definedName>
    <definedName name="datesc" localSheetId="12">#REF!</definedName>
    <definedName name="datesc">#REF!</definedName>
    <definedName name="datesd" localSheetId="2">#REF!</definedName>
    <definedName name="datesd" localSheetId="4">#REF!</definedName>
    <definedName name="datesd" localSheetId="6">'3b. Príjmy a výdavky VS (%HDP)'!#REF!</definedName>
    <definedName name="datesd" localSheetId="9">'6. Vydavky VS (COFOG)'!#REF!</definedName>
    <definedName name="datesd" localSheetId="12">#REF!</definedName>
    <definedName name="datesd">#REF!</definedName>
    <definedName name="DATESG" localSheetId="2">#REF!</definedName>
    <definedName name="DATESG" localSheetId="4">#REF!</definedName>
    <definedName name="DATESG" localSheetId="6">'3b. Príjmy a výdavky VS (%HDP)'!#REF!</definedName>
    <definedName name="DATESG" localSheetId="9">'6. Vydavky VS (COFOG)'!#REF!</definedName>
    <definedName name="DATESG" localSheetId="12">#REF!</definedName>
    <definedName name="DATESG">#REF!</definedName>
    <definedName name="datesm" localSheetId="2">#REF!</definedName>
    <definedName name="datesm" localSheetId="4">#REF!</definedName>
    <definedName name="datesm" localSheetId="6">'3b. Príjmy a výdavky VS (%HDP)'!#REF!</definedName>
    <definedName name="datesm" localSheetId="9">'6. Vydavky VS (COFOG)'!#REF!</definedName>
    <definedName name="datesm" localSheetId="12">#REF!</definedName>
    <definedName name="datesm">#REF!</definedName>
    <definedName name="datesq" localSheetId="2">#REF!</definedName>
    <definedName name="datesq" localSheetId="4">#REF!</definedName>
    <definedName name="datesq" localSheetId="6">'3b. Príjmy a výdavky VS (%HDP)'!#REF!</definedName>
    <definedName name="datesq" localSheetId="9">'6. Vydavky VS (COFOG)'!#REF!</definedName>
    <definedName name="datesq" localSheetId="12">#REF!</definedName>
    <definedName name="datesq">#REF!</definedName>
    <definedName name="datesr" localSheetId="2">#REF!</definedName>
    <definedName name="datesr" localSheetId="4">#REF!</definedName>
    <definedName name="datesr" localSheetId="6">'3b. Príjmy a výdavky VS (%HDP)'!#REF!</definedName>
    <definedName name="datesr" localSheetId="9">'6. Vydavky VS (COFOG)'!#REF!</definedName>
    <definedName name="datesr" localSheetId="12">#REF!</definedName>
    <definedName name="datesr">#REF!</definedName>
    <definedName name="datestran" localSheetId="9">[18]transfer!$A$9:$A$116</definedName>
    <definedName name="datestran">[19]transfer!$A$9:$A$116</definedName>
    <definedName name="datgdp" localSheetId="2">#REF!</definedName>
    <definedName name="datgdp" localSheetId="4">#REF!</definedName>
    <definedName name="datgdp" localSheetId="6">'3b. Príjmy a výdavky VS (%HDP)'!#REF!</definedName>
    <definedName name="datgdp" localSheetId="9">'6. Vydavky VS (COFOG)'!#REF!</definedName>
    <definedName name="datgdp" localSheetId="12">#REF!</definedName>
    <definedName name="datgdp">#REF!</definedName>
    <definedName name="datin1" localSheetId="9">[1]REER!$B$9:$B$119</definedName>
    <definedName name="datin1">[2]REER!$B$9:$B$119</definedName>
    <definedName name="datin2" localSheetId="9">[1]REER!$B$144:$B$253</definedName>
    <definedName name="datin2">[2]REER!$B$144:$B$253</definedName>
    <definedName name="datq" localSheetId="2">#REF!</definedName>
    <definedName name="datq" localSheetId="4">#REF!</definedName>
    <definedName name="datq" localSheetId="6">'3b. Príjmy a výdavky VS (%HDP)'!#REF!</definedName>
    <definedName name="datq" localSheetId="9">'6. Vydavky VS (COFOG)'!#REF!</definedName>
    <definedName name="datq" localSheetId="12">#REF!</definedName>
    <definedName name="datq">#REF!</definedName>
    <definedName name="datq1" localSheetId="2">#REF!</definedName>
    <definedName name="datq1" localSheetId="4">#REF!</definedName>
    <definedName name="datq1" localSheetId="6">'3b. Príjmy a výdavky VS (%HDP)'!#REF!</definedName>
    <definedName name="datq1" localSheetId="9">'6. Vydavky VS (COFOG)'!#REF!</definedName>
    <definedName name="datq1" localSheetId="12">#REF!</definedName>
    <definedName name="datq1">#REF!</definedName>
    <definedName name="datq2" localSheetId="2">#REF!</definedName>
    <definedName name="datq2" localSheetId="4">#REF!</definedName>
    <definedName name="datq2" localSheetId="6">'3b. Príjmy a výdavky VS (%HDP)'!#REF!</definedName>
    <definedName name="datq2" localSheetId="9">'6. Vydavky VS (COFOG)'!#REF!</definedName>
    <definedName name="datq2" localSheetId="12">#REF!</definedName>
    <definedName name="datq2">#REF!</definedName>
    <definedName name="datreer" localSheetId="9">[1]REER!$B$144:$B$258</definedName>
    <definedName name="datreer">[2]REER!$B$144:$B$258</definedName>
    <definedName name="datt" localSheetId="2">#REF!</definedName>
    <definedName name="datt" localSheetId="4">#REF!</definedName>
    <definedName name="datt" localSheetId="6">'3b. Príjmy a výdavky VS (%HDP)'!#REF!</definedName>
    <definedName name="datt" localSheetId="9">'6. Vydavky VS (COFOG)'!#REF!</definedName>
    <definedName name="datt" localSheetId="12">#REF!</definedName>
    <definedName name="datt">#REF!</definedName>
    <definedName name="DBproj">#N/A</definedName>
    <definedName name="dd" localSheetId="9" hidden="1">{"Riqfin97",#N/A,FALSE,"Tran";"Riqfinpro",#N/A,FALSE,"Tran"}</definedName>
    <definedName name="dd" hidden="1">{"Riqfin97",#N/A,FALSE,"Tran";"Riqfinpro",#N/A,FALSE,"Tran"}</definedName>
    <definedName name="ddd" localSheetId="9" hidden="1">{"Riqfin97",#N/A,FALSE,"Tran";"Riqfinpro",#N/A,FALSE,"Tran"}</definedName>
    <definedName name="ddd" hidden="1">{"Riqfin97",#N/A,FALSE,"Tran";"Riqfinpro",#N/A,FALSE,"Tran"}</definedName>
    <definedName name="debt" localSheetId="2">#REF!</definedName>
    <definedName name="debt" localSheetId="4">#REF!</definedName>
    <definedName name="debt" localSheetId="6">'3b. Príjmy a výdavky VS (%HDP)'!#REF!</definedName>
    <definedName name="debt" localSheetId="9">'6. Vydavky VS (COFOG)'!#REF!</definedName>
    <definedName name="debt" localSheetId="12">#REF!</definedName>
    <definedName name="debt">#REF!</definedName>
    <definedName name="DEBT1" localSheetId="2">#REF!</definedName>
    <definedName name="DEBT1" localSheetId="4">#REF!</definedName>
    <definedName name="DEBT1" localSheetId="6">'3b. Príjmy a výdavky VS (%HDP)'!#REF!</definedName>
    <definedName name="DEBT1" localSheetId="9">'6. Vydavky VS (COFOG)'!#REF!</definedName>
    <definedName name="DEBT1" localSheetId="12">#REF!</definedName>
    <definedName name="DEBT1">#REF!</definedName>
    <definedName name="DEBT10" localSheetId="2">#REF!</definedName>
    <definedName name="DEBT10" localSheetId="4">#REF!</definedName>
    <definedName name="DEBT10" localSheetId="6">'3b. Príjmy a výdavky VS (%HDP)'!#REF!</definedName>
    <definedName name="DEBT10" localSheetId="9">'6. Vydavky VS (COFOG)'!#REF!</definedName>
    <definedName name="DEBT10" localSheetId="12">#REF!</definedName>
    <definedName name="DEBT10">#REF!</definedName>
    <definedName name="DEBT11" localSheetId="2">#REF!</definedName>
    <definedName name="DEBT11" localSheetId="4">#REF!</definedName>
    <definedName name="DEBT11" localSheetId="6">'3b. Príjmy a výdavky VS (%HDP)'!#REF!</definedName>
    <definedName name="DEBT11" localSheetId="9">'6. Vydavky VS (COFOG)'!#REF!</definedName>
    <definedName name="DEBT11" localSheetId="12">#REF!</definedName>
    <definedName name="DEBT11">#REF!</definedName>
    <definedName name="DEBT12" localSheetId="2">#REF!</definedName>
    <definedName name="DEBT12" localSheetId="4">#REF!</definedName>
    <definedName name="DEBT12" localSheetId="6">'3b. Príjmy a výdavky VS (%HDP)'!#REF!</definedName>
    <definedName name="DEBT12" localSheetId="9">'6. Vydavky VS (COFOG)'!#REF!</definedName>
    <definedName name="DEBT12" localSheetId="12">#REF!</definedName>
    <definedName name="DEBT12">#REF!</definedName>
    <definedName name="DEBT13" localSheetId="2">#REF!</definedName>
    <definedName name="DEBT13" localSheetId="4">#REF!</definedName>
    <definedName name="DEBT13" localSheetId="6">'3b. Príjmy a výdavky VS (%HDP)'!#REF!</definedName>
    <definedName name="DEBT13" localSheetId="9">'6. Vydavky VS (COFOG)'!#REF!</definedName>
    <definedName name="DEBT13" localSheetId="12">#REF!</definedName>
    <definedName name="DEBT13">#REF!</definedName>
    <definedName name="DEBT14" localSheetId="2">#REF!</definedName>
    <definedName name="DEBT14" localSheetId="4">#REF!</definedName>
    <definedName name="DEBT14" localSheetId="6">'3b. Príjmy a výdavky VS (%HDP)'!#REF!</definedName>
    <definedName name="DEBT14" localSheetId="9">'6. Vydavky VS (COFOG)'!#REF!</definedName>
    <definedName name="DEBT14" localSheetId="12">#REF!</definedName>
    <definedName name="DEBT14">#REF!</definedName>
    <definedName name="DEBT15" localSheetId="2">#REF!</definedName>
    <definedName name="DEBT15" localSheetId="4">#REF!</definedName>
    <definedName name="DEBT15" localSheetId="6">'3b. Príjmy a výdavky VS (%HDP)'!#REF!</definedName>
    <definedName name="DEBT15" localSheetId="9">'6. Vydavky VS (COFOG)'!#REF!</definedName>
    <definedName name="DEBT15" localSheetId="12">#REF!</definedName>
    <definedName name="DEBT15">#REF!</definedName>
    <definedName name="DEBT16" localSheetId="2">#REF!</definedName>
    <definedName name="DEBT16" localSheetId="4">#REF!</definedName>
    <definedName name="DEBT16" localSheetId="6">'3b. Príjmy a výdavky VS (%HDP)'!#REF!</definedName>
    <definedName name="DEBT16" localSheetId="9">'6. Vydavky VS (COFOG)'!#REF!</definedName>
    <definedName name="DEBT16" localSheetId="12">#REF!</definedName>
    <definedName name="DEBT16">#REF!</definedName>
    <definedName name="DEBT1B" localSheetId="2">#REF!</definedName>
    <definedName name="DEBT1B" localSheetId="4">#REF!</definedName>
    <definedName name="DEBT1B" localSheetId="6">'3b. Príjmy a výdavky VS (%HDP)'!#REF!</definedName>
    <definedName name="DEBT1B" localSheetId="9">'6. Vydavky VS (COFOG)'!#REF!</definedName>
    <definedName name="DEBT1B" localSheetId="12">#REF!</definedName>
    <definedName name="DEBT1B">#REF!</definedName>
    <definedName name="DEBT2" localSheetId="2">#REF!</definedName>
    <definedName name="DEBT2" localSheetId="4">#REF!</definedName>
    <definedName name="DEBT2" localSheetId="6">'3b. Príjmy a výdavky VS (%HDP)'!#REF!</definedName>
    <definedName name="DEBT2" localSheetId="9">'6. Vydavky VS (COFOG)'!#REF!</definedName>
    <definedName name="DEBT2" localSheetId="12">#REF!</definedName>
    <definedName name="DEBT2">#REF!</definedName>
    <definedName name="DEBT2B" localSheetId="2">#REF!</definedName>
    <definedName name="DEBT2B" localSheetId="4">#REF!</definedName>
    <definedName name="DEBT2B" localSheetId="6">'3b. Príjmy a výdavky VS (%HDP)'!#REF!</definedName>
    <definedName name="DEBT2B" localSheetId="9">'6. Vydavky VS (COFOG)'!#REF!</definedName>
    <definedName name="DEBT2B" localSheetId="12">#REF!</definedName>
    <definedName name="DEBT2B">#REF!</definedName>
    <definedName name="DEBT3" localSheetId="2">#REF!</definedName>
    <definedName name="DEBT3" localSheetId="4">#REF!</definedName>
    <definedName name="DEBT3" localSheetId="6">'3b. Príjmy a výdavky VS (%HDP)'!#REF!</definedName>
    <definedName name="DEBT3" localSheetId="9">'6. Vydavky VS (COFOG)'!#REF!</definedName>
    <definedName name="DEBT3" localSheetId="12">#REF!</definedName>
    <definedName name="DEBT3">#REF!</definedName>
    <definedName name="DEBT4" localSheetId="2">#REF!</definedName>
    <definedName name="DEBT4" localSheetId="4">#REF!</definedName>
    <definedName name="DEBT4" localSheetId="6">'3b. Príjmy a výdavky VS (%HDP)'!#REF!</definedName>
    <definedName name="DEBT4" localSheetId="9">'6. Vydavky VS (COFOG)'!#REF!</definedName>
    <definedName name="DEBT4" localSheetId="12">#REF!</definedName>
    <definedName name="DEBT4">#REF!</definedName>
    <definedName name="DEBT5" localSheetId="2">#REF!</definedName>
    <definedName name="DEBT5" localSheetId="4">#REF!</definedName>
    <definedName name="DEBT5" localSheetId="6">'3b. Príjmy a výdavky VS (%HDP)'!#REF!</definedName>
    <definedName name="DEBT5" localSheetId="9">'6. Vydavky VS (COFOG)'!#REF!</definedName>
    <definedName name="DEBT5" localSheetId="12">#REF!</definedName>
    <definedName name="DEBT5">#REF!</definedName>
    <definedName name="DEBT6" localSheetId="2">#REF!</definedName>
    <definedName name="DEBT6" localSheetId="4">#REF!</definedName>
    <definedName name="DEBT6" localSheetId="6">'3b. Príjmy a výdavky VS (%HDP)'!#REF!</definedName>
    <definedName name="DEBT6" localSheetId="9">'6. Vydavky VS (COFOG)'!#REF!</definedName>
    <definedName name="DEBT6" localSheetId="12">#REF!</definedName>
    <definedName name="DEBT6">#REF!</definedName>
    <definedName name="DEBT7" localSheetId="2">#REF!</definedName>
    <definedName name="DEBT7" localSheetId="4">#REF!</definedName>
    <definedName name="DEBT7" localSheetId="6">'3b. Príjmy a výdavky VS (%HDP)'!#REF!</definedName>
    <definedName name="DEBT7" localSheetId="9">'6. Vydavky VS (COFOG)'!#REF!</definedName>
    <definedName name="DEBT7" localSheetId="12">#REF!</definedName>
    <definedName name="DEBT7">#REF!</definedName>
    <definedName name="DEBT8" localSheetId="2">#REF!</definedName>
    <definedName name="DEBT8" localSheetId="4">#REF!</definedName>
    <definedName name="DEBT8" localSheetId="6">'3b. Príjmy a výdavky VS (%HDP)'!#REF!</definedName>
    <definedName name="DEBT8" localSheetId="9">'6. Vydavky VS (COFOG)'!#REF!</definedName>
    <definedName name="DEBT8" localSheetId="12">#REF!</definedName>
    <definedName name="DEBT8">#REF!</definedName>
    <definedName name="DEBT9" localSheetId="2">#REF!</definedName>
    <definedName name="DEBT9" localSheetId="4">#REF!</definedName>
    <definedName name="DEBT9" localSheetId="6">'3b. Príjmy a výdavky VS (%HDP)'!#REF!</definedName>
    <definedName name="DEBT9" localSheetId="9">'6. Vydavky VS (COFOG)'!#REF!</definedName>
    <definedName name="DEBT9" localSheetId="12">#REF!</definedName>
    <definedName name="DEBT9">#REF!</definedName>
    <definedName name="debtproj" localSheetId="2">#REF!</definedName>
    <definedName name="debtproj" localSheetId="4">#REF!</definedName>
    <definedName name="debtproj" localSheetId="6">'3b. Príjmy a výdavky VS (%HDP)'!#REF!</definedName>
    <definedName name="debtproj" localSheetId="9">'6. Vydavky VS (COFOG)'!#REF!</definedName>
    <definedName name="debtproj" localSheetId="12">#REF!</definedName>
    <definedName name="debtproj">#REF!</definedName>
    <definedName name="DEFLATORS" localSheetId="2">#REF!</definedName>
    <definedName name="DEFLATORS" localSheetId="4">#REF!</definedName>
    <definedName name="DEFLATORS" localSheetId="6">'3b. Príjmy a výdavky VS (%HDP)'!#REF!</definedName>
    <definedName name="DEFLATORS" localSheetId="9">'6. Vydavky VS (COFOG)'!#REF!</definedName>
    <definedName name="DEFLATORS" localSheetId="12">#REF!</definedName>
    <definedName name="DEFLATORS">#REF!</definedName>
    <definedName name="Department" localSheetId="2">[25]REER!#REF!</definedName>
    <definedName name="Department" localSheetId="4">[25]REER!#REF!</definedName>
    <definedName name="Department" localSheetId="6">[25]REER!#REF!</definedName>
    <definedName name="Department" localSheetId="9">[26]REER!#REF!</definedName>
    <definedName name="Department" localSheetId="12">[25]REER!#REF!</definedName>
    <definedName name="Department">[25]REER!#REF!</definedName>
    <definedName name="DGproj">#N/A</definedName>
    <definedName name="DLX1.USE" localSheetId="9">[27]Haver!$A$2:$N$8</definedName>
    <definedName name="DLX1.USE">[28]Haver!$A$2:$N$8</definedName>
    <definedName name="DOC" localSheetId="2">#REF!</definedName>
    <definedName name="DOC" localSheetId="4">#REF!</definedName>
    <definedName name="DOC" localSheetId="6">'3b. Príjmy a výdavky VS (%HDP)'!#REF!</definedName>
    <definedName name="DOC" localSheetId="9">'6. Vydavky VS (COFOG)'!#REF!</definedName>
    <definedName name="DOC" localSheetId="12">#REF!</definedName>
    <definedName name="DOC">#REF!</definedName>
    <definedName name="dp">[29]DP!$A$1:$E$65536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fsdds" localSheetId="9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2">#REF!</definedName>
    <definedName name="e12db" localSheetId="4">#REF!</definedName>
    <definedName name="e12db" localSheetId="6">'3b. Príjmy a výdavky VS (%HDP)'!#REF!</definedName>
    <definedName name="e12db" localSheetId="9">'6. Vydavky VS (COFOG)'!#REF!</definedName>
    <definedName name="e12db" localSheetId="12">#REF!</definedName>
    <definedName name="e12db">#REF!</definedName>
    <definedName name="e9db">[30]e9!$A$1:$V$49</definedName>
    <definedName name="EDNA">#N/A</definedName>
    <definedName name="EDSSDESCRIPTOR" localSheetId="2">#REF!</definedName>
    <definedName name="EDSSDESCRIPTOR" localSheetId="4">#REF!</definedName>
    <definedName name="EDSSDESCRIPTOR" localSheetId="6">'3b. Príjmy a výdavky VS (%HDP)'!#REF!</definedName>
    <definedName name="EDSSDESCRIPTOR" localSheetId="9">'6. Vydavky VS (COFOG)'!#REF!</definedName>
    <definedName name="EDSSDESCRIPTOR" localSheetId="12">#REF!</definedName>
    <definedName name="EDSSDESCRIPTOR">#REF!</definedName>
    <definedName name="EDSSFILE" localSheetId="2">#REF!</definedName>
    <definedName name="EDSSFILE" localSheetId="4">#REF!</definedName>
    <definedName name="EDSSFILE" localSheetId="6">'3b. Príjmy a výdavky VS (%HDP)'!#REF!</definedName>
    <definedName name="EDSSFILE" localSheetId="9">'6. Vydavky VS (COFOG)'!#REF!</definedName>
    <definedName name="EDSSFILE" localSheetId="12">#REF!</definedName>
    <definedName name="EDSSFILE">#REF!</definedName>
    <definedName name="EDSSNAME" localSheetId="2">#REF!</definedName>
    <definedName name="EDSSNAME" localSheetId="4">#REF!</definedName>
    <definedName name="EDSSNAME" localSheetId="6">'3b. Príjmy a výdavky VS (%HDP)'!#REF!</definedName>
    <definedName name="EDSSNAME" localSheetId="9">'6. Vydavky VS (COFOG)'!#REF!</definedName>
    <definedName name="EDSSNAME" localSheetId="12">#REF!</definedName>
    <definedName name="EDSSNAME">#REF!</definedName>
    <definedName name="EDSSTIME" localSheetId="2">#REF!</definedName>
    <definedName name="EDSSTIME" localSheetId="4">#REF!</definedName>
    <definedName name="EDSSTIME" localSheetId="6">'3b. Príjmy a výdavky VS (%HDP)'!#REF!</definedName>
    <definedName name="EDSSTIME" localSheetId="9">'6. Vydavky VS (COFOG)'!#REF!</definedName>
    <definedName name="EDSSTIME" localSheetId="12">#REF!</definedName>
    <definedName name="EDSSTIME">#REF!</definedName>
    <definedName name="ee" localSheetId="9" hidden="1">{"Tab1",#N/A,FALSE,"P";"Tab2",#N/A,FALSE,"P"}</definedName>
    <definedName name="ee" hidden="1">{"Tab1",#N/A,FALSE,"P";"Tab2",#N/A,FALSE,"P"}</definedName>
    <definedName name="EECB" localSheetId="2">#REF!</definedName>
    <definedName name="EECB" localSheetId="4">#REF!</definedName>
    <definedName name="EECB" localSheetId="6">'3b. Príjmy a výdavky VS (%HDP)'!#REF!</definedName>
    <definedName name="EECB" localSheetId="9">'6. Vydavky VS (COFOG)'!#REF!</definedName>
    <definedName name="EECB" localSheetId="12">#REF!</definedName>
    <definedName name="EECB">#REF!</definedName>
    <definedName name="eedx" localSheetId="9" hidden="1">{"Tab1",#N/A,FALSE,"P";"Tab2",#N/A,FALSE,"P"}</definedName>
    <definedName name="eedx" hidden="1">{"Tab1",#N/A,FALSE,"P";"Tab2",#N/A,FALSE,"P"}</definedName>
    <definedName name="eee" localSheetId="9" hidden="1">{"Tab1",#N/A,FALSE,"P";"Tab2",#N/A,FALSE,"P"}</definedName>
    <definedName name="eee" hidden="1">{"Tab1",#N/A,FALSE,"P";"Tab2",#N/A,FALSE,"P"}</definedName>
    <definedName name="EISCODE" localSheetId="2">#REF!</definedName>
    <definedName name="EISCODE" localSheetId="4">#REF!</definedName>
    <definedName name="EISCODE" localSheetId="6">'3b. Príjmy a výdavky VS (%HDP)'!#REF!</definedName>
    <definedName name="EISCODE" localSheetId="9">'6. Vydavky VS (COFOG)'!#REF!</definedName>
    <definedName name="EISCODE" localSheetId="12">#REF!</definedName>
    <definedName name="EISCODE">#REF!</definedName>
    <definedName name="elect" localSheetId="2">#REF!</definedName>
    <definedName name="elect" localSheetId="4">#REF!</definedName>
    <definedName name="elect" localSheetId="6">'3b. Príjmy a výdavky VS (%HDP)'!#REF!</definedName>
    <definedName name="elect" localSheetId="9">'6. Vydavky VS (COFOG)'!#REF!</definedName>
    <definedName name="elect" localSheetId="12">#REF!</definedName>
    <definedName name="elect">#REF!</definedName>
    <definedName name="Emerging_HTML_AREA" localSheetId="2">#REF!</definedName>
    <definedName name="Emerging_HTML_AREA" localSheetId="4">#REF!</definedName>
    <definedName name="Emerging_HTML_AREA" localSheetId="6">'3b. Príjmy a výdavky VS (%HDP)'!#REF!</definedName>
    <definedName name="Emerging_HTML_AREA" localSheetId="9">'6. Vydavky VS (COFOG)'!#REF!</definedName>
    <definedName name="Emerging_HTML_AREA" localSheetId="12">#REF!</definedName>
    <definedName name="Emerging_HTML_AREA">#REF!</definedName>
    <definedName name="EMETEL" localSheetId="2">#REF!</definedName>
    <definedName name="EMETEL" localSheetId="4">#REF!</definedName>
    <definedName name="EMETEL" localSheetId="6">'3b. Príjmy a výdavky VS (%HDP)'!#REF!</definedName>
    <definedName name="EMETEL" localSheetId="9">'6. Vydavky VS (COFOG)'!#REF!</definedName>
    <definedName name="EMETEL" localSheetId="12">#REF!</definedName>
    <definedName name="EMETEL">#REF!</definedName>
    <definedName name="ENDA">#N/A</definedName>
    <definedName name="ExitWRS">[31]Main!$AB$25</definedName>
    <definedName name="ff" localSheetId="9" hidden="1">{"Tab1",#N/A,FALSE,"P";"Tab2",#N/A,FALSE,"P"}</definedName>
    <definedName name="ff" hidden="1">{"Tab1",#N/A,FALSE,"P";"Tab2",#N/A,FALSE,"P"}</definedName>
    <definedName name="fff" localSheetId="9" hidden="1">{"Tab1",#N/A,FALSE,"P";"Tab2",#N/A,FALSE,"P"}</definedName>
    <definedName name="fff" hidden="1">{"Tab1",#N/A,FALSE,"P";"Tab2",#N/A,FALSE,"P"}</definedName>
    <definedName name="Fig8.2a" localSheetId="2">#REF!</definedName>
    <definedName name="Fig8.2a" localSheetId="4">#REF!</definedName>
    <definedName name="Fig8.2a" localSheetId="6">'3b. Príjmy a výdavky VS (%HDP)'!#REF!</definedName>
    <definedName name="Fig8.2a" localSheetId="9">'6. Vydavky VS (COFOG)'!#REF!</definedName>
    <definedName name="Fig8.2a" localSheetId="12">#REF!</definedName>
    <definedName name="Fig8.2a">#REF!</definedName>
    <definedName name="fill" localSheetId="9" hidden="1">'[32]Macroframework-Ver.1'!$A$1:$A$267</definedName>
    <definedName name="fill" hidden="1">'[33]Macroframework-Ver.1'!$A$1:$A$267</definedName>
    <definedName name="finan" localSheetId="2">#REF!</definedName>
    <definedName name="finan" localSheetId="4">#REF!</definedName>
    <definedName name="finan" localSheetId="6">'3b. Príjmy a výdavky VS (%HDP)'!#REF!</definedName>
    <definedName name="finan" localSheetId="9">'6. Vydavky VS (COFOG)'!#REF!</definedName>
    <definedName name="finan" localSheetId="12">#REF!</definedName>
    <definedName name="finan">#REF!</definedName>
    <definedName name="finan1" localSheetId="2">#REF!</definedName>
    <definedName name="finan1" localSheetId="4">#REF!</definedName>
    <definedName name="finan1" localSheetId="6">'3b. Príjmy a výdavky VS (%HDP)'!#REF!</definedName>
    <definedName name="finan1" localSheetId="9">'6. Vydavky VS (COFOG)'!#REF!</definedName>
    <definedName name="finan1" localSheetId="12">#REF!</definedName>
    <definedName name="finan1">#REF!</definedName>
    <definedName name="Financing" localSheetId="9" hidden="1">{"Tab1",#N/A,FALSE,"P";"Tab2",#N/A,FALSE,"P"}</definedName>
    <definedName name="Financing" hidden="1">{"Tab1",#N/A,FALSE,"P";"Tab2",#N/A,FALSE,"P"}</definedName>
    <definedName name="FISUM" localSheetId="2">#REF!</definedName>
    <definedName name="FISUM" localSheetId="4">#REF!</definedName>
    <definedName name="FISUM" localSheetId="6">'3b. Príjmy a výdavky VS (%HDP)'!#REF!</definedName>
    <definedName name="FISUM" localSheetId="9">'6. Vydavky VS (COFOG)'!#REF!</definedName>
    <definedName name="FISUM" localSheetId="12">#REF!</definedName>
    <definedName name="FISUM">#REF!</definedName>
    <definedName name="FLOPEC" localSheetId="2">#REF!</definedName>
    <definedName name="FLOPEC" localSheetId="4">#REF!</definedName>
    <definedName name="FLOPEC" localSheetId="6">'3b. Príjmy a výdavky VS (%HDP)'!#REF!</definedName>
    <definedName name="FLOPEC" localSheetId="9">'6. Vydavky VS (COFOG)'!#REF!</definedName>
    <definedName name="FLOPEC" localSheetId="12">#REF!</definedName>
    <definedName name="FLOPEC">#REF!</definedName>
    <definedName name="FMB" localSheetId="2">#REF!</definedName>
    <definedName name="FMB" localSheetId="4">#REF!</definedName>
    <definedName name="FMB" localSheetId="6">'3b. Príjmy a výdavky VS (%HDP)'!#REF!</definedName>
    <definedName name="FMB" localSheetId="9">'6. Vydavky VS (COFOG)'!#REF!</definedName>
    <definedName name="FMB" localSheetId="12">#REF!</definedName>
    <definedName name="FMB">#REF!</definedName>
    <definedName name="FODESEC" localSheetId="2">#REF!</definedName>
    <definedName name="FODESEC" localSheetId="4">#REF!</definedName>
    <definedName name="FODESEC" localSheetId="6">'3b. Príjmy a výdavky VS (%HDP)'!#REF!</definedName>
    <definedName name="FODESEC" localSheetId="9">'6. Vydavky VS (COFOG)'!#REF!</definedName>
    <definedName name="FODESEC" localSheetId="12">#REF!</definedName>
    <definedName name="FODESEC">#REF!</definedName>
    <definedName name="FOREXPORT" localSheetId="9">[1]H!$A$2:$F$86</definedName>
    <definedName name="FOREXPORT">[2]H!$A$2:$F$86</definedName>
    <definedName name="FUNDOBL" localSheetId="2">#REF!</definedName>
    <definedName name="FUNDOBL" localSheetId="4">#REF!</definedName>
    <definedName name="FUNDOBL" localSheetId="6">'3b. Príjmy a výdavky VS (%HDP)'!#REF!</definedName>
    <definedName name="FUNDOBL" localSheetId="9">'6. Vydavky VS (COFOG)'!#REF!</definedName>
    <definedName name="FUNDOBL" localSheetId="12">#REF!</definedName>
    <definedName name="FUNDOBL">#REF!</definedName>
    <definedName name="FUNDOBLB" localSheetId="2">#REF!</definedName>
    <definedName name="FUNDOBLB" localSheetId="4">#REF!</definedName>
    <definedName name="FUNDOBLB" localSheetId="6">'3b. Príjmy a výdavky VS (%HDP)'!#REF!</definedName>
    <definedName name="FUNDOBLB" localSheetId="9">'6. Vydavky VS (COFOG)'!#REF!</definedName>
    <definedName name="FUNDOBLB" localSheetId="12">#REF!</definedName>
    <definedName name="FUNDOBLB">#REF!</definedName>
    <definedName name="g" localSheetId="2">#REF!</definedName>
    <definedName name="g" localSheetId="4">#REF!</definedName>
    <definedName name="g" localSheetId="6">'3b. Príjmy a výdavky VS (%HDP)'!#REF!</definedName>
    <definedName name="g" localSheetId="9">'6. Vydavky VS (COFOG)'!#REF!</definedName>
    <definedName name="g" localSheetId="12">#REF!</definedName>
    <definedName name="g">#REF!</definedName>
    <definedName name="GCB" localSheetId="2">#REF!</definedName>
    <definedName name="GCB" localSheetId="4">#REF!</definedName>
    <definedName name="GCB" localSheetId="6">'3b. Príjmy a výdavky VS (%HDP)'!#REF!</definedName>
    <definedName name="GCB" localSheetId="9">'6. Vydavky VS (COFOG)'!#REF!</definedName>
    <definedName name="GCB" localSheetId="12">#REF!</definedName>
    <definedName name="GCB">#REF!</definedName>
    <definedName name="GCB_NGDP">#N/A</definedName>
    <definedName name="GCEI" localSheetId="2">#REF!</definedName>
    <definedName name="GCEI" localSheetId="4">#REF!</definedName>
    <definedName name="GCEI" localSheetId="6">'3b. Príjmy a výdavky VS (%HDP)'!#REF!</definedName>
    <definedName name="GCEI" localSheetId="9">'6. Vydavky VS (COFOG)'!#REF!</definedName>
    <definedName name="GCEI" localSheetId="12">#REF!</definedName>
    <definedName name="GCEI">#REF!</definedName>
    <definedName name="GCENL" localSheetId="2">#REF!</definedName>
    <definedName name="GCENL" localSheetId="4">#REF!</definedName>
    <definedName name="GCENL" localSheetId="6">'3b. Príjmy a výdavky VS (%HDP)'!#REF!</definedName>
    <definedName name="GCENL" localSheetId="9">'6. Vydavky VS (COFOG)'!#REF!</definedName>
    <definedName name="GCENL" localSheetId="12">#REF!</definedName>
    <definedName name="GCENL">#REF!</definedName>
    <definedName name="GCND" localSheetId="2">#REF!</definedName>
    <definedName name="GCND" localSheetId="4">#REF!</definedName>
    <definedName name="GCND" localSheetId="6">'3b. Príjmy a výdavky VS (%HDP)'!#REF!</definedName>
    <definedName name="GCND" localSheetId="9">'6. Vydavky VS (COFOG)'!#REF!</definedName>
    <definedName name="GCND" localSheetId="12">#REF!</definedName>
    <definedName name="GCND">#REF!</definedName>
    <definedName name="GCND_NGDP" localSheetId="2">#REF!</definedName>
    <definedName name="GCND_NGDP" localSheetId="4">#REF!</definedName>
    <definedName name="GCND_NGDP" localSheetId="6">'3b. Príjmy a výdavky VS (%HDP)'!#REF!</definedName>
    <definedName name="GCND_NGDP" localSheetId="9">'6. Vydavky VS (COFOG)'!#REF!</definedName>
    <definedName name="GCND_NGDP" localSheetId="12">#REF!</definedName>
    <definedName name="GCND_NGDP">#REF!</definedName>
    <definedName name="GCRG" localSheetId="2">#REF!</definedName>
    <definedName name="GCRG" localSheetId="4">#REF!</definedName>
    <definedName name="GCRG" localSheetId="6">'3b. Príjmy a výdavky VS (%HDP)'!#REF!</definedName>
    <definedName name="GCRG" localSheetId="9">'6. Vydavky VS (COFOG)'!#REF!</definedName>
    <definedName name="GCRG" localSheetId="12">#REF!</definedName>
    <definedName name="GCRG">#REF!</definedName>
    <definedName name="ggb" localSheetId="9">'[34]budget-G'!$A$1:$W$109</definedName>
    <definedName name="ggb">'[35]budget-G'!$A$1:$W$109</definedName>
    <definedName name="GGB_NGDP">#N/A</definedName>
    <definedName name="ggbeu" localSheetId="2">#REF!</definedName>
    <definedName name="ggbeu" localSheetId="4">#REF!</definedName>
    <definedName name="ggbeu" localSheetId="6">'3b. Príjmy a výdavky VS (%HDP)'!#REF!</definedName>
    <definedName name="ggbeu" localSheetId="9">'6. Vydavky VS (COFOG)'!#REF!</definedName>
    <definedName name="ggbeu" localSheetId="12">#REF!</definedName>
    <definedName name="ggbeu">#REF!</definedName>
    <definedName name="ggblg" localSheetId="2">#REF!</definedName>
    <definedName name="ggblg" localSheetId="4">#REF!</definedName>
    <definedName name="ggblg" localSheetId="6">'3b. Príjmy a výdavky VS (%HDP)'!#REF!</definedName>
    <definedName name="ggblg" localSheetId="9">'6. Vydavky VS (COFOG)'!#REF!</definedName>
    <definedName name="ggblg" localSheetId="12">#REF!</definedName>
    <definedName name="ggblg">#REF!</definedName>
    <definedName name="ggbls" localSheetId="2">#REF!</definedName>
    <definedName name="ggbls" localSheetId="4">#REF!</definedName>
    <definedName name="ggbls" localSheetId="6">'3b. Príjmy a výdavky VS (%HDP)'!#REF!</definedName>
    <definedName name="ggbls" localSheetId="9">'6. Vydavky VS (COFOG)'!#REF!</definedName>
    <definedName name="ggbls" localSheetId="12">#REF!</definedName>
    <definedName name="ggbls">#REF!</definedName>
    <definedName name="ggbss" localSheetId="2">#REF!</definedName>
    <definedName name="ggbss" localSheetId="4">#REF!</definedName>
    <definedName name="ggbss" localSheetId="6">'3b. Príjmy a výdavky VS (%HDP)'!#REF!</definedName>
    <definedName name="ggbss" localSheetId="9">'6. Vydavky VS (COFOG)'!#REF!</definedName>
    <definedName name="ggbss" localSheetId="12">#REF!</definedName>
    <definedName name="ggbss">#REF!</definedName>
    <definedName name="gge" localSheetId="9">[34]Expenditures!$A$1:$AC$62</definedName>
    <definedName name="gge">[35]Expenditures!$A$1:$AC$62</definedName>
    <definedName name="GGED" localSheetId="2">#REF!</definedName>
    <definedName name="GGED" localSheetId="4">#REF!</definedName>
    <definedName name="GGED" localSheetId="6">'3b. Príjmy a výdavky VS (%HDP)'!#REF!</definedName>
    <definedName name="GGED" localSheetId="9">'6. Vydavky VS (COFOG)'!#REF!</definedName>
    <definedName name="GGED" localSheetId="12">#REF!</definedName>
    <definedName name="GGED">#REF!</definedName>
    <definedName name="GGEI" localSheetId="2">#REF!</definedName>
    <definedName name="GGEI" localSheetId="4">#REF!</definedName>
    <definedName name="GGEI" localSheetId="6">'3b. Príjmy a výdavky VS (%HDP)'!#REF!</definedName>
    <definedName name="GGEI" localSheetId="9">'6. Vydavky VS (COFOG)'!#REF!</definedName>
    <definedName name="GGEI" localSheetId="12">#REF!</definedName>
    <definedName name="GGEI">#REF!</definedName>
    <definedName name="GGENL" localSheetId="2">#REF!</definedName>
    <definedName name="GGENL" localSheetId="4">#REF!</definedName>
    <definedName name="GGENL" localSheetId="6">'3b. Príjmy a výdavky VS (%HDP)'!#REF!</definedName>
    <definedName name="GGENL" localSheetId="9">'6. Vydavky VS (COFOG)'!#REF!</definedName>
    <definedName name="GGENL" localSheetId="12">#REF!</definedName>
    <definedName name="GGENL">#REF!</definedName>
    <definedName name="ggg" localSheetId="9" hidden="1">{"Riqfin97",#N/A,FALSE,"Tran";"Riqfinpro",#N/A,FALSE,"Tran"}</definedName>
    <definedName name="ggg" hidden="1">{"Riqfin97",#N/A,FALSE,"Tran";"Riqfinpro",#N/A,FALSE,"Tran"}</definedName>
    <definedName name="ggggg" localSheetId="2" hidden="1">'[36]J(Priv.Cap)'!#REF!</definedName>
    <definedName name="ggggg" localSheetId="4" hidden="1">'[36]J(Priv.Cap)'!#REF!</definedName>
    <definedName name="ggggg" localSheetId="6" hidden="1">'[36]J(Priv.Cap)'!#REF!</definedName>
    <definedName name="ggggg" localSheetId="9" hidden="1">'[36]J(Priv.Cap)'!#REF!</definedName>
    <definedName name="ggggg" localSheetId="12" hidden="1">'[36]J(Priv.Cap)'!#REF!</definedName>
    <definedName name="ggggg" hidden="1">'[36]J(Priv.Cap)'!#REF!</definedName>
    <definedName name="ggggggg" localSheetId="2">[12]!ggggggg</definedName>
    <definedName name="ggggggg" localSheetId="4">[12]!ggggggg</definedName>
    <definedName name="ggggggg" localSheetId="6">[12]!ggggggg</definedName>
    <definedName name="ggggggg" localSheetId="9">[13]!ggggggg</definedName>
    <definedName name="ggggggg" localSheetId="12">[12]!ggggggg</definedName>
    <definedName name="ggggggg">[12]!ggggggg</definedName>
    <definedName name="GGND" localSheetId="2">#REF!</definedName>
    <definedName name="GGND" localSheetId="4">#REF!</definedName>
    <definedName name="GGND" localSheetId="6">'3b. Príjmy a výdavky VS (%HDP)'!#REF!</definedName>
    <definedName name="GGND" localSheetId="9">'6. Vydavky VS (COFOG)'!#REF!</definedName>
    <definedName name="GGND" localSheetId="12">#REF!</definedName>
    <definedName name="GGND">#REF!</definedName>
    <definedName name="ggr" localSheetId="9">[34]Revenues!$A$1:$AD$58</definedName>
    <definedName name="ggr">[35]Revenues!$A$1:$AD$58</definedName>
    <definedName name="GGRG" localSheetId="2">#REF!</definedName>
    <definedName name="GGRG" localSheetId="4">#REF!</definedName>
    <definedName name="GGRG" localSheetId="6">'3b. Príjmy a výdavky VS (%HDP)'!#REF!</definedName>
    <definedName name="GGRG" localSheetId="9">'6. Vydavky VS (COFOG)'!#REF!</definedName>
    <definedName name="GGRG" localSheetId="12">#REF!</definedName>
    <definedName name="GGRG">#REF!</definedName>
    <definedName name="hgfd" localSheetId="9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2" hidden="1">'[37]J(Priv.Cap)'!#REF!</definedName>
    <definedName name="hhh" localSheetId="4" hidden="1">'[37]J(Priv.Cap)'!#REF!</definedName>
    <definedName name="hhh" localSheetId="6" hidden="1">'[37]J(Priv.Cap)'!#REF!</definedName>
    <definedName name="hhh" localSheetId="9" hidden="1">'[37]J(Priv.Cap)'!#REF!</definedName>
    <definedName name="hhh" localSheetId="12" hidden="1">'[37]J(Priv.Cap)'!#REF!</definedName>
    <definedName name="hhh" hidden="1">'[37]J(Priv.Cap)'!#REF!</definedName>
    <definedName name="hhhhhhh" localSheetId="2">[12]!hhhhhhh</definedName>
    <definedName name="hhhhhhh" localSheetId="4">[12]!hhhhhhh</definedName>
    <definedName name="hhhhhhh" localSheetId="6">[12]!hhhhhhh</definedName>
    <definedName name="hhhhhhh" localSheetId="9">[13]!hhhhhhh</definedName>
    <definedName name="hhhhhhh" localSheetId="12">[12]!hhhhhhh</definedName>
    <definedName name="hhhhhhh">[12]!hhhhhhh</definedName>
    <definedName name="HTML_CodePage" hidden="1">1252</definedName>
    <definedName name="HTML_Control" localSheetId="9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2">#REF!</definedName>
    <definedName name="CHART" localSheetId="4">#REF!</definedName>
    <definedName name="CHART" localSheetId="6">'3b. Príjmy a výdavky VS (%HDP)'!#REF!</definedName>
    <definedName name="CHART" localSheetId="9">'6. Vydavky VS (COFOG)'!#REF!</definedName>
    <definedName name="CHART" localSheetId="12">#REF!</definedName>
    <definedName name="CHART">#REF!</definedName>
    <definedName name="chart4" localSheetId="9" hidden="1">{#N/A,#N/A,FALSE,"CB";#N/A,#N/A,FALSE,"CMB";#N/A,#N/A,FALSE,"NBFI"}</definedName>
    <definedName name="chart4" hidden="1">{#N/A,#N/A,FALSE,"CB";#N/A,#N/A,FALSE,"CMB";#N/A,#N/A,FALSE,"NBFI"}</definedName>
    <definedName name="CHILE" localSheetId="2">#REF!</definedName>
    <definedName name="CHILE" localSheetId="4">#REF!</definedName>
    <definedName name="CHILE" localSheetId="6">'3b. Príjmy a výdavky VS (%HDP)'!#REF!</definedName>
    <definedName name="CHILE" localSheetId="9">'6. Vydavky VS (COFOG)'!#REF!</definedName>
    <definedName name="CHILE" localSheetId="12">#REF!</definedName>
    <definedName name="CHILE">#REF!</definedName>
    <definedName name="CHK" localSheetId="2">#REF!</definedName>
    <definedName name="CHK" localSheetId="4">#REF!</definedName>
    <definedName name="CHK" localSheetId="6">'3b. Príjmy a výdavky VS (%HDP)'!#REF!</definedName>
    <definedName name="CHK" localSheetId="9">'6. Vydavky VS (COFOG)'!#REF!</definedName>
    <definedName name="CHK" localSheetId="12">#REF!</definedName>
    <definedName name="CHK">#REF!</definedName>
    <definedName name="i" localSheetId="2">#REF!</definedName>
    <definedName name="i" localSheetId="4">#REF!</definedName>
    <definedName name="i" localSheetId="6">'3b. Príjmy a výdavky VS (%HDP)'!#REF!</definedName>
    <definedName name="i" localSheetId="9">'6. Vydavky VS (COFOG)'!#REF!</definedName>
    <definedName name="i" localSheetId="12">#REF!</definedName>
    <definedName name="i">#REF!</definedName>
    <definedName name="IESS" localSheetId="2">#REF!</definedName>
    <definedName name="IESS" localSheetId="4">#REF!</definedName>
    <definedName name="IESS" localSheetId="6">'3b. Príjmy a výdavky VS (%HDP)'!#REF!</definedName>
    <definedName name="IESS" localSheetId="9">'6. Vydavky VS (COFOG)'!#REF!</definedName>
    <definedName name="IESS" localSheetId="12">#REF!</definedName>
    <definedName name="IESS">#REF!</definedName>
    <definedName name="ii" localSheetId="9" hidden="1">{"Tab1",#N/A,FALSE,"P";"Tab2",#N/A,FALSE,"P"}</definedName>
    <definedName name="ii" hidden="1">{"Tab1",#N/A,FALSE,"P";"Tab2",#N/A,FALSE,"P"}</definedName>
    <definedName name="ima" localSheetId="2">#REF!</definedName>
    <definedName name="ima" localSheetId="4">#REF!</definedName>
    <definedName name="ima" localSheetId="6">'3b. Príjmy a výdavky VS (%HDP)'!#REF!</definedName>
    <definedName name="ima" localSheetId="9">'6. Vydavky VS (COFOG)'!#REF!</definedName>
    <definedName name="ima" localSheetId="12">#REF!</definedName>
    <definedName name="ima">#REF!</definedName>
    <definedName name="IN1_" localSheetId="2">#REF!</definedName>
    <definedName name="IN1_" localSheetId="4">#REF!</definedName>
    <definedName name="IN1_" localSheetId="6">'3b. Príjmy a výdavky VS (%HDP)'!#REF!</definedName>
    <definedName name="IN1_" localSheetId="9">'6. Vydavky VS (COFOG)'!#REF!</definedName>
    <definedName name="IN1_" localSheetId="12">#REF!</definedName>
    <definedName name="IN1_">#REF!</definedName>
    <definedName name="IN2_" localSheetId="2">#REF!</definedName>
    <definedName name="IN2_" localSheetId="4">#REF!</definedName>
    <definedName name="IN2_" localSheetId="6">'3b. Príjmy a výdavky VS (%HDP)'!#REF!</definedName>
    <definedName name="IN2_" localSheetId="9">'6. Vydavky VS (COFOG)'!#REF!</definedName>
    <definedName name="IN2_" localSheetId="12">#REF!</definedName>
    <definedName name="IN2_">#REF!</definedName>
    <definedName name="INB" localSheetId="9">[18]B!$K$6:$T$6</definedName>
    <definedName name="INB">[19]B!$K$6:$T$6</definedName>
    <definedName name="INC" localSheetId="9">[18]C!$H$6:$I$6</definedName>
    <definedName name="INC">[19]C!$H$6:$I$6</definedName>
    <definedName name="ind" localSheetId="2">#REF!</definedName>
    <definedName name="ind" localSheetId="4">#REF!</definedName>
    <definedName name="ind" localSheetId="6">'3b. Príjmy a výdavky VS (%HDP)'!#REF!</definedName>
    <definedName name="ind" localSheetId="9">'6. Vydavky VS (COFOG)'!#REF!</definedName>
    <definedName name="ind" localSheetId="12">#REF!</definedName>
    <definedName name="ind">#REF!</definedName>
    <definedName name="INECEL" localSheetId="2">#REF!</definedName>
    <definedName name="INECEL" localSheetId="4">#REF!</definedName>
    <definedName name="INECEL" localSheetId="6">'3b. Príjmy a výdavky VS (%HDP)'!#REF!</definedName>
    <definedName name="INECEL" localSheetId="9">'6. Vydavky VS (COFOG)'!#REF!</definedName>
    <definedName name="INECEL" localSheetId="12">#REF!</definedName>
    <definedName name="INECEL">#REF!</definedName>
    <definedName name="inflation" localSheetId="2" hidden="1">[38]TAB34!#REF!</definedName>
    <definedName name="inflation" localSheetId="4" hidden="1">[38]TAB34!#REF!</definedName>
    <definedName name="inflation" localSheetId="6" hidden="1">[38]TAB34!#REF!</definedName>
    <definedName name="inflation" localSheetId="9" hidden="1">[39]TAB34!#REF!</definedName>
    <definedName name="inflation" localSheetId="12" hidden="1">[38]TAB34!#REF!</definedName>
    <definedName name="inflation" hidden="1">[38]TAB34!#REF!</definedName>
    <definedName name="INPUT_2" localSheetId="2">[5]Input!#REF!</definedName>
    <definedName name="INPUT_2" localSheetId="4">[5]Input!#REF!</definedName>
    <definedName name="INPUT_2" localSheetId="6">[5]Input!#REF!</definedName>
    <definedName name="INPUT_2" localSheetId="9">[5]Input!#REF!</definedName>
    <definedName name="INPUT_2" localSheetId="12">[5]Input!#REF!</definedName>
    <definedName name="INPUT_2">[5]Input!#REF!</definedName>
    <definedName name="INPUT_4" localSheetId="2">[5]Input!#REF!</definedName>
    <definedName name="INPUT_4" localSheetId="4">[5]Input!#REF!</definedName>
    <definedName name="INPUT_4" localSheetId="6">[5]Input!#REF!</definedName>
    <definedName name="INPUT_4" localSheetId="9">[5]Input!#REF!</definedName>
    <definedName name="INPUT_4" localSheetId="12">[5]Input!#REF!</definedName>
    <definedName name="INPUT_4">[5]Input!#REF!</definedName>
    <definedName name="jhgf" localSheetId="9" hidden="1">{"MONA",#N/A,FALSE,"S"}</definedName>
    <definedName name="jhgf" hidden="1">{"MONA",#N/A,FALSE,"S"}</definedName>
    <definedName name="jj" localSheetId="9" hidden="1">{"Riqfin97",#N/A,FALSE,"Tran";"Riqfinpro",#N/A,FALSE,"Tran"}</definedName>
    <definedName name="jj" hidden="1">{"Riqfin97",#N/A,FALSE,"Tran";"Riqfinpro",#N/A,FALSE,"Tran"}</definedName>
    <definedName name="jjj" localSheetId="2" hidden="1">[40]M!#REF!</definedName>
    <definedName name="jjj" localSheetId="4" hidden="1">[40]M!#REF!</definedName>
    <definedName name="jjj" localSheetId="6" hidden="1">[40]M!#REF!</definedName>
    <definedName name="jjj" localSheetId="9" hidden="1">[40]M!#REF!</definedName>
    <definedName name="jjj" localSheetId="12" hidden="1">[40]M!#REF!</definedName>
    <definedName name="jjj" hidden="1">[40]M!#REF!</definedName>
    <definedName name="jjjjjj" localSheetId="2" hidden="1">'[36]J(Priv.Cap)'!#REF!</definedName>
    <definedName name="jjjjjj" localSheetId="4" hidden="1">'[36]J(Priv.Cap)'!#REF!</definedName>
    <definedName name="jjjjjj" localSheetId="6" hidden="1">'[36]J(Priv.Cap)'!#REF!</definedName>
    <definedName name="jjjjjj" localSheetId="9" hidden="1">'[36]J(Priv.Cap)'!#REF!</definedName>
    <definedName name="jjjjjj" localSheetId="12" hidden="1">'[36]J(Priv.Cap)'!#REF!</definedName>
    <definedName name="jjjjjj" hidden="1">'[36]J(Priv.Cap)'!#REF!</definedName>
    <definedName name="kjg" localSheetId="9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9" hidden="1">{"Tab1",#N/A,FALSE,"P";"Tab2",#N/A,FALSE,"P"}</definedName>
    <definedName name="kk" hidden="1">{"Tab1",#N/A,FALSE,"P";"Tab2",#N/A,FALSE,"P"}</definedName>
    <definedName name="kkk" localSheetId="9" hidden="1">{"Tab1",#N/A,FALSE,"P";"Tab2",#N/A,FALSE,"P"}</definedName>
    <definedName name="kkk" hidden="1">{"Tab1",#N/A,FALSE,"P";"Tab2",#N/A,FALSE,"P"}</definedName>
    <definedName name="kkkk" localSheetId="2" hidden="1">[41]M!#REF!</definedName>
    <definedName name="kkkk" localSheetId="4" hidden="1">[41]M!#REF!</definedName>
    <definedName name="kkkk" localSheetId="6" hidden="1">[41]M!#REF!</definedName>
    <definedName name="kkkk" localSheetId="9" hidden="1">[41]M!#REF!</definedName>
    <definedName name="kkkk" localSheetId="12" hidden="1">[41]M!#REF!</definedName>
    <definedName name="kkkk" hidden="1">[41]M!#REF!</definedName>
    <definedName name="Konto" localSheetId="2">#REF!</definedName>
    <definedName name="Konto" localSheetId="4">#REF!</definedName>
    <definedName name="Konto" localSheetId="6">'3b. Príjmy a výdavky VS (%HDP)'!#REF!</definedName>
    <definedName name="Konto" localSheetId="9">'6. Vydavky VS (COFOG)'!#REF!</definedName>
    <definedName name="Konto" localSheetId="12">#REF!</definedName>
    <definedName name="Konto">#REF!</definedName>
    <definedName name="kumul1" localSheetId="2">#REF!</definedName>
    <definedName name="kumul1" localSheetId="4">#REF!</definedName>
    <definedName name="kumul1" localSheetId="6">'3b. Príjmy a výdavky VS (%HDP)'!#REF!</definedName>
    <definedName name="kumul1" localSheetId="9">'6. Vydavky VS (COFOG)'!#REF!</definedName>
    <definedName name="kumul1" localSheetId="12">#REF!</definedName>
    <definedName name="kumul1">#REF!</definedName>
    <definedName name="kumul2" localSheetId="2">#REF!</definedName>
    <definedName name="kumul2" localSheetId="4">#REF!</definedName>
    <definedName name="kumul2" localSheetId="6">'3b. Príjmy a výdavky VS (%HDP)'!#REF!</definedName>
    <definedName name="kumul2" localSheetId="9">'6. Vydavky VS (COFOG)'!#REF!</definedName>
    <definedName name="kumul2" localSheetId="12">#REF!</definedName>
    <definedName name="kumul2">#REF!</definedName>
    <definedName name="kvart1" localSheetId="2">#REF!</definedName>
    <definedName name="kvart1" localSheetId="4">#REF!</definedName>
    <definedName name="kvart1" localSheetId="6">'3b. Príjmy a výdavky VS (%HDP)'!#REF!</definedName>
    <definedName name="kvart1" localSheetId="9">'6. Vydavky VS (COFOG)'!#REF!</definedName>
    <definedName name="kvart1" localSheetId="12">#REF!</definedName>
    <definedName name="kvart1">#REF!</definedName>
    <definedName name="kvart2" localSheetId="2">#REF!</definedName>
    <definedName name="kvart2" localSheetId="4">#REF!</definedName>
    <definedName name="kvart2" localSheetId="6">'3b. Príjmy a výdavky VS (%HDP)'!#REF!</definedName>
    <definedName name="kvart2" localSheetId="9">'6. Vydavky VS (COFOG)'!#REF!</definedName>
    <definedName name="kvart2" localSheetId="12">#REF!</definedName>
    <definedName name="kvart2">#REF!</definedName>
    <definedName name="kvart3" localSheetId="2">#REF!</definedName>
    <definedName name="kvart3" localSheetId="4">#REF!</definedName>
    <definedName name="kvart3" localSheetId="6">'3b. Príjmy a výdavky VS (%HDP)'!#REF!</definedName>
    <definedName name="kvart3" localSheetId="9">'6. Vydavky VS (COFOG)'!#REF!</definedName>
    <definedName name="kvart3" localSheetId="12">#REF!</definedName>
    <definedName name="kvart3">#REF!</definedName>
    <definedName name="kvart4" localSheetId="2">#REF!</definedName>
    <definedName name="kvart4" localSheetId="4">#REF!</definedName>
    <definedName name="kvart4" localSheetId="6">'3b. Príjmy a výdavky VS (%HDP)'!#REF!</definedName>
    <definedName name="kvart4" localSheetId="9">'6. Vydavky VS (COFOG)'!#REF!</definedName>
    <definedName name="kvart4" localSheetId="12">#REF!</definedName>
    <definedName name="kvart4">#REF!</definedName>
    <definedName name="ll" localSheetId="9" hidden="1">{"Tab1",#N/A,FALSE,"P";"Tab2",#N/A,FALSE,"P"}</definedName>
    <definedName name="ll" hidden="1">{"Tab1",#N/A,FALSE,"P";"Tab2",#N/A,FALSE,"P"}</definedName>
    <definedName name="lll" localSheetId="9" hidden="1">{"Riqfin97",#N/A,FALSE,"Tran";"Riqfinpro",#N/A,FALSE,"Tran"}</definedName>
    <definedName name="lll" hidden="1">{"Riqfin97",#N/A,FALSE,"Tran";"Riqfinpro",#N/A,FALSE,"Tran"}</definedName>
    <definedName name="llll" localSheetId="2" hidden="1">[40]M!#REF!</definedName>
    <definedName name="llll" localSheetId="4" hidden="1">[40]M!#REF!</definedName>
    <definedName name="llll" localSheetId="6" hidden="1">[40]M!#REF!</definedName>
    <definedName name="llll" localSheetId="9" hidden="1">[40]M!#REF!</definedName>
    <definedName name="llll" localSheetId="12" hidden="1">[40]M!#REF!</definedName>
    <definedName name="llll" hidden="1">[40]M!#REF!</definedName>
    <definedName name="ls">[29]LS!$A$1:$E$65536</definedName>
    <definedName name="LUR">#N/A</definedName>
    <definedName name="Malaysia" localSheetId="2">#REF!</definedName>
    <definedName name="Malaysia" localSheetId="4">#REF!</definedName>
    <definedName name="Malaysia" localSheetId="6">'3b. Príjmy a výdavky VS (%HDP)'!#REF!</definedName>
    <definedName name="Malaysia" localSheetId="9">'6. Vydavky VS (COFOG)'!#REF!</definedName>
    <definedName name="Malaysia" localSheetId="12">#REF!</definedName>
    <definedName name="Malaysia">#REF!</definedName>
    <definedName name="MCV">#N/A</definedName>
    <definedName name="MCV_B">#N/A</definedName>
    <definedName name="MCV_B1" localSheetId="2">'[16]WEO-BOP'!#REF!</definedName>
    <definedName name="MCV_B1" localSheetId="4">'[16]WEO-BOP'!#REF!</definedName>
    <definedName name="MCV_B1" localSheetId="6">'[16]WEO-BOP'!#REF!</definedName>
    <definedName name="MCV_B1" localSheetId="9">'[16]WEO-BOP'!#REF!</definedName>
    <definedName name="MCV_B1" localSheetId="12">'[16]WEO-BOP'!#REF!</definedName>
    <definedName name="MCV_B1">'[16]WEO-BOP'!#REF!</definedName>
    <definedName name="MCV_D">#N/A</definedName>
    <definedName name="MCV_N">#N/A</definedName>
    <definedName name="MCV_T">#N/A</definedName>
    <definedName name="MENORES" localSheetId="2">#REF!</definedName>
    <definedName name="MENORES" localSheetId="4">#REF!</definedName>
    <definedName name="MENORES" localSheetId="6">'3b. Príjmy a výdavky VS (%HDP)'!#REF!</definedName>
    <definedName name="MENORES" localSheetId="9">'6. Vydavky VS (COFOG)'!#REF!</definedName>
    <definedName name="MENORES" localSheetId="12">#REF!</definedName>
    <definedName name="MENORES">#REF!</definedName>
    <definedName name="mesec1" localSheetId="2">#REF!</definedName>
    <definedName name="mesec1" localSheetId="4">#REF!</definedName>
    <definedName name="mesec1" localSheetId="6">'3b. Príjmy a výdavky VS (%HDP)'!#REF!</definedName>
    <definedName name="mesec1" localSheetId="9">'6. Vydavky VS (COFOG)'!#REF!</definedName>
    <definedName name="mesec1" localSheetId="12">#REF!</definedName>
    <definedName name="mesec1">#REF!</definedName>
    <definedName name="mesec2" localSheetId="2">#REF!</definedName>
    <definedName name="mesec2" localSheetId="4">#REF!</definedName>
    <definedName name="mesec2" localSheetId="6">'3b. Príjmy a výdavky VS (%HDP)'!#REF!</definedName>
    <definedName name="mesec2" localSheetId="9">'6. Vydavky VS (COFOG)'!#REF!</definedName>
    <definedName name="mesec2" localSheetId="12">#REF!</definedName>
    <definedName name="mesec2">#REF!</definedName>
    <definedName name="mf" localSheetId="9" hidden="1">{"Tab1",#N/A,FALSE,"P";"Tab2",#N/A,FALSE,"P"}</definedName>
    <definedName name="mf" hidden="1">{"Tab1",#N/A,FALSE,"P";"Tab2",#N/A,FALSE,"P"}</definedName>
    <definedName name="MFISCAL" localSheetId="2">'[7]Annual Raw Data'!#REF!</definedName>
    <definedName name="MFISCAL" localSheetId="4">'[7]Annual Raw Data'!#REF!</definedName>
    <definedName name="MFISCAL" localSheetId="6">'[7]Annual Raw Data'!#REF!</definedName>
    <definedName name="MFISCAL" localSheetId="9">'[7]Annual Raw Data'!#REF!</definedName>
    <definedName name="MFISCAL" localSheetId="12">'[7]Annual Raw Data'!#REF!</definedName>
    <definedName name="MFISCAL">'[7]Annual Raw Data'!#REF!</definedName>
    <definedName name="mflowsa" localSheetId="2">[11]!mflowsa</definedName>
    <definedName name="mflowsa" localSheetId="4">[11]!mflowsa</definedName>
    <definedName name="mflowsa" localSheetId="6">[11]!mflowsa</definedName>
    <definedName name="mflowsa" localSheetId="9">[11]!mflowsa</definedName>
    <definedName name="mflowsa" localSheetId="12">[11]!mflowsa</definedName>
    <definedName name="mflowsa">[11]!mflowsa</definedName>
    <definedName name="mflowsq" localSheetId="2">[11]!mflowsq</definedName>
    <definedName name="mflowsq" localSheetId="4">[11]!mflowsq</definedName>
    <definedName name="mflowsq" localSheetId="6">[11]!mflowsq</definedName>
    <definedName name="mflowsq" localSheetId="9">[11]!mflowsq</definedName>
    <definedName name="mflowsq" localSheetId="12">[11]!mflowsq</definedName>
    <definedName name="mflowsq">[11]!mflowsq</definedName>
    <definedName name="MICRO" localSheetId="2">#REF!</definedName>
    <definedName name="MICRO" localSheetId="4">#REF!</definedName>
    <definedName name="MICRO" localSheetId="6">'3b. Príjmy a výdavky VS (%HDP)'!#REF!</definedName>
    <definedName name="MICRO" localSheetId="9">'6. Vydavky VS (COFOG)'!#REF!</definedName>
    <definedName name="MICRO" localSheetId="12">#REF!</definedName>
    <definedName name="MICRO">#REF!</definedName>
    <definedName name="MISC3" localSheetId="2">#REF!</definedName>
    <definedName name="MISC3" localSheetId="4">#REF!</definedName>
    <definedName name="MISC3" localSheetId="6">'3b. Príjmy a výdavky VS (%HDP)'!#REF!</definedName>
    <definedName name="MISC3" localSheetId="9">'6. Vydavky VS (COFOG)'!#REF!</definedName>
    <definedName name="MISC3" localSheetId="12">#REF!</definedName>
    <definedName name="MISC3">#REF!</definedName>
    <definedName name="MISC4" localSheetId="2">[5]OUTPUT!#REF!</definedName>
    <definedName name="MISC4" localSheetId="4">[5]OUTPUT!#REF!</definedName>
    <definedName name="MISC4" localSheetId="6">[5]OUTPUT!#REF!</definedName>
    <definedName name="MISC4" localSheetId="9">[5]OUTPUT!#REF!</definedName>
    <definedName name="MISC4" localSheetId="12">[5]OUTPUT!#REF!</definedName>
    <definedName name="MISC4">[5]OUTPUT!#REF!</definedName>
    <definedName name="mmm" localSheetId="9" hidden="1">{"Riqfin97",#N/A,FALSE,"Tran";"Riqfinpro",#N/A,FALSE,"Tran"}</definedName>
    <definedName name="mmm" hidden="1">{"Riqfin97",#N/A,FALSE,"Tran";"Riqfinpro",#N/A,FALSE,"Tran"}</definedName>
    <definedName name="mmmm" localSheetId="9" hidden="1">{"Tab1",#N/A,FALSE,"P";"Tab2",#N/A,FALSE,"P"}</definedName>
    <definedName name="mmmm" hidden="1">{"Tab1",#N/A,FALSE,"P";"Tab2",#N/A,FALSE,"P"}</definedName>
    <definedName name="MON_SM" localSheetId="2">#REF!</definedName>
    <definedName name="MON_SM" localSheetId="4">#REF!</definedName>
    <definedName name="MON_SM" localSheetId="6">'3b. Príjmy a výdavky VS (%HDP)'!#REF!</definedName>
    <definedName name="MON_SM" localSheetId="9">'6. Vydavky VS (COFOG)'!#REF!</definedName>
    <definedName name="MON_SM" localSheetId="12">#REF!</definedName>
    <definedName name="MON_SM">#REF!</definedName>
    <definedName name="MONF_SM" localSheetId="2">#REF!</definedName>
    <definedName name="MONF_SM" localSheetId="4">#REF!</definedName>
    <definedName name="MONF_SM" localSheetId="6">'3b. Príjmy a výdavky VS (%HDP)'!#REF!</definedName>
    <definedName name="MONF_SM" localSheetId="9">'6. Vydavky VS (COFOG)'!#REF!</definedName>
    <definedName name="MONF_SM" localSheetId="12">#REF!</definedName>
    <definedName name="MONF_SM">#REF!</definedName>
    <definedName name="MONTH" localSheetId="9">[1]REER!$D$140:$E$199</definedName>
    <definedName name="MONTH">[2]REER!$D$140:$E$199</definedName>
    <definedName name="mstocksa" localSheetId="2">[11]!mstocksa</definedName>
    <definedName name="mstocksa" localSheetId="4">[11]!mstocksa</definedName>
    <definedName name="mstocksa" localSheetId="6">[11]!mstocksa</definedName>
    <definedName name="mstocksa" localSheetId="9">[11]!mstocksa</definedName>
    <definedName name="mstocksa" localSheetId="12">[11]!mstocksa</definedName>
    <definedName name="mstocksa">[11]!mstocksa</definedName>
    <definedName name="mstocksq" localSheetId="2">[11]!mstocksq</definedName>
    <definedName name="mstocksq" localSheetId="4">[11]!mstocksq</definedName>
    <definedName name="mstocksq" localSheetId="6">[11]!mstocksq</definedName>
    <definedName name="mstocksq" localSheetId="9">[11]!mstocksq</definedName>
    <definedName name="mstocksq" localSheetId="12">[11]!mstocksq</definedName>
    <definedName name="mstocksq">[11]!mstocksq</definedName>
    <definedName name="Municipios" localSheetId="2">#REF!</definedName>
    <definedName name="Municipios" localSheetId="4">#REF!</definedName>
    <definedName name="Municipios" localSheetId="6">'3b. Príjmy a výdavky VS (%HDP)'!#REF!</definedName>
    <definedName name="Municipios" localSheetId="9">'6. Vydavky VS (COFOG)'!#REF!</definedName>
    <definedName name="Municipios" localSheetId="12">#REF!</definedName>
    <definedName name="Municipios">#REF!</definedName>
    <definedName name="NACTCURRENT" localSheetId="2">#REF!</definedName>
    <definedName name="NACTCURRENT" localSheetId="4">#REF!</definedName>
    <definedName name="NACTCURRENT" localSheetId="6">'3b. Príjmy a výdavky VS (%HDP)'!#REF!</definedName>
    <definedName name="NACTCURRENT" localSheetId="9">'6. Vydavky VS (COFOG)'!#REF!</definedName>
    <definedName name="NACTCURRENT" localSheetId="12">#REF!</definedName>
    <definedName name="NACTCURRENT">#REF!</definedName>
    <definedName name="nam1out" localSheetId="2">#REF!</definedName>
    <definedName name="nam1out" localSheetId="4">#REF!</definedName>
    <definedName name="nam1out" localSheetId="6">'3b. Príjmy a výdavky VS (%HDP)'!#REF!</definedName>
    <definedName name="nam1out" localSheetId="9">'6. Vydavky VS (COFOG)'!#REF!</definedName>
    <definedName name="nam1out" localSheetId="12">#REF!</definedName>
    <definedName name="nam1out">#REF!</definedName>
    <definedName name="nam2in" localSheetId="2">#REF!</definedName>
    <definedName name="nam2in" localSheetId="4">#REF!</definedName>
    <definedName name="nam2in" localSheetId="6">'3b. Príjmy a výdavky VS (%HDP)'!#REF!</definedName>
    <definedName name="nam2in" localSheetId="9">'6. Vydavky VS (COFOG)'!#REF!</definedName>
    <definedName name="nam2in" localSheetId="12">#REF!</definedName>
    <definedName name="nam2in">#REF!</definedName>
    <definedName name="nam2out" localSheetId="2">#REF!</definedName>
    <definedName name="nam2out" localSheetId="4">#REF!</definedName>
    <definedName name="nam2out" localSheetId="6">'3b. Príjmy a výdavky VS (%HDP)'!#REF!</definedName>
    <definedName name="nam2out" localSheetId="9">'6. Vydavky VS (COFOG)'!#REF!</definedName>
    <definedName name="nam2out" localSheetId="12">#REF!</definedName>
    <definedName name="nam2out">#REF!</definedName>
    <definedName name="NAMB" localSheetId="9">[1]REER!$AY$143:$BB$143</definedName>
    <definedName name="NAMB">[2]REER!$AY$143:$BB$143</definedName>
    <definedName name="namcr" localSheetId="2">'[6]Tab ann curr'!#REF!</definedName>
    <definedName name="namcr" localSheetId="4">'[6]Tab ann curr'!#REF!</definedName>
    <definedName name="namcr" localSheetId="6">'[6]Tab ann curr'!#REF!</definedName>
    <definedName name="namcr" localSheetId="9">'[6]Tab ann curr'!#REF!</definedName>
    <definedName name="namcr" localSheetId="12">'[6]Tab ann curr'!#REF!</definedName>
    <definedName name="namcr">'[6]Tab ann curr'!#REF!</definedName>
    <definedName name="namcs" localSheetId="2">'[6]Tab ann cst'!#REF!</definedName>
    <definedName name="namcs" localSheetId="4">'[6]Tab ann cst'!#REF!</definedName>
    <definedName name="namcs" localSheetId="6">'[6]Tab ann cst'!#REF!</definedName>
    <definedName name="namcs" localSheetId="9">'[6]Tab ann cst'!#REF!</definedName>
    <definedName name="namcs" localSheetId="12">'[6]Tab ann cst'!#REF!</definedName>
    <definedName name="namcs">'[6]Tab ann cst'!#REF!</definedName>
    <definedName name="name_AD">[23]Sheet1!$A$20</definedName>
    <definedName name="name_EXP">[23]Sheet1!$N$54:$N$71</definedName>
    <definedName name="name_FISC" localSheetId="2">#REF!</definedName>
    <definedName name="name_FISC" localSheetId="4">#REF!</definedName>
    <definedName name="name_FISC" localSheetId="6">'3b. Príjmy a výdavky VS (%HDP)'!#REF!</definedName>
    <definedName name="name_FISC" localSheetId="9">'6. Vydavky VS (COFOG)'!#REF!</definedName>
    <definedName name="name_FISC" localSheetId="12">#REF!</definedName>
    <definedName name="name_FISC">#REF!</definedName>
    <definedName name="nameIntLiq" localSheetId="2">#REF!</definedName>
    <definedName name="nameIntLiq" localSheetId="4">#REF!</definedName>
    <definedName name="nameIntLiq" localSheetId="6">'3b. Príjmy a výdavky VS (%HDP)'!#REF!</definedName>
    <definedName name="nameIntLiq" localSheetId="9">'6. Vydavky VS (COFOG)'!#REF!</definedName>
    <definedName name="nameIntLiq" localSheetId="12">#REF!</definedName>
    <definedName name="nameIntLiq">#REF!</definedName>
    <definedName name="nameMoney" localSheetId="2">#REF!</definedName>
    <definedName name="nameMoney" localSheetId="4">#REF!</definedName>
    <definedName name="nameMoney" localSheetId="6">'3b. Príjmy a výdavky VS (%HDP)'!#REF!</definedName>
    <definedName name="nameMoney" localSheetId="9">'6. Vydavky VS (COFOG)'!#REF!</definedName>
    <definedName name="nameMoney" localSheetId="12">#REF!</definedName>
    <definedName name="nameMoney">#REF!</definedName>
    <definedName name="nameRATES" localSheetId="2">#REF!</definedName>
    <definedName name="nameRATES" localSheetId="4">#REF!</definedName>
    <definedName name="nameRATES" localSheetId="6">'3b. Príjmy a výdavky VS (%HDP)'!#REF!</definedName>
    <definedName name="nameRATES" localSheetId="9">'6. Vydavky VS (COFOG)'!#REF!</definedName>
    <definedName name="nameRATES" localSheetId="12">#REF!</definedName>
    <definedName name="nameRATES">#REF!</definedName>
    <definedName name="nameRAWQ" localSheetId="2">'[24]Raw Data'!#REF!</definedName>
    <definedName name="nameRAWQ" localSheetId="4">'[24]Raw Data'!#REF!</definedName>
    <definedName name="nameRAWQ" localSheetId="6">'[24]Raw Data'!#REF!</definedName>
    <definedName name="nameRAWQ" localSheetId="9">'[24]Raw Data'!#REF!</definedName>
    <definedName name="nameRAWQ" localSheetId="12">'[24]Raw Data'!#REF!</definedName>
    <definedName name="nameRAWQ">'[24]Raw Data'!#REF!</definedName>
    <definedName name="nameReal" localSheetId="2">#REF!</definedName>
    <definedName name="nameReal" localSheetId="4">#REF!</definedName>
    <definedName name="nameReal" localSheetId="6">'3b. Príjmy a výdavky VS (%HDP)'!#REF!</definedName>
    <definedName name="nameReal" localSheetId="9">'6. Vydavky VS (COFOG)'!#REF!</definedName>
    <definedName name="nameReal" localSheetId="12">#REF!</definedName>
    <definedName name="nameReal">#REF!</definedName>
    <definedName name="names" localSheetId="2">#REF!</definedName>
    <definedName name="names" localSheetId="4">#REF!</definedName>
    <definedName name="names" localSheetId="6">'3b. Príjmy a výdavky VS (%HDP)'!#REF!</definedName>
    <definedName name="names" localSheetId="9">'6. Vydavky VS (COFOG)'!#REF!</definedName>
    <definedName name="names" localSheetId="12">#REF!</definedName>
    <definedName name="names">#REF!</definedName>
    <definedName name="NAMES_fidr_r" localSheetId="2">[21]monthly!#REF!</definedName>
    <definedName name="NAMES_fidr_r" localSheetId="4">[21]monthly!#REF!</definedName>
    <definedName name="NAMES_fidr_r" localSheetId="6">[21]monthly!#REF!</definedName>
    <definedName name="NAMES_fidr_r" localSheetId="9">[22]monthly!#REF!</definedName>
    <definedName name="NAMES_fidr_r" localSheetId="12">[21]monthly!#REF!</definedName>
    <definedName name="NAMES_fidr_r">[21]monthly!#REF!</definedName>
    <definedName name="names_figb_r" localSheetId="2">[21]monthly!#REF!</definedName>
    <definedName name="names_figb_r" localSheetId="4">[21]monthly!#REF!</definedName>
    <definedName name="names_figb_r" localSheetId="6">[21]monthly!#REF!</definedName>
    <definedName name="names_figb_r" localSheetId="9">[22]monthly!#REF!</definedName>
    <definedName name="names_figb_r" localSheetId="12">[21]monthly!#REF!</definedName>
    <definedName name="names_figb_r">[21]monthly!#REF!</definedName>
    <definedName name="names_w" localSheetId="2">#REF!</definedName>
    <definedName name="names_w" localSheetId="4">#REF!</definedName>
    <definedName name="names_w" localSheetId="6">'3b. Príjmy a výdavky VS (%HDP)'!#REF!</definedName>
    <definedName name="names_w" localSheetId="9">'6. Vydavky VS (COFOG)'!#REF!</definedName>
    <definedName name="names_w" localSheetId="12">#REF!</definedName>
    <definedName name="names_w">#REF!</definedName>
    <definedName name="names1in" localSheetId="2">#REF!</definedName>
    <definedName name="names1in" localSheetId="4">#REF!</definedName>
    <definedName name="names1in" localSheetId="6">'3b. Príjmy a výdavky VS (%HDP)'!#REF!</definedName>
    <definedName name="names1in" localSheetId="9">'6. Vydavky VS (COFOG)'!#REF!</definedName>
    <definedName name="names1in" localSheetId="12">#REF!</definedName>
    <definedName name="names1in">#REF!</definedName>
    <definedName name="NAMESB" localSheetId="2">#REF!</definedName>
    <definedName name="NAMESB" localSheetId="4">#REF!</definedName>
    <definedName name="NAMESB" localSheetId="6">'3b. Príjmy a výdavky VS (%HDP)'!#REF!</definedName>
    <definedName name="NAMESB" localSheetId="9">'6. Vydavky VS (COFOG)'!#REF!</definedName>
    <definedName name="NAMESB" localSheetId="12">#REF!</definedName>
    <definedName name="NAMESB">#REF!</definedName>
    <definedName name="namesc" localSheetId="2">#REF!</definedName>
    <definedName name="namesc" localSheetId="4">#REF!</definedName>
    <definedName name="namesc" localSheetId="6">'3b. Príjmy a výdavky VS (%HDP)'!#REF!</definedName>
    <definedName name="namesc" localSheetId="9">'6. Vydavky VS (COFOG)'!#REF!</definedName>
    <definedName name="namesc" localSheetId="12">#REF!</definedName>
    <definedName name="namesc">#REF!</definedName>
    <definedName name="NAMESG" localSheetId="2">#REF!</definedName>
    <definedName name="NAMESG" localSheetId="4">#REF!</definedName>
    <definedName name="NAMESG" localSheetId="6">'3b. Príjmy a výdavky VS (%HDP)'!#REF!</definedName>
    <definedName name="NAMESG" localSheetId="9">'6. Vydavky VS (COFOG)'!#REF!</definedName>
    <definedName name="NAMESG" localSheetId="12">#REF!</definedName>
    <definedName name="NAMESG">#REF!</definedName>
    <definedName name="namesm" localSheetId="2">#REF!</definedName>
    <definedName name="namesm" localSheetId="4">#REF!</definedName>
    <definedName name="namesm" localSheetId="6">'3b. Príjmy a výdavky VS (%HDP)'!#REF!</definedName>
    <definedName name="namesm" localSheetId="9">'6. Vydavky VS (COFOG)'!#REF!</definedName>
    <definedName name="namesm" localSheetId="12">#REF!</definedName>
    <definedName name="namesm">#REF!</definedName>
    <definedName name="NAMESQ" localSheetId="2">#REF!</definedName>
    <definedName name="NAMESQ" localSheetId="4">#REF!</definedName>
    <definedName name="NAMESQ" localSheetId="6">'3b. Príjmy a výdavky VS (%HDP)'!#REF!</definedName>
    <definedName name="NAMESQ" localSheetId="9">'6. Vydavky VS (COFOG)'!#REF!</definedName>
    <definedName name="NAMESQ" localSheetId="12">#REF!</definedName>
    <definedName name="NAMESQ">#REF!</definedName>
    <definedName name="namesr" localSheetId="2">#REF!</definedName>
    <definedName name="namesr" localSheetId="4">#REF!</definedName>
    <definedName name="namesr" localSheetId="6">'3b. Príjmy a výdavky VS (%HDP)'!#REF!</definedName>
    <definedName name="namesr" localSheetId="9">'6. Vydavky VS (COFOG)'!#REF!</definedName>
    <definedName name="namesr" localSheetId="12">#REF!</definedName>
    <definedName name="namesr">#REF!</definedName>
    <definedName name="namestran" localSheetId="9">[18]transfer!$C$1:$O$1</definedName>
    <definedName name="namestran">[19]transfer!$C$1:$O$1</definedName>
    <definedName name="namgdp" localSheetId="2">#REF!</definedName>
    <definedName name="namgdp" localSheetId="4">#REF!</definedName>
    <definedName name="namgdp" localSheetId="6">'3b. Príjmy a výdavky VS (%HDP)'!#REF!</definedName>
    <definedName name="namgdp" localSheetId="9">'6. Vydavky VS (COFOG)'!#REF!</definedName>
    <definedName name="namgdp" localSheetId="12">#REF!</definedName>
    <definedName name="namgdp">#REF!</definedName>
    <definedName name="NAMIN" localSheetId="2">#REF!</definedName>
    <definedName name="NAMIN" localSheetId="4">#REF!</definedName>
    <definedName name="NAMIN" localSheetId="6">'3b. Príjmy a výdavky VS (%HDP)'!#REF!</definedName>
    <definedName name="NAMIN" localSheetId="9">'6. Vydavky VS (COFOG)'!#REF!</definedName>
    <definedName name="NAMIN" localSheetId="12">#REF!</definedName>
    <definedName name="NAMIN">#REF!</definedName>
    <definedName name="namin1" localSheetId="9">[1]REER!$F$1:$BP$1</definedName>
    <definedName name="namin1">[2]REER!$F$1:$BP$1</definedName>
    <definedName name="namin2" localSheetId="9">[1]REER!$F$138:$AA$138</definedName>
    <definedName name="namin2">[2]REER!$F$138:$AA$138</definedName>
    <definedName name="namind" localSheetId="2">'[6]work Q real'!#REF!</definedName>
    <definedName name="namind" localSheetId="4">'[6]work Q real'!#REF!</definedName>
    <definedName name="namind" localSheetId="6">'[6]work Q real'!#REF!</definedName>
    <definedName name="namind" localSheetId="9">'[6]work Q real'!#REF!</definedName>
    <definedName name="namind" localSheetId="12">'[6]work Q real'!#REF!</definedName>
    <definedName name="namind">'[6]work Q real'!#REF!</definedName>
    <definedName name="naminm" localSheetId="2">#REF!</definedName>
    <definedName name="naminm" localSheetId="4">#REF!</definedName>
    <definedName name="naminm" localSheetId="6">'3b. Príjmy a výdavky VS (%HDP)'!#REF!</definedName>
    <definedName name="naminm" localSheetId="9">'6. Vydavky VS (COFOG)'!#REF!</definedName>
    <definedName name="naminm" localSheetId="12">#REF!</definedName>
    <definedName name="naminm">#REF!</definedName>
    <definedName name="naminq" localSheetId="2">#REF!</definedName>
    <definedName name="naminq" localSheetId="4">#REF!</definedName>
    <definedName name="naminq" localSheetId="6">'3b. Príjmy a výdavky VS (%HDP)'!#REF!</definedName>
    <definedName name="naminq" localSheetId="9">'6. Vydavky VS (COFOG)'!#REF!</definedName>
    <definedName name="naminq" localSheetId="12">#REF!</definedName>
    <definedName name="naminq">#REF!</definedName>
    <definedName name="namm" localSheetId="2">#REF!</definedName>
    <definedName name="namm" localSheetId="4">#REF!</definedName>
    <definedName name="namm" localSheetId="6">'3b. Príjmy a výdavky VS (%HDP)'!#REF!</definedName>
    <definedName name="namm" localSheetId="9">'6. Vydavky VS (COFOG)'!#REF!</definedName>
    <definedName name="namm" localSheetId="12">#REF!</definedName>
    <definedName name="namm">#REF!</definedName>
    <definedName name="NAMOUT" localSheetId="2">#REF!</definedName>
    <definedName name="NAMOUT" localSheetId="4">#REF!</definedName>
    <definedName name="NAMOUT" localSheetId="6">'3b. Príjmy a výdavky VS (%HDP)'!#REF!</definedName>
    <definedName name="NAMOUT" localSheetId="9">'6. Vydavky VS (COFOG)'!#REF!</definedName>
    <definedName name="NAMOUT" localSheetId="12">#REF!</definedName>
    <definedName name="NAMOUT">#REF!</definedName>
    <definedName name="namout1" localSheetId="9">[1]REER!$F$2:$AA$2</definedName>
    <definedName name="namout1">[2]REER!$F$2:$AA$2</definedName>
    <definedName name="namoutm" localSheetId="2">#REF!</definedName>
    <definedName name="namoutm" localSheetId="4">#REF!</definedName>
    <definedName name="namoutm" localSheetId="6">'3b. Príjmy a výdavky VS (%HDP)'!#REF!</definedName>
    <definedName name="namoutm" localSheetId="9">'6. Vydavky VS (COFOG)'!#REF!</definedName>
    <definedName name="namoutm" localSheetId="12">#REF!</definedName>
    <definedName name="namoutm">#REF!</definedName>
    <definedName name="namoutq" localSheetId="2">#REF!</definedName>
    <definedName name="namoutq" localSheetId="4">#REF!</definedName>
    <definedName name="namoutq" localSheetId="6">'3b. Príjmy a výdavky VS (%HDP)'!#REF!</definedName>
    <definedName name="namoutq" localSheetId="9">'6. Vydavky VS (COFOG)'!#REF!</definedName>
    <definedName name="namoutq" localSheetId="12">#REF!</definedName>
    <definedName name="namoutq">#REF!</definedName>
    <definedName name="namprofit" localSheetId="9">[1]C!$O$1:$Z$1</definedName>
    <definedName name="namprofit">[2]C!$O$1:$Z$1</definedName>
    <definedName name="namq" localSheetId="2">#REF!</definedName>
    <definedName name="namq" localSheetId="4">#REF!</definedName>
    <definedName name="namq" localSheetId="6">'3b. Príjmy a výdavky VS (%HDP)'!#REF!</definedName>
    <definedName name="namq" localSheetId="9">'6. Vydavky VS (COFOG)'!#REF!</definedName>
    <definedName name="namq" localSheetId="12">#REF!</definedName>
    <definedName name="namq">#REF!</definedName>
    <definedName name="namq1" localSheetId="2">#REF!</definedName>
    <definedName name="namq1" localSheetId="4">#REF!</definedName>
    <definedName name="namq1" localSheetId="6">'3b. Príjmy a výdavky VS (%HDP)'!#REF!</definedName>
    <definedName name="namq1" localSheetId="9">'6. Vydavky VS (COFOG)'!#REF!</definedName>
    <definedName name="namq1" localSheetId="12">#REF!</definedName>
    <definedName name="namq1">#REF!</definedName>
    <definedName name="namq2" localSheetId="2">#REF!</definedName>
    <definedName name="namq2" localSheetId="4">#REF!</definedName>
    <definedName name="namq2" localSheetId="6">'3b. Príjmy a výdavky VS (%HDP)'!#REF!</definedName>
    <definedName name="namq2" localSheetId="9">'6. Vydavky VS (COFOG)'!#REF!</definedName>
    <definedName name="namq2" localSheetId="12">#REF!</definedName>
    <definedName name="namq2">#REF!</definedName>
    <definedName name="namreer" localSheetId="9">[1]REER!$AY$143:$BF$143</definedName>
    <definedName name="namreer">[2]REER!$AY$143:$BF$143</definedName>
    <definedName name="namsgdp" localSheetId="2">#REF!</definedName>
    <definedName name="namsgdp" localSheetId="4">#REF!</definedName>
    <definedName name="namsgdp" localSheetId="6">'3b. Príjmy a výdavky VS (%HDP)'!#REF!</definedName>
    <definedName name="namsgdp" localSheetId="9">'6. Vydavky VS (COFOG)'!#REF!</definedName>
    <definedName name="namsgdp" localSheetId="12">#REF!</definedName>
    <definedName name="namsgdp">#REF!</definedName>
    <definedName name="namtin" localSheetId="2">#REF!</definedName>
    <definedName name="namtin" localSheetId="4">#REF!</definedName>
    <definedName name="namtin" localSheetId="6">'3b. Príjmy a výdavky VS (%HDP)'!#REF!</definedName>
    <definedName name="namtin" localSheetId="9">'6. Vydavky VS (COFOG)'!#REF!</definedName>
    <definedName name="namtin" localSheetId="12">#REF!</definedName>
    <definedName name="namtin">#REF!</definedName>
    <definedName name="namtout" localSheetId="2">#REF!</definedName>
    <definedName name="namtout" localSheetId="4">#REF!</definedName>
    <definedName name="namtout" localSheetId="6">'3b. Príjmy a výdavky VS (%HDP)'!#REF!</definedName>
    <definedName name="namtout" localSheetId="9">'6. Vydavky VS (COFOG)'!#REF!</definedName>
    <definedName name="namtout" localSheetId="12">#REF!</definedName>
    <definedName name="namtout">#REF!</definedName>
    <definedName name="namulc" localSheetId="9">[1]REER!$BI$1:$BP$1</definedName>
    <definedName name="namulc">[2]REER!$BI$1:$BP$1</definedName>
    <definedName name="_xlnm.Print_Titles" localSheetId="2">#REF!,#REF!</definedName>
    <definedName name="_xlnm.Print_Titles" localSheetId="4">#REF!,#REF!</definedName>
    <definedName name="_xlnm.Print_Titles" localSheetId="6">'3b. Príjmy a výdavky VS (%HDP)'!#REF!,'3b. Príjmy a výdavky VS (%HDP)'!#REF!</definedName>
    <definedName name="_xlnm.Print_Titles" localSheetId="9">'6. Vydavky VS (COFOG)'!#REF!,'6. Vydavky VS (COFOG)'!#REF!</definedName>
    <definedName name="_xlnm.Print_Titles" localSheetId="12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EER" localSheetId="9">[1]REER!$AY$144:$AY$206</definedName>
    <definedName name="NEER">[2]REER!$AY$144:$AY$206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2">#REF!</definedName>
    <definedName name="NGDPA" localSheetId="4">#REF!</definedName>
    <definedName name="NGDPA" localSheetId="6">'3b. Príjmy a výdavky VS (%HDP)'!#REF!</definedName>
    <definedName name="NGDPA" localSheetId="9">'6. Vydavky VS (COFOG)'!#REF!</definedName>
    <definedName name="NGDPA" localSheetId="12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9" hidden="1">{"Riqfin97",#N/A,FALSE,"Tran";"Riqfinpro",#N/A,FALSE,"Tran"}</definedName>
    <definedName name="nn" hidden="1">{"Riqfin97",#N/A,FALSE,"Tran";"Riqfinpro",#N/A,FALSE,"Tran"}</definedName>
    <definedName name="nnn" localSheetId="9" hidden="1">{"Tab1",#N/A,FALSE,"P";"Tab2",#N/A,FALSE,"P"}</definedName>
    <definedName name="nnn" hidden="1">{"Tab1",#N/A,FALSE,"P";"Tab2",#N/A,FALSE,"P"}</definedName>
    <definedName name="NOMINAL" localSheetId="2">#REF!</definedName>
    <definedName name="NOMINAL" localSheetId="4">#REF!</definedName>
    <definedName name="NOMINAL" localSheetId="6">'3b. Príjmy a výdavky VS (%HDP)'!#REF!</definedName>
    <definedName name="NOMINAL" localSheetId="9">'6. Vydavky VS (COFOG)'!#REF!</definedName>
    <definedName name="NOMINAL" localSheetId="12">#REF!</definedName>
    <definedName name="NOMINAL">#REF!</definedName>
    <definedName name="NTDD_RG" localSheetId="2">[12]!NTDD_RG</definedName>
    <definedName name="NTDD_RG" localSheetId="4">[12]!NTDD_RG</definedName>
    <definedName name="NTDD_RG" localSheetId="6">[12]!NTDD_RG</definedName>
    <definedName name="NTDD_RG" localSheetId="9">[13]!NTDD_RG</definedName>
    <definedName name="NTDD_RG" localSheetId="12">[12]!NTDD_RG</definedName>
    <definedName name="NTDD_RG">[12]!NTDD_RG</definedName>
    <definedName name="NX">#N/A</definedName>
    <definedName name="NX_R">#N/A</definedName>
    <definedName name="NXG_RG">#N/A</definedName>
    <definedName name="_xlnm.Print_Area" localSheetId="1">'1. Základné ukazovatele'!$A$1:$R$21</definedName>
    <definedName name="_xlnm.Print_Area" localSheetId="13">'10. EU27 - príjmy VS'!$A$1:$AJ$32</definedName>
    <definedName name="_xlnm.Print_Area" localSheetId="14">'11. EU27 - výdavky VS'!$A$1:$AJ$32</definedName>
    <definedName name="_xlnm.Print_Area" localSheetId="2">'1a. Základné ukazovatele-ciele'!$A$1:$R$21</definedName>
    <definedName name="_xlnm.Print_Area" localSheetId="10">'7. EU27 - saldo VS'!$A$1:$AJ$35</definedName>
    <definedName name="_xlnm.Print_Area" localSheetId="11">'8. EU27 - hrubý dlh VS'!$A$1:$AJ$36</definedName>
    <definedName name="_xlnm.Print_Area" localSheetId="12">'9. EU27 - čistý dlh VS'!$A$1:$AD$36</definedName>
    <definedName name="_xlnm.Print_Area">#N/A</definedName>
    <definedName name="Odh" localSheetId="2">#REF!</definedName>
    <definedName name="Odh" localSheetId="4">#REF!</definedName>
    <definedName name="Odh" localSheetId="6">'3b. Príjmy a výdavky VS (%HDP)'!#REF!</definedName>
    <definedName name="Odh" localSheetId="9">'6. Vydavky VS (COFOG)'!#REF!</definedName>
    <definedName name="Odh" localSheetId="12">#REF!</definedName>
    <definedName name="Odh">#REF!</definedName>
    <definedName name="oliu" localSheetId="9" hidden="1">{"WEO",#N/A,FALSE,"T"}</definedName>
    <definedName name="oliu" hidden="1">{"WEO",#N/A,FALSE,"T"}</definedName>
    <definedName name="oo" localSheetId="9" hidden="1">{"Riqfin97",#N/A,FALSE,"Tran";"Riqfinpro",#N/A,FALSE,"Tran"}</definedName>
    <definedName name="oo" hidden="1">{"Riqfin97",#N/A,FALSE,"Tran";"Riqfinpro",#N/A,FALSE,"Tran"}</definedName>
    <definedName name="ooo" localSheetId="9" hidden="1">{"Tab1",#N/A,FALSE,"P";"Tab2",#N/A,FALSE,"P"}</definedName>
    <definedName name="ooo" hidden="1">{"Tab1",#N/A,FALSE,"P";"Tab2",#N/A,FALSE,"P"}</definedName>
    <definedName name="other" localSheetId="2">#REF!</definedName>
    <definedName name="other" localSheetId="4">#REF!</definedName>
    <definedName name="other" localSheetId="6">'3b. Príjmy a výdavky VS (%HDP)'!#REF!</definedName>
    <definedName name="other" localSheetId="9">'6. Vydavky VS (COFOG)'!#REF!</definedName>
    <definedName name="other" localSheetId="12">#REF!</definedName>
    <definedName name="other">#REF!</definedName>
    <definedName name="Otras_Residuales" localSheetId="2">#REF!</definedName>
    <definedName name="Otras_Residuales" localSheetId="4">#REF!</definedName>
    <definedName name="Otras_Residuales" localSheetId="6">'3b. Príjmy a výdavky VS (%HDP)'!#REF!</definedName>
    <definedName name="Otras_Residuales" localSheetId="9">'6. Vydavky VS (COFOG)'!#REF!</definedName>
    <definedName name="Otras_Residuales" localSheetId="12">#REF!</definedName>
    <definedName name="Otras_Residuales">#REF!</definedName>
    <definedName name="out">[42]output!$A$3:$P$128</definedName>
    <definedName name="OUTB" localSheetId="9">[18]B!$D$6:$H$6</definedName>
    <definedName name="OUTB">[19]B!$D$6:$H$6</definedName>
    <definedName name="outc" localSheetId="9">[18]C!$C$6:$D$6</definedName>
    <definedName name="outc">[19]C!$C$6:$D$6</definedName>
    <definedName name="output" localSheetId="2">#REF!</definedName>
    <definedName name="output" localSheetId="4">#REF!</definedName>
    <definedName name="output" localSheetId="6">'3b. Príjmy a výdavky VS (%HDP)'!#REF!</definedName>
    <definedName name="output" localSheetId="9">'6. Vydavky VS (COFOG)'!#REF!</definedName>
    <definedName name="output" localSheetId="12">#REF!</definedName>
    <definedName name="output">#REF!</definedName>
    <definedName name="output_projections">[43]projections!$A$3:$R$108</definedName>
    <definedName name="output1">[15]output!$A$1:$J$122</definedName>
    <definedName name="p" localSheetId="9" hidden="1">{"Riqfin97",#N/A,FALSE,"Tran";"Riqfinpro",#N/A,FALSE,"Tran"}</definedName>
    <definedName name="p" hidden="1">{"Riqfin97",#N/A,FALSE,"Tran";"Riqfinpro",#N/A,FALSE,"Tran"}</definedName>
    <definedName name="Page_4" localSheetId="2">#REF!</definedName>
    <definedName name="Page_4" localSheetId="4">#REF!</definedName>
    <definedName name="Page_4" localSheetId="6">'3b. Príjmy a výdavky VS (%HDP)'!#REF!</definedName>
    <definedName name="Page_4" localSheetId="9">'6. Vydavky VS (COFOG)'!#REF!</definedName>
    <definedName name="Page_4" localSheetId="12">#REF!</definedName>
    <definedName name="Page_4">#REF!</definedName>
    <definedName name="page2" localSheetId="2">#REF!</definedName>
    <definedName name="page2" localSheetId="4">#REF!</definedName>
    <definedName name="page2" localSheetId="6">'3b. Príjmy a výdavky VS (%HDP)'!#REF!</definedName>
    <definedName name="page2" localSheetId="9">'6. Vydavky VS (COFOG)'!#REF!</definedName>
    <definedName name="page2" localSheetId="12">#REF!</definedName>
    <definedName name="page2">#REF!</definedName>
    <definedName name="pata" localSheetId="9" hidden="1">{"Tab1",#N/A,FALSE,"P";"Tab2",#N/A,FALSE,"P"}</definedName>
    <definedName name="pata" hidden="1">{"Tab1",#N/A,FALSE,"P";"Tab2",#N/A,FALSE,"P"}</definedName>
    <definedName name="PCPIG">#N/A</definedName>
    <definedName name="Petroecuador" localSheetId="2">#REF!</definedName>
    <definedName name="Petroecuador" localSheetId="4">#REF!</definedName>
    <definedName name="Petroecuador" localSheetId="6">'3b. Príjmy a výdavky VS (%HDP)'!#REF!</definedName>
    <definedName name="Petroecuador" localSheetId="9">'6. Vydavky VS (COFOG)'!#REF!</definedName>
    <definedName name="Petroecuador" localSheetId="12">#REF!</definedName>
    <definedName name="Petroecuador">#REF!</definedName>
    <definedName name="pchar00memu.m" localSheetId="2">[21]monthly!#REF!</definedName>
    <definedName name="pchar00memu.m" localSheetId="4">[21]monthly!#REF!</definedName>
    <definedName name="pchar00memu.m" localSheetId="6">[21]monthly!#REF!</definedName>
    <definedName name="pchar00memu.m" localSheetId="9">[22]monthly!#REF!</definedName>
    <definedName name="pchar00memu.m" localSheetId="12">[21]monthly!#REF!</definedName>
    <definedName name="pchar00memu.m">[21]monthly!#REF!</definedName>
    <definedName name="podatki" localSheetId="2">#REF!</definedName>
    <definedName name="podatki" localSheetId="4">#REF!</definedName>
    <definedName name="podatki" localSheetId="6">'3b. Príjmy a výdavky VS (%HDP)'!#REF!</definedName>
    <definedName name="podatki" localSheetId="9">'6. Vydavky VS (COFOG)'!#REF!</definedName>
    <definedName name="podatki" localSheetId="12">#REF!</definedName>
    <definedName name="podatki">#REF!</definedName>
    <definedName name="Ports" localSheetId="2">#REF!</definedName>
    <definedName name="Ports" localSheetId="4">#REF!</definedName>
    <definedName name="Ports" localSheetId="6">'3b. Príjmy a výdavky VS (%HDP)'!#REF!</definedName>
    <definedName name="Ports" localSheetId="9">'6. Vydavky VS (COFOG)'!#REF!</definedName>
    <definedName name="Ports" localSheetId="12">#REF!</definedName>
    <definedName name="Ports">#REF!</definedName>
    <definedName name="pp" localSheetId="9" hidden="1">{"Riqfin97",#N/A,FALSE,"Tran";"Riqfinpro",#N/A,FALSE,"Tran"}</definedName>
    <definedName name="pp" hidden="1">{"Riqfin97",#N/A,FALSE,"Tran";"Riqfinpro",#N/A,FALSE,"Tran"}</definedName>
    <definedName name="ppp" localSheetId="9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2">#REF!</definedName>
    <definedName name="pri" localSheetId="4">#REF!</definedName>
    <definedName name="pri" localSheetId="6">'3b. Príjmy a výdavky VS (%HDP)'!#REF!</definedName>
    <definedName name="pri" localSheetId="9">'6. Vydavky VS (COFOG)'!#REF!</definedName>
    <definedName name="pri" localSheetId="12">#REF!</definedName>
    <definedName name="pri">#REF!</definedName>
    <definedName name="Print" localSheetId="2">#REF!</definedName>
    <definedName name="Print" localSheetId="4">#REF!</definedName>
    <definedName name="Print" localSheetId="6">'3b. Príjmy a výdavky VS (%HDP)'!#REF!</definedName>
    <definedName name="Print" localSheetId="9">'6. Vydavky VS (COFOG)'!#REF!</definedName>
    <definedName name="Print" localSheetId="12">#REF!</definedName>
    <definedName name="Print">#REF!</definedName>
    <definedName name="PRINT1" localSheetId="2">[44]Index!#REF!</definedName>
    <definedName name="PRINT1" localSheetId="4">[44]Index!#REF!</definedName>
    <definedName name="PRINT1" localSheetId="6">[44]Index!#REF!</definedName>
    <definedName name="PRINT1" localSheetId="9">[44]Index!#REF!</definedName>
    <definedName name="PRINT1" localSheetId="12">[44]Index!#REF!</definedName>
    <definedName name="PRINT1">[44]Index!#REF!</definedName>
    <definedName name="PRINT2" localSheetId="2">[44]Index!#REF!</definedName>
    <definedName name="PRINT2" localSheetId="4">[44]Index!#REF!</definedName>
    <definedName name="PRINT2" localSheetId="6">[44]Index!#REF!</definedName>
    <definedName name="PRINT2" localSheetId="9">[44]Index!#REF!</definedName>
    <definedName name="PRINT2" localSheetId="12">[44]Index!#REF!</definedName>
    <definedName name="PRINT2">[44]Index!#REF!</definedName>
    <definedName name="PRINT3" localSheetId="2">[44]Index!#REF!</definedName>
    <definedName name="PRINT3" localSheetId="4">[44]Index!#REF!</definedName>
    <definedName name="PRINT3" localSheetId="6">[44]Index!#REF!</definedName>
    <definedName name="PRINT3" localSheetId="9">[44]Index!#REF!</definedName>
    <definedName name="PRINT3" localSheetId="12">[44]Index!#REF!</definedName>
    <definedName name="PRINT3">[44]Index!#REF!</definedName>
    <definedName name="PrintThis_Links">[31]Links!$A$1:$F$33</definedName>
    <definedName name="profit" localSheetId="9">[1]C!$O$1:$T$1</definedName>
    <definedName name="profit">[2]C!$O$1:$T$1</definedName>
    <definedName name="prorač">[45]Prorač!$A:$IV</definedName>
    <definedName name="Q6_" localSheetId="2">#REF!</definedName>
    <definedName name="Q6_" localSheetId="4">#REF!</definedName>
    <definedName name="Q6_" localSheetId="6">'3b. Príjmy a výdavky VS (%HDP)'!#REF!</definedName>
    <definedName name="Q6_" localSheetId="9">'6. Vydavky VS (COFOG)'!#REF!</definedName>
    <definedName name="Q6_" localSheetId="12">#REF!</definedName>
    <definedName name="Q6_">#REF!</definedName>
    <definedName name="QFISCAL" localSheetId="2">'[7]Quarterly Raw Data'!#REF!</definedName>
    <definedName name="QFISCAL" localSheetId="4">'[7]Quarterly Raw Data'!#REF!</definedName>
    <definedName name="QFISCAL" localSheetId="6">'[7]Quarterly Raw Data'!#REF!</definedName>
    <definedName name="QFISCAL" localSheetId="9">'[7]Quarterly Raw Data'!#REF!</definedName>
    <definedName name="QFISCAL" localSheetId="12">'[7]Quarterly Raw Data'!#REF!</definedName>
    <definedName name="QFISCAL">'[7]Quarterly Raw Data'!#REF!</definedName>
    <definedName name="qq" localSheetId="2" hidden="1">'[37]J(Priv.Cap)'!#REF!</definedName>
    <definedName name="qq" localSheetId="4" hidden="1">'[37]J(Priv.Cap)'!#REF!</definedName>
    <definedName name="qq" localSheetId="6" hidden="1">'[37]J(Priv.Cap)'!#REF!</definedName>
    <definedName name="qq" localSheetId="9" hidden="1">'[37]J(Priv.Cap)'!#REF!</definedName>
    <definedName name="qq" localSheetId="12" hidden="1">'[37]J(Priv.Cap)'!#REF!</definedName>
    <definedName name="qq" hidden="1">'[37]J(Priv.Cap)'!#REF!</definedName>
    <definedName name="qtab_35" localSheetId="2">'[46]i1-CA'!#REF!</definedName>
    <definedName name="qtab_35" localSheetId="4">'[46]i1-CA'!#REF!</definedName>
    <definedName name="qtab_35" localSheetId="6">'[46]i1-CA'!#REF!</definedName>
    <definedName name="qtab_35" localSheetId="9">'[46]i1-CA'!#REF!</definedName>
    <definedName name="qtab_35" localSheetId="12">'[46]i1-CA'!#REF!</definedName>
    <definedName name="qtab_35">'[46]i1-CA'!#REF!</definedName>
    <definedName name="QTAB7" localSheetId="2">'[7]Quarterly MacroFlow'!#REF!</definedName>
    <definedName name="QTAB7" localSheetId="4">'[7]Quarterly MacroFlow'!#REF!</definedName>
    <definedName name="QTAB7" localSheetId="6">'[7]Quarterly MacroFlow'!#REF!</definedName>
    <definedName name="QTAB7" localSheetId="9">'[7]Quarterly MacroFlow'!#REF!</definedName>
    <definedName name="QTAB7" localSheetId="12">'[7]Quarterly MacroFlow'!#REF!</definedName>
    <definedName name="QTAB7">'[7]Quarterly MacroFlow'!#REF!</definedName>
    <definedName name="QTAB7A" localSheetId="2">'[7]Quarterly MacroFlow'!#REF!</definedName>
    <definedName name="QTAB7A" localSheetId="4">'[7]Quarterly MacroFlow'!#REF!</definedName>
    <definedName name="QTAB7A" localSheetId="6">'[7]Quarterly MacroFlow'!#REF!</definedName>
    <definedName name="QTAB7A" localSheetId="9">'[7]Quarterly MacroFlow'!#REF!</definedName>
    <definedName name="QTAB7A" localSheetId="12">'[7]Quarterly MacroFlow'!#REF!</definedName>
    <definedName name="QTAB7A">'[7]Quarterly MacroFlow'!#REF!</definedName>
    <definedName name="quest1" localSheetId="2">#REF!</definedName>
    <definedName name="quest1" localSheetId="4">#REF!</definedName>
    <definedName name="quest1" localSheetId="6">'3b. Príjmy a výdavky VS (%HDP)'!#REF!</definedName>
    <definedName name="quest1" localSheetId="9">'6. Vydavky VS (COFOG)'!#REF!</definedName>
    <definedName name="quest1" localSheetId="12">#REF!</definedName>
    <definedName name="quest1">#REF!</definedName>
    <definedName name="quest2" localSheetId="2">#REF!</definedName>
    <definedName name="quest2" localSheetId="4">#REF!</definedName>
    <definedName name="quest2" localSheetId="6">'3b. Príjmy a výdavky VS (%HDP)'!#REF!</definedName>
    <definedName name="quest2" localSheetId="9">'6. Vydavky VS (COFOG)'!#REF!</definedName>
    <definedName name="quest2" localSheetId="12">#REF!</definedName>
    <definedName name="quest2">#REF!</definedName>
    <definedName name="quest3" localSheetId="2">#REF!</definedName>
    <definedName name="quest3" localSheetId="4">#REF!</definedName>
    <definedName name="quest3" localSheetId="6">'3b. Príjmy a výdavky VS (%HDP)'!#REF!</definedName>
    <definedName name="quest3" localSheetId="9">'6. Vydavky VS (COFOG)'!#REF!</definedName>
    <definedName name="quest3" localSheetId="12">#REF!</definedName>
    <definedName name="quest3">#REF!</definedName>
    <definedName name="quest4" localSheetId="2">#REF!</definedName>
    <definedName name="quest4" localSheetId="4">#REF!</definedName>
    <definedName name="quest4" localSheetId="6">'3b. Príjmy a výdavky VS (%HDP)'!#REF!</definedName>
    <definedName name="quest4" localSheetId="9">'6. Vydavky VS (COFOG)'!#REF!</definedName>
    <definedName name="quest4" localSheetId="12">#REF!</definedName>
    <definedName name="quest4">#REF!</definedName>
    <definedName name="quest5" localSheetId="2">#REF!</definedName>
    <definedName name="quest5" localSheetId="4">#REF!</definedName>
    <definedName name="quest5" localSheetId="6">'3b. Príjmy a výdavky VS (%HDP)'!#REF!</definedName>
    <definedName name="quest5" localSheetId="9">'6. Vydavky VS (COFOG)'!#REF!</definedName>
    <definedName name="quest5" localSheetId="12">#REF!</definedName>
    <definedName name="quest5">#REF!</definedName>
    <definedName name="quest6" localSheetId="2">#REF!</definedName>
    <definedName name="quest6" localSheetId="4">#REF!</definedName>
    <definedName name="quest6" localSheetId="6">'3b. Príjmy a výdavky VS (%HDP)'!#REF!</definedName>
    <definedName name="quest6" localSheetId="9">'6. Vydavky VS (COFOG)'!#REF!</definedName>
    <definedName name="quest6" localSheetId="12">#REF!</definedName>
    <definedName name="quest6">#REF!</definedName>
    <definedName name="quest7" localSheetId="2">#REF!</definedName>
    <definedName name="quest7" localSheetId="4">#REF!</definedName>
    <definedName name="quest7" localSheetId="6">'3b. Príjmy a výdavky VS (%HDP)'!#REF!</definedName>
    <definedName name="quest7" localSheetId="9">'6. Vydavky VS (COFOG)'!#REF!</definedName>
    <definedName name="quest7" localSheetId="12">#REF!</definedName>
    <definedName name="quest7">#REF!</definedName>
    <definedName name="QW" localSheetId="2">#REF!</definedName>
    <definedName name="QW" localSheetId="4">#REF!</definedName>
    <definedName name="QW" localSheetId="6">'3b. Príjmy a výdavky VS (%HDP)'!#REF!</definedName>
    <definedName name="QW" localSheetId="9">'6. Vydavky VS (COFOG)'!#REF!</definedName>
    <definedName name="QW" localSheetId="12">#REF!</definedName>
    <definedName name="QW">#REF!</definedName>
    <definedName name="REAL" localSheetId="2">#REF!</definedName>
    <definedName name="REAL" localSheetId="4">#REF!</definedName>
    <definedName name="REAL" localSheetId="6">'3b. Príjmy a výdavky VS (%HDP)'!#REF!</definedName>
    <definedName name="REAL" localSheetId="9">'6. Vydavky VS (COFOG)'!#REF!</definedName>
    <definedName name="REAL" localSheetId="12">#REF!</definedName>
    <definedName name="REAL">#REF!</definedName>
    <definedName name="REALANNUAL" localSheetId="2">#REF!</definedName>
    <definedName name="REALANNUAL" localSheetId="4">#REF!</definedName>
    <definedName name="REALANNUAL" localSheetId="6">'3b. Príjmy a výdavky VS (%HDP)'!#REF!</definedName>
    <definedName name="REALANNUAL" localSheetId="9">'6. Vydavky VS (COFOG)'!#REF!</definedName>
    <definedName name="REALANNUAL" localSheetId="12">#REF!</definedName>
    <definedName name="REALANNUAL">#REF!</definedName>
    <definedName name="realizacia">[47]Sheet1!$A$1:$I$406</definedName>
    <definedName name="realizacija">[47]Sheet1!$A$1:$I$406</definedName>
    <definedName name="REALNACT" localSheetId="2">#REF!</definedName>
    <definedName name="REALNACT" localSheetId="4">#REF!</definedName>
    <definedName name="REALNACT" localSheetId="6">'3b. Príjmy a výdavky VS (%HDP)'!#REF!</definedName>
    <definedName name="REALNACT" localSheetId="9">'6. Vydavky VS (COFOG)'!#REF!</definedName>
    <definedName name="REALNACT" localSheetId="12">#REF!</definedName>
    <definedName name="REALNACT">#REF!</definedName>
    <definedName name="red_26" localSheetId="2">#REF!</definedName>
    <definedName name="red_26" localSheetId="4">#REF!</definedName>
    <definedName name="red_26" localSheetId="6">'3b. Príjmy a výdavky VS (%HDP)'!#REF!</definedName>
    <definedName name="red_26" localSheetId="9">'6. Vydavky VS (COFOG)'!#REF!</definedName>
    <definedName name="red_26" localSheetId="12">#REF!</definedName>
    <definedName name="red_26">#REF!</definedName>
    <definedName name="red_33" localSheetId="2">#REF!</definedName>
    <definedName name="red_33" localSheetId="4">#REF!</definedName>
    <definedName name="red_33" localSheetId="6">'3b. Príjmy a výdavky VS (%HDP)'!#REF!</definedName>
    <definedName name="red_33" localSheetId="9">'6. Vydavky VS (COFOG)'!#REF!</definedName>
    <definedName name="red_33" localSheetId="12">#REF!</definedName>
    <definedName name="red_33">#REF!</definedName>
    <definedName name="red_34" localSheetId="2">#REF!</definedName>
    <definedName name="red_34" localSheetId="4">#REF!</definedName>
    <definedName name="red_34" localSheetId="6">'3b. Príjmy a výdavky VS (%HDP)'!#REF!</definedName>
    <definedName name="red_34" localSheetId="9">'6. Vydavky VS (COFOG)'!#REF!</definedName>
    <definedName name="red_34" localSheetId="12">#REF!</definedName>
    <definedName name="red_34">#REF!</definedName>
    <definedName name="red_35" localSheetId="2">#REF!</definedName>
    <definedName name="red_35" localSheetId="4">#REF!</definedName>
    <definedName name="red_35" localSheetId="6">'3b. Príjmy a výdavky VS (%HDP)'!#REF!</definedName>
    <definedName name="red_35" localSheetId="9">'6. Vydavky VS (COFOG)'!#REF!</definedName>
    <definedName name="red_35" localSheetId="12">#REF!</definedName>
    <definedName name="red_35">#REF!</definedName>
    <definedName name="REDTbl3" localSheetId="2">#REF!</definedName>
    <definedName name="REDTbl3" localSheetId="4">#REF!</definedName>
    <definedName name="REDTbl3" localSheetId="6">'3b. Príjmy a výdavky VS (%HDP)'!#REF!</definedName>
    <definedName name="REDTbl3" localSheetId="9">'6. Vydavky VS (COFOG)'!#REF!</definedName>
    <definedName name="REDTbl3" localSheetId="12">#REF!</definedName>
    <definedName name="REDTbl3">#REF!</definedName>
    <definedName name="REDTbl4" localSheetId="2">#REF!</definedName>
    <definedName name="REDTbl4" localSheetId="4">#REF!</definedName>
    <definedName name="REDTbl4" localSheetId="6">'3b. Príjmy a výdavky VS (%HDP)'!#REF!</definedName>
    <definedName name="REDTbl4" localSheetId="9">'6. Vydavky VS (COFOG)'!#REF!</definedName>
    <definedName name="REDTbl4" localSheetId="12">#REF!</definedName>
    <definedName name="REDTbl4">#REF!</definedName>
    <definedName name="REDTbl5" localSheetId="2">#REF!</definedName>
    <definedName name="REDTbl5" localSheetId="4">#REF!</definedName>
    <definedName name="REDTbl5" localSheetId="6">'3b. Príjmy a výdavky VS (%HDP)'!#REF!</definedName>
    <definedName name="REDTbl5" localSheetId="9">'6. Vydavky VS (COFOG)'!#REF!</definedName>
    <definedName name="REDTbl5" localSheetId="12">#REF!</definedName>
    <definedName name="REDTbl5">#REF!</definedName>
    <definedName name="REDTbl6" localSheetId="2">#REF!</definedName>
    <definedName name="REDTbl6" localSheetId="4">#REF!</definedName>
    <definedName name="REDTbl6" localSheetId="6">'3b. Príjmy a výdavky VS (%HDP)'!#REF!</definedName>
    <definedName name="REDTbl6" localSheetId="9">'6. Vydavky VS (COFOG)'!#REF!</definedName>
    <definedName name="REDTbl6" localSheetId="12">#REF!</definedName>
    <definedName name="REDTbl6">#REF!</definedName>
    <definedName name="REDTbl7" localSheetId="2">#REF!</definedName>
    <definedName name="REDTbl7" localSheetId="4">#REF!</definedName>
    <definedName name="REDTbl7" localSheetId="6">'3b. Príjmy a výdavky VS (%HDP)'!#REF!</definedName>
    <definedName name="REDTbl7" localSheetId="9">'6. Vydavky VS (COFOG)'!#REF!</definedName>
    <definedName name="REDTbl7" localSheetId="12">#REF!</definedName>
    <definedName name="REDTbl7">#REF!</definedName>
    <definedName name="REERCPI" localSheetId="9">[1]REER!$AZ$144:$AZ$206</definedName>
    <definedName name="REERCPI">[2]REER!$AZ$144:$AZ$206</definedName>
    <definedName name="REERPPI" localSheetId="9">[1]REER!$BB$144:$BB$206</definedName>
    <definedName name="REERPPI">[2]REER!$BB$144:$BB$206</definedName>
    <definedName name="REGISTERALL" localSheetId="2">#REF!</definedName>
    <definedName name="REGISTERALL" localSheetId="4">#REF!</definedName>
    <definedName name="REGISTERALL" localSheetId="6">'3b. Príjmy a výdavky VS (%HDP)'!#REF!</definedName>
    <definedName name="REGISTERALL" localSheetId="9">'6. Vydavky VS (COFOG)'!#REF!</definedName>
    <definedName name="REGISTERALL" localSheetId="12">#REF!</definedName>
    <definedName name="REGISTERALL">#REF!</definedName>
    <definedName name="RGDPA" localSheetId="2">#REF!</definedName>
    <definedName name="RGDPA" localSheetId="4">#REF!</definedName>
    <definedName name="RGDPA" localSheetId="6">'3b. Príjmy a výdavky VS (%HDP)'!#REF!</definedName>
    <definedName name="RGDPA" localSheetId="9">'6. Vydavky VS (COFOG)'!#REF!</definedName>
    <definedName name="RGDPA" localSheetId="12">#REF!</definedName>
    <definedName name="RGDPA">#REF!</definedName>
    <definedName name="RgFdPartCsource" localSheetId="2">#REF!</definedName>
    <definedName name="RgFdPartCsource" localSheetId="4">#REF!</definedName>
    <definedName name="RgFdPartCsource" localSheetId="6">'3b. Príjmy a výdavky VS (%HDP)'!#REF!</definedName>
    <definedName name="RgFdPartCsource" localSheetId="9">'6. Vydavky VS (COFOG)'!#REF!</definedName>
    <definedName name="RgFdPartCsource" localSheetId="12">#REF!</definedName>
    <definedName name="RgFdPartCsource">#REF!</definedName>
    <definedName name="RgFdPartEseries" localSheetId="2">#REF!</definedName>
    <definedName name="RgFdPartEseries" localSheetId="4">#REF!</definedName>
    <definedName name="RgFdPartEseries" localSheetId="6">'3b. Príjmy a výdavky VS (%HDP)'!#REF!</definedName>
    <definedName name="RgFdPartEseries" localSheetId="9">'6. Vydavky VS (COFOG)'!#REF!</definedName>
    <definedName name="RgFdPartEseries" localSheetId="12">#REF!</definedName>
    <definedName name="RgFdPartEseries">#REF!</definedName>
    <definedName name="RgFdPartEsource" localSheetId="2">#REF!</definedName>
    <definedName name="RgFdPartEsource" localSheetId="4">#REF!</definedName>
    <definedName name="RgFdPartEsource" localSheetId="6">'3b. Príjmy a výdavky VS (%HDP)'!#REF!</definedName>
    <definedName name="RgFdPartEsource" localSheetId="9">'6. Vydavky VS (COFOG)'!#REF!</definedName>
    <definedName name="RgFdPartEsource" localSheetId="12">#REF!</definedName>
    <definedName name="RgFdPartEsource">#REF!</definedName>
    <definedName name="RgFdReptCSeries" localSheetId="2">#REF!</definedName>
    <definedName name="RgFdReptCSeries" localSheetId="4">#REF!</definedName>
    <definedName name="RgFdReptCSeries" localSheetId="6">'3b. Príjmy a výdavky VS (%HDP)'!#REF!</definedName>
    <definedName name="RgFdReptCSeries" localSheetId="9">'6. Vydavky VS (COFOG)'!#REF!</definedName>
    <definedName name="RgFdReptCSeries" localSheetId="12">#REF!</definedName>
    <definedName name="RgFdReptCSeries">#REF!</definedName>
    <definedName name="RgFdReptCsource" localSheetId="2">#REF!</definedName>
    <definedName name="RgFdReptCsource" localSheetId="4">#REF!</definedName>
    <definedName name="RgFdReptCsource" localSheetId="6">'3b. Príjmy a výdavky VS (%HDP)'!#REF!</definedName>
    <definedName name="RgFdReptCsource" localSheetId="9">'6. Vydavky VS (COFOG)'!#REF!</definedName>
    <definedName name="RgFdReptCsource" localSheetId="12">#REF!</definedName>
    <definedName name="RgFdReptCsource">#REF!</definedName>
    <definedName name="RgFdReptEseries" localSheetId="2">#REF!</definedName>
    <definedName name="RgFdReptEseries" localSheetId="4">#REF!</definedName>
    <definedName name="RgFdReptEseries" localSheetId="6">'3b. Príjmy a výdavky VS (%HDP)'!#REF!</definedName>
    <definedName name="RgFdReptEseries" localSheetId="9">'6. Vydavky VS (COFOG)'!#REF!</definedName>
    <definedName name="RgFdReptEseries" localSheetId="12">#REF!</definedName>
    <definedName name="RgFdReptEseries">#REF!</definedName>
    <definedName name="RgFdReptEsource" localSheetId="2">#REF!</definedName>
    <definedName name="RgFdReptEsource" localSheetId="4">#REF!</definedName>
    <definedName name="RgFdReptEsource" localSheetId="6">'3b. Príjmy a výdavky VS (%HDP)'!#REF!</definedName>
    <definedName name="RgFdReptEsource" localSheetId="9">'6. Vydavky VS (COFOG)'!#REF!</definedName>
    <definedName name="RgFdReptEsource" localSheetId="12">#REF!</definedName>
    <definedName name="RgFdReptEsource">#REF!</definedName>
    <definedName name="RgFdSAMethod" localSheetId="2">#REF!</definedName>
    <definedName name="RgFdSAMethod" localSheetId="4">#REF!</definedName>
    <definedName name="RgFdSAMethod" localSheetId="6">'3b. Príjmy a výdavky VS (%HDP)'!#REF!</definedName>
    <definedName name="RgFdSAMethod" localSheetId="9">'6. Vydavky VS (COFOG)'!#REF!</definedName>
    <definedName name="RgFdSAMethod" localSheetId="12">#REF!</definedName>
    <definedName name="RgFdSAMethod">#REF!</definedName>
    <definedName name="RgFdTbBper" localSheetId="2">#REF!</definedName>
    <definedName name="RgFdTbBper" localSheetId="4">#REF!</definedName>
    <definedName name="RgFdTbBper" localSheetId="6">'3b. Príjmy a výdavky VS (%HDP)'!#REF!</definedName>
    <definedName name="RgFdTbBper" localSheetId="9">'6. Vydavky VS (COFOG)'!#REF!</definedName>
    <definedName name="RgFdTbBper" localSheetId="12">#REF!</definedName>
    <definedName name="RgFdTbBper">#REF!</definedName>
    <definedName name="RgFdTbCreate" localSheetId="2">#REF!</definedName>
    <definedName name="RgFdTbCreate" localSheetId="4">#REF!</definedName>
    <definedName name="RgFdTbCreate" localSheetId="6">'3b. Príjmy a výdavky VS (%HDP)'!#REF!</definedName>
    <definedName name="RgFdTbCreate" localSheetId="9">'6. Vydavky VS (COFOG)'!#REF!</definedName>
    <definedName name="RgFdTbCreate" localSheetId="12">#REF!</definedName>
    <definedName name="RgFdTbCreate">#REF!</definedName>
    <definedName name="RgFdTbEper" localSheetId="2">#REF!</definedName>
    <definedName name="RgFdTbEper" localSheetId="4">#REF!</definedName>
    <definedName name="RgFdTbEper" localSheetId="6">'3b. Príjmy a výdavky VS (%HDP)'!#REF!</definedName>
    <definedName name="RgFdTbEper" localSheetId="9">'6. Vydavky VS (COFOG)'!#REF!</definedName>
    <definedName name="RgFdTbEper" localSheetId="12">#REF!</definedName>
    <definedName name="RgFdTbEper">#REF!</definedName>
    <definedName name="RGFdTbFoot" localSheetId="2">#REF!</definedName>
    <definedName name="RGFdTbFoot" localSheetId="4">#REF!</definedName>
    <definedName name="RGFdTbFoot" localSheetId="6">'3b. Príjmy a výdavky VS (%HDP)'!#REF!</definedName>
    <definedName name="RGFdTbFoot" localSheetId="9">'6. Vydavky VS (COFOG)'!#REF!</definedName>
    <definedName name="RGFdTbFoot" localSheetId="12">#REF!</definedName>
    <definedName name="RGFdTbFoot">#REF!</definedName>
    <definedName name="RgFdTbFreq" localSheetId="2">#REF!</definedName>
    <definedName name="RgFdTbFreq" localSheetId="4">#REF!</definedName>
    <definedName name="RgFdTbFreq" localSheetId="6">'3b. Príjmy a výdavky VS (%HDP)'!#REF!</definedName>
    <definedName name="RgFdTbFreq" localSheetId="9">'6. Vydavky VS (COFOG)'!#REF!</definedName>
    <definedName name="RgFdTbFreq" localSheetId="12">#REF!</definedName>
    <definedName name="RgFdTbFreq">#REF!</definedName>
    <definedName name="RgFdTbFreqVal" localSheetId="2">#REF!</definedName>
    <definedName name="RgFdTbFreqVal" localSheetId="4">#REF!</definedName>
    <definedName name="RgFdTbFreqVal" localSheetId="6">'3b. Príjmy a výdavky VS (%HDP)'!#REF!</definedName>
    <definedName name="RgFdTbFreqVal" localSheetId="9">'6. Vydavky VS (COFOG)'!#REF!</definedName>
    <definedName name="RgFdTbFreqVal" localSheetId="12">#REF!</definedName>
    <definedName name="RgFdTbFreqVal">#REF!</definedName>
    <definedName name="RgFdTbSendto" localSheetId="2">#REF!</definedName>
    <definedName name="RgFdTbSendto" localSheetId="4">#REF!</definedName>
    <definedName name="RgFdTbSendto" localSheetId="6">'3b. Príjmy a výdavky VS (%HDP)'!#REF!</definedName>
    <definedName name="RgFdTbSendto" localSheetId="9">'6. Vydavky VS (COFOG)'!#REF!</definedName>
    <definedName name="RgFdTbSendto" localSheetId="12">#REF!</definedName>
    <definedName name="RgFdTbSendto">#REF!</definedName>
    <definedName name="RgFdWgtMethod" localSheetId="2">#REF!</definedName>
    <definedName name="RgFdWgtMethod" localSheetId="4">#REF!</definedName>
    <definedName name="RgFdWgtMethod" localSheetId="6">'3b. Príjmy a výdavky VS (%HDP)'!#REF!</definedName>
    <definedName name="RgFdWgtMethod" localSheetId="9">'6. Vydavky VS (COFOG)'!#REF!</definedName>
    <definedName name="RgFdWgtMethod" localSheetId="12">#REF!</definedName>
    <definedName name="RgFdWgtMethod">#REF!</definedName>
    <definedName name="RGSPA" localSheetId="2">#REF!</definedName>
    <definedName name="RGSPA" localSheetId="4">#REF!</definedName>
    <definedName name="RGSPA" localSheetId="6">'3b. Príjmy a výdavky VS (%HDP)'!#REF!</definedName>
    <definedName name="RGSPA" localSheetId="9">'6. Vydavky VS (COFOG)'!#REF!</definedName>
    <definedName name="RGSPA" localSheetId="12">#REF!</definedName>
    <definedName name="RGSPA">#REF!</definedName>
    <definedName name="rngBefore">[31]Main!$AB$26</definedName>
    <definedName name="rngDepartmentDrive">[31]Main!$AB$23</definedName>
    <definedName name="rngEMailAddress">[31]Main!$AB$20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News">[31]Main!$AB$27</definedName>
    <definedName name="rngQuestChecked">[31]ErrCheck!$A$3</definedName>
    <definedName name="rr" localSheetId="9" hidden="1">{"Riqfin97",#N/A,FALSE,"Tran";"Riqfinpro",#N/A,FALSE,"Tran"}</definedName>
    <definedName name="rr" hidden="1">{"Riqfin97",#N/A,FALSE,"Tran";"Riqfinpro",#N/A,FALSE,"Tran"}</definedName>
    <definedName name="rrr" localSheetId="9" hidden="1">{"Riqfin97",#N/A,FALSE,"Tran";"Riqfinpro",#N/A,FALSE,"Tran"}</definedName>
    <definedName name="rrr" hidden="1">{"Riqfin97",#N/A,FALSE,"Tran";"Riqfinpro",#N/A,FALSE,"Tran"}</definedName>
    <definedName name="RULCPPI" localSheetId="9">[1]C!$O$9:$O$71</definedName>
    <definedName name="RULCPPI">[2]C!$O$9:$O$71</definedName>
    <definedName name="SAPBEXrevision" hidden="1">38</definedName>
    <definedName name="SAPBEXsysID" hidden="1">"BSP"</definedName>
    <definedName name="SAPBEXwbID" hidden="1">"4GPMQGOE6GBN721YXH4DRY8ES"</definedName>
    <definedName name="SECTORS" localSheetId="2">#REF!</definedName>
    <definedName name="SECTORS" localSheetId="4">#REF!</definedName>
    <definedName name="SECTORS" localSheetId="6">'3b. Príjmy a výdavky VS (%HDP)'!#REF!</definedName>
    <definedName name="SECTORS" localSheetId="9">'6. Vydavky VS (COFOG)'!#REF!</definedName>
    <definedName name="SECTORS" localSheetId="12">#REF!</definedName>
    <definedName name="SECTORS">#REF!</definedName>
    <definedName name="seitable" localSheetId="9">'[48]Sel. Ind. Tbl'!$A$3:$G$75</definedName>
    <definedName name="seitable">'[49]Sel. Ind. Tbl'!$A$3:$G$75</definedName>
    <definedName name="sencount" hidden="1">2</definedName>
    <definedName name="solver_adj" localSheetId="5" hidden="1">'3a. Príjmy a výdavky VS'!$AI$87</definedName>
    <definedName name="solver_cvg" localSheetId="5" hidden="1">0.0001</definedName>
    <definedName name="solver_drv" localSheetId="5" hidden="1">1</definedName>
    <definedName name="solver_eng" localSheetId="5" hidden="1">1</definedName>
    <definedName name="solver_est" localSheetId="5" hidden="1">1</definedName>
    <definedName name="solver_itr" localSheetId="5" hidden="1">2147483647</definedName>
    <definedName name="solver_mip" localSheetId="5" hidden="1">2147483647</definedName>
    <definedName name="solver_mni" localSheetId="5" hidden="1">30</definedName>
    <definedName name="solver_mrt" localSheetId="5" hidden="1">0.075</definedName>
    <definedName name="solver_msl" localSheetId="5" hidden="1">2</definedName>
    <definedName name="solver_neg" localSheetId="5" hidden="1">1</definedName>
    <definedName name="solver_nod" localSheetId="5" hidden="1">2147483647</definedName>
    <definedName name="solver_num" localSheetId="5" hidden="1">0</definedName>
    <definedName name="solver_nwt" localSheetId="5" hidden="1">1</definedName>
    <definedName name="solver_opt" localSheetId="5" hidden="1">'3a. Príjmy a výdavky VS'!$AI$89</definedName>
    <definedName name="solver_pre" localSheetId="5" hidden="1">0.000001</definedName>
    <definedName name="solver_rbv" localSheetId="5" hidden="1">1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3</definedName>
    <definedName name="solver_val" localSheetId="5" hidden="1">-4.160333132</definedName>
    <definedName name="solver_ver" localSheetId="5" hidden="1">3</definedName>
    <definedName name="SprejetiProracun" localSheetId="2">#REF!</definedName>
    <definedName name="SprejetiProracun" localSheetId="4">#REF!</definedName>
    <definedName name="SprejetiProracun" localSheetId="6">'3b. Príjmy a výdavky VS (%HDP)'!#REF!</definedName>
    <definedName name="SprejetiProracun" localSheetId="9">'6. Vydavky VS (COFOG)'!#REF!</definedName>
    <definedName name="SprejetiProracun" localSheetId="12">#REF!</definedName>
    <definedName name="SprejetiProracun">#REF!</definedName>
    <definedName name="SR_3" localSheetId="2">#REF!</definedName>
    <definedName name="SR_3" localSheetId="4">#REF!</definedName>
    <definedName name="SR_3" localSheetId="6">'3b. Príjmy a výdavky VS (%HDP)'!#REF!</definedName>
    <definedName name="SR_3" localSheetId="9">'6. Vydavky VS (COFOG)'!#REF!</definedName>
    <definedName name="SR_3" localSheetId="12">#REF!</definedName>
    <definedName name="SR_3">#REF!</definedName>
    <definedName name="SR_5" localSheetId="2">#REF!</definedName>
    <definedName name="SR_5" localSheetId="4">#REF!</definedName>
    <definedName name="SR_5" localSheetId="6">'3b. Príjmy a výdavky VS (%HDP)'!#REF!</definedName>
    <definedName name="SR_5" localSheetId="9">'6. Vydavky VS (COFOG)'!#REF!</definedName>
    <definedName name="SR_5" localSheetId="12">#REF!</definedName>
    <definedName name="SR_5">#REF!</definedName>
    <definedName name="SS">[50]IMATA!$B$45:$B$108</definedName>
    <definedName name="T1.13" localSheetId="2">#REF!</definedName>
    <definedName name="T1.13" localSheetId="4">#REF!</definedName>
    <definedName name="T1.13" localSheetId="6">'3b. Príjmy a výdavky VS (%HDP)'!#REF!</definedName>
    <definedName name="T1.13" localSheetId="9">'6. Vydavky VS (COFOG)'!#REF!</definedName>
    <definedName name="T1.13" localSheetId="12">#REF!</definedName>
    <definedName name="T1.13">#REF!</definedName>
    <definedName name="t2q" localSheetId="2">#REF!</definedName>
    <definedName name="t2q" localSheetId="4">#REF!</definedName>
    <definedName name="t2q" localSheetId="6">'3b. Príjmy a výdavky VS (%HDP)'!#REF!</definedName>
    <definedName name="t2q" localSheetId="9">'6. Vydavky VS (COFOG)'!#REF!</definedName>
    <definedName name="t2q" localSheetId="12">#REF!</definedName>
    <definedName name="t2q">#REF!</definedName>
    <definedName name="TAB1A" localSheetId="2">#REF!</definedName>
    <definedName name="TAB1A" localSheetId="4">#REF!</definedName>
    <definedName name="TAB1A" localSheetId="6">'3b. Príjmy a výdavky VS (%HDP)'!#REF!</definedName>
    <definedName name="TAB1A" localSheetId="9">'6. Vydavky VS (COFOG)'!#REF!</definedName>
    <definedName name="TAB1A" localSheetId="12">#REF!</definedName>
    <definedName name="TAB1A">#REF!</definedName>
    <definedName name="TAB1CK" localSheetId="2">#REF!</definedName>
    <definedName name="TAB1CK" localSheetId="4">#REF!</definedName>
    <definedName name="TAB1CK" localSheetId="6">'3b. Príjmy a výdavky VS (%HDP)'!#REF!</definedName>
    <definedName name="TAB1CK" localSheetId="9">'6. Vydavky VS (COFOG)'!#REF!</definedName>
    <definedName name="TAB1CK" localSheetId="12">#REF!</definedName>
    <definedName name="TAB1CK">#REF!</definedName>
    <definedName name="Tab25a" localSheetId="2">#REF!</definedName>
    <definedName name="Tab25a" localSheetId="4">#REF!</definedName>
    <definedName name="Tab25a" localSheetId="6">'3b. Príjmy a výdavky VS (%HDP)'!#REF!</definedName>
    <definedName name="Tab25a" localSheetId="9">'6. Vydavky VS (COFOG)'!#REF!</definedName>
    <definedName name="Tab25a" localSheetId="12">#REF!</definedName>
    <definedName name="Tab25a">#REF!</definedName>
    <definedName name="Tab25b" localSheetId="2">#REF!</definedName>
    <definedName name="Tab25b" localSheetId="4">#REF!</definedName>
    <definedName name="Tab25b" localSheetId="6">'3b. Príjmy a výdavky VS (%HDP)'!#REF!</definedName>
    <definedName name="Tab25b" localSheetId="9">'6. Vydavky VS (COFOG)'!#REF!</definedName>
    <definedName name="Tab25b" localSheetId="12">#REF!</definedName>
    <definedName name="Tab25b">#REF!</definedName>
    <definedName name="TAB2A" localSheetId="2">#REF!</definedName>
    <definedName name="TAB2A" localSheetId="4">#REF!</definedName>
    <definedName name="TAB2A" localSheetId="6">'3b. Príjmy a výdavky VS (%HDP)'!#REF!</definedName>
    <definedName name="TAB2A" localSheetId="9">'6. Vydavky VS (COFOG)'!#REF!</definedName>
    <definedName name="TAB2A" localSheetId="12">#REF!</definedName>
    <definedName name="TAB2A">#REF!</definedName>
    <definedName name="TAB5A" localSheetId="2">#REF!</definedName>
    <definedName name="TAB5A" localSheetId="4">#REF!</definedName>
    <definedName name="TAB5A" localSheetId="6">'3b. Príjmy a výdavky VS (%HDP)'!#REF!</definedName>
    <definedName name="TAB5A" localSheetId="9">'6. Vydavky VS (COFOG)'!#REF!</definedName>
    <definedName name="TAB5A" localSheetId="12">#REF!</definedName>
    <definedName name="TAB5A">#REF!</definedName>
    <definedName name="TAB6A" localSheetId="2">'[7]Annual Tables'!#REF!</definedName>
    <definedName name="TAB6A" localSheetId="4">'[7]Annual Tables'!#REF!</definedName>
    <definedName name="TAB6A" localSheetId="6">'[7]Annual Tables'!#REF!</definedName>
    <definedName name="TAB6A" localSheetId="9">'[7]Annual Tables'!#REF!</definedName>
    <definedName name="TAB6A" localSheetId="12">'[7]Annual Tables'!#REF!</definedName>
    <definedName name="TAB6A">'[7]Annual Tables'!#REF!</definedName>
    <definedName name="TAB6B" localSheetId="2">'[7]Annual Tables'!#REF!</definedName>
    <definedName name="TAB6B" localSheetId="4">'[7]Annual Tables'!#REF!</definedName>
    <definedName name="TAB6B" localSheetId="6">'[7]Annual Tables'!#REF!</definedName>
    <definedName name="TAB6B" localSheetId="9">'[7]Annual Tables'!#REF!</definedName>
    <definedName name="TAB6B" localSheetId="12">'[7]Annual Tables'!#REF!</definedName>
    <definedName name="TAB6B">'[7]Annual Tables'!#REF!</definedName>
    <definedName name="TAB6C" localSheetId="2">#REF!</definedName>
    <definedName name="TAB6C" localSheetId="4">#REF!</definedName>
    <definedName name="TAB6C" localSheetId="6">'3b. Príjmy a výdavky VS (%HDP)'!#REF!</definedName>
    <definedName name="TAB6C" localSheetId="9">'6. Vydavky VS (COFOG)'!#REF!</definedName>
    <definedName name="TAB6C" localSheetId="12">#REF!</definedName>
    <definedName name="TAB6C">#REF!</definedName>
    <definedName name="TAB7A" localSheetId="2">#REF!</definedName>
    <definedName name="TAB7A" localSheetId="4">#REF!</definedName>
    <definedName name="TAB7A" localSheetId="6">'3b. Príjmy a výdavky VS (%HDP)'!#REF!</definedName>
    <definedName name="TAB7A" localSheetId="9">'6. Vydavky VS (COFOG)'!#REF!</definedName>
    <definedName name="TAB7A" localSheetId="12">#REF!</definedName>
    <definedName name="TAB7A">#REF!</definedName>
    <definedName name="tabC1" localSheetId="2">#REF!</definedName>
    <definedName name="tabC1" localSheetId="4">#REF!</definedName>
    <definedName name="tabC1" localSheetId="6">'3b. Príjmy a výdavky VS (%HDP)'!#REF!</definedName>
    <definedName name="tabC1" localSheetId="9">'6. Vydavky VS (COFOG)'!#REF!</definedName>
    <definedName name="tabC1" localSheetId="12">#REF!</definedName>
    <definedName name="tabC1">#REF!</definedName>
    <definedName name="tabC2" localSheetId="2">#REF!</definedName>
    <definedName name="tabC2" localSheetId="4">#REF!</definedName>
    <definedName name="tabC2" localSheetId="6">'3b. Príjmy a výdavky VS (%HDP)'!#REF!</definedName>
    <definedName name="tabC2" localSheetId="9">'6. Vydavky VS (COFOG)'!#REF!</definedName>
    <definedName name="tabC2" localSheetId="12">#REF!</definedName>
    <definedName name="tabC2">#REF!</definedName>
    <definedName name="Tabela_6a" localSheetId="2">#REF!</definedName>
    <definedName name="Tabela_6a" localSheetId="4">#REF!</definedName>
    <definedName name="Tabela_6a" localSheetId="6">'3b. Príjmy a výdavky VS (%HDP)'!#REF!</definedName>
    <definedName name="Tabela_6a" localSheetId="9">'6. Vydavky VS (COFOG)'!#REF!</definedName>
    <definedName name="Tabela_6a" localSheetId="12">#REF!</definedName>
    <definedName name="Tabela_6a">#REF!</definedName>
    <definedName name="tabela3a" localSheetId="2">'[51]Table 1'!#REF!</definedName>
    <definedName name="tabela3a" localSheetId="4">'[51]Table 1'!#REF!</definedName>
    <definedName name="tabela3a" localSheetId="6">'[51]Table 1'!#REF!</definedName>
    <definedName name="tabela3a" localSheetId="9">'[51]Table 1'!#REF!</definedName>
    <definedName name="tabela3a" localSheetId="12">'[51]Table 1'!#REF!</definedName>
    <definedName name="tabela3a">'[51]Table 1'!#REF!</definedName>
    <definedName name="Tabelaxx" localSheetId="2">#REF!</definedName>
    <definedName name="Tabelaxx" localSheetId="4">#REF!</definedName>
    <definedName name="Tabelaxx" localSheetId="6">'3b. Príjmy a výdavky VS (%HDP)'!#REF!</definedName>
    <definedName name="Tabelaxx" localSheetId="9">'6. Vydavky VS (COFOG)'!#REF!</definedName>
    <definedName name="Tabelaxx" localSheetId="12">#REF!</definedName>
    <definedName name="Tabelaxx">#REF!</definedName>
    <definedName name="tabF" localSheetId="2">#REF!</definedName>
    <definedName name="tabF" localSheetId="4">#REF!</definedName>
    <definedName name="tabF" localSheetId="6">'3b. Príjmy a výdavky VS (%HDP)'!#REF!</definedName>
    <definedName name="tabF" localSheetId="9">'6. Vydavky VS (COFOG)'!#REF!</definedName>
    <definedName name="tabF" localSheetId="12">#REF!</definedName>
    <definedName name="tabF">#REF!</definedName>
    <definedName name="tabH" localSheetId="2">#REF!</definedName>
    <definedName name="tabH" localSheetId="4">#REF!</definedName>
    <definedName name="tabH" localSheetId="6">'3b. Príjmy a výdavky VS (%HDP)'!#REF!</definedName>
    <definedName name="tabH" localSheetId="9">'6. Vydavky VS (COFOG)'!#REF!</definedName>
    <definedName name="tabH" localSheetId="12">#REF!</definedName>
    <definedName name="tabH">#REF!</definedName>
    <definedName name="tabI" localSheetId="2">#REF!</definedName>
    <definedName name="tabI" localSheetId="4">#REF!</definedName>
    <definedName name="tabI" localSheetId="6">'3b. Príjmy a výdavky VS (%HDP)'!#REF!</definedName>
    <definedName name="tabI" localSheetId="9">'6. Vydavky VS (COFOG)'!#REF!</definedName>
    <definedName name="tabI" localSheetId="12">#REF!</definedName>
    <definedName name="tabI">#REF!</definedName>
    <definedName name="Table__47">[52]RED47!$A$1:$I$53</definedName>
    <definedName name="Table_2._Country_X___Public_Sector_Financing_1" localSheetId="2">#REF!</definedName>
    <definedName name="Table_2._Country_X___Public_Sector_Financing_1" localSheetId="4">#REF!</definedName>
    <definedName name="Table_2._Country_X___Public_Sector_Financing_1" localSheetId="6">'3b. Príjmy a výdavky VS (%HDP)'!#REF!</definedName>
    <definedName name="Table_2._Country_X___Public_Sector_Financing_1" localSheetId="9">'6. Vydavky VS (COFOG)'!#REF!</definedName>
    <definedName name="Table_2._Country_X___Public_Sector_Financing_1" localSheetId="12">#REF!</definedName>
    <definedName name="Table_2._Country_X___Public_Sector_Financing_1">#REF!</definedName>
    <definedName name="Table_4SR" localSheetId="2">#REF!</definedName>
    <definedName name="Table_4SR" localSheetId="4">#REF!</definedName>
    <definedName name="Table_4SR" localSheetId="6">'3b. Príjmy a výdavky VS (%HDP)'!#REF!</definedName>
    <definedName name="Table_4SR" localSheetId="9">'6. Vydavky VS (COFOG)'!#REF!</definedName>
    <definedName name="Table_4SR" localSheetId="12">#REF!</definedName>
    <definedName name="Table_4SR">#REF!</definedName>
    <definedName name="Table_debt">[53]Table!$A$3:$AB$73</definedName>
    <definedName name="TABLE1" localSheetId="2">#REF!</definedName>
    <definedName name="TABLE1" localSheetId="4">#REF!</definedName>
    <definedName name="TABLE1" localSheetId="6">'3b. Príjmy a výdavky VS (%HDP)'!#REF!</definedName>
    <definedName name="TABLE1" localSheetId="9">'6. Vydavky VS (COFOG)'!#REF!</definedName>
    <definedName name="TABLE1" localSheetId="12">#REF!</definedName>
    <definedName name="TABLE1">#REF!</definedName>
    <definedName name="Table1printarea" localSheetId="2">#REF!</definedName>
    <definedName name="Table1printarea" localSheetId="4">#REF!</definedName>
    <definedName name="Table1printarea" localSheetId="6">'3b. Príjmy a výdavky VS (%HDP)'!#REF!</definedName>
    <definedName name="Table1printarea" localSheetId="9">'6. Vydavky VS (COFOG)'!#REF!</definedName>
    <definedName name="Table1printarea" localSheetId="12">#REF!</definedName>
    <definedName name="Table1printarea">#REF!</definedName>
    <definedName name="table30" localSheetId="2">#REF!</definedName>
    <definedName name="table30" localSheetId="4">#REF!</definedName>
    <definedName name="table30" localSheetId="6">'3b. Príjmy a výdavky VS (%HDP)'!#REF!</definedName>
    <definedName name="table30" localSheetId="9">'6. Vydavky VS (COFOG)'!#REF!</definedName>
    <definedName name="table30" localSheetId="12">#REF!</definedName>
    <definedName name="table30">#REF!</definedName>
    <definedName name="TABLE31" localSheetId="2">#REF!</definedName>
    <definedName name="TABLE31" localSheetId="4">#REF!</definedName>
    <definedName name="TABLE31" localSheetId="6">'3b. Príjmy a výdavky VS (%HDP)'!#REF!</definedName>
    <definedName name="TABLE31" localSheetId="9">'6. Vydavky VS (COFOG)'!#REF!</definedName>
    <definedName name="TABLE31" localSheetId="12">#REF!</definedName>
    <definedName name="TABLE31">#REF!</definedName>
    <definedName name="TABLE32" localSheetId="2">#REF!</definedName>
    <definedName name="TABLE32" localSheetId="4">#REF!</definedName>
    <definedName name="TABLE32" localSheetId="6">'3b. Príjmy a výdavky VS (%HDP)'!#REF!</definedName>
    <definedName name="TABLE32" localSheetId="9">'6. Vydavky VS (COFOG)'!#REF!</definedName>
    <definedName name="TABLE32" localSheetId="12">#REF!</definedName>
    <definedName name="TABLE32">#REF!</definedName>
    <definedName name="TABLE33" localSheetId="2">#REF!</definedName>
    <definedName name="TABLE33" localSheetId="4">#REF!</definedName>
    <definedName name="TABLE33" localSheetId="6">'3b. Príjmy a výdavky VS (%HDP)'!#REF!</definedName>
    <definedName name="TABLE33" localSheetId="9">'6. Vydavky VS (COFOG)'!#REF!</definedName>
    <definedName name="TABLE33" localSheetId="12">#REF!</definedName>
    <definedName name="TABLE33">#REF!</definedName>
    <definedName name="TABLE4" localSheetId="2">#REF!</definedName>
    <definedName name="TABLE4" localSheetId="4">#REF!</definedName>
    <definedName name="TABLE4" localSheetId="6">'3b. Príjmy a výdavky VS (%HDP)'!#REF!</definedName>
    <definedName name="TABLE4" localSheetId="9">'6. Vydavky VS (COFOG)'!#REF!</definedName>
    <definedName name="TABLE4" localSheetId="12">#REF!</definedName>
    <definedName name="TABLE4">#REF!</definedName>
    <definedName name="table6" localSheetId="2">#REF!</definedName>
    <definedName name="table6" localSheetId="4">#REF!</definedName>
    <definedName name="table6" localSheetId="6">'3b. Príjmy a výdavky VS (%HDP)'!#REF!</definedName>
    <definedName name="table6" localSheetId="9">'6. Vydavky VS (COFOG)'!#REF!</definedName>
    <definedName name="table6" localSheetId="12">#REF!</definedName>
    <definedName name="table6">#REF!</definedName>
    <definedName name="table9" localSheetId="2">#REF!</definedName>
    <definedName name="table9" localSheetId="4">#REF!</definedName>
    <definedName name="table9" localSheetId="6">'3b. Príjmy a výdavky VS (%HDP)'!#REF!</definedName>
    <definedName name="table9" localSheetId="9">'6. Vydavky VS (COFOG)'!#REF!</definedName>
    <definedName name="table9" localSheetId="12">#REF!</definedName>
    <definedName name="table9">#REF!</definedName>
    <definedName name="TAME" localSheetId="2">#REF!</definedName>
    <definedName name="TAME" localSheetId="4">#REF!</definedName>
    <definedName name="TAME" localSheetId="6">'3b. Príjmy a výdavky VS (%HDP)'!#REF!</definedName>
    <definedName name="TAME" localSheetId="9">'6. Vydavky VS (COFOG)'!#REF!</definedName>
    <definedName name="TAME" localSheetId="12">#REF!</definedName>
    <definedName name="TAME">#REF!</definedName>
    <definedName name="Tbl_GFN">[53]Table_GEF!$B$2:$T$53</definedName>
    <definedName name="tblChecks">[31]ErrCheck!$A$3:$E$5</definedName>
    <definedName name="tblLinks">[31]Links!$A$4:$F$33</definedName>
    <definedName name="TEMP" localSheetId="2">[54]Data!#REF!</definedName>
    <definedName name="TEMP" localSheetId="4">[54]Data!#REF!</definedName>
    <definedName name="TEMP" localSheetId="6">[54]Data!#REF!</definedName>
    <definedName name="TEMP" localSheetId="9">[54]Data!#REF!</definedName>
    <definedName name="TEMP" localSheetId="12">[54]Data!#REF!</definedName>
    <definedName name="TEMP">[54]Data!#REF!</definedName>
    <definedName name="text" localSheetId="9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MG_D">[17]Q5!$E$23:$AH$23</definedName>
    <definedName name="TMGO">#N/A</definedName>
    <definedName name="TOWEO" localSheetId="2">#REF!</definedName>
    <definedName name="TOWEO" localSheetId="4">#REF!</definedName>
    <definedName name="TOWEO" localSheetId="6">'3b. Príjmy a výdavky VS (%HDP)'!#REF!</definedName>
    <definedName name="TOWEO" localSheetId="9">'6. Vydavky VS (COFOG)'!#REF!</definedName>
    <definedName name="TOWEO" localSheetId="12">#REF!</definedName>
    <definedName name="TOWEO">#REF!</definedName>
    <definedName name="TRADE3" localSheetId="2">[5]Trade!#REF!</definedName>
    <definedName name="TRADE3" localSheetId="4">[5]Trade!#REF!</definedName>
    <definedName name="TRADE3" localSheetId="6">[5]Trade!#REF!</definedName>
    <definedName name="TRADE3" localSheetId="9">[5]Trade!#REF!</definedName>
    <definedName name="TRADE3" localSheetId="12">[5]Trade!#REF!</definedName>
    <definedName name="TRADE3">[5]Trade!#REF!</definedName>
    <definedName name="trans" localSheetId="2">#REF!</definedName>
    <definedName name="trans" localSheetId="4">#REF!</definedName>
    <definedName name="trans" localSheetId="6">'3b. Príjmy a výdavky VS (%HDP)'!#REF!</definedName>
    <definedName name="trans" localSheetId="9">'6. Vydavky VS (COFOG)'!#REF!</definedName>
    <definedName name="trans" localSheetId="12">#REF!</definedName>
    <definedName name="trans">#REF!</definedName>
    <definedName name="Transfer_check" localSheetId="2">#REF!</definedName>
    <definedName name="Transfer_check" localSheetId="4">#REF!</definedName>
    <definedName name="Transfer_check" localSheetId="6">'3b. Príjmy a výdavky VS (%HDP)'!#REF!</definedName>
    <definedName name="Transfer_check" localSheetId="9">'6. Vydavky VS (COFOG)'!#REF!</definedName>
    <definedName name="Transfer_check" localSheetId="12">#REF!</definedName>
    <definedName name="Transfer_check">#REF!</definedName>
    <definedName name="TRANSNAVE" localSheetId="2">#REF!</definedName>
    <definedName name="TRANSNAVE" localSheetId="4">#REF!</definedName>
    <definedName name="TRANSNAVE" localSheetId="6">'3b. Príjmy a výdavky VS (%HDP)'!#REF!</definedName>
    <definedName name="TRANSNAVE" localSheetId="9">'6. Vydavky VS (COFOG)'!#REF!</definedName>
    <definedName name="TRANSNAVE" localSheetId="12">#REF!</definedName>
    <definedName name="TRANSNAVE">#REF!</definedName>
    <definedName name="tt" localSheetId="9" hidden="1">{"Tab1",#N/A,FALSE,"P";"Tab2",#N/A,FALSE,"P"}</definedName>
    <definedName name="tt" hidden="1">{"Tab1",#N/A,FALSE,"P";"Tab2",#N/A,FALSE,"P"}</definedName>
    <definedName name="ttt" localSheetId="9" hidden="1">{"Tab1",#N/A,FALSE,"P";"Tab2",#N/A,FALSE,"P"}</definedName>
    <definedName name="ttt" hidden="1">{"Tab1",#N/A,FALSE,"P";"Tab2",#N/A,FALSE,"P"}</definedName>
    <definedName name="ttttt" localSheetId="2" hidden="1">[40]M!#REF!</definedName>
    <definedName name="ttttt" localSheetId="4" hidden="1">[40]M!#REF!</definedName>
    <definedName name="ttttt" localSheetId="6" hidden="1">[40]M!#REF!</definedName>
    <definedName name="ttttt" localSheetId="9" hidden="1">[40]M!#REF!</definedName>
    <definedName name="ttttt" localSheetId="12" hidden="1">[40]M!#REF!</definedName>
    <definedName name="ttttt" hidden="1">[40]M!#REF!</definedName>
    <definedName name="TTTTTTTTTTTT" localSheetId="2">[12]!TTTTTTTTTTTT</definedName>
    <definedName name="TTTTTTTTTTTT" localSheetId="4">[12]!TTTTTTTTTTTT</definedName>
    <definedName name="TTTTTTTTTTTT" localSheetId="6">[12]!TTTTTTTTTTTT</definedName>
    <definedName name="TTTTTTTTTTTT" localSheetId="9">[13]!TTTTTTTTTTTT</definedName>
    <definedName name="TTTTTTTTTTTT" localSheetId="12">[12]!TTTTTTTTTTTT</definedName>
    <definedName name="TTTTTTTTTTTT">[12]!TTTTTTTTTTTT</definedName>
    <definedName name="TXG_D">#N/A</definedName>
    <definedName name="TXGO">#N/A</definedName>
    <definedName name="u163lnulcm_x_et.m" localSheetId="2">[21]monthly!#REF!</definedName>
    <definedName name="u163lnulcm_x_et.m" localSheetId="4">[21]monthly!#REF!</definedName>
    <definedName name="u163lnulcm_x_et.m" localSheetId="6">[21]monthly!#REF!</definedName>
    <definedName name="u163lnulcm_x_et.m" localSheetId="9">[22]monthly!#REF!</definedName>
    <definedName name="u163lnulcm_x_et.m" localSheetId="12">[21]monthly!#REF!</definedName>
    <definedName name="u163lnulcm_x_et.m">[21]monthly!#REF!</definedName>
    <definedName name="ULC_CZ" localSheetId="9">[1]REER!$BU$144:$BU$206</definedName>
    <definedName name="ULC_CZ">[2]REER!$BU$144:$BU$206</definedName>
    <definedName name="ULC_PART" localSheetId="9">[1]REER!$BR$144:$BR$206</definedName>
    <definedName name="ULC_PART">[2]REER!$BR$144:$BR$206</definedName>
    <definedName name="Universities" localSheetId="2">#REF!</definedName>
    <definedName name="Universities" localSheetId="4">#REF!</definedName>
    <definedName name="Universities" localSheetId="6">'3b. Príjmy a výdavky VS (%HDP)'!#REF!</definedName>
    <definedName name="Universities" localSheetId="9">'6. Vydavky VS (COFOG)'!#REF!</definedName>
    <definedName name="Universities" localSheetId="12">#REF!</definedName>
    <definedName name="Universities">#REF!</definedName>
    <definedName name="Uruguay">'[55]PDR vulnerability table'!$A$3:$E$65</definedName>
    <definedName name="USERNAME" localSheetId="2">#REF!</definedName>
    <definedName name="USERNAME" localSheetId="4">#REF!</definedName>
    <definedName name="USERNAME" localSheetId="6">'3b. Príjmy a výdavky VS (%HDP)'!#REF!</definedName>
    <definedName name="USERNAME" localSheetId="9">'6. Vydavky VS (COFOG)'!#REF!</definedName>
    <definedName name="USERNAME" localSheetId="12">#REF!</definedName>
    <definedName name="USERNAME">#REF!</definedName>
    <definedName name="uu" localSheetId="9" hidden="1">{"Riqfin97",#N/A,FALSE,"Tran";"Riqfinpro",#N/A,FALSE,"Tran"}</definedName>
    <definedName name="uu" hidden="1">{"Riqfin97",#N/A,FALSE,"Tran";"Riqfinpro",#N/A,FALSE,"Tran"}</definedName>
    <definedName name="uuu" localSheetId="9" hidden="1">{"Riqfin97",#N/A,FALSE,"Tran";"Riqfinpro",#N/A,FALSE,"Tran"}</definedName>
    <definedName name="uuu" hidden="1">{"Riqfin97",#N/A,FALSE,"Tran";"Riqfinpro",#N/A,FALSE,"Tran"}</definedName>
    <definedName name="UUUUUUUUUUU" localSheetId="2">[12]!UUUUUUUUUUU</definedName>
    <definedName name="UUUUUUUUUUU" localSheetId="4">[12]!UUUUUUUUUUU</definedName>
    <definedName name="UUUUUUUUUUU" localSheetId="6">[12]!UUUUUUUUUUU</definedName>
    <definedName name="UUUUUUUUUUU" localSheetId="9">[13]!UUUUUUUUUUU</definedName>
    <definedName name="UUUUUUUUUUU" localSheetId="12">[12]!UUUUUUUUUUU</definedName>
    <definedName name="UUUUUUUUUUU">[12]!UUUUUUUUUUU</definedName>
    <definedName name="ValidationList" localSheetId="2">#REF!</definedName>
    <definedName name="ValidationList" localSheetId="4">#REF!</definedName>
    <definedName name="ValidationList" localSheetId="6">'3b. Príjmy a výdavky VS (%HDP)'!#REF!</definedName>
    <definedName name="ValidationList" localSheetId="9">'6. Vydavky VS (COFOG)'!#REF!</definedName>
    <definedName name="ValidationList" localSheetId="12">#REF!</definedName>
    <definedName name="ValidationList">#REF!</definedName>
    <definedName name="VeljavniProracun" localSheetId="2">#REF!</definedName>
    <definedName name="VeljavniProracun" localSheetId="4">#REF!</definedName>
    <definedName name="VeljavniProracun" localSheetId="6">'3b. Príjmy a výdavky VS (%HDP)'!#REF!</definedName>
    <definedName name="VeljavniProracun" localSheetId="9">'6. Vydavky VS (COFOG)'!#REF!</definedName>
    <definedName name="VeljavniProracun" localSheetId="12">#REF!</definedName>
    <definedName name="VeljavniProracun">#REF!</definedName>
    <definedName name="Venezuela" localSheetId="2">#REF!</definedName>
    <definedName name="Venezuela" localSheetId="4">#REF!</definedName>
    <definedName name="Venezuela" localSheetId="6">'3b. Príjmy a výdavky VS (%HDP)'!#REF!</definedName>
    <definedName name="Venezuela" localSheetId="9">'6. Vydavky VS (COFOG)'!#REF!</definedName>
    <definedName name="Venezuela" localSheetId="12">#REF!</definedName>
    <definedName name="Venezuela">#REF!</definedName>
    <definedName name="vv" localSheetId="9" hidden="1">{"Tab1",#N/A,FALSE,"P";"Tab2",#N/A,FALSE,"P"}</definedName>
    <definedName name="vv" hidden="1">{"Tab1",#N/A,FALSE,"P";"Tab2",#N/A,FALSE,"P"}</definedName>
    <definedName name="vvv" localSheetId="9" hidden="1">{"Tab1",#N/A,FALSE,"P";"Tab2",#N/A,FALSE,"P"}</definedName>
    <definedName name="vvv" hidden="1">{"Tab1",#N/A,FALSE,"P";"Tab2",#N/A,FALSE,"P"}</definedName>
    <definedName name="we11pcpi.m" localSheetId="2">[21]monthly!#REF!</definedName>
    <definedName name="we11pcpi.m" localSheetId="4">[21]monthly!#REF!</definedName>
    <definedName name="we11pcpi.m" localSheetId="6">[21]monthly!#REF!</definedName>
    <definedName name="we11pcpi.m" localSheetId="9">[22]monthly!#REF!</definedName>
    <definedName name="we11pcpi.m" localSheetId="12">[21]monthly!#REF!</definedName>
    <definedName name="we11pcpi.m">[21]monthly!#REF!</definedName>
    <definedName name="WMENU" localSheetId="2">#REF!</definedName>
    <definedName name="WMENU" localSheetId="4">#REF!</definedName>
    <definedName name="WMENU" localSheetId="6">'3b. Príjmy a výdavky VS (%HDP)'!#REF!</definedName>
    <definedName name="WMENU" localSheetId="9">'6. Vydavky VS (COFOG)'!#REF!</definedName>
    <definedName name="WMENU" localSheetId="12">#REF!</definedName>
    <definedName name="WMENU">#REF!</definedName>
    <definedName name="wrn.1993_2002." localSheetId="9" hidden="1">{"1993_2002",#N/A,FALSE,"UnderlyingData"}</definedName>
    <definedName name="wrn.1993_2002." hidden="1">{"1993_2002",#N/A,FALSE,"UnderlyingData"}</definedName>
    <definedName name="wrn.a11._.general._.government." localSheetId="9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9" hidden="1">{"a12 Federal Government",#N/A,FALSE,"RED Tables"}</definedName>
    <definedName name="wrn.a12._.Federal._.Government." hidden="1">{"a12 Federal Government",#N/A,FALSE,"RED Tables"}</definedName>
    <definedName name="wrn.a13._.social._.security." localSheetId="9" hidden="1">{"a13 social security",#N/A,FALSE,"RED Tables"}</definedName>
    <definedName name="wrn.a13._.social._.security." hidden="1">{"a13 social security",#N/A,FALSE,"RED Tables"}</definedName>
    <definedName name="wrn.a14._.regions._.and._.communities." localSheetId="9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9" hidden="1">{"a15 local governments",#N/A,FALSE,"RED Tables"}</definedName>
    <definedName name="wrn.a15._.local._.governments." hidden="1">{"a15 local governments",#N/A,FALSE,"RED Tables"}</definedName>
    <definedName name="wrn.BOP_MIDTERM." localSheetId="9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9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9" hidden="1">{#N/A,#N/A,FALSE,"CB";#N/A,#N/A,FALSE,"CMB";#N/A,#N/A,FALSE,"NBFI"}</definedName>
    <definedName name="wrn.MIT." hidden="1">{#N/A,#N/A,FALSE,"CB";#N/A,#N/A,FALSE,"CMB";#N/A,#N/A,FALSE,"NBFI"}</definedName>
    <definedName name="wrn.MONA." localSheetId="9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9" hidden="1">{"Tab1",#N/A,FALSE,"P";"Tab2",#N/A,FALSE,"P"}</definedName>
    <definedName name="wrn.Program." hidden="1">{"Tab1",#N/A,FALSE,"P";"Tab2",#N/A,FALSE,"P"}</definedName>
    <definedName name="wrn.Ques._.1." localSheetId="9" hidden="1">{"Ques 1",#N/A,FALSE,"NWEO138"}</definedName>
    <definedName name="wrn.Ques._.1." hidden="1">{"Ques 1",#N/A,FALSE,"NWEO138"}</definedName>
    <definedName name="wrn.Riqfin." localSheetId="9" hidden="1">{"Riqfin97",#N/A,FALSE,"Tran";"Riqfinpro",#N/A,FALSE,"Tran"}</definedName>
    <definedName name="wrn.Riqfin." hidden="1">{"Riqfin97",#N/A,FALSE,"Tran";"Riqfinpro",#N/A,FALSE,"Tran"}</definedName>
    <definedName name="wrn.Staff._.Report._.Tables." localSheetId="9" hidden="1">{#N/A,#N/A,FALSE,"SRFSYS";#N/A,#N/A,FALSE,"SRBSYS"}</definedName>
    <definedName name="wrn.Staff._.Report._.Tables." hidden="1">{#N/A,#N/A,FALSE,"SRFSYS";#N/A,#N/A,FALSE,"SRBSYS"}</definedName>
    <definedName name="wrn.WEO." localSheetId="9" hidden="1">{"WEO",#N/A,FALSE,"T"}</definedName>
    <definedName name="wrn.WEO." hidden="1">{"WEO",#N/A,FALSE,"T"}</definedName>
    <definedName name="ww" localSheetId="2" hidden="1">[40]M!#REF!</definedName>
    <definedName name="ww" localSheetId="4" hidden="1">[40]M!#REF!</definedName>
    <definedName name="ww" localSheetId="6" hidden="1">[40]M!#REF!</definedName>
    <definedName name="ww" localSheetId="9" hidden="1">[40]M!#REF!</definedName>
    <definedName name="ww" localSheetId="12" hidden="1">[40]M!#REF!</definedName>
    <definedName name="ww" hidden="1">[40]M!#REF!</definedName>
    <definedName name="www" localSheetId="9" hidden="1">{"Riqfin97",#N/A,FALSE,"Tran";"Riqfinpro",#N/A,FALSE,"Tran"}</definedName>
    <definedName name="www" hidden="1">{"Riqfin97",#N/A,FALSE,"Tran";"Riqfinpro",#N/A,FALSE,"Tran"}</definedName>
    <definedName name="XR" localSheetId="9">[1]REER!$AT$140:$BA$199</definedName>
    <definedName name="XR">[2]REER!$AT$140:$BA$199</definedName>
    <definedName name="xx" localSheetId="9" hidden="1">{"Riqfin97",#N/A,FALSE,"Tran";"Riqfinpro",#N/A,FALSE,"Tran"}</definedName>
    <definedName name="xx" hidden="1">{"Riqfin97",#N/A,FALSE,"Tran";"Riqfinpro",#N/A,FALSE,"Tran"}</definedName>
    <definedName name="xxWRS_1" localSheetId="2">#REF!</definedName>
    <definedName name="xxWRS_1" localSheetId="4">#REF!</definedName>
    <definedName name="xxWRS_1" localSheetId="6">'3b. Príjmy a výdavky VS (%HDP)'!#REF!</definedName>
    <definedName name="xxWRS_1" localSheetId="9">'6. Vydavky VS (COFOG)'!#REF!</definedName>
    <definedName name="xxWRS_1" localSheetId="12">#REF!</definedName>
    <definedName name="xxWRS_1">#REF!</definedName>
    <definedName name="xxWRS_10" localSheetId="2">#REF!</definedName>
    <definedName name="xxWRS_10" localSheetId="4">#REF!</definedName>
    <definedName name="xxWRS_10" localSheetId="6">'3b. Príjmy a výdavky VS (%HDP)'!#REF!</definedName>
    <definedName name="xxWRS_10" localSheetId="9">'6. Vydavky VS (COFOG)'!#REF!</definedName>
    <definedName name="xxWRS_10" localSheetId="12">#REF!</definedName>
    <definedName name="xxWRS_10">#REF!</definedName>
    <definedName name="xxWRS_11" localSheetId="2">#REF!</definedName>
    <definedName name="xxWRS_11" localSheetId="4">#REF!</definedName>
    <definedName name="xxWRS_11" localSheetId="6">'3b. Príjmy a výdavky VS (%HDP)'!#REF!</definedName>
    <definedName name="xxWRS_11" localSheetId="9">'6. Vydavky VS (COFOG)'!#REF!</definedName>
    <definedName name="xxWRS_11" localSheetId="12">#REF!</definedName>
    <definedName name="xxWRS_11">#REF!</definedName>
    <definedName name="xxWRS_12" localSheetId="2">#REF!</definedName>
    <definedName name="xxWRS_12" localSheetId="4">#REF!</definedName>
    <definedName name="xxWRS_12" localSheetId="6">'3b. Príjmy a výdavky VS (%HDP)'!#REF!</definedName>
    <definedName name="xxWRS_12" localSheetId="9">'6. Vydavky VS (COFOG)'!#REF!</definedName>
    <definedName name="xxWRS_12" localSheetId="12">#REF!</definedName>
    <definedName name="xxWRS_12">#REF!</definedName>
    <definedName name="xxWRS_2" localSheetId="2">#REF!</definedName>
    <definedName name="xxWRS_2" localSheetId="4">#REF!</definedName>
    <definedName name="xxWRS_2" localSheetId="6">'3b. Príjmy a výdavky VS (%HDP)'!#REF!</definedName>
    <definedName name="xxWRS_2" localSheetId="9">'6. Vydavky VS (COFOG)'!#REF!</definedName>
    <definedName name="xxWRS_2" localSheetId="12">#REF!</definedName>
    <definedName name="xxWRS_2">#REF!</definedName>
    <definedName name="xxWRS_6" localSheetId="2">#REF!</definedName>
    <definedName name="xxWRS_6" localSheetId="4">#REF!</definedName>
    <definedName name="xxWRS_6" localSheetId="6">'3b. Príjmy a výdavky VS (%HDP)'!#REF!</definedName>
    <definedName name="xxWRS_6" localSheetId="9">'6. Vydavky VS (COFOG)'!#REF!</definedName>
    <definedName name="xxWRS_6" localSheetId="12">#REF!</definedName>
    <definedName name="xxWRS_6">#REF!</definedName>
    <definedName name="xxWRS_7" localSheetId="2">#REF!</definedName>
    <definedName name="xxWRS_7" localSheetId="4">#REF!</definedName>
    <definedName name="xxWRS_7" localSheetId="6">'3b. Príjmy a výdavky VS (%HDP)'!#REF!</definedName>
    <definedName name="xxWRS_7" localSheetId="9">'6. Vydavky VS (COFOG)'!#REF!</definedName>
    <definedName name="xxWRS_7" localSheetId="12">#REF!</definedName>
    <definedName name="xxWRS_7">#REF!</definedName>
    <definedName name="xxWRS_8" localSheetId="2">#REF!</definedName>
    <definedName name="xxWRS_8" localSheetId="4">#REF!</definedName>
    <definedName name="xxWRS_8" localSheetId="6">'3b. Príjmy a výdavky VS (%HDP)'!#REF!</definedName>
    <definedName name="xxWRS_8" localSheetId="9">'6. Vydavky VS (COFOG)'!#REF!</definedName>
    <definedName name="xxWRS_8" localSheetId="12">#REF!</definedName>
    <definedName name="xxWRS_8">#REF!</definedName>
    <definedName name="xxWRS_9" localSheetId="2">#REF!</definedName>
    <definedName name="xxWRS_9" localSheetId="4">#REF!</definedName>
    <definedName name="xxWRS_9" localSheetId="6">'3b. Príjmy a výdavky VS (%HDP)'!#REF!</definedName>
    <definedName name="xxWRS_9" localSheetId="9">'6. Vydavky VS (COFOG)'!#REF!</definedName>
    <definedName name="xxWRS_9" localSheetId="12">#REF!</definedName>
    <definedName name="xxWRS_9">#REF!</definedName>
    <definedName name="xxxx" localSheetId="9" hidden="1">{"Riqfin97",#N/A,FALSE,"Tran";"Riqfinpro",#N/A,FALSE,"Tran"}</definedName>
    <definedName name="xxxx" hidden="1">{"Riqfin97",#N/A,FALSE,"Tran";"Riqfinpro",#N/A,FALSE,"Tran"}</definedName>
    <definedName name="yy" localSheetId="9" hidden="1">{"Tab1",#N/A,FALSE,"P";"Tab2",#N/A,FALSE,"P"}</definedName>
    <definedName name="yy" hidden="1">{"Tab1",#N/A,FALSE,"P";"Tab2",#N/A,FALSE,"P"}</definedName>
    <definedName name="yyy" localSheetId="9" hidden="1">{"Tab1",#N/A,FALSE,"P";"Tab2",#N/A,FALSE,"P"}</definedName>
    <definedName name="yyy" hidden="1">{"Tab1",#N/A,FALSE,"P";"Tab2",#N/A,FALSE,"P"}</definedName>
    <definedName name="yyyy" localSheetId="9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2" hidden="1">#REF!</definedName>
    <definedName name="Z_95224721_0485_11D4_BFD1_00508B5F4DA4_.wvu.Cols" localSheetId="4" hidden="1">#REF!</definedName>
    <definedName name="Z_95224721_0485_11D4_BFD1_00508B5F4DA4_.wvu.Cols" localSheetId="6" hidden="1">'3b. Príjmy a výdavky VS (%HDP)'!#REF!</definedName>
    <definedName name="Z_95224721_0485_11D4_BFD1_00508B5F4DA4_.wvu.Cols" localSheetId="9" hidden="1">'6. Vydavky VS (COFOG)'!#REF!</definedName>
    <definedName name="Z_95224721_0485_11D4_BFD1_00508B5F4DA4_.wvu.Cols" localSheetId="12" hidden="1">#REF!</definedName>
    <definedName name="Z_95224721_0485_11D4_BFD1_00508B5F4DA4_.wvu.Cols" hidden="1">#REF!</definedName>
    <definedName name="zpiz">[29]ZPIZ!$A$1:$F$65536</definedName>
    <definedName name="zz" localSheetId="9" hidden="1">{"Tab1",#N/A,FALSE,"P";"Tab2",#N/A,FALSE,"P"}</definedName>
    <definedName name="zz" hidden="1">{"Tab1",#N/A,FALSE,"P";"Tab2",#N/A,FALSE,"P"}</definedName>
    <definedName name="zzzs">[29]ZZZS!$A$1:$E$65536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" i="8" l="1"/>
  <c r="Z20" i="8"/>
  <c r="AA20" i="8"/>
  <c r="Y21" i="8"/>
  <c r="Z21" i="8"/>
  <c r="AA21" i="8"/>
  <c r="Y22" i="8"/>
  <c r="Z22" i="8"/>
  <c r="AA22" i="8"/>
  <c r="Y23" i="8"/>
  <c r="Z23" i="8"/>
  <c r="AA23" i="8"/>
  <c r="Y24" i="8"/>
  <c r="Z24" i="8"/>
  <c r="AA24" i="8"/>
  <c r="Y25" i="8"/>
  <c r="Z25" i="8"/>
  <c r="AA25" i="8"/>
  <c r="Y26" i="8"/>
  <c r="Z26" i="8"/>
  <c r="AA26" i="8"/>
  <c r="Y27" i="8"/>
  <c r="Z27" i="8"/>
  <c r="AA27" i="8"/>
  <c r="Y28" i="8"/>
  <c r="Z28" i="8"/>
  <c r="AA28" i="8"/>
  <c r="Y29" i="8"/>
  <c r="Z29" i="8"/>
  <c r="AA29" i="8"/>
  <c r="Y30" i="8"/>
  <c r="Z30" i="8"/>
  <c r="AA30" i="8"/>
  <c r="X30" i="8"/>
  <c r="X21" i="8"/>
  <c r="X22" i="8"/>
  <c r="X23" i="8"/>
  <c r="X24" i="8"/>
  <c r="X25" i="8"/>
  <c r="X26" i="8"/>
  <c r="X27" i="8"/>
  <c r="X28" i="8"/>
  <c r="X29" i="8"/>
  <c r="X20" i="8"/>
  <c r="W19" i="8"/>
  <c r="X19" i="8"/>
  <c r="Y19" i="8"/>
  <c r="Z19" i="8"/>
  <c r="AA19" i="8"/>
  <c r="AJ4" i="10"/>
  <c r="AJ5" i="10"/>
  <c r="AJ6" i="10"/>
  <c r="AJ7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D4" i="15"/>
  <c r="AD5" i="15"/>
  <c r="AD6" i="15"/>
  <c r="AD7" i="15"/>
  <c r="AD8" i="15"/>
  <c r="AD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23" i="15"/>
  <c r="AD24" i="15"/>
  <c r="AD25" i="15"/>
  <c r="AD26" i="15"/>
  <c r="AD27" i="15"/>
  <c r="AD28" i="15"/>
  <c r="AD29" i="15"/>
  <c r="AD30" i="15"/>
  <c r="AD31" i="15"/>
  <c r="AD3" i="15"/>
  <c r="AC4" i="15"/>
  <c r="AC5" i="15"/>
  <c r="AC6" i="15"/>
  <c r="AC7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23" i="15"/>
  <c r="AC24" i="15"/>
  <c r="AC25" i="15"/>
  <c r="AC26" i="15"/>
  <c r="AC27" i="15"/>
  <c r="AC28" i="15"/>
  <c r="AC29" i="15"/>
  <c r="AC30" i="15"/>
  <c r="AC31" i="15"/>
  <c r="AC3" i="15"/>
  <c r="AL34" i="17" l="1"/>
  <c r="AM34" i="17"/>
  <c r="AN34" i="17"/>
  <c r="AL32" i="17"/>
  <c r="AM32" i="17"/>
  <c r="AN32" i="17"/>
  <c r="AK32" i="17"/>
  <c r="AK29" i="17"/>
  <c r="AL29" i="17"/>
  <c r="AM29" i="17"/>
  <c r="AN29" i="17"/>
  <c r="AK28" i="3"/>
  <c r="AL28" i="3"/>
  <c r="AM28" i="3"/>
  <c r="AN28" i="3"/>
  <c r="AK28" i="17"/>
  <c r="AL28" i="17"/>
  <c r="AL26" i="17" s="1"/>
  <c r="AM28" i="17"/>
  <c r="AN28" i="17"/>
  <c r="AL27" i="17"/>
  <c r="AM27" i="17"/>
  <c r="AN27" i="17"/>
  <c r="AK27" i="17"/>
  <c r="AK26" i="17" l="1"/>
  <c r="AN26" i="17"/>
  <c r="AM26" i="17"/>
  <c r="AK34" i="17"/>
  <c r="AL22" i="17"/>
  <c r="AM22" i="17"/>
  <c r="AN22" i="17"/>
  <c r="AL19" i="17"/>
  <c r="AM19" i="17"/>
  <c r="AN19" i="17"/>
  <c r="AJ3" i="17"/>
  <c r="AJ19" i="17" s="1"/>
  <c r="AJ20" i="17" s="1"/>
  <c r="AJ5" i="17"/>
  <c r="AJ6" i="17"/>
  <c r="AJ8" i="17"/>
  <c r="AJ9" i="17"/>
  <c r="AJ13" i="17"/>
  <c r="AJ14" i="17"/>
  <c r="AJ16" i="17"/>
  <c r="AJ17" i="17"/>
  <c r="AJ25" i="17"/>
  <c r="AJ27" i="17"/>
  <c r="AJ26" i="17" s="1"/>
  <c r="AJ28" i="17"/>
  <c r="AJ31" i="17"/>
  <c r="AJ32" i="17"/>
  <c r="AJ33" i="17"/>
  <c r="AJ34" i="17"/>
  <c r="AK34" i="3"/>
  <c r="AL34" i="3"/>
  <c r="AM34" i="3"/>
  <c r="AN34" i="3"/>
  <c r="AK32" i="3"/>
  <c r="AL32" i="3"/>
  <c r="AM32" i="3"/>
  <c r="AN32" i="3"/>
  <c r="AJ29" i="3"/>
  <c r="AJ28" i="3"/>
  <c r="AJ26" i="3" s="1"/>
  <c r="AN26" i="3"/>
  <c r="AN29" i="3" s="1"/>
  <c r="AM26" i="3"/>
  <c r="AM29" i="3" s="1"/>
  <c r="AL26" i="3"/>
  <c r="AL29" i="3" s="1"/>
  <c r="AK26" i="3"/>
  <c r="AK29" i="3" s="1"/>
  <c r="AL22" i="3"/>
  <c r="AM22" i="3"/>
  <c r="AN22" i="3"/>
  <c r="AL19" i="3"/>
  <c r="AM19" i="3"/>
  <c r="AN19" i="3"/>
  <c r="AJ11" i="3"/>
  <c r="AJ11" i="17" l="1"/>
  <c r="AJ22" i="17" s="1"/>
  <c r="AJ29" i="17" s="1"/>
  <c r="AJ34" i="3" l="1"/>
  <c r="AJ32" i="3" l="1"/>
  <c r="AJ27" i="3" l="1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K4" i="5" l="1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K59" i="5"/>
  <c r="AK60" i="5"/>
  <c r="AK61" i="5"/>
  <c r="AK62" i="5"/>
  <c r="AK63" i="5"/>
  <c r="AK64" i="5"/>
  <c r="AK65" i="5"/>
  <c r="AK66" i="5"/>
  <c r="AK67" i="5"/>
  <c r="AK68" i="5"/>
  <c r="AK69" i="5"/>
  <c r="AK70" i="5"/>
  <c r="AK71" i="5"/>
  <c r="AK72" i="5"/>
  <c r="AK73" i="5"/>
  <c r="AK74" i="5"/>
  <c r="AK75" i="5"/>
  <c r="AK76" i="5"/>
  <c r="AK77" i="5"/>
  <c r="AK79" i="5"/>
  <c r="AN8" i="2"/>
  <c r="AN9" i="2"/>
  <c r="AN8" i="16"/>
  <c r="AN9" i="16"/>
  <c r="AK41" i="4" l="1"/>
  <c r="AK34" i="5" s="1"/>
  <c r="AK3" i="4"/>
  <c r="AK3" i="5" s="1"/>
  <c r="AK86" i="4" l="1"/>
  <c r="AK78" i="5" l="1"/>
  <c r="AK80" i="5" s="1"/>
  <c r="AN4" i="2"/>
  <c r="AN3" i="2"/>
  <c r="AL6" i="7"/>
  <c r="AL16" i="7"/>
  <c r="AL19" i="7"/>
  <c r="AN5" i="2" l="1"/>
  <c r="AN6" i="2" s="1"/>
  <c r="AN7" i="2"/>
  <c r="AL3" i="7"/>
  <c r="AL17" i="7" s="1"/>
  <c r="AL7" i="7"/>
  <c r="AL20" i="7"/>
  <c r="AL21" i="7" l="1"/>
  <c r="AL16" i="2" l="1"/>
  <c r="AM16" i="2"/>
  <c r="AN16" i="2"/>
  <c r="AJ31" i="9" l="1"/>
  <c r="AI31" i="9"/>
  <c r="AJ30" i="9"/>
  <c r="AI30" i="9"/>
  <c r="AJ29" i="9"/>
  <c r="AI29" i="9"/>
  <c r="AJ28" i="9"/>
  <c r="AI28" i="9"/>
  <c r="AJ27" i="9"/>
  <c r="AI27" i="9"/>
  <c r="AJ26" i="9"/>
  <c r="AI26" i="9"/>
  <c r="AJ25" i="9"/>
  <c r="AI25" i="9"/>
  <c r="AJ24" i="9"/>
  <c r="AI24" i="9"/>
  <c r="AJ23" i="9"/>
  <c r="AI23" i="9"/>
  <c r="AJ22" i="9"/>
  <c r="AI22" i="9"/>
  <c r="AJ21" i="9"/>
  <c r="AI21" i="9"/>
  <c r="AJ20" i="9"/>
  <c r="AI20" i="9"/>
  <c r="AJ19" i="9"/>
  <c r="AI19" i="9"/>
  <c r="AJ18" i="9"/>
  <c r="AI18" i="9"/>
  <c r="AJ17" i="9"/>
  <c r="AI17" i="9"/>
  <c r="AJ16" i="9"/>
  <c r="AI16" i="9"/>
  <c r="AJ15" i="9"/>
  <c r="AI15" i="9"/>
  <c r="AJ14" i="9"/>
  <c r="AI14" i="9"/>
  <c r="AJ13" i="9"/>
  <c r="AI13" i="9"/>
  <c r="AJ12" i="9"/>
  <c r="AI12" i="9"/>
  <c r="AJ11" i="9"/>
  <c r="AI11" i="9"/>
  <c r="AJ10" i="9"/>
  <c r="AI10" i="9"/>
  <c r="AJ9" i="9"/>
  <c r="AI9" i="9"/>
  <c r="AJ8" i="9"/>
  <c r="AI8" i="9"/>
  <c r="AJ7" i="9"/>
  <c r="AI7" i="9"/>
  <c r="AJ6" i="9"/>
  <c r="AI6" i="9"/>
  <c r="AJ5" i="9"/>
  <c r="AI5" i="9"/>
  <c r="AJ4" i="9"/>
  <c r="AI4" i="9"/>
  <c r="AJ3" i="9"/>
  <c r="AI3" i="9"/>
  <c r="AI31" i="10"/>
  <c r="AI30" i="10"/>
  <c r="AI29" i="10"/>
  <c r="AI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AI5" i="10"/>
  <c r="AI4" i="10"/>
  <c r="AJ3" i="10"/>
  <c r="AI3" i="10"/>
  <c r="AB34" i="15"/>
  <c r="AB33" i="15"/>
  <c r="AI31" i="12"/>
  <c r="AJ31" i="12"/>
  <c r="AJ30" i="12"/>
  <c r="AI30" i="12"/>
  <c r="AJ29" i="12"/>
  <c r="AI29" i="12"/>
  <c r="AJ28" i="12"/>
  <c r="AI28" i="12"/>
  <c r="AJ27" i="12"/>
  <c r="AI27" i="12"/>
  <c r="AJ26" i="12"/>
  <c r="AI26" i="12"/>
  <c r="AJ25" i="12"/>
  <c r="AI25" i="12"/>
  <c r="AJ24" i="12"/>
  <c r="AI24" i="12"/>
  <c r="AJ23" i="12"/>
  <c r="AI23" i="12"/>
  <c r="AJ22" i="12"/>
  <c r="AI22" i="12"/>
  <c r="AJ21" i="12"/>
  <c r="AI21" i="12"/>
  <c r="AJ20" i="12"/>
  <c r="AI20" i="12"/>
  <c r="AJ19" i="12"/>
  <c r="AI19" i="12"/>
  <c r="AJ18" i="12"/>
  <c r="AI18" i="12"/>
  <c r="AJ17" i="12"/>
  <c r="AI17" i="12"/>
  <c r="AJ16" i="12"/>
  <c r="AI16" i="12"/>
  <c r="AJ15" i="12"/>
  <c r="AI15" i="12"/>
  <c r="AJ14" i="12"/>
  <c r="AI14" i="12"/>
  <c r="AJ13" i="12"/>
  <c r="AI13" i="12"/>
  <c r="AJ12" i="12"/>
  <c r="AI12" i="12"/>
  <c r="AJ11" i="12"/>
  <c r="AI11" i="12"/>
  <c r="AJ10" i="12"/>
  <c r="AI10" i="12"/>
  <c r="AJ9" i="12"/>
  <c r="AI9" i="12"/>
  <c r="AJ8" i="12"/>
  <c r="AI8" i="12"/>
  <c r="AJ7" i="12"/>
  <c r="AI7" i="12"/>
  <c r="AJ6" i="12"/>
  <c r="AI6" i="12"/>
  <c r="AJ5" i="12"/>
  <c r="AI5" i="12"/>
  <c r="AJ4" i="12"/>
  <c r="AI4" i="12"/>
  <c r="AJ3" i="12"/>
  <c r="AI3" i="12"/>
  <c r="AJ31" i="11"/>
  <c r="AJ30" i="11"/>
  <c r="AJ29" i="11"/>
  <c r="AJ28" i="11"/>
  <c r="AJ27" i="11"/>
  <c r="AJ26" i="11"/>
  <c r="AJ25" i="11"/>
  <c r="AJ24" i="11"/>
  <c r="AJ23" i="11"/>
  <c r="AJ22" i="11"/>
  <c r="AJ21" i="11"/>
  <c r="AJ20" i="11"/>
  <c r="AJ19" i="11"/>
  <c r="AJ18" i="11"/>
  <c r="AJ17" i="11"/>
  <c r="AJ16" i="11"/>
  <c r="AJ15" i="11"/>
  <c r="AJ14" i="11"/>
  <c r="AJ13" i="11"/>
  <c r="AJ12" i="11"/>
  <c r="AJ11" i="11"/>
  <c r="AJ10" i="11"/>
  <c r="AJ9" i="11"/>
  <c r="AJ8" i="11"/>
  <c r="AJ7" i="11"/>
  <c r="AJ6" i="11"/>
  <c r="AJ5" i="11"/>
  <c r="AJ4" i="11"/>
  <c r="AJ3" i="11"/>
  <c r="AI31" i="11"/>
  <c r="AI30" i="11"/>
  <c r="AI29" i="11"/>
  <c r="AI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4" i="11"/>
  <c r="AI3" i="11"/>
  <c r="AI5" i="11"/>
  <c r="AJ3" i="6" l="1"/>
  <c r="AJ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72" i="6"/>
  <c r="D42" i="4"/>
  <c r="K42" i="4"/>
  <c r="L42" i="4"/>
  <c r="O42" i="4"/>
  <c r="D47" i="4"/>
  <c r="E47" i="4"/>
  <c r="E42" i="4" s="1"/>
  <c r="F47" i="4"/>
  <c r="F42" i="4" s="1"/>
  <c r="G47" i="4"/>
  <c r="G42" i="4" s="1"/>
  <c r="H47" i="4"/>
  <c r="H42" i="4" s="1"/>
  <c r="I47" i="4"/>
  <c r="I42" i="4" s="1"/>
  <c r="J47" i="4"/>
  <c r="J42" i="4" s="1"/>
  <c r="K47" i="4"/>
  <c r="L47" i="4"/>
  <c r="M47" i="4"/>
  <c r="M42" i="4" s="1"/>
  <c r="N47" i="4"/>
  <c r="N42" i="4" s="1"/>
  <c r="O47" i="4"/>
  <c r="P47" i="4"/>
  <c r="P42" i="4" s="1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D80" i="4"/>
  <c r="E80" i="4"/>
  <c r="L80" i="4"/>
  <c r="M80" i="4"/>
  <c r="D81" i="4"/>
  <c r="E81" i="4"/>
  <c r="F81" i="4"/>
  <c r="F80" i="4" s="1"/>
  <c r="G81" i="4"/>
  <c r="G80" i="4" s="1"/>
  <c r="H81" i="4"/>
  <c r="H80" i="4" s="1"/>
  <c r="I81" i="4"/>
  <c r="I80" i="4" s="1"/>
  <c r="J81" i="4"/>
  <c r="J80" i="4" s="1"/>
  <c r="K81" i="4"/>
  <c r="K80" i="4" s="1"/>
  <c r="L81" i="4"/>
  <c r="M81" i="4"/>
  <c r="N81" i="4"/>
  <c r="N80" i="4" s="1"/>
  <c r="O81" i="4"/>
  <c r="O80" i="4" s="1"/>
  <c r="P81" i="4"/>
  <c r="P80" i="4" s="1"/>
  <c r="AG32" i="11"/>
  <c r="AG33" i="11"/>
  <c r="AG32" i="12"/>
  <c r="AG33" i="12"/>
  <c r="AG33" i="10"/>
  <c r="AG34" i="10"/>
  <c r="AG32" i="9"/>
  <c r="AG33" i="9"/>
  <c r="AJ19" i="3"/>
  <c r="AK19" i="3"/>
  <c r="AJ35" i="6" l="1"/>
  <c r="AI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O34" i="3"/>
  <c r="P34" i="3"/>
  <c r="Q34" i="3"/>
  <c r="R34" i="3"/>
  <c r="L34" i="3"/>
  <c r="M34" i="3"/>
  <c r="N34" i="3"/>
  <c r="K34" i="3"/>
  <c r="F32" i="3" l="1"/>
  <c r="AI3" i="6" l="1"/>
  <c r="AI4" i="6"/>
  <c r="AI5" i="6"/>
  <c r="AI6" i="6"/>
  <c r="AI7" i="6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72" i="6"/>
  <c r="AI35" i="6" l="1"/>
  <c r="AG72" i="6"/>
  <c r="AF72" i="6"/>
  <c r="AE72" i="6"/>
  <c r="AK6" i="7" l="1"/>
  <c r="AN18" i="2" l="1"/>
  <c r="AA33" i="15" l="1"/>
  <c r="AA34" i="15"/>
  <c r="AC32" i="15"/>
  <c r="AI8" i="17" l="1"/>
  <c r="AI9" i="17"/>
  <c r="AI31" i="17"/>
  <c r="AI27" i="17" s="1"/>
  <c r="AI33" i="17"/>
  <c r="AI34" i="17"/>
  <c r="AM8" i="16"/>
  <c r="AM9" i="16"/>
  <c r="AM9" i="2"/>
  <c r="AM8" i="2"/>
  <c r="AI17" i="3" l="1"/>
  <c r="AI17" i="17" s="1"/>
  <c r="AI16" i="3"/>
  <c r="AI16" i="17" s="1"/>
  <c r="AG16" i="7" l="1"/>
  <c r="AK20" i="7"/>
  <c r="AK16" i="7"/>
  <c r="AK19" i="7"/>
  <c r="AJ4" i="5" l="1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9" i="5"/>
  <c r="AI16" i="2"/>
  <c r="AM18" i="2"/>
  <c r="AJ41" i="4"/>
  <c r="AJ34" i="5" s="1"/>
  <c r="AJ3" i="4"/>
  <c r="AJ3" i="5" s="1"/>
  <c r="AF3" i="4"/>
  <c r="AF3" i="5" s="1"/>
  <c r="AJ86" i="4" l="1"/>
  <c r="AJ88" i="4" l="1"/>
  <c r="AJ89" i="4" s="1"/>
  <c r="AM3" i="2"/>
  <c r="AM4" i="2"/>
  <c r="AM7" i="2" s="1"/>
  <c r="AJ78" i="5"/>
  <c r="AJ80" i="5" s="1"/>
  <c r="V19" i="8"/>
  <c r="AM5" i="2" l="1"/>
  <c r="AM6" i="2" s="1"/>
  <c r="AK3" i="7"/>
  <c r="AM3" i="16"/>
  <c r="AM4" i="16" s="1"/>
  <c r="AM5" i="16" l="1"/>
  <c r="AM7" i="16"/>
  <c r="AK4" i="7"/>
  <c r="AK17" i="7"/>
  <c r="AK21" i="7" s="1"/>
  <c r="AL23" i="7" s="1"/>
  <c r="AK7" i="7"/>
  <c r="AL9" i="7" s="1"/>
  <c r="AB32" i="12"/>
  <c r="V32" i="12"/>
  <c r="W32" i="12"/>
  <c r="X32" i="12"/>
  <c r="Y32" i="12"/>
  <c r="Z32" i="12"/>
  <c r="AA32" i="12"/>
  <c r="V33" i="12"/>
  <c r="W33" i="12"/>
  <c r="X33" i="12"/>
  <c r="Y33" i="12"/>
  <c r="Z33" i="12"/>
  <c r="AA33" i="12"/>
  <c r="AK8" i="7" l="1"/>
  <c r="AK18" i="7"/>
  <c r="AK22" i="7" s="1"/>
  <c r="AM6" i="16"/>
  <c r="A26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U19" i="8" l="1"/>
  <c r="AF32" i="11" l="1"/>
  <c r="AF33" i="11"/>
  <c r="AF32" i="12"/>
  <c r="AF33" i="12"/>
  <c r="AI41" i="4" l="1"/>
  <c r="AH41" i="4"/>
  <c r="AG41" i="4"/>
  <c r="AF41" i="4"/>
  <c r="AE41" i="4"/>
  <c r="AD41" i="4"/>
  <c r="AC41" i="4"/>
  <c r="AB41" i="4"/>
  <c r="AA41" i="4"/>
  <c r="Z41" i="4"/>
  <c r="Y41" i="4"/>
  <c r="X41" i="4"/>
  <c r="AI3" i="4"/>
  <c r="AH3" i="4"/>
  <c r="AG3" i="4"/>
  <c r="AE3" i="4"/>
  <c r="AD3" i="4"/>
  <c r="AC3" i="4"/>
  <c r="AB3" i="4"/>
  <c r="AA3" i="4"/>
  <c r="X3" i="4"/>
  <c r="Z3" i="4"/>
  <c r="Y3" i="4"/>
  <c r="AF34" i="5" l="1"/>
  <c r="AF86" i="4"/>
  <c r="K33" i="17"/>
  <c r="L33" i="17"/>
  <c r="M33" i="17"/>
  <c r="E31" i="17"/>
  <c r="F31" i="17"/>
  <c r="G31" i="17"/>
  <c r="H31" i="17"/>
  <c r="I31" i="17"/>
  <c r="J31" i="17"/>
  <c r="K31" i="17"/>
  <c r="L31" i="17"/>
  <c r="M31" i="17"/>
  <c r="F32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N33" i="17"/>
  <c r="O33" i="17"/>
  <c r="P33" i="17"/>
  <c r="Q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F33" i="17"/>
  <c r="AG33" i="17"/>
  <c r="AA34" i="17"/>
  <c r="AB34" i="17"/>
  <c r="AC34" i="17"/>
  <c r="AD34" i="17"/>
  <c r="AE34" i="17"/>
  <c r="AF34" i="17"/>
  <c r="AG34" i="17"/>
  <c r="AF16" i="3"/>
  <c r="AF16" i="17" s="1"/>
  <c r="AG16" i="3"/>
  <c r="AG16" i="17" s="1"/>
  <c r="AH16" i="3"/>
  <c r="AH16" i="17" s="1"/>
  <c r="AF17" i="3"/>
  <c r="AF17" i="17" s="1"/>
  <c r="AG17" i="3"/>
  <c r="AG17" i="17" s="1"/>
  <c r="AH17" i="3"/>
  <c r="AH17" i="17" s="1"/>
  <c r="E3" i="17"/>
  <c r="E11" i="17" s="1"/>
  <c r="E8" i="17"/>
  <c r="F8" i="17"/>
  <c r="G8" i="17"/>
  <c r="H8" i="17"/>
  <c r="I8" i="17"/>
  <c r="J8" i="17"/>
  <c r="K8" i="17"/>
  <c r="L8" i="17"/>
  <c r="M8" i="17"/>
  <c r="N8" i="17"/>
  <c r="E9" i="17"/>
  <c r="F9" i="17"/>
  <c r="G9" i="17"/>
  <c r="H9" i="17"/>
  <c r="I9" i="17"/>
  <c r="J9" i="17"/>
  <c r="K9" i="17"/>
  <c r="L9" i="17"/>
  <c r="M9" i="17"/>
  <c r="N9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34" i="17"/>
  <c r="AH33" i="17"/>
  <c r="AH31" i="17"/>
  <c r="AH9" i="17"/>
  <c r="AH8" i="17"/>
  <c r="AK22" i="3" l="1"/>
  <c r="AH32" i="9" l="1"/>
  <c r="AH33" i="9"/>
  <c r="AH33" i="10" l="1"/>
  <c r="AH34" i="10"/>
  <c r="E4" i="16" l="1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E5" i="16"/>
  <c r="E6" i="16"/>
  <c r="F6" i="16"/>
  <c r="G6" i="16"/>
  <c r="H6" i="16"/>
  <c r="E7" i="16"/>
  <c r="F7" i="16"/>
  <c r="G7" i="16"/>
  <c r="H7" i="16"/>
  <c r="E9" i="16"/>
  <c r="F9" i="16"/>
  <c r="G9" i="16"/>
  <c r="H9" i="16"/>
  <c r="I9" i="16"/>
  <c r="J9" i="16"/>
  <c r="K9" i="16"/>
  <c r="L9" i="16"/>
  <c r="M9" i="16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L9" i="16" l="1"/>
  <c r="AK19" i="17"/>
  <c r="AK9" i="16" s="1"/>
  <c r="AJ9" i="16"/>
  <c r="AK22" i="17" l="1"/>
  <c r="AK8" i="16"/>
  <c r="AL8" i="16"/>
  <c r="AJ8" i="16"/>
  <c r="Q33" i="16" l="1"/>
  <c r="R33" i="16" s="1"/>
  <c r="S33" i="16" s="1"/>
  <c r="T33" i="16" s="1"/>
  <c r="U33" i="16" s="1"/>
  <c r="V33" i="16" s="1"/>
  <c r="W33" i="16" s="1"/>
  <c r="X33" i="16" s="1"/>
  <c r="Y33" i="16" s="1"/>
  <c r="Z33" i="16" s="1"/>
  <c r="AA33" i="16" s="1"/>
  <c r="AB33" i="16" s="1"/>
  <c r="AC33" i="16" s="1"/>
  <c r="AD33" i="16" s="1"/>
  <c r="AE33" i="16" s="1"/>
  <c r="AE26" i="16"/>
  <c r="AD26" i="16"/>
  <c r="AC26" i="16"/>
  <c r="AB26" i="16"/>
  <c r="AA26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J26" i="16"/>
  <c r="F3" i="2" l="1"/>
  <c r="F3" i="16" s="1"/>
  <c r="E3" i="2"/>
  <c r="E3" i="16" s="1"/>
  <c r="AC34" i="15" l="1"/>
  <c r="AC33" i="15" l="1"/>
  <c r="AJ33" i="9"/>
  <c r="AI33" i="9"/>
  <c r="AJ32" i="9"/>
  <c r="AI32" i="9"/>
  <c r="Z33" i="15" l="1"/>
  <c r="Z34" i="15"/>
  <c r="AI3" i="5" l="1"/>
  <c r="AI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9" i="5"/>
  <c r="T19" i="8"/>
  <c r="AJ16" i="7" l="1"/>
  <c r="AJ19" i="7"/>
  <c r="AB23" i="6" l="1"/>
  <c r="C24" i="6"/>
  <c r="C25" i="6"/>
  <c r="C27" i="6"/>
  <c r="C28" i="6"/>
  <c r="C29" i="6"/>
  <c r="C30" i="6"/>
  <c r="C31" i="6"/>
  <c r="C32" i="6"/>
  <c r="C33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C23" i="6"/>
  <c r="AD23" i="6"/>
  <c r="AE23" i="6"/>
  <c r="AF23" i="6"/>
  <c r="AG23" i="6"/>
  <c r="AH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C20" i="6"/>
  <c r="C21" i="6"/>
  <c r="C22" i="6"/>
  <c r="C2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7" i="6"/>
  <c r="B28" i="6"/>
  <c r="B29" i="6"/>
  <c r="B30" i="6"/>
  <c r="B31" i="6"/>
  <c r="B32" i="6"/>
  <c r="B33" i="6"/>
  <c r="A34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7" i="6"/>
  <c r="A28" i="6"/>
  <c r="A29" i="6"/>
  <c r="A30" i="6"/>
  <c r="A31" i="6"/>
  <c r="A32" i="6"/>
  <c r="A33" i="6"/>
  <c r="A3" i="6"/>
  <c r="AC72" i="6"/>
  <c r="AD72" i="6"/>
  <c r="AH72" i="6"/>
  <c r="AB72" i="6" l="1"/>
  <c r="AH3" i="6" l="1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34" i="6"/>
  <c r="AI86" i="4"/>
  <c r="AD86" i="4"/>
  <c r="AN19" i="2"/>
  <c r="AL18" i="2"/>
  <c r="AG3" i="2" l="1"/>
  <c r="AG3" i="16" s="1"/>
  <c r="AG4" i="2"/>
  <c r="AG4" i="16" s="1"/>
  <c r="AI88" i="4"/>
  <c r="AI89" i="4" s="1"/>
  <c r="AL3" i="2"/>
  <c r="AL4" i="2"/>
  <c r="AI78" i="5"/>
  <c r="AI80" i="5" s="1"/>
  <c r="AH35" i="6"/>
  <c r="AJ6" i="7" s="1"/>
  <c r="AH86" i="4"/>
  <c r="AB86" i="4"/>
  <c r="Z86" i="4"/>
  <c r="AC86" i="4"/>
  <c r="AG86" i="4"/>
  <c r="AA86" i="4"/>
  <c r="AE86" i="4"/>
  <c r="AL7" i="2" l="1"/>
  <c r="AD3" i="2"/>
  <c r="AD3" i="16" s="1"/>
  <c r="AD4" i="2"/>
  <c r="AD4" i="16" s="1"/>
  <c r="AC3" i="2"/>
  <c r="AC3" i="16" s="1"/>
  <c r="AC4" i="2"/>
  <c r="AC4" i="16" s="1"/>
  <c r="AJ3" i="2"/>
  <c r="AJ4" i="2"/>
  <c r="AH88" i="4"/>
  <c r="AH89" i="4" s="1"/>
  <c r="AK3" i="2"/>
  <c r="AK4" i="2"/>
  <c r="AL3" i="16"/>
  <c r="AL4" i="16" s="1"/>
  <c r="AF3" i="2"/>
  <c r="AF3" i="16" s="1"/>
  <c r="AF4" i="2"/>
  <c r="AF4" i="16" s="1"/>
  <c r="AH3" i="2"/>
  <c r="AH3" i="16" s="1"/>
  <c r="AH4" i="2"/>
  <c r="AH4" i="16" s="1"/>
  <c r="AE3" i="2"/>
  <c r="AE3" i="16" s="1"/>
  <c r="AE4" i="2"/>
  <c r="AE4" i="16" s="1"/>
  <c r="AI3" i="2"/>
  <c r="AI3" i="16" s="1"/>
  <c r="AI4" i="2"/>
  <c r="AI4" i="16" s="1"/>
  <c r="AJ20" i="7"/>
  <c r="AJ3" i="7"/>
  <c r="AJ17" i="7" s="1"/>
  <c r="AL8" i="2"/>
  <c r="AL9" i="2"/>
  <c r="AK3" i="16" l="1"/>
  <c r="AK4" i="16" s="1"/>
  <c r="AL5" i="16"/>
  <c r="AJ4" i="7"/>
  <c r="AL7" i="16"/>
  <c r="AJ7" i="7"/>
  <c r="AK9" i="7" s="1"/>
  <c r="AL5" i="2"/>
  <c r="AL6" i="2" s="1"/>
  <c r="AJ21" i="7"/>
  <c r="AK23" i="7" s="1"/>
  <c r="AH33" i="11"/>
  <c r="AH32" i="11"/>
  <c r="AK5" i="16" l="1"/>
  <c r="AI4" i="7"/>
  <c r="AI18" i="7" s="1"/>
  <c r="AL6" i="16"/>
  <c r="AJ18" i="7"/>
  <c r="AJ22" i="7" s="1"/>
  <c r="AK24" i="7" s="1"/>
  <c r="AJ8" i="7"/>
  <c r="AK10" i="7" s="1"/>
  <c r="AG4" i="7"/>
  <c r="AG18" i="7" s="1"/>
  <c r="AH33" i="12"/>
  <c r="AH32" i="12"/>
  <c r="AF34" i="10"/>
  <c r="AF33" i="10"/>
  <c r="AF33" i="9"/>
  <c r="AF32" i="9"/>
  <c r="AK6" i="16" l="1"/>
  <c r="C33" i="9"/>
  <c r="X34" i="15" l="1"/>
  <c r="T34" i="15"/>
  <c r="S34" i="15"/>
  <c r="P34" i="15"/>
  <c r="L34" i="15"/>
  <c r="K34" i="15"/>
  <c r="H34" i="15"/>
  <c r="D34" i="15"/>
  <c r="C34" i="15"/>
  <c r="Y33" i="15"/>
  <c r="U33" i="15"/>
  <c r="T33" i="15"/>
  <c r="Q33" i="15"/>
  <c r="M33" i="15"/>
  <c r="L33" i="15"/>
  <c r="I33" i="15"/>
  <c r="E33" i="15"/>
  <c r="X33" i="15"/>
  <c r="V33" i="15"/>
  <c r="S33" i="15"/>
  <c r="P33" i="15"/>
  <c r="N33" i="15"/>
  <c r="K33" i="15"/>
  <c r="H33" i="15"/>
  <c r="F33" i="15"/>
  <c r="C33" i="15"/>
  <c r="Y34" i="15"/>
  <c r="W34" i="15"/>
  <c r="V34" i="15"/>
  <c r="U34" i="15"/>
  <c r="R34" i="15"/>
  <c r="Q34" i="15"/>
  <c r="O34" i="15"/>
  <c r="N34" i="15"/>
  <c r="M34" i="15"/>
  <c r="J34" i="15"/>
  <c r="I34" i="15"/>
  <c r="G34" i="15"/>
  <c r="F34" i="15"/>
  <c r="E34" i="15"/>
  <c r="W33" i="15"/>
  <c r="R33" i="15"/>
  <c r="O33" i="15"/>
  <c r="J33" i="15"/>
  <c r="G33" i="15"/>
  <c r="W32" i="15"/>
  <c r="V32" i="15"/>
  <c r="U32" i="15"/>
  <c r="D33" i="15" l="1"/>
  <c r="AD33" i="15"/>
  <c r="AD34" i="15" l="1"/>
  <c r="S19" i="8" l="1"/>
  <c r="AI19" i="7" l="1"/>
  <c r="AI16" i="7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B34" i="6"/>
  <c r="AG19" i="6" l="1"/>
  <c r="AG18" i="6"/>
  <c r="AG17" i="6"/>
  <c r="AG16" i="6"/>
  <c r="AG15" i="6"/>
  <c r="AG14" i="6"/>
  <c r="AG13" i="6"/>
  <c r="AG12" i="6"/>
  <c r="AG11" i="6"/>
  <c r="AG10" i="6"/>
  <c r="AG9" i="6"/>
  <c r="AG8" i="6"/>
  <c r="AG7" i="6"/>
  <c r="AG6" i="6"/>
  <c r="AG5" i="6"/>
  <c r="AG4" i="6"/>
  <c r="AG3" i="6"/>
  <c r="AH79" i="5"/>
  <c r="AH77" i="5"/>
  <c r="AH76" i="5"/>
  <c r="AH75" i="5"/>
  <c r="AH74" i="5"/>
  <c r="AH73" i="5"/>
  <c r="AH72" i="5"/>
  <c r="AH71" i="5"/>
  <c r="AH70" i="5"/>
  <c r="AH69" i="5"/>
  <c r="AH68" i="5"/>
  <c r="AH67" i="5"/>
  <c r="AH66" i="5"/>
  <c r="AH65" i="5"/>
  <c r="AH64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38" i="5"/>
  <c r="AH37" i="5"/>
  <c r="AH36" i="5"/>
  <c r="AH35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H5" i="5"/>
  <c r="AK9" i="2"/>
  <c r="AK8" i="2"/>
  <c r="AG35" i="6" l="1"/>
  <c r="AI6" i="7" l="1"/>
  <c r="AK16" i="2"/>
  <c r="AK18" i="2"/>
  <c r="AK7" i="16" l="1"/>
  <c r="AK7" i="2"/>
  <c r="AI20" i="7"/>
  <c r="AI22" i="7" s="1"/>
  <c r="AJ24" i="7" s="1"/>
  <c r="AI8" i="7"/>
  <c r="AJ10" i="7" s="1"/>
  <c r="AH34" i="5"/>
  <c r="AH3" i="5" l="1"/>
  <c r="AH4" i="5"/>
  <c r="AH78" i="5" l="1"/>
  <c r="AH80" i="5" s="1"/>
  <c r="AI3" i="7"/>
  <c r="AI17" i="7" l="1"/>
  <c r="AI21" i="7" s="1"/>
  <c r="AJ23" i="7" s="1"/>
  <c r="AI7" i="7"/>
  <c r="AK5" i="2"/>
  <c r="AK6" i="2" s="1"/>
  <c r="AE33" i="10"/>
  <c r="AE34" i="10"/>
  <c r="AE32" i="11"/>
  <c r="AE33" i="11"/>
  <c r="AE32" i="9"/>
  <c r="AE33" i="9"/>
  <c r="AE32" i="12"/>
  <c r="AE33" i="12"/>
  <c r="AF3" i="6"/>
  <c r="AF4" i="6"/>
  <c r="AF5" i="6"/>
  <c r="AF6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39" i="6"/>
  <c r="AJ9" i="7" l="1"/>
  <c r="AF35" i="6"/>
  <c r="D4" i="4"/>
  <c r="AH6" i="7" l="1"/>
  <c r="D41" i="4"/>
  <c r="M41" i="4"/>
  <c r="G41" i="4"/>
  <c r="O41" i="4"/>
  <c r="P41" i="4"/>
  <c r="N41" i="4"/>
  <c r="H41" i="4"/>
  <c r="F41" i="4"/>
  <c r="E41" i="4"/>
  <c r="I41" i="4"/>
  <c r="L41" i="4"/>
  <c r="K41" i="4"/>
  <c r="J41" i="4"/>
  <c r="D29" i="4"/>
  <c r="AJ7" i="2" l="1"/>
  <c r="AI33" i="11"/>
  <c r="AJ33" i="11" l="1"/>
  <c r="AI32" i="11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C33" i="10"/>
  <c r="C34" i="10"/>
  <c r="AI34" i="10" l="1"/>
  <c r="AG5" i="5" l="1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H20" i="7" l="1"/>
  <c r="AH19" i="7"/>
  <c r="AH16" i="7"/>
  <c r="AJ9" i="2" l="1"/>
  <c r="AJ8" i="2"/>
  <c r="AG34" i="5"/>
  <c r="AJ18" i="2"/>
  <c r="AG3" i="5" l="1"/>
  <c r="AG4" i="5"/>
  <c r="AD33" i="12" l="1"/>
  <c r="AD32" i="12"/>
  <c r="AD33" i="11"/>
  <c r="AD32" i="11"/>
  <c r="AG78" i="5" l="1"/>
  <c r="AD33" i="9"/>
  <c r="AD32" i="9"/>
  <c r="AH3" i="7" l="1"/>
  <c r="B72" i="6"/>
  <c r="AH17" i="7" l="1"/>
  <c r="AH7" i="7"/>
  <c r="AJ5" i="2"/>
  <c r="J26" i="2"/>
  <c r="AJ6" i="2" l="1"/>
  <c r="AH21" i="7"/>
  <c r="AI23" i="7" s="1"/>
  <c r="Q33" i="2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K26" i="2"/>
  <c r="L26" i="2"/>
  <c r="AI9" i="7" l="1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M26" i="2"/>
  <c r="AE19" i="7" l="1"/>
  <c r="AC19" i="7"/>
  <c r="AD19" i="7"/>
  <c r="AF19" i="7"/>
  <c r="AG19" i="7"/>
  <c r="AE16" i="3" l="1"/>
  <c r="AE16" i="17" s="1"/>
  <c r="AE17" i="3"/>
  <c r="AE17" i="17" s="1"/>
  <c r="E11" i="3"/>
  <c r="AF5" i="5" l="1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9" i="5"/>
  <c r="AI33" i="10" l="1"/>
  <c r="AE3" i="6" l="1"/>
  <c r="AE4" i="6"/>
  <c r="AE5" i="6"/>
  <c r="AE6" i="6"/>
  <c r="AE7" i="6"/>
  <c r="AE8" i="6"/>
  <c r="AE9" i="6"/>
  <c r="AE10" i="6"/>
  <c r="AE11" i="6"/>
  <c r="AE12" i="6"/>
  <c r="AE13" i="6"/>
  <c r="AE14" i="6"/>
  <c r="AE15" i="6"/>
  <c r="AE16" i="6"/>
  <c r="AE17" i="6"/>
  <c r="AE18" i="6"/>
  <c r="AE19" i="6"/>
  <c r="AE35" i="6" l="1"/>
  <c r="AG6" i="7" s="1"/>
  <c r="AI7" i="2" l="1"/>
  <c r="AF4" i="5"/>
  <c r="AG8" i="7" l="1"/>
  <c r="AG20" i="7"/>
  <c r="AG22" i="7" s="1"/>
  <c r="AI18" i="2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AE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AE67" i="5"/>
  <c r="AD67" i="5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AE66" i="5"/>
  <c r="AD66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N58" i="5"/>
  <c r="M58" i="5"/>
  <c r="L58" i="5"/>
  <c r="K58" i="5"/>
  <c r="J58" i="5"/>
  <c r="I58" i="5"/>
  <c r="H58" i="5"/>
  <c r="G58" i="5"/>
  <c r="F58" i="5"/>
  <c r="E58" i="5"/>
  <c r="D58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N43" i="5"/>
  <c r="M43" i="5"/>
  <c r="L43" i="5"/>
  <c r="K43" i="5"/>
  <c r="J43" i="5"/>
  <c r="I43" i="5"/>
  <c r="H43" i="5"/>
  <c r="G43" i="5"/>
  <c r="F43" i="5"/>
  <c r="E43" i="5"/>
  <c r="D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N17" i="5"/>
  <c r="M17" i="5"/>
  <c r="L17" i="5"/>
  <c r="K17" i="5"/>
  <c r="J17" i="5"/>
  <c r="I17" i="5"/>
  <c r="H17" i="5"/>
  <c r="G17" i="5"/>
  <c r="F17" i="5"/>
  <c r="E17" i="5"/>
  <c r="D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AD17" i="3"/>
  <c r="AD17" i="17" s="1"/>
  <c r="AC17" i="3"/>
  <c r="AC17" i="17" s="1"/>
  <c r="AB17" i="3"/>
  <c r="AB17" i="17" s="1"/>
  <c r="AA17" i="3"/>
  <c r="AA17" i="17" s="1"/>
  <c r="Z17" i="3"/>
  <c r="Z17" i="17" s="1"/>
  <c r="Y17" i="3"/>
  <c r="Y17" i="17" s="1"/>
  <c r="X17" i="3"/>
  <c r="X17" i="17" s="1"/>
  <c r="W17" i="3"/>
  <c r="W17" i="17" s="1"/>
  <c r="V17" i="3"/>
  <c r="V17" i="17" s="1"/>
  <c r="U17" i="3"/>
  <c r="U17" i="17" s="1"/>
  <c r="T17" i="3"/>
  <c r="T17" i="17" s="1"/>
  <c r="S17" i="3"/>
  <c r="S17" i="17" s="1"/>
  <c r="R17" i="3"/>
  <c r="R17" i="17" s="1"/>
  <c r="Q17" i="3"/>
  <c r="Q17" i="17" s="1"/>
  <c r="P17" i="3"/>
  <c r="P17" i="17" s="1"/>
  <c r="O17" i="3"/>
  <c r="O17" i="17" s="1"/>
  <c r="N17" i="3"/>
  <c r="N17" i="17" s="1"/>
  <c r="M17" i="3"/>
  <c r="M17" i="17" s="1"/>
  <c r="L17" i="3"/>
  <c r="L17" i="17" s="1"/>
  <c r="K17" i="3"/>
  <c r="K17" i="17" s="1"/>
  <c r="J17" i="3"/>
  <c r="J17" i="17" s="1"/>
  <c r="I17" i="3"/>
  <c r="I17" i="17" s="1"/>
  <c r="H17" i="3"/>
  <c r="H17" i="17" s="1"/>
  <c r="G17" i="3"/>
  <c r="G17" i="17" s="1"/>
  <c r="F17" i="3"/>
  <c r="F17" i="17" s="1"/>
  <c r="E17" i="3"/>
  <c r="E17" i="17" s="1"/>
  <c r="AD16" i="3"/>
  <c r="AD16" i="17" s="1"/>
  <c r="AC16" i="3"/>
  <c r="AC16" i="17" s="1"/>
  <c r="AB16" i="3"/>
  <c r="AB16" i="17" s="1"/>
  <c r="AA16" i="3"/>
  <c r="AA16" i="17" s="1"/>
  <c r="Z16" i="3"/>
  <c r="Z16" i="17" s="1"/>
  <c r="Y16" i="3"/>
  <c r="Y16" i="17" s="1"/>
  <c r="X16" i="3"/>
  <c r="X16" i="17" s="1"/>
  <c r="W16" i="3"/>
  <c r="W16" i="17" s="1"/>
  <c r="V16" i="3"/>
  <c r="V16" i="17" s="1"/>
  <c r="U16" i="3"/>
  <c r="U16" i="17" s="1"/>
  <c r="T16" i="3"/>
  <c r="T16" i="17" s="1"/>
  <c r="S16" i="3"/>
  <c r="S16" i="17" s="1"/>
  <c r="R16" i="3"/>
  <c r="R16" i="17" s="1"/>
  <c r="Q16" i="3"/>
  <c r="Q16" i="17" s="1"/>
  <c r="P16" i="3"/>
  <c r="P16" i="17" s="1"/>
  <c r="O16" i="3"/>
  <c r="O16" i="17" s="1"/>
  <c r="N16" i="3"/>
  <c r="N16" i="17" s="1"/>
  <c r="M16" i="3"/>
  <c r="M16" i="17" s="1"/>
  <c r="L16" i="3"/>
  <c r="L16" i="17" s="1"/>
  <c r="K16" i="3"/>
  <c r="K16" i="17" s="1"/>
  <c r="J16" i="3"/>
  <c r="J16" i="17" s="1"/>
  <c r="I16" i="3"/>
  <c r="I16" i="17" s="1"/>
  <c r="H16" i="3"/>
  <c r="H16" i="17" s="1"/>
  <c r="G16" i="3"/>
  <c r="G16" i="17" s="1"/>
  <c r="F16" i="3"/>
  <c r="F16" i="17" s="1"/>
  <c r="E16" i="3"/>
  <c r="E16" i="17" s="1"/>
  <c r="E8" i="2"/>
  <c r="E8" i="16" s="1"/>
  <c r="N9" i="2"/>
  <c r="N9" i="16" s="1"/>
  <c r="AC33" i="12"/>
  <c r="AB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AC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AJ32" i="11"/>
  <c r="AI32" i="10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0" i="8"/>
  <c r="B29" i="8"/>
  <c r="B28" i="8"/>
  <c r="B27" i="8"/>
  <c r="B26" i="8"/>
  <c r="B25" i="8"/>
  <c r="B24" i="8"/>
  <c r="B23" i="8"/>
  <c r="B22" i="8"/>
  <c r="B21" i="8"/>
  <c r="B20" i="8"/>
  <c r="R19" i="8"/>
  <c r="Q19" i="8"/>
  <c r="P19" i="8"/>
  <c r="O19" i="8"/>
  <c r="N19" i="8"/>
  <c r="B23" i="7"/>
  <c r="B21" i="7"/>
  <c r="B20" i="7"/>
  <c r="B19" i="7"/>
  <c r="B17" i="7"/>
  <c r="AF16" i="7"/>
  <c r="AE16" i="7"/>
  <c r="AD16" i="7"/>
  <c r="AC16" i="7"/>
  <c r="AB16" i="7"/>
  <c r="AA16" i="7"/>
  <c r="Z16" i="7"/>
  <c r="Y16" i="7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AD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O73" i="5"/>
  <c r="N73" i="5"/>
  <c r="M73" i="5"/>
  <c r="K73" i="5"/>
  <c r="J73" i="5"/>
  <c r="I73" i="5"/>
  <c r="G73" i="5"/>
  <c r="F73" i="5"/>
  <c r="E73" i="5"/>
  <c r="O72" i="5"/>
  <c r="N72" i="5"/>
  <c r="P58" i="5"/>
  <c r="O58" i="5"/>
  <c r="P43" i="5"/>
  <c r="O43" i="5"/>
  <c r="P40" i="5"/>
  <c r="O40" i="5"/>
  <c r="M40" i="5"/>
  <c r="L40" i="5"/>
  <c r="K40" i="5"/>
  <c r="I40" i="5"/>
  <c r="H40" i="5"/>
  <c r="G40" i="5"/>
  <c r="E40" i="5"/>
  <c r="D40" i="5"/>
  <c r="K35" i="5"/>
  <c r="AE34" i="5"/>
  <c r="AD34" i="5"/>
  <c r="AC34" i="5"/>
  <c r="AB34" i="5"/>
  <c r="AA34" i="5"/>
  <c r="Z34" i="5"/>
  <c r="Y34" i="5"/>
  <c r="X34" i="5"/>
  <c r="W41" i="4"/>
  <c r="W34" i="5" s="1"/>
  <c r="V41" i="4"/>
  <c r="V34" i="5" s="1"/>
  <c r="U41" i="4"/>
  <c r="U34" i="5" s="1"/>
  <c r="T41" i="4"/>
  <c r="T34" i="5" s="1"/>
  <c r="S41" i="4"/>
  <c r="S34" i="5" s="1"/>
  <c r="R41" i="4"/>
  <c r="R34" i="5" s="1"/>
  <c r="Q41" i="4"/>
  <c r="Q34" i="5" s="1"/>
  <c r="P36" i="4"/>
  <c r="P29" i="5" s="1"/>
  <c r="O36" i="4"/>
  <c r="O29" i="5" s="1"/>
  <c r="N36" i="4"/>
  <c r="N29" i="5" s="1"/>
  <c r="M36" i="4"/>
  <c r="M29" i="5" s="1"/>
  <c r="L36" i="4"/>
  <c r="L29" i="5" s="1"/>
  <c r="K36" i="4"/>
  <c r="K29" i="5" s="1"/>
  <c r="J36" i="4"/>
  <c r="J29" i="5" s="1"/>
  <c r="I36" i="4"/>
  <c r="I29" i="5" s="1"/>
  <c r="H36" i="4"/>
  <c r="H29" i="5" s="1"/>
  <c r="G36" i="4"/>
  <c r="G29" i="5" s="1"/>
  <c r="F36" i="4"/>
  <c r="F29" i="5" s="1"/>
  <c r="E36" i="4"/>
  <c r="E29" i="5" s="1"/>
  <c r="D36" i="4"/>
  <c r="D3" i="4" s="1"/>
  <c r="D86" i="4" s="1"/>
  <c r="G3" i="2" s="1"/>
  <c r="G3" i="16" s="1"/>
  <c r="P29" i="4"/>
  <c r="P22" i="5" s="1"/>
  <c r="O29" i="4"/>
  <c r="O22" i="5" s="1"/>
  <c r="N29" i="4"/>
  <c r="N22" i="5" s="1"/>
  <c r="M29" i="4"/>
  <c r="M22" i="5" s="1"/>
  <c r="L29" i="4"/>
  <c r="L22" i="5" s="1"/>
  <c r="K29" i="4"/>
  <c r="K22" i="5" s="1"/>
  <c r="J29" i="4"/>
  <c r="J22" i="5" s="1"/>
  <c r="I29" i="4"/>
  <c r="I22" i="5" s="1"/>
  <c r="H29" i="4"/>
  <c r="H22" i="5" s="1"/>
  <c r="G29" i="4"/>
  <c r="G22" i="5" s="1"/>
  <c r="F29" i="4"/>
  <c r="F22" i="5" s="1"/>
  <c r="E29" i="4"/>
  <c r="E22" i="5" s="1"/>
  <c r="D22" i="5"/>
  <c r="P18" i="5"/>
  <c r="N18" i="5"/>
  <c r="M18" i="5"/>
  <c r="L18" i="5"/>
  <c r="K18" i="5"/>
  <c r="J18" i="5"/>
  <c r="I18" i="5"/>
  <c r="H18" i="5"/>
  <c r="G18" i="5"/>
  <c r="F18" i="5"/>
  <c r="E18" i="5"/>
  <c r="D18" i="5"/>
  <c r="U3" i="4"/>
  <c r="T3" i="4"/>
  <c r="Q4" i="5"/>
  <c r="P4" i="4"/>
  <c r="O4" i="4"/>
  <c r="O4" i="5" s="1"/>
  <c r="N4" i="4"/>
  <c r="M4" i="4"/>
  <c r="M4" i="5" s="1"/>
  <c r="L4" i="4"/>
  <c r="L4" i="5" s="1"/>
  <c r="K4" i="4"/>
  <c r="K4" i="5" s="1"/>
  <c r="J4" i="4"/>
  <c r="I4" i="4"/>
  <c r="I4" i="5" s="1"/>
  <c r="H4" i="4"/>
  <c r="H4" i="5" s="1"/>
  <c r="G4" i="4"/>
  <c r="G4" i="5" s="1"/>
  <c r="F4" i="4"/>
  <c r="E4" i="4"/>
  <c r="E4" i="5" s="1"/>
  <c r="D4" i="5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AH16" i="2"/>
  <c r="AG16" i="2"/>
  <c r="AF16" i="2"/>
  <c r="AE16" i="2"/>
  <c r="AD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D3" i="7"/>
  <c r="D17" i="7" s="1"/>
  <c r="C3" i="7"/>
  <c r="C17" i="7" s="1"/>
  <c r="F26" i="17" l="1"/>
  <c r="F27" i="17"/>
  <c r="F28" i="17"/>
  <c r="AI7" i="16"/>
  <c r="AG3" i="7"/>
  <c r="AI5" i="2"/>
  <c r="D35" i="6"/>
  <c r="L35" i="6"/>
  <c r="N6" i="7" s="1"/>
  <c r="T35" i="6"/>
  <c r="V6" i="7" s="1"/>
  <c r="E35" i="6"/>
  <c r="G6" i="7" s="1"/>
  <c r="M35" i="6"/>
  <c r="O6" i="7" s="1"/>
  <c r="AC35" i="6"/>
  <c r="C35" i="6"/>
  <c r="K35" i="6"/>
  <c r="M6" i="7" s="1"/>
  <c r="S35" i="6"/>
  <c r="U6" i="7" s="1"/>
  <c r="AA35" i="6"/>
  <c r="AC6" i="7" s="1"/>
  <c r="F35" i="6"/>
  <c r="H6" i="7" s="1"/>
  <c r="N35" i="6"/>
  <c r="P6" i="7" s="1"/>
  <c r="V35" i="6"/>
  <c r="X6" i="7" s="1"/>
  <c r="G35" i="6"/>
  <c r="I6" i="7" s="1"/>
  <c r="O35" i="6"/>
  <c r="Q6" i="7" s="1"/>
  <c r="W35" i="6"/>
  <c r="Y6" i="7" s="1"/>
  <c r="H35" i="6"/>
  <c r="J6" i="7" s="1"/>
  <c r="P35" i="6"/>
  <c r="R6" i="7" s="1"/>
  <c r="X35" i="6"/>
  <c r="Z6" i="7" s="1"/>
  <c r="AD35" i="6"/>
  <c r="AF6" i="7" s="1"/>
  <c r="U35" i="6"/>
  <c r="W6" i="7" s="1"/>
  <c r="D29" i="5"/>
  <c r="I35" i="6"/>
  <c r="K6" i="7" s="1"/>
  <c r="Q35" i="6"/>
  <c r="S6" i="7" s="1"/>
  <c r="Y35" i="6"/>
  <c r="AA6" i="7" s="1"/>
  <c r="J35" i="6"/>
  <c r="L6" i="7" s="1"/>
  <c r="R35" i="6"/>
  <c r="T6" i="7" s="1"/>
  <c r="Z35" i="6"/>
  <c r="AB6" i="7" s="1"/>
  <c r="M72" i="5"/>
  <c r="AB35" i="6"/>
  <c r="AD6" i="7" s="1"/>
  <c r="AJ34" i="10"/>
  <c r="AJ33" i="10"/>
  <c r="AF78" i="5"/>
  <c r="G3" i="4"/>
  <c r="AJ32" i="12"/>
  <c r="F28" i="3"/>
  <c r="AI33" i="12"/>
  <c r="R3" i="4"/>
  <c r="V4" i="5"/>
  <c r="V3" i="4"/>
  <c r="Z4" i="5"/>
  <c r="W4" i="5"/>
  <c r="W3" i="4"/>
  <c r="S4" i="5"/>
  <c r="S3" i="4"/>
  <c r="AA4" i="5"/>
  <c r="T4" i="5"/>
  <c r="X4" i="5"/>
  <c r="AB4" i="5"/>
  <c r="AD4" i="5"/>
  <c r="AE4" i="5"/>
  <c r="AF3" i="7"/>
  <c r="AF17" i="7" s="1"/>
  <c r="Q3" i="4"/>
  <c r="G72" i="5"/>
  <c r="F72" i="5"/>
  <c r="E35" i="5"/>
  <c r="K72" i="5"/>
  <c r="L35" i="5"/>
  <c r="K3" i="4"/>
  <c r="I3" i="4"/>
  <c r="H35" i="5"/>
  <c r="M35" i="5"/>
  <c r="L3" i="4"/>
  <c r="I35" i="5"/>
  <c r="P35" i="5"/>
  <c r="J72" i="5"/>
  <c r="F4" i="5"/>
  <c r="F3" i="4"/>
  <c r="F86" i="4" s="1"/>
  <c r="I3" i="2" s="1"/>
  <c r="I3" i="16" s="1"/>
  <c r="N4" i="5"/>
  <c r="N3" i="4"/>
  <c r="N86" i="4" s="1"/>
  <c r="Q3" i="2" s="1"/>
  <c r="Q3" i="16" s="1"/>
  <c r="U4" i="5"/>
  <c r="Y4" i="5"/>
  <c r="O18" i="5"/>
  <c r="E3" i="4"/>
  <c r="E86" i="4" s="1"/>
  <c r="H3" i="2" s="1"/>
  <c r="H3" i="16" s="1"/>
  <c r="F40" i="5"/>
  <c r="J40" i="5"/>
  <c r="N40" i="5"/>
  <c r="D73" i="5"/>
  <c r="H73" i="5"/>
  <c r="H72" i="5"/>
  <c r="L73" i="5"/>
  <c r="P73" i="5"/>
  <c r="P72" i="5"/>
  <c r="F5" i="2"/>
  <c r="H3" i="4"/>
  <c r="H86" i="4" s="1"/>
  <c r="K3" i="2" s="1"/>
  <c r="K3" i="16" s="1"/>
  <c r="M3" i="4"/>
  <c r="M86" i="4" s="1"/>
  <c r="P3" i="2" s="1"/>
  <c r="P3" i="16" s="1"/>
  <c r="P17" i="5"/>
  <c r="P4" i="5"/>
  <c r="J4" i="5"/>
  <c r="J3" i="4"/>
  <c r="J86" i="4" s="1"/>
  <c r="M3" i="2" s="1"/>
  <c r="M3" i="16" s="1"/>
  <c r="R4" i="5"/>
  <c r="AC4" i="5"/>
  <c r="E72" i="5"/>
  <c r="AJ33" i="12"/>
  <c r="AI32" i="12"/>
  <c r="F26" i="3"/>
  <c r="AI25" i="17" l="1"/>
  <c r="AI6" i="2"/>
  <c r="U7" i="2"/>
  <c r="S7" i="2"/>
  <c r="AD7" i="2"/>
  <c r="R7" i="2"/>
  <c r="I7" i="2"/>
  <c r="Q7" i="2"/>
  <c r="V7" i="2"/>
  <c r="J7" i="2"/>
  <c r="O7" i="2"/>
  <c r="AF7" i="2"/>
  <c r="N7" i="2"/>
  <c r="T7" i="2"/>
  <c r="AE7" i="2"/>
  <c r="P7" i="2"/>
  <c r="M7" i="2"/>
  <c r="K7" i="2"/>
  <c r="AC7" i="2"/>
  <c r="L7" i="2"/>
  <c r="AH7" i="2"/>
  <c r="AI5" i="16"/>
  <c r="F25" i="17"/>
  <c r="F5" i="16"/>
  <c r="AI6" i="16"/>
  <c r="F25" i="3"/>
  <c r="AC20" i="7"/>
  <c r="Z20" i="7"/>
  <c r="H20" i="7"/>
  <c r="V20" i="7"/>
  <c r="X27" i="16"/>
  <c r="T20" i="7"/>
  <c r="J20" i="7"/>
  <c r="U20" i="7"/>
  <c r="W27" i="16"/>
  <c r="AB20" i="7"/>
  <c r="AD27" i="16"/>
  <c r="L20" i="7"/>
  <c r="Y20" i="7"/>
  <c r="M20" i="7"/>
  <c r="O27" i="16"/>
  <c r="N20" i="7"/>
  <c r="AA20" i="7"/>
  <c r="W20" i="7"/>
  <c r="Q20" i="7"/>
  <c r="R20" i="7"/>
  <c r="T27" i="16"/>
  <c r="S20" i="7"/>
  <c r="I20" i="7"/>
  <c r="K20" i="7"/>
  <c r="M27" i="16"/>
  <c r="X20" i="7"/>
  <c r="Z27" i="16"/>
  <c r="O20" i="7"/>
  <c r="AD20" i="7"/>
  <c r="P20" i="7"/>
  <c r="R27" i="16"/>
  <c r="G20" i="7"/>
  <c r="AG17" i="7"/>
  <c r="AG7" i="7"/>
  <c r="AE6" i="7"/>
  <c r="I3" i="5"/>
  <c r="I86" i="4"/>
  <c r="L3" i="2" s="1"/>
  <c r="L3" i="16" s="1"/>
  <c r="G3" i="5"/>
  <c r="G86" i="4"/>
  <c r="J3" i="2" s="1"/>
  <c r="J3" i="16" s="1"/>
  <c r="L3" i="5"/>
  <c r="L86" i="4"/>
  <c r="O3" i="2" s="1"/>
  <c r="O3" i="16" s="1"/>
  <c r="K3" i="5"/>
  <c r="K86" i="4"/>
  <c r="N3" i="2" s="1"/>
  <c r="N3" i="16" s="1"/>
  <c r="X3" i="5"/>
  <c r="Z3" i="5"/>
  <c r="V3" i="5"/>
  <c r="AA3" i="5"/>
  <c r="Q3" i="5"/>
  <c r="D35" i="5"/>
  <c r="AE78" i="5"/>
  <c r="AD3" i="5"/>
  <c r="AE3" i="7"/>
  <c r="AE17" i="7" s="1"/>
  <c r="Q86" i="4"/>
  <c r="T3" i="2" s="1"/>
  <c r="T3" i="16" s="1"/>
  <c r="V86" i="4"/>
  <c r="H34" i="5"/>
  <c r="M34" i="5"/>
  <c r="X86" i="4"/>
  <c r="P34" i="5"/>
  <c r="P3" i="4"/>
  <c r="P86" i="4" s="1"/>
  <c r="S3" i="2" s="1"/>
  <c r="S3" i="16" s="1"/>
  <c r="AB3" i="5"/>
  <c r="T3" i="5"/>
  <c r="T86" i="4"/>
  <c r="R3" i="5"/>
  <c r="R86" i="4"/>
  <c r="U3" i="2" s="1"/>
  <c r="U3" i="16" s="1"/>
  <c r="M3" i="5"/>
  <c r="U3" i="5"/>
  <c r="U86" i="4"/>
  <c r="S3" i="5"/>
  <c r="S86" i="4"/>
  <c r="V3" i="2" s="1"/>
  <c r="V3" i="16" s="1"/>
  <c r="G35" i="5"/>
  <c r="W3" i="5"/>
  <c r="W86" i="4"/>
  <c r="L72" i="5"/>
  <c r="D72" i="5"/>
  <c r="D34" i="5"/>
  <c r="J35" i="5"/>
  <c r="J34" i="5"/>
  <c r="O35" i="5"/>
  <c r="O34" i="5"/>
  <c r="E3" i="5"/>
  <c r="D3" i="5"/>
  <c r="F3" i="5"/>
  <c r="H3" i="5"/>
  <c r="N35" i="5"/>
  <c r="N34" i="5"/>
  <c r="F35" i="5"/>
  <c r="F34" i="5"/>
  <c r="AE3" i="5"/>
  <c r="O17" i="5"/>
  <c r="O3" i="4"/>
  <c r="O86" i="4" s="1"/>
  <c r="R3" i="2" s="1"/>
  <c r="R3" i="16" s="1"/>
  <c r="AC3" i="5"/>
  <c r="J3" i="5"/>
  <c r="I72" i="5"/>
  <c r="E34" i="5"/>
  <c r="Y3" i="5"/>
  <c r="Y86" i="4"/>
  <c r="N3" i="5"/>
  <c r="AG7" i="2" l="1"/>
  <c r="AH9" i="7"/>
  <c r="X3" i="2"/>
  <c r="X3" i="16" s="1"/>
  <c r="X4" i="2"/>
  <c r="Z3" i="2"/>
  <c r="Z3" i="16" s="1"/>
  <c r="Z4" i="2"/>
  <c r="W3" i="2"/>
  <c r="W3" i="16" s="1"/>
  <c r="W4" i="2"/>
  <c r="Y3" i="2"/>
  <c r="Y3" i="16" s="1"/>
  <c r="Y4" i="2"/>
  <c r="AB3" i="2"/>
  <c r="AB3" i="16" s="1"/>
  <c r="AB4" i="2"/>
  <c r="AA3" i="2"/>
  <c r="AA3" i="16" s="1"/>
  <c r="AA4" i="2"/>
  <c r="S27" i="16"/>
  <c r="J27" i="16"/>
  <c r="AF20" i="7"/>
  <c r="K27" i="16"/>
  <c r="Y27" i="16"/>
  <c r="AA27" i="16"/>
  <c r="L27" i="16"/>
  <c r="AB27" i="16"/>
  <c r="P27" i="16"/>
  <c r="P35" i="16"/>
  <c r="AE20" i="7"/>
  <c r="Q27" i="16"/>
  <c r="U27" i="16"/>
  <c r="Q35" i="16"/>
  <c r="AC27" i="16"/>
  <c r="N27" i="16"/>
  <c r="V27" i="16"/>
  <c r="AE28" i="16"/>
  <c r="AE27" i="16"/>
  <c r="AE7" i="7"/>
  <c r="AF7" i="7"/>
  <c r="AG9" i="7" s="1"/>
  <c r="S5" i="2"/>
  <c r="S6" i="2" s="1"/>
  <c r="Q3" i="7"/>
  <c r="Q17" i="7" s="1"/>
  <c r="Z78" i="5"/>
  <c r="AD3" i="7"/>
  <c r="AD17" i="7" s="1"/>
  <c r="AC3" i="7"/>
  <c r="AC17" i="7" s="1"/>
  <c r="X78" i="5"/>
  <c r="V78" i="5"/>
  <c r="AA78" i="5"/>
  <c r="AB3" i="7"/>
  <c r="AB17" i="7" s="1"/>
  <c r="Q78" i="5"/>
  <c r="AC78" i="5"/>
  <c r="AD78" i="5"/>
  <c r="AD79" i="5"/>
  <c r="P3" i="5"/>
  <c r="M78" i="5"/>
  <c r="H78" i="5"/>
  <c r="P78" i="5"/>
  <c r="K34" i="5"/>
  <c r="D78" i="5"/>
  <c r="J78" i="5"/>
  <c r="T78" i="5"/>
  <c r="AB78" i="5"/>
  <c r="O3" i="5"/>
  <c r="Y78" i="5"/>
  <c r="L34" i="5"/>
  <c r="G34" i="5"/>
  <c r="I34" i="5"/>
  <c r="W78" i="5"/>
  <c r="U78" i="5"/>
  <c r="R78" i="5"/>
  <c r="S78" i="5"/>
  <c r="AB4" i="16" l="1"/>
  <c r="AB7" i="2"/>
  <c r="X4" i="16"/>
  <c r="X7" i="2"/>
  <c r="Z4" i="16"/>
  <c r="Z7" i="2"/>
  <c r="AA4" i="16"/>
  <c r="AA7" i="2"/>
  <c r="Y4" i="16"/>
  <c r="Y7" i="2"/>
  <c r="W4" i="16"/>
  <c r="W7" i="2"/>
  <c r="W3" i="7"/>
  <c r="W17" i="7" s="1"/>
  <c r="W21" i="7" s="1"/>
  <c r="S5" i="16"/>
  <c r="S25" i="17"/>
  <c r="AA31" i="16"/>
  <c r="S31" i="16"/>
  <c r="AE21" i="7"/>
  <c r="AE31" i="16"/>
  <c r="AB31" i="16"/>
  <c r="AD31" i="16"/>
  <c r="T32" i="16"/>
  <c r="R31" i="16"/>
  <c r="V32" i="16"/>
  <c r="T31" i="16"/>
  <c r="Q31" i="16"/>
  <c r="U32" i="16"/>
  <c r="S32" i="16"/>
  <c r="W31" i="16"/>
  <c r="Y32" i="16"/>
  <c r="P31" i="16"/>
  <c r="R32" i="16"/>
  <c r="X32" i="16"/>
  <c r="AB32" i="16"/>
  <c r="Z31" i="16"/>
  <c r="AA32" i="16"/>
  <c r="Y31" i="16"/>
  <c r="AD32" i="16"/>
  <c r="V31" i="16"/>
  <c r="W32" i="16"/>
  <c r="U31" i="16"/>
  <c r="AE32" i="16"/>
  <c r="AC31" i="16"/>
  <c r="AC32" i="16"/>
  <c r="X31" i="16"/>
  <c r="O31" i="16"/>
  <c r="Q32" i="16"/>
  <c r="P32" i="16"/>
  <c r="N31" i="16"/>
  <c r="Z32" i="16"/>
  <c r="AF9" i="7"/>
  <c r="AB21" i="7"/>
  <c r="AA3" i="7"/>
  <c r="AA17" i="7" s="1"/>
  <c r="AA21" i="7" s="1"/>
  <c r="N78" i="5"/>
  <c r="Y3" i="7"/>
  <c r="Y17" i="7" s="1"/>
  <c r="Y21" i="7" s="1"/>
  <c r="Q21" i="7"/>
  <c r="I3" i="7"/>
  <c r="I17" i="7" s="1"/>
  <c r="K3" i="7"/>
  <c r="K17" i="7" s="1"/>
  <c r="K78" i="5"/>
  <c r="AC21" i="7"/>
  <c r="AE5" i="2"/>
  <c r="U3" i="7"/>
  <c r="U17" i="7" s="1"/>
  <c r="U21" i="7" s="1"/>
  <c r="V3" i="7"/>
  <c r="V17" i="7" s="1"/>
  <c r="V21" i="7" s="1"/>
  <c r="Y7" i="16"/>
  <c r="Y5" i="2"/>
  <c r="Y6" i="2" s="1"/>
  <c r="G78" i="5"/>
  <c r="E78" i="5"/>
  <c r="S3" i="7"/>
  <c r="S17" i="7" s="1"/>
  <c r="S21" i="7" s="1"/>
  <c r="AD7" i="16"/>
  <c r="AD5" i="2"/>
  <c r="T3" i="7"/>
  <c r="T17" i="7" s="1"/>
  <c r="T21" i="7" s="1"/>
  <c r="L78" i="5"/>
  <c r="Z3" i="7"/>
  <c r="Z17" i="7" s="1"/>
  <c r="Z21" i="7" s="1"/>
  <c r="O78" i="5"/>
  <c r="AD21" i="7"/>
  <c r="O3" i="7"/>
  <c r="O17" i="7" s="1"/>
  <c r="O21" i="7" s="1"/>
  <c r="N3" i="7"/>
  <c r="N17" i="7" s="1"/>
  <c r="N21" i="7" s="1"/>
  <c r="X3" i="7"/>
  <c r="X17" i="7" s="1"/>
  <c r="X21" i="7" s="1"/>
  <c r="F78" i="5"/>
  <c r="I78" i="5"/>
  <c r="AD25" i="3" l="1"/>
  <c r="AD6" i="2"/>
  <c r="AD6" i="16" s="1"/>
  <c r="AE25" i="3"/>
  <c r="AE6" i="2"/>
  <c r="AE6" i="16" s="1"/>
  <c r="Z23" i="7"/>
  <c r="AE23" i="7"/>
  <c r="AB23" i="7"/>
  <c r="AD25" i="17"/>
  <c r="AD5" i="16"/>
  <c r="AE25" i="17"/>
  <c r="AE5" i="16"/>
  <c r="Y25" i="17"/>
  <c r="Y5" i="16"/>
  <c r="Y6" i="16"/>
  <c r="AC5" i="2"/>
  <c r="AC6" i="2" s="1"/>
  <c r="AC7" i="16"/>
  <c r="T5" i="2"/>
  <c r="R3" i="7"/>
  <c r="R17" i="7" s="1"/>
  <c r="R21" i="7" s="1"/>
  <c r="S23" i="7" s="1"/>
  <c r="W23" i="7"/>
  <c r="X23" i="7"/>
  <c r="T7" i="16"/>
  <c r="AA5" i="2"/>
  <c r="AA6" i="2" s="1"/>
  <c r="Q7" i="7"/>
  <c r="I21" i="7"/>
  <c r="AA7" i="16"/>
  <c r="AD23" i="7"/>
  <c r="AC23" i="7"/>
  <c r="K21" i="7"/>
  <c r="E3" i="7"/>
  <c r="E17" i="7" s="1"/>
  <c r="O23" i="7"/>
  <c r="L3" i="7"/>
  <c r="L17" i="7" s="1"/>
  <c r="L21" i="7" s="1"/>
  <c r="W5" i="2"/>
  <c r="W6" i="2" s="1"/>
  <c r="V23" i="7"/>
  <c r="AE7" i="16"/>
  <c r="AB5" i="2"/>
  <c r="AB6" i="2" s="1"/>
  <c r="X5" i="2"/>
  <c r="X6" i="2" s="1"/>
  <c r="X7" i="16"/>
  <c r="J3" i="7"/>
  <c r="J17" i="7" s="1"/>
  <c r="J21" i="7" s="1"/>
  <c r="G3" i="7"/>
  <c r="G17" i="7" s="1"/>
  <c r="G21" i="7" s="1"/>
  <c r="AF5" i="2"/>
  <c r="AF7" i="16"/>
  <c r="P3" i="7"/>
  <c r="P17" i="7" s="1"/>
  <c r="P21" i="7" s="1"/>
  <c r="P23" i="7" s="1"/>
  <c r="Y23" i="7"/>
  <c r="T23" i="7"/>
  <c r="U23" i="7"/>
  <c r="H3" i="7"/>
  <c r="H17" i="7" s="1"/>
  <c r="H21" i="7" s="1"/>
  <c r="K7" i="7"/>
  <c r="M7" i="16"/>
  <c r="M5" i="2"/>
  <c r="M6" i="2" s="1"/>
  <c r="P5" i="2"/>
  <c r="P6" i="2" s="1"/>
  <c r="N7" i="7"/>
  <c r="P7" i="16"/>
  <c r="K7" i="16"/>
  <c r="K5" i="2"/>
  <c r="K6" i="2" s="1"/>
  <c r="F3" i="7"/>
  <c r="F17" i="7" s="1"/>
  <c r="M3" i="7"/>
  <c r="M17" i="7" s="1"/>
  <c r="M21" i="7" s="1"/>
  <c r="Y25" i="3"/>
  <c r="Z5" i="2"/>
  <c r="Z6" i="2" s="1"/>
  <c r="O7" i="7"/>
  <c r="Q7" i="16"/>
  <c r="Q5" i="2"/>
  <c r="Q6" i="2" s="1"/>
  <c r="V7" i="16"/>
  <c r="V5" i="2"/>
  <c r="V6" i="2" s="1"/>
  <c r="U7" i="16"/>
  <c r="U5" i="2"/>
  <c r="U6" i="2" s="1"/>
  <c r="AA23" i="7"/>
  <c r="T25" i="3" l="1"/>
  <c r="T6" i="2"/>
  <c r="AF6" i="2"/>
  <c r="AF6" i="16" s="1"/>
  <c r="R23" i="7"/>
  <c r="AD27" i="2"/>
  <c r="AC27" i="2"/>
  <c r="AB7" i="16"/>
  <c r="Q35" i="2"/>
  <c r="W7" i="16"/>
  <c r="Z27" i="2"/>
  <c r="Z7" i="16"/>
  <c r="P25" i="17"/>
  <c r="P5" i="16"/>
  <c r="X25" i="17"/>
  <c r="X5" i="16"/>
  <c r="M5" i="16"/>
  <c r="M25" i="17"/>
  <c r="AB5" i="16"/>
  <c r="AB25" i="17"/>
  <c r="T5" i="16"/>
  <c r="T25" i="17"/>
  <c r="V25" i="17"/>
  <c r="V5" i="16"/>
  <c r="Q25" i="17"/>
  <c r="Q5" i="16"/>
  <c r="AF25" i="17"/>
  <c r="AF5" i="16"/>
  <c r="AA5" i="16"/>
  <c r="AA25" i="17"/>
  <c r="K5" i="16"/>
  <c r="K25" i="17"/>
  <c r="U5" i="16"/>
  <c r="U25" i="17"/>
  <c r="AC5" i="16"/>
  <c r="AC25" i="17"/>
  <c r="W25" i="17"/>
  <c r="W5" i="16"/>
  <c r="Z25" i="17"/>
  <c r="Z5" i="16"/>
  <c r="AA6" i="16"/>
  <c r="AC6" i="16"/>
  <c r="U6" i="16"/>
  <c r="Z6" i="16"/>
  <c r="V6" i="16"/>
  <c r="X6" i="16"/>
  <c r="W6" i="16"/>
  <c r="AB6" i="16"/>
  <c r="T6" i="16"/>
  <c r="AC25" i="3"/>
  <c r="AA25" i="3"/>
  <c r="U27" i="2"/>
  <c r="V27" i="2"/>
  <c r="AB27" i="2"/>
  <c r="X27" i="2"/>
  <c r="Y27" i="2"/>
  <c r="Q27" i="2"/>
  <c r="AE28" i="2"/>
  <c r="AE27" i="2"/>
  <c r="W27" i="2"/>
  <c r="AA27" i="2"/>
  <c r="I7" i="7"/>
  <c r="J23" i="7"/>
  <c r="S7" i="16"/>
  <c r="S6" i="16"/>
  <c r="G5" i="2"/>
  <c r="Z25" i="3"/>
  <c r="AB25" i="3"/>
  <c r="H23" i="7"/>
  <c r="L23" i="7"/>
  <c r="K23" i="7"/>
  <c r="M23" i="7"/>
  <c r="N5" i="2"/>
  <c r="N6" i="2" s="1"/>
  <c r="L7" i="7"/>
  <c r="L9" i="7" s="1"/>
  <c r="O9" i="7"/>
  <c r="W25" i="3"/>
  <c r="U25" i="3"/>
  <c r="V25" i="3"/>
  <c r="M7" i="7"/>
  <c r="O7" i="16"/>
  <c r="O5" i="2"/>
  <c r="O6" i="2" s="1"/>
  <c r="H5" i="2"/>
  <c r="M25" i="3"/>
  <c r="M6" i="16"/>
  <c r="H7" i="7"/>
  <c r="J5" i="2"/>
  <c r="J6" i="2" s="1"/>
  <c r="J7" i="16"/>
  <c r="P7" i="7"/>
  <c r="P9" i="7" s="1"/>
  <c r="R5" i="2"/>
  <c r="R6" i="2" s="1"/>
  <c r="Q25" i="3"/>
  <c r="Q6" i="16"/>
  <c r="K6" i="16"/>
  <c r="K25" i="3"/>
  <c r="X25" i="3"/>
  <c r="G7" i="7"/>
  <c r="I7" i="16"/>
  <c r="I5" i="2"/>
  <c r="I6" i="2" s="1"/>
  <c r="Q23" i="7"/>
  <c r="I23" i="7"/>
  <c r="N23" i="7"/>
  <c r="P25" i="3"/>
  <c r="P6" i="16"/>
  <c r="J7" i="7"/>
  <c r="L5" i="2"/>
  <c r="L6" i="2" s="1"/>
  <c r="R27" i="2" l="1"/>
  <c r="R7" i="16"/>
  <c r="L27" i="2"/>
  <c r="L7" i="16"/>
  <c r="N27" i="2"/>
  <c r="N7" i="16"/>
  <c r="O25" i="17"/>
  <c r="O5" i="16"/>
  <c r="N25" i="17"/>
  <c r="N5" i="16"/>
  <c r="R25" i="17"/>
  <c r="R5" i="16"/>
  <c r="J25" i="17"/>
  <c r="J5" i="16"/>
  <c r="G25" i="17"/>
  <c r="G5" i="16"/>
  <c r="L5" i="16"/>
  <c r="L25" i="17"/>
  <c r="I5" i="16"/>
  <c r="I25" i="17"/>
  <c r="H25" i="17"/>
  <c r="H5" i="16"/>
  <c r="G25" i="3"/>
  <c r="H25" i="3"/>
  <c r="J9" i="7"/>
  <c r="O27" i="2"/>
  <c r="M27" i="2"/>
  <c r="P27" i="2"/>
  <c r="J27" i="2"/>
  <c r="P35" i="2"/>
  <c r="AE32" i="2"/>
  <c r="AB32" i="2"/>
  <c r="AC32" i="2"/>
  <c r="Y31" i="2"/>
  <c r="AA32" i="2"/>
  <c r="Z31" i="2"/>
  <c r="AD32" i="2"/>
  <c r="M9" i="7"/>
  <c r="AC31" i="2"/>
  <c r="S27" i="2"/>
  <c r="T27" i="2"/>
  <c r="Z32" i="2" s="1"/>
  <c r="AE31" i="2"/>
  <c r="AD31" i="2"/>
  <c r="AA31" i="2"/>
  <c r="K27" i="2"/>
  <c r="AB31" i="2"/>
  <c r="S25" i="3"/>
  <c r="N25" i="3"/>
  <c r="N6" i="16"/>
  <c r="K9" i="7"/>
  <c r="N9" i="7"/>
  <c r="L25" i="3"/>
  <c r="L6" i="16"/>
  <c r="Q9" i="7"/>
  <c r="R25" i="3"/>
  <c r="R6" i="16"/>
  <c r="H9" i="7"/>
  <c r="O6" i="16"/>
  <c r="O25" i="3"/>
  <c r="I25" i="3"/>
  <c r="I6" i="16"/>
  <c r="J25" i="3"/>
  <c r="J6" i="16"/>
  <c r="I9" i="7"/>
  <c r="Q31" i="2" l="1"/>
  <c r="P31" i="2"/>
  <c r="P32" i="2"/>
  <c r="Q32" i="2"/>
  <c r="R32" i="2"/>
  <c r="N31" i="2"/>
  <c r="V31" i="2"/>
  <c r="T32" i="2"/>
  <c r="X32" i="2"/>
  <c r="U32" i="2"/>
  <c r="Y32" i="2"/>
  <c r="V32" i="2"/>
  <c r="S32" i="2"/>
  <c r="W32" i="2"/>
  <c r="U31" i="2"/>
  <c r="T31" i="2"/>
  <c r="O31" i="2"/>
  <c r="S31" i="2"/>
  <c r="X31" i="2"/>
  <c r="R31" i="2"/>
  <c r="W31" i="2"/>
  <c r="AF21" i="7" l="1"/>
  <c r="AF23" i="7" l="1"/>
  <c r="AG21" i="7"/>
  <c r="AG23" i="7" s="1"/>
  <c r="AH23" i="7" l="1"/>
  <c r="AH5" i="2"/>
  <c r="AG5" i="2"/>
  <c r="AG7" i="16"/>
  <c r="AH7" i="16"/>
  <c r="AG6" i="2" l="1"/>
  <c r="AG6" i="16" s="1"/>
  <c r="AH6" i="2"/>
  <c r="AH6" i="16" s="1"/>
  <c r="AG25" i="17"/>
  <c r="AG5" i="16"/>
  <c r="AH5" i="16"/>
  <c r="AH25" i="17"/>
  <c r="R7" i="7" l="1"/>
  <c r="R9" i="7" s="1"/>
  <c r="S7" i="7"/>
  <c r="X7" i="7"/>
  <c r="AB7" i="7"/>
  <c r="AA7" i="7"/>
  <c r="W7" i="7"/>
  <c r="Y7" i="7"/>
  <c r="Z7" i="7"/>
  <c r="V7" i="7"/>
  <c r="AC7" i="7"/>
  <c r="AD7" i="7"/>
  <c r="AE9" i="7" s="1"/>
  <c r="U7" i="7"/>
  <c r="T7" i="7"/>
  <c r="AC9" i="7" l="1"/>
  <c r="Z9" i="7"/>
  <c r="X9" i="7"/>
  <c r="Y9" i="7"/>
  <c r="T9" i="7"/>
  <c r="AA9" i="7"/>
  <c r="U9" i="7"/>
  <c r="V9" i="7"/>
  <c r="S9" i="7"/>
  <c r="AB9" i="7"/>
  <c r="W9" i="7"/>
  <c r="AD9" i="7"/>
  <c r="B3" i="6" l="1"/>
  <c r="Q19" i="3" l="1"/>
  <c r="Q20" i="3" s="1"/>
  <c r="Q9" i="2" s="1"/>
  <c r="Q9" i="16" s="1"/>
  <c r="AD19" i="3"/>
  <c r="AD20" i="3" s="1"/>
  <c r="AD9" i="2" s="1"/>
  <c r="AD9" i="16" s="1"/>
  <c r="R19" i="3"/>
  <c r="R20" i="3" s="1"/>
  <c r="R9" i="2" s="1"/>
  <c r="R9" i="16" s="1"/>
  <c r="T19" i="3"/>
  <c r="T20" i="3" s="1"/>
  <c r="T9" i="2" s="1"/>
  <c r="T9" i="16" s="1"/>
  <c r="AB19" i="3"/>
  <c r="AB20" i="3" s="1"/>
  <c r="AB9" i="2" s="1"/>
  <c r="AB9" i="16" s="1"/>
  <c r="Y19" i="3"/>
  <c r="Y20" i="3" s="1"/>
  <c r="Y9" i="2" s="1"/>
  <c r="Y9" i="16" s="1"/>
  <c r="U19" i="3"/>
  <c r="U20" i="3" s="1"/>
  <c r="U9" i="2" s="1"/>
  <c r="U9" i="16" s="1"/>
  <c r="P19" i="3"/>
  <c r="P20" i="3" s="1"/>
  <c r="P9" i="2" s="1"/>
  <c r="P9" i="16" s="1"/>
  <c r="W19" i="3"/>
  <c r="W20" i="3" s="1"/>
  <c r="W9" i="2" s="1"/>
  <c r="W9" i="16" s="1"/>
  <c r="AF19" i="3"/>
  <c r="AF20" i="3" s="1"/>
  <c r="AF9" i="2" s="1"/>
  <c r="AF9" i="16" s="1"/>
  <c r="AC19" i="3"/>
  <c r="AC20" i="3" s="1"/>
  <c r="AC9" i="2" s="1"/>
  <c r="AC9" i="16" s="1"/>
  <c r="V19" i="3"/>
  <c r="V20" i="3" s="1"/>
  <c r="V9" i="2" s="1"/>
  <c r="V9" i="16" s="1"/>
  <c r="Z19" i="3"/>
  <c r="Z20" i="3" s="1"/>
  <c r="Z9" i="2" s="1"/>
  <c r="Z9" i="16" s="1"/>
  <c r="AA19" i="3"/>
  <c r="AA20" i="3" s="1"/>
  <c r="AA9" i="2" s="1"/>
  <c r="AA9" i="16" s="1"/>
  <c r="X19" i="3"/>
  <c r="X20" i="3" s="1"/>
  <c r="X9" i="2" s="1"/>
  <c r="X9" i="16" s="1"/>
  <c r="S19" i="3"/>
  <c r="S20" i="3" s="1"/>
  <c r="S9" i="2" s="1"/>
  <c r="S9" i="16" s="1"/>
  <c r="AE19" i="3"/>
  <c r="AE20" i="3" s="1"/>
  <c r="AE9" i="2" s="1"/>
  <c r="AE9" i="16" s="1"/>
  <c r="O19" i="3"/>
  <c r="O20" i="3" s="1"/>
  <c r="O9" i="2" s="1"/>
  <c r="O9" i="16" s="1"/>
  <c r="AI19" i="3"/>
  <c r="AI20" i="3" s="1"/>
  <c r="AI9" i="2" s="1"/>
  <c r="AI9" i="16" s="1"/>
  <c r="AG19" i="3"/>
  <c r="AG20" i="3" s="1"/>
  <c r="AG9" i="2" s="1"/>
  <c r="AG9" i="16" s="1"/>
  <c r="AH19" i="3"/>
  <c r="AH20" i="3" s="1"/>
  <c r="AH9" i="2" s="1"/>
  <c r="AH9" i="16" s="1"/>
  <c r="J3" i="17"/>
  <c r="J11" i="17" s="1"/>
  <c r="U3" i="17"/>
  <c r="U11" i="17" s="1"/>
  <c r="O3" i="17"/>
  <c r="O11" i="17" s="1"/>
  <c r="F3" i="17"/>
  <c r="F11" i="17" s="1"/>
  <c r="AF3" i="17"/>
  <c r="AF19" i="17" s="1"/>
  <c r="AF20" i="17" s="1"/>
  <c r="T3" i="17"/>
  <c r="T11" i="17" s="1"/>
  <c r="K3" i="17"/>
  <c r="K11" i="17" s="1"/>
  <c r="AA3" i="17"/>
  <c r="AA19" i="17" s="1"/>
  <c r="AA20" i="17" s="1"/>
  <c r="Y3" i="17"/>
  <c r="Y11" i="17" s="1"/>
  <c r="N3" i="17"/>
  <c r="N11" i="17" s="1"/>
  <c r="M3" i="17"/>
  <c r="M11" i="17" s="1"/>
  <c r="I3" i="17"/>
  <c r="I11" i="17" s="1"/>
  <c r="H3" i="17"/>
  <c r="H11" i="17" s="1"/>
  <c r="I28" i="17" s="1"/>
  <c r="V3" i="17"/>
  <c r="V19" i="17" s="1"/>
  <c r="V20" i="17" s="1"/>
  <c r="G3" i="17"/>
  <c r="G11" i="17" s="1"/>
  <c r="Z3" i="17"/>
  <c r="Z19" i="17" s="1"/>
  <c r="Z20" i="17" s="1"/>
  <c r="Q3" i="17"/>
  <c r="Q11" i="17" s="1"/>
  <c r="AG3" i="17"/>
  <c r="AG11" i="17" s="1"/>
  <c r="P3" i="17"/>
  <c r="P11" i="17" s="1"/>
  <c r="AB3" i="17"/>
  <c r="AB19" i="17" s="1"/>
  <c r="AB20" i="17" s="1"/>
  <c r="AD3" i="17"/>
  <c r="AD19" i="17" s="1"/>
  <c r="AD20" i="17" s="1"/>
  <c r="W3" i="17"/>
  <c r="W11" i="17" s="1"/>
  <c r="R3" i="17"/>
  <c r="R19" i="17" s="1"/>
  <c r="R20" i="17" s="1"/>
  <c r="L3" i="17"/>
  <c r="L11" i="17" s="1"/>
  <c r="AC3" i="17"/>
  <c r="AC11" i="17" s="1"/>
  <c r="AE3" i="17"/>
  <c r="AE11" i="17" s="1"/>
  <c r="AH3" i="17"/>
  <c r="AH11" i="17" s="1"/>
  <c r="S3" i="17"/>
  <c r="S19" i="17" s="1"/>
  <c r="S20" i="17" s="1"/>
  <c r="X3" i="17"/>
  <c r="X11" i="17" s="1"/>
  <c r="AA32" i="3"/>
  <c r="AA32" i="17" s="1"/>
  <c r="Z32" i="3"/>
  <c r="Z32" i="17" s="1"/>
  <c r="R32" i="3"/>
  <c r="R32" i="17" s="1"/>
  <c r="G32" i="3"/>
  <c r="G32" i="17" s="1"/>
  <c r="AH32" i="3"/>
  <c r="AH32" i="17" s="1"/>
  <c r="AG32" i="3"/>
  <c r="AG32" i="17" s="1"/>
  <c r="Y32" i="3"/>
  <c r="Y32" i="17" s="1"/>
  <c r="Q32" i="3"/>
  <c r="Q32" i="17" s="1"/>
  <c r="M32" i="3"/>
  <c r="M32" i="17" s="1"/>
  <c r="AF32" i="3"/>
  <c r="AF32" i="17" s="1"/>
  <c r="X32" i="3"/>
  <c r="X32" i="17" s="1"/>
  <c r="P32" i="3"/>
  <c r="P32" i="17" s="1"/>
  <c r="L32" i="3"/>
  <c r="L32" i="17" s="1"/>
  <c r="AE32" i="3"/>
  <c r="AE32" i="17" s="1"/>
  <c r="W32" i="3"/>
  <c r="W32" i="17" s="1"/>
  <c r="O32" i="3"/>
  <c r="O32" i="17" s="1"/>
  <c r="K32" i="3"/>
  <c r="K32" i="17" s="1"/>
  <c r="AD32" i="3"/>
  <c r="AD32" i="17" s="1"/>
  <c r="V32" i="3"/>
  <c r="V32" i="17" s="1"/>
  <c r="N32" i="3"/>
  <c r="N32" i="17" s="1"/>
  <c r="J32" i="3"/>
  <c r="J32" i="17" s="1"/>
  <c r="S32" i="3"/>
  <c r="AC32" i="3"/>
  <c r="AC32" i="17" s="1"/>
  <c r="U32" i="3"/>
  <c r="I32" i="3"/>
  <c r="I32" i="17" s="1"/>
  <c r="AB32" i="3"/>
  <c r="AB32" i="17" s="1"/>
  <c r="T32" i="3"/>
  <c r="T27" i="3" s="1"/>
  <c r="H32" i="3"/>
  <c r="H32" i="17" s="1"/>
  <c r="AI3" i="17"/>
  <c r="AI19" i="17" s="1"/>
  <c r="AI20" i="17" s="1"/>
  <c r="AI32" i="3"/>
  <c r="AI32" i="17" s="1"/>
  <c r="N19" i="3"/>
  <c r="M11" i="3"/>
  <c r="U11" i="3"/>
  <c r="AC11" i="3"/>
  <c r="AC8" i="2" s="1"/>
  <c r="AC8" i="16" s="1"/>
  <c r="AD11" i="3"/>
  <c r="AE28" i="3" s="1"/>
  <c r="AE26" i="3" s="1"/>
  <c r="G11" i="3"/>
  <c r="O11" i="3"/>
  <c r="O8" i="2" s="1"/>
  <c r="O8" i="16" s="1"/>
  <c r="W11" i="3"/>
  <c r="X28" i="3" s="1"/>
  <c r="X26" i="3" s="1"/>
  <c r="AE11" i="3"/>
  <c r="AE8" i="2" s="1"/>
  <c r="AE8" i="16" s="1"/>
  <c r="N11" i="3"/>
  <c r="H11" i="3"/>
  <c r="P11" i="3"/>
  <c r="P8" i="2" s="1"/>
  <c r="P8" i="16" s="1"/>
  <c r="X11" i="3"/>
  <c r="Y28" i="3" s="1"/>
  <c r="Y26" i="3" s="1"/>
  <c r="AF11" i="3"/>
  <c r="T11" i="3"/>
  <c r="U28" i="3" s="1"/>
  <c r="V11" i="3"/>
  <c r="W28" i="3" s="1"/>
  <c r="W26" i="3" s="1"/>
  <c r="I11" i="3"/>
  <c r="Q11" i="3"/>
  <c r="R28" i="3" s="1"/>
  <c r="Y11" i="3"/>
  <c r="AG11" i="3"/>
  <c r="AG8" i="2" s="1"/>
  <c r="AG8" i="16" s="1"/>
  <c r="AB11" i="3"/>
  <c r="AC28" i="3" s="1"/>
  <c r="AC26" i="3" s="1"/>
  <c r="J11" i="3"/>
  <c r="R11" i="3"/>
  <c r="R8" i="2" s="1"/>
  <c r="R8" i="16" s="1"/>
  <c r="Z11" i="3"/>
  <c r="AA28" i="3" s="1"/>
  <c r="AA26" i="3" s="1"/>
  <c r="AH11" i="3"/>
  <c r="AH8" i="2" s="1"/>
  <c r="AH8" i="16" s="1"/>
  <c r="L11" i="3"/>
  <c r="M28" i="3" s="1"/>
  <c r="F11" i="3"/>
  <c r="F22" i="3" s="1"/>
  <c r="F29" i="3" s="1"/>
  <c r="K11" i="3"/>
  <c r="K8" i="2" s="1"/>
  <c r="K8" i="16" s="1"/>
  <c r="S11" i="3"/>
  <c r="T28" i="3" s="1"/>
  <c r="AA11" i="3"/>
  <c r="AB28" i="3" s="1"/>
  <c r="AB26" i="3" s="1"/>
  <c r="AI11" i="3"/>
  <c r="AI8" i="2" s="1"/>
  <c r="AI8" i="16" s="1"/>
  <c r="U32" i="17" l="1"/>
  <c r="U27" i="3"/>
  <c r="J26" i="3"/>
  <c r="V11" i="17"/>
  <c r="O26" i="3"/>
  <c r="K27" i="17"/>
  <c r="G27" i="17"/>
  <c r="Q19" i="17"/>
  <c r="Q20" i="17" s="1"/>
  <c r="K22" i="17"/>
  <c r="S11" i="17"/>
  <c r="T22" i="17" s="1"/>
  <c r="L28" i="17"/>
  <c r="V22" i="17"/>
  <c r="O27" i="17"/>
  <c r="R27" i="17"/>
  <c r="M22" i="17"/>
  <c r="H22" i="3"/>
  <c r="P22" i="3"/>
  <c r="T22" i="3"/>
  <c r="S22" i="3"/>
  <c r="Q27" i="17"/>
  <c r="Y22" i="3"/>
  <c r="AI22" i="3"/>
  <c r="AB22" i="3"/>
  <c r="AB29" i="3" s="1"/>
  <c r="AG22" i="3"/>
  <c r="N28" i="17"/>
  <c r="J22" i="17"/>
  <c r="U22" i="3"/>
  <c r="AF22" i="3"/>
  <c r="N26" i="3"/>
  <c r="AH22" i="3"/>
  <c r="X22" i="3"/>
  <c r="X29" i="3" s="1"/>
  <c r="X19" i="17"/>
  <c r="X20" i="17" s="1"/>
  <c r="AG19" i="17"/>
  <c r="AG20" i="17" s="1"/>
  <c r="G22" i="3"/>
  <c r="Y19" i="17"/>
  <c r="Y20" i="17" s="1"/>
  <c r="AF11" i="17"/>
  <c r="AF22" i="17" s="1"/>
  <c r="T32" i="17"/>
  <c r="AD22" i="3"/>
  <c r="AJ22" i="3"/>
  <c r="AE22" i="3"/>
  <c r="AE29" i="3" s="1"/>
  <c r="W19" i="17"/>
  <c r="W20" i="17" s="1"/>
  <c r="AF28" i="3"/>
  <c r="AF26" i="3" s="1"/>
  <c r="K22" i="3"/>
  <c r="J22" i="3"/>
  <c r="J29" i="3" s="1"/>
  <c r="AC22" i="3"/>
  <c r="AC29" i="3" s="1"/>
  <c r="J27" i="17"/>
  <c r="AF8" i="2"/>
  <c r="AF8" i="16" s="1"/>
  <c r="N26" i="17"/>
  <c r="N27" i="17"/>
  <c r="H28" i="17"/>
  <c r="G22" i="17"/>
  <c r="H26" i="17"/>
  <c r="L26" i="17"/>
  <c r="L27" i="17"/>
  <c r="AI28" i="17"/>
  <c r="AI26" i="17" s="1"/>
  <c r="AH22" i="17"/>
  <c r="V26" i="17"/>
  <c r="V29" i="17" s="1"/>
  <c r="U22" i="17"/>
  <c r="V28" i="17"/>
  <c r="P27" i="17"/>
  <c r="AF28" i="17"/>
  <c r="AF26" i="17" s="1"/>
  <c r="Q26" i="17"/>
  <c r="P22" i="17"/>
  <c r="Q28" i="17"/>
  <c r="I26" i="17"/>
  <c r="I27" i="17"/>
  <c r="AD28" i="17"/>
  <c r="AD26" i="17" s="1"/>
  <c r="H22" i="17"/>
  <c r="N22" i="17"/>
  <c r="O26" i="17"/>
  <c r="O28" i="17"/>
  <c r="U26" i="17"/>
  <c r="U28" i="17"/>
  <c r="U27" i="17"/>
  <c r="Y29" i="3"/>
  <c r="Z28" i="17"/>
  <c r="Z26" i="17" s="1"/>
  <c r="Y22" i="17"/>
  <c r="Y28" i="17"/>
  <c r="Y26" i="17" s="1"/>
  <c r="X22" i="17"/>
  <c r="H27" i="17"/>
  <c r="M27" i="17"/>
  <c r="R26" i="17"/>
  <c r="Q22" i="17"/>
  <c r="R28" i="17"/>
  <c r="J26" i="17"/>
  <c r="G28" i="17"/>
  <c r="F22" i="17"/>
  <c r="F29" i="17" s="1"/>
  <c r="G26" i="17"/>
  <c r="M26" i="17"/>
  <c r="M28" i="17"/>
  <c r="L22" i="17"/>
  <c r="AH28" i="17"/>
  <c r="AH26" i="17" s="1"/>
  <c r="W22" i="17"/>
  <c r="X28" i="17"/>
  <c r="X26" i="17" s="1"/>
  <c r="P28" i="17"/>
  <c r="O22" i="17"/>
  <c r="P26" i="17"/>
  <c r="Z22" i="3"/>
  <c r="V22" i="3"/>
  <c r="W22" i="3"/>
  <c r="W29" i="3" s="1"/>
  <c r="AH19" i="17"/>
  <c r="AH20" i="17" s="1"/>
  <c r="W28" i="17"/>
  <c r="W26" i="17" s="1"/>
  <c r="J28" i="17"/>
  <c r="N19" i="17"/>
  <c r="T19" i="17"/>
  <c r="T20" i="17" s="1"/>
  <c r="AD11" i="17"/>
  <c r="AE22" i="17" s="1"/>
  <c r="O19" i="17"/>
  <c r="O20" i="17" s="1"/>
  <c r="U19" i="17"/>
  <c r="U20" i="17" s="1"/>
  <c r="K26" i="17"/>
  <c r="K29" i="17" s="1"/>
  <c r="AH28" i="3"/>
  <c r="AH26" i="3" s="1"/>
  <c r="AI28" i="3"/>
  <c r="AI26" i="3" s="1"/>
  <c r="AI29" i="3" s="1"/>
  <c r="I22" i="17"/>
  <c r="M8" i="2"/>
  <c r="M8" i="16" s="1"/>
  <c r="L26" i="3"/>
  <c r="AA8" i="2"/>
  <c r="AA8" i="16" s="1"/>
  <c r="L8" i="2"/>
  <c r="L8" i="16" s="1"/>
  <c r="S8" i="2"/>
  <c r="S8" i="16" s="1"/>
  <c r="Q8" i="2"/>
  <c r="Q8" i="16" s="1"/>
  <c r="T8" i="2"/>
  <c r="T8" i="16" s="1"/>
  <c r="Z8" i="2"/>
  <c r="Z8" i="16" s="1"/>
  <c r="P26" i="3"/>
  <c r="P29" i="3" s="1"/>
  <c r="V8" i="2"/>
  <c r="V8" i="16" s="1"/>
  <c r="L28" i="3"/>
  <c r="P28" i="3"/>
  <c r="Q26" i="3"/>
  <c r="L22" i="3"/>
  <c r="Q22" i="3"/>
  <c r="N22" i="3"/>
  <c r="N29" i="3" s="1"/>
  <c r="M22" i="3"/>
  <c r="AG28" i="3"/>
  <c r="AG26" i="3" s="1"/>
  <c r="AG29" i="3" s="1"/>
  <c r="Z11" i="17"/>
  <c r="R11" i="17"/>
  <c r="S22" i="17" s="1"/>
  <c r="F8" i="2"/>
  <c r="F8" i="16" s="1"/>
  <c r="K26" i="3"/>
  <c r="Y8" i="2"/>
  <c r="Y8" i="16" s="1"/>
  <c r="U8" i="2"/>
  <c r="U8" i="16" s="1"/>
  <c r="AD28" i="3"/>
  <c r="AD26" i="3" s="1"/>
  <c r="G8" i="2"/>
  <c r="G8" i="16" s="1"/>
  <c r="J28" i="3"/>
  <c r="H8" i="2"/>
  <c r="H8" i="16" s="1"/>
  <c r="W8" i="2"/>
  <c r="W8" i="16" s="1"/>
  <c r="S26" i="3"/>
  <c r="O28" i="3"/>
  <c r="AB8" i="2"/>
  <c r="AB8" i="16" s="1"/>
  <c r="X8" i="2"/>
  <c r="X8" i="16" s="1"/>
  <c r="AE19" i="17"/>
  <c r="AE20" i="17" s="1"/>
  <c r="AB11" i="17"/>
  <c r="AC22" i="17" s="1"/>
  <c r="T26" i="17"/>
  <c r="K28" i="17"/>
  <c r="AD8" i="2"/>
  <c r="AD8" i="16" s="1"/>
  <c r="K28" i="3"/>
  <c r="I8" i="2"/>
  <c r="I8" i="16" s="1"/>
  <c r="S28" i="3"/>
  <c r="N8" i="2"/>
  <c r="N8" i="16" s="1"/>
  <c r="S32" i="17"/>
  <c r="G28" i="3"/>
  <c r="J8" i="2"/>
  <c r="J8" i="16" s="1"/>
  <c r="Z28" i="3"/>
  <c r="Z26" i="3" s="1"/>
  <c r="V28" i="3"/>
  <c r="H28" i="3"/>
  <c r="I28" i="3"/>
  <c r="R22" i="3"/>
  <c r="O22" i="3"/>
  <c r="O29" i="3" s="1"/>
  <c r="I22" i="3"/>
  <c r="T28" i="17"/>
  <c r="AI11" i="17"/>
  <c r="G26" i="3"/>
  <c r="G29" i="3" s="1"/>
  <c r="V26" i="3"/>
  <c r="H26" i="3"/>
  <c r="I26" i="3"/>
  <c r="AA22" i="3"/>
  <c r="AA29" i="3" s="1"/>
  <c r="P19" i="17"/>
  <c r="P20" i="17" s="1"/>
  <c r="AA11" i="17"/>
  <c r="AC19" i="17"/>
  <c r="AC20" i="17" s="1"/>
  <c r="N28" i="3"/>
  <c r="M26" i="3"/>
  <c r="T26" i="3"/>
  <c r="T29" i="3" s="1"/>
  <c r="R26" i="3"/>
  <c r="U26" i="3"/>
  <c r="U29" i="3" s="1"/>
  <c r="Q28" i="3"/>
  <c r="M29" i="17" l="1"/>
  <c r="H29" i="3"/>
  <c r="T27" i="17"/>
  <c r="J29" i="17"/>
  <c r="K29" i="3"/>
  <c r="Q29" i="3"/>
  <c r="N29" i="17"/>
  <c r="S29" i="3"/>
  <c r="L29" i="17"/>
  <c r="S27" i="17"/>
  <c r="L29" i="3"/>
  <c r="T29" i="17"/>
  <c r="I29" i="17"/>
  <c r="AG28" i="17"/>
  <c r="AG26" i="17" s="1"/>
  <c r="W29" i="17"/>
  <c r="X29" i="17"/>
  <c r="AG22" i="17"/>
  <c r="AH29" i="3"/>
  <c r="AF29" i="17"/>
  <c r="P29" i="17"/>
  <c r="AF29" i="3"/>
  <c r="AD29" i="3"/>
  <c r="I29" i="3"/>
  <c r="O29" i="17"/>
  <c r="H29" i="17"/>
  <c r="V29" i="3"/>
  <c r="AA22" i="17"/>
  <c r="AB28" i="17"/>
  <c r="AB26" i="17" s="1"/>
  <c r="AI22" i="17"/>
  <c r="AI29" i="17" s="1"/>
  <c r="Z29" i="3"/>
  <c r="Y29" i="17"/>
  <c r="AH29" i="17"/>
  <c r="Q29" i="17"/>
  <c r="S28" i="17"/>
  <c r="R22" i="17"/>
  <c r="R29" i="17" s="1"/>
  <c r="S26" i="17"/>
  <c r="S29" i="17" s="1"/>
  <c r="AE28" i="17"/>
  <c r="AE26" i="17" s="1"/>
  <c r="AE29" i="17" s="1"/>
  <c r="AD22" i="17"/>
  <c r="AD29" i="17" s="1"/>
  <c r="G29" i="17"/>
  <c r="R29" i="3"/>
  <c r="AB22" i="17"/>
  <c r="AC28" i="17"/>
  <c r="AC26" i="17" s="1"/>
  <c r="AC29" i="17" s="1"/>
  <c r="AA28" i="17"/>
  <c r="AA26" i="17" s="1"/>
  <c r="Z22" i="17"/>
  <c r="Z29" i="17" s="1"/>
  <c r="M29" i="3"/>
  <c r="U29" i="17"/>
  <c r="AG29" i="17" l="1"/>
  <c r="AB29" i="17"/>
  <c r="AA29" i="17"/>
  <c r="AA5" i="17"/>
  <c r="S5" i="17"/>
  <c r="H5" i="17"/>
  <c r="AH5" i="17"/>
  <c r="AB5" i="17"/>
  <c r="G5" i="17"/>
  <c r="AG5" i="17"/>
  <c r="Y5" i="17"/>
  <c r="Q5" i="17"/>
  <c r="N5" i="17"/>
  <c r="F5" i="17"/>
  <c r="R5" i="17"/>
  <c r="M5" i="17"/>
  <c r="E5" i="17"/>
  <c r="I5" i="17"/>
  <c r="Z5" i="17"/>
  <c r="X5" i="17"/>
  <c r="O5" i="17"/>
  <c r="L5" i="17"/>
  <c r="T5" i="17"/>
  <c r="AF5" i="17"/>
  <c r="K5" i="17"/>
  <c r="P5" i="17"/>
  <c r="AE5" i="17"/>
  <c r="W5" i="17"/>
  <c r="AD5" i="17"/>
  <c r="V5" i="17"/>
  <c r="AC5" i="17"/>
  <c r="U5" i="17"/>
  <c r="J5" i="17"/>
  <c r="AI5" i="17"/>
  <c r="AB13" i="3"/>
  <c r="AB13" i="17" s="1"/>
  <c r="E13" i="3"/>
  <c r="E13" i="17" s="1"/>
  <c r="M13" i="3"/>
  <c r="M13" i="17" s="1"/>
  <c r="U13" i="3"/>
  <c r="U13" i="17" s="1"/>
  <c r="AC13" i="3"/>
  <c r="AC13" i="17" s="1"/>
  <c r="AD13" i="3"/>
  <c r="AD13" i="17" s="1"/>
  <c r="G13" i="3"/>
  <c r="G13" i="17" s="1"/>
  <c r="O13" i="3"/>
  <c r="O13" i="17" s="1"/>
  <c r="W13" i="3"/>
  <c r="W13" i="17" s="1"/>
  <c r="AE13" i="3"/>
  <c r="AE13" i="17" s="1"/>
  <c r="N13" i="3"/>
  <c r="N13" i="17" s="1"/>
  <c r="H13" i="3"/>
  <c r="H13" i="17" s="1"/>
  <c r="P13" i="3"/>
  <c r="P13" i="17" s="1"/>
  <c r="X13" i="3"/>
  <c r="X13" i="17" s="1"/>
  <c r="AF13" i="3"/>
  <c r="AF13" i="17" s="1"/>
  <c r="V13" i="3"/>
  <c r="V13" i="17" s="1"/>
  <c r="I13" i="3"/>
  <c r="I13" i="17" s="1"/>
  <c r="Q13" i="3"/>
  <c r="Q13" i="17" s="1"/>
  <c r="Y13" i="3"/>
  <c r="Y13" i="17" s="1"/>
  <c r="AG13" i="3"/>
  <c r="AG13" i="17" s="1"/>
  <c r="L13" i="3"/>
  <c r="L13" i="17" s="1"/>
  <c r="F13" i="3"/>
  <c r="F13" i="17" s="1"/>
  <c r="J13" i="3"/>
  <c r="J13" i="17" s="1"/>
  <c r="R13" i="3"/>
  <c r="R13" i="17" s="1"/>
  <c r="Z13" i="3"/>
  <c r="Z13" i="17" s="1"/>
  <c r="AH13" i="3"/>
  <c r="AH13" i="17" s="1"/>
  <c r="T13" i="3"/>
  <c r="T13" i="17" s="1"/>
  <c r="K13" i="3"/>
  <c r="K13" i="17" s="1"/>
  <c r="S13" i="3"/>
  <c r="S13" i="17" s="1"/>
  <c r="AA13" i="3"/>
  <c r="AA13" i="17" s="1"/>
  <c r="AI13" i="3"/>
  <c r="AI13" i="17" s="1"/>
  <c r="Y6" i="17"/>
  <c r="L6" i="17"/>
  <c r="X6" i="17"/>
  <c r="AE6" i="17"/>
  <c r="W6" i="17"/>
  <c r="O6" i="17"/>
  <c r="J6" i="17"/>
  <c r="AG6" i="17"/>
  <c r="Q6" i="17"/>
  <c r="P6" i="17"/>
  <c r="K6" i="17"/>
  <c r="AH6" i="17"/>
  <c r="AD6" i="17"/>
  <c r="V6" i="17"/>
  <c r="I6" i="17"/>
  <c r="AF6" i="17"/>
  <c r="U6" i="17"/>
  <c r="T6" i="17"/>
  <c r="AA6" i="17"/>
  <c r="S6" i="17"/>
  <c r="N6" i="17"/>
  <c r="F6" i="17"/>
  <c r="AC6" i="17"/>
  <c r="H6" i="17"/>
  <c r="AB6" i="17"/>
  <c r="G6" i="17"/>
  <c r="Z6" i="17"/>
  <c r="R6" i="17"/>
  <c r="M6" i="17"/>
  <c r="E6" i="17"/>
  <c r="AI6" i="17"/>
  <c r="AC14" i="3"/>
  <c r="AC14" i="17" s="1"/>
  <c r="T14" i="3"/>
  <c r="T14" i="17" s="1"/>
  <c r="M14" i="3"/>
  <c r="M14" i="17" s="1"/>
  <c r="V14" i="3"/>
  <c r="V14" i="17" s="1"/>
  <c r="G14" i="3"/>
  <c r="G14" i="17" s="1"/>
  <c r="W14" i="3"/>
  <c r="W14" i="17" s="1"/>
  <c r="AE14" i="3"/>
  <c r="AE14" i="17" s="1"/>
  <c r="AB14" i="3"/>
  <c r="AB14" i="17" s="1"/>
  <c r="AD14" i="3"/>
  <c r="AD14" i="17" s="1"/>
  <c r="O14" i="3"/>
  <c r="O14" i="17" s="1"/>
  <c r="H14" i="3"/>
  <c r="H14" i="17" s="1"/>
  <c r="P14" i="3"/>
  <c r="P14" i="17" s="1"/>
  <c r="X14" i="3"/>
  <c r="X14" i="17" s="1"/>
  <c r="AF14" i="3"/>
  <c r="AF14" i="17" s="1"/>
  <c r="AG14" i="3"/>
  <c r="AG14" i="17" s="1"/>
  <c r="E14" i="3"/>
  <c r="E14" i="17" s="1"/>
  <c r="F14" i="3"/>
  <c r="F14" i="17" s="1"/>
  <c r="I14" i="3"/>
  <c r="I14" i="17" s="1"/>
  <c r="Q14" i="3"/>
  <c r="Q14" i="17" s="1"/>
  <c r="Y14" i="3"/>
  <c r="Y14" i="17" s="1"/>
  <c r="J14" i="3"/>
  <c r="J14" i="17" s="1"/>
  <c r="R14" i="3"/>
  <c r="R14" i="17" s="1"/>
  <c r="Z14" i="3"/>
  <c r="Z14" i="17" s="1"/>
  <c r="AH14" i="3"/>
  <c r="AH14" i="17" s="1"/>
  <c r="L14" i="3"/>
  <c r="L14" i="17" s="1"/>
  <c r="U14" i="3"/>
  <c r="U14" i="17" s="1"/>
  <c r="N14" i="3"/>
  <c r="N14" i="17" s="1"/>
  <c r="K14" i="3"/>
  <c r="K14" i="17" s="1"/>
  <c r="S14" i="3"/>
  <c r="S14" i="17" s="1"/>
  <c r="AA14" i="3"/>
  <c r="AA14" i="17" s="1"/>
  <c r="AI14" i="3"/>
  <c r="AI14" i="17" s="1"/>
  <c r="AG79" i="5" l="1"/>
  <c r="AJ3" i="16" l="1"/>
  <c r="AJ4" i="16" s="1"/>
  <c r="AJ5" i="16" s="1"/>
  <c r="AJ6" i="16" s="1"/>
  <c r="AH4" i="7" l="1"/>
  <c r="AJ7" i="16"/>
  <c r="AH18" i="7"/>
  <c r="AH22" i="7" s="1"/>
  <c r="AH8" i="7"/>
  <c r="AI10" i="7" l="1"/>
  <c r="AH10" i="7"/>
  <c r="AI24" i="7"/>
  <c r="AH24" i="7"/>
  <c r="AK88" i="4"/>
  <c r="AN3" i="16" l="1"/>
  <c r="AN4" i="16" s="1"/>
  <c r="AK89" i="4"/>
  <c r="AN5" i="16"/>
  <c r="AN6" i="16" s="1"/>
  <c r="AN7" i="16"/>
  <c r="AL4" i="7"/>
  <c r="AL18" i="7" l="1"/>
  <c r="AL22" i="7" s="1"/>
  <c r="AL24" i="7" s="1"/>
  <c r="AL8" i="7"/>
  <c r="AL1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Kubala Jozef</author>
  </authors>
  <commentList>
    <comment ref="A27" authorId="0" shapeId="0" xr:uid="{00000000-0006-0000-0500-000001000000}">
      <text>
        <r>
          <rPr>
            <b/>
            <sz val="9"/>
            <color indexed="81"/>
            <rFont val="Segoe UI"/>
            <family val="2"/>
            <charset val="238"/>
          </rPr>
          <t>Kubala Jozef:</t>
        </r>
        <r>
          <rPr>
            <sz val="9"/>
            <color indexed="81"/>
            <rFont val="Segoe UI"/>
            <family val="2"/>
            <charset val="238"/>
          </rPr>
          <t xml:space="preserve">
Do roku 2008 len zamestnanci bez SZČO</t>
        </r>
      </text>
    </comment>
  </commentList>
</comments>
</file>

<file path=xl/sharedStrings.xml><?xml version="1.0" encoding="utf-8"?>
<sst xmlns="http://schemas.openxmlformats.org/spreadsheetml/2006/main" count="2641" uniqueCount="614">
  <si>
    <t>Obsah / Table of Contents</t>
  </si>
  <si>
    <t>Skupina indikátorov</t>
  </si>
  <si>
    <t>Group of indicators</t>
  </si>
  <si>
    <t>Hárok / Sheet</t>
  </si>
  <si>
    <t>Základné ukazovatele verejnej správy (ESA 2010)</t>
  </si>
  <si>
    <t>Main indicators of general government (ESA 2010)</t>
  </si>
  <si>
    <t>Základné ukazovatele</t>
  </si>
  <si>
    <t>Dlh verejnej správy (maastrichtský) (ESA 2010)</t>
  </si>
  <si>
    <t>General government debt(maastricht) (ESA 2010)</t>
  </si>
  <si>
    <t>Dlh VS</t>
  </si>
  <si>
    <t xml:space="preserve">Príjmy a výdavky VS (ESA 2010, v mil. eur) </t>
  </si>
  <si>
    <t xml:space="preserve">Revenue and Expenditure (ESA 2010, mil. eur) </t>
  </si>
  <si>
    <t>Príjmy a výdavky VS</t>
  </si>
  <si>
    <t>Saldo VS (ESA 2010, v % HDP)</t>
  </si>
  <si>
    <t>Príjmy a výdavky VS (% HDP)</t>
  </si>
  <si>
    <t>Jednorazové vplyvy (ESA 2010, % HDP)</t>
  </si>
  <si>
    <t>One-off and temporary measures (ESA 2010, % of GDP)</t>
  </si>
  <si>
    <t>Jednorazové vplyvy</t>
  </si>
  <si>
    <t>Konsolidačné úsilie (ESA 2010, % HDP)</t>
  </si>
  <si>
    <t>Consolidation effort (ESA 2010, % of GDP)</t>
  </si>
  <si>
    <t>Konsolidačné úsilie</t>
  </si>
  <si>
    <t>Výdavky verejnej správy podľa funkčnej klasifikácie (COFOG, mil. Eur)</t>
  </si>
  <si>
    <t>General government expenditure by COFOG classification</t>
  </si>
  <si>
    <t>Výdavky VS (COFOG)</t>
  </si>
  <si>
    <t>Saldo verejnej správy krajín EÚ (% HDP)</t>
  </si>
  <si>
    <t>Headline balance of EU member states ( % of GDP)</t>
  </si>
  <si>
    <t>Hrubý dlh verejnej správy krajín EÚ (% HDP)</t>
  </si>
  <si>
    <t>Gross debt of EU member states ( % of GDP)</t>
  </si>
  <si>
    <t>Výdavky verejnej správy krajín EÚ (% HDP)</t>
  </si>
  <si>
    <t>General government expentditure of EU member states ( % of GDP)</t>
  </si>
  <si>
    <t>Príjmy verejnej správy krajín EÚ (% HDP)</t>
  </si>
  <si>
    <t>General government revenue of EU member states ( % of GDP)</t>
  </si>
  <si>
    <t>Basic indicators of general government (ESA 2010)</t>
  </si>
  <si>
    <t>m.j.</t>
  </si>
  <si>
    <t>unit</t>
  </si>
  <si>
    <t>Net-lending (+)/borrowing(-)</t>
  </si>
  <si>
    <t>mil. Eur</t>
  </si>
  <si>
    <t>Čisté pôžičky (+) / výpožičky (-)</t>
  </si>
  <si>
    <t>% HDP</t>
  </si>
  <si>
    <t>% of GDP</t>
  </si>
  <si>
    <t>Primárne saldo</t>
  </si>
  <si>
    <t>Primary balance</t>
  </si>
  <si>
    <t>Štrukturálne primárne saldo</t>
  </si>
  <si>
    <t>Cyclically-adjusted primary balance</t>
  </si>
  <si>
    <t xml:space="preserve"> - </t>
  </si>
  <si>
    <t>Štrukturálne saldo</t>
  </si>
  <si>
    <t>Structural balance</t>
  </si>
  <si>
    <t>Hrubý dlh verejnej správy (maastrichtský)</t>
  </si>
  <si>
    <t>Gross debt (maastricht)</t>
  </si>
  <si>
    <t>Čistý dlh verejnej správy</t>
  </si>
  <si>
    <t>Net debt</t>
  </si>
  <si>
    <t>-</t>
  </si>
  <si>
    <t>Zdroj: ŠÚ SR, MF SR, EK</t>
  </si>
  <si>
    <t>2) Primárne saldo je saldo verejnej správy očistené o platené úroky.</t>
  </si>
  <si>
    <t>3) Cyklicky očistené primárne saldo je primárne saldo očistené o cyklickú zložku.</t>
  </si>
  <si>
    <t>4) Štrukturálne saldo je saldo verejnej správy očistené o cyklickú zložku a o jednorazové efekty.</t>
  </si>
  <si>
    <t>4) The structural balance is the general government balance net of cyclical components and one-off effects.</t>
  </si>
  <si>
    <t>5) Čistý dlh verejnej správy je hrubý dlh verejnej správy znížený o likvidné finančné aktíva verejnej správy.</t>
  </si>
  <si>
    <t>Hrubý domáci produkt b.c.</t>
  </si>
  <si>
    <t>Gross domestic product (current prices)</t>
  </si>
  <si>
    <t>GDP growth</t>
  </si>
  <si>
    <t>%</t>
  </si>
  <si>
    <t>Pravidelná aktualizácia údajov za uplynulé roky:</t>
  </si>
  <si>
    <t>Regular update of data over past years:</t>
  </si>
  <si>
    <t>Gross debt</t>
  </si>
  <si>
    <t>1. členenie podľa rezidentov</t>
  </si>
  <si>
    <t>1. by residents</t>
  </si>
  <si>
    <t>- domáci</t>
  </si>
  <si>
    <t>n/a</t>
  </si>
  <si>
    <t>- zahraničný</t>
  </si>
  <si>
    <t xml:space="preserve"> - foreign</t>
  </si>
  <si>
    <t>2. členenie podľa pôvodnej splatnosti</t>
  </si>
  <si>
    <t>2. by maturity</t>
  </si>
  <si>
    <t>- krátkodobý</t>
  </si>
  <si>
    <t xml:space="preserve"> - short term</t>
  </si>
  <si>
    <t>- dlhodobý</t>
  </si>
  <si>
    <t xml:space="preserve"> - long-term</t>
  </si>
  <si>
    <t>p.b.</t>
  </si>
  <si>
    <t>p.p.</t>
  </si>
  <si>
    <t>Snehová guľa</t>
  </si>
  <si>
    <t>Snowball effect</t>
  </si>
  <si>
    <t>Úroky</t>
  </si>
  <si>
    <t>Interest costs</t>
  </si>
  <si>
    <t>Rast nominálneho HDP</t>
  </si>
  <si>
    <t>Growth of nominal GDP</t>
  </si>
  <si>
    <t>Stock-flow adjustment</t>
  </si>
  <si>
    <t>p.m.: Platené úroky</t>
  </si>
  <si>
    <t>pm: Interest costs</t>
  </si>
  <si>
    <t>p.m.: Implicitná úroková miera</t>
  </si>
  <si>
    <t>pm: Implicit interest rate</t>
  </si>
  <si>
    <r>
      <t xml:space="preserve">p.m.: Likvidné finančné aktíva </t>
    </r>
    <r>
      <rPr>
        <i/>
        <vertAlign val="superscript"/>
        <sz val="9"/>
        <rFont val="Garamond"/>
        <family val="1"/>
        <charset val="238"/>
      </rPr>
      <t>1</t>
    </r>
  </si>
  <si>
    <t>pm.: Liquid Financial Assets 1</t>
  </si>
  <si>
    <t>p.m.: Likvidné finančné aktíva</t>
  </si>
  <si>
    <t>pm: Liquid Financial Assets</t>
  </si>
  <si>
    <t>1) Likvidné finančné aktíva sú definované ako zlato a SDR (F.1),  hotovosť na účtoch VS (F.2), cenné papiere okrem akcií v menovitej a nie trhovej hodnote (F.3), kótované akcie (F.511) a akcie podielových fondov (F.52).</t>
  </si>
  <si>
    <t>Zdroj: MF SR</t>
  </si>
  <si>
    <t>1) Liquid financial assets are defined as gold and SDRs (F.1), cash on accounts of GG (F.2), securities other than shares at nominal and non-market value (F.3), quoted shares (F.511) and shares of mutual funds (F.52).</t>
  </si>
  <si>
    <t>Source: MoF SR</t>
  </si>
  <si>
    <t xml:space="preserve">GG Revenue and Expenditure (ESA 2010, mil. eur) </t>
  </si>
  <si>
    <t>ESA 2010</t>
  </si>
  <si>
    <t>Príjmy spolu</t>
  </si>
  <si>
    <t>Revenue</t>
  </si>
  <si>
    <t>TR</t>
  </si>
  <si>
    <t>Daňové príjmy</t>
  </si>
  <si>
    <t>Tax revenue</t>
  </si>
  <si>
    <t>D.2+D.5+D.91</t>
  </si>
  <si>
    <t>Dane z produkcie a dovozu</t>
  </si>
  <si>
    <t>Taxes on Production and Imports</t>
  </si>
  <si>
    <t>D.2</t>
  </si>
  <si>
    <t xml:space="preserve"> - Daň z pridanej hodnoty (bez EU inštitúcií)</t>
  </si>
  <si>
    <t xml:space="preserve"> - VAT (excl. VAT directed to the EU)</t>
  </si>
  <si>
    <t xml:space="preserve">D.211 </t>
  </si>
  <si>
    <t xml:space="preserve"> - Spotrebné dane</t>
  </si>
  <si>
    <t xml:space="preserve"> - Excise taxes</t>
  </si>
  <si>
    <t xml:space="preserve">D.214A </t>
  </si>
  <si>
    <t xml:space="preserve"> - Dane z majetku a iné</t>
  </si>
  <si>
    <t xml:space="preserve"> - Taxes on Land, Buildings and Other Structures</t>
  </si>
  <si>
    <t xml:space="preserve">D.29A </t>
  </si>
  <si>
    <t>Bežné dane z dôchodkov, majetku</t>
  </si>
  <si>
    <t>Current Taxes on Income, Wealth etc.</t>
  </si>
  <si>
    <t>D.5</t>
  </si>
  <si>
    <t xml:space="preserve"> - Daň z príjmov fyzických osôb</t>
  </si>
  <si>
    <t xml:space="preserve"> - PIT</t>
  </si>
  <si>
    <t xml:space="preserve">D.51A </t>
  </si>
  <si>
    <t xml:space="preserve"> - zo závislej činnosti</t>
  </si>
  <si>
    <t xml:space="preserve"> - from employment</t>
  </si>
  <si>
    <t>rozp. klasif. 111001</t>
  </si>
  <si>
    <t xml:space="preserve"> - z podnikania a inej samostatnej zár. činnosti</t>
  </si>
  <si>
    <t xml:space="preserve"> - from business and other independent activity</t>
  </si>
  <si>
    <t>rozp. klasif. 111002</t>
  </si>
  <si>
    <t xml:space="preserve"> - Daň z príjmov právnických osôb (aj regulovaný odvod)</t>
  </si>
  <si>
    <t xml:space="preserve"> - CIT</t>
  </si>
  <si>
    <t xml:space="preserve">D.51B </t>
  </si>
  <si>
    <t xml:space="preserve"> - Daň z príjmov vyberaná zrážkou - rozp. klasif.</t>
  </si>
  <si>
    <t xml:space="preserve"> - Withholding Tax - budgetary classification</t>
  </si>
  <si>
    <t>D.51E</t>
  </si>
  <si>
    <t xml:space="preserve"> - Property Taxes and Others</t>
  </si>
  <si>
    <t>D.59A</t>
  </si>
  <si>
    <t>Dane z kapitálu</t>
  </si>
  <si>
    <t>Capital taxes</t>
  </si>
  <si>
    <t>D.91</t>
  </si>
  <si>
    <t>Príspevky na sociálne zabezpečenie</t>
  </si>
  <si>
    <t>Social Security Contributions (SSC)</t>
  </si>
  <si>
    <t>D.61</t>
  </si>
  <si>
    <t>Skutočné príspevky na sociálne zabezpečenie</t>
  </si>
  <si>
    <t>Actual Social Security Contributions</t>
  </si>
  <si>
    <t>D.611</t>
  </si>
  <si>
    <t xml:space="preserve"> - Príspevky zamestnávateľov</t>
  </si>
  <si>
    <t xml:space="preserve"> - Employers</t>
  </si>
  <si>
    <t xml:space="preserve">D.6111 </t>
  </si>
  <si>
    <t xml:space="preserve"> - Príspevky zamestnancov</t>
  </si>
  <si>
    <t xml:space="preserve"> - Employees</t>
  </si>
  <si>
    <t xml:space="preserve">D.6112 </t>
  </si>
  <si>
    <t>Imputované príspevky na sociálne zabezpečenie</t>
  </si>
  <si>
    <t>Imputed SSC</t>
  </si>
  <si>
    <t>D.612</t>
  </si>
  <si>
    <t>Nedaňové príjmy</t>
  </si>
  <si>
    <t>Nontax revenue</t>
  </si>
  <si>
    <t>Tržby</t>
  </si>
  <si>
    <t>Sales</t>
  </si>
  <si>
    <t>P.11, P.12, P.131</t>
  </si>
  <si>
    <t xml:space="preserve"> - Trhová produkcia + Produkcia pre vlastné konečné použitie</t>
  </si>
  <si>
    <t xml:space="preserve"> - Market output + Output for own final use</t>
  </si>
  <si>
    <t>P.11+P.12</t>
  </si>
  <si>
    <t xml:space="preserve"> - Platby za ostatnú netrhovú produkciu</t>
  </si>
  <si>
    <t xml:space="preserve"> - Payments for other non-market output</t>
  </si>
  <si>
    <t>P.131</t>
  </si>
  <si>
    <t>Dôchodky z majetku, z ktorých</t>
  </si>
  <si>
    <t>Property Income, of which</t>
  </si>
  <si>
    <t>D.4R</t>
  </si>
  <si>
    <t xml:space="preserve"> - Dividendy</t>
  </si>
  <si>
    <t xml:space="preserve"> - Dividends</t>
  </si>
  <si>
    <t>D.421 rozp. klasif. 211003</t>
  </si>
  <si>
    <t xml:space="preserve"> - Úroky</t>
  </si>
  <si>
    <t xml:space="preserve"> - Interest</t>
  </si>
  <si>
    <t>D.41 rozp. klasif. 240+250</t>
  </si>
  <si>
    <t>Granty a transfery</t>
  </si>
  <si>
    <t>Grants and transfers</t>
  </si>
  <si>
    <t>D.39+D.7R+D.9R</t>
  </si>
  <si>
    <t>z toho: z EÚ</t>
  </si>
  <si>
    <t>of which: EU</t>
  </si>
  <si>
    <t>rozp. klasif. 341 euin</t>
  </si>
  <si>
    <t>Ostatné subvencie na produkciu</t>
  </si>
  <si>
    <t>Other Subsidies on Production</t>
  </si>
  <si>
    <t>D.39</t>
  </si>
  <si>
    <t>Ostatné bežné transfery</t>
  </si>
  <si>
    <t>Other Current Transfers</t>
  </si>
  <si>
    <t>D.7R</t>
  </si>
  <si>
    <t>Kapitálové transfery</t>
  </si>
  <si>
    <t>Capital Transfers</t>
  </si>
  <si>
    <t>D.9R</t>
  </si>
  <si>
    <t>Výdavky spolu</t>
  </si>
  <si>
    <t>Expenditure</t>
  </si>
  <si>
    <t>TE</t>
  </si>
  <si>
    <t>Bežné výdavky</t>
  </si>
  <si>
    <t>Current Expenditure</t>
  </si>
  <si>
    <t>Kompenzácie zamestnancov</t>
  </si>
  <si>
    <t>Compensation of employees</t>
  </si>
  <si>
    <t>D.1P</t>
  </si>
  <si>
    <t xml:space="preserve"> - Mzdy a platy</t>
  </si>
  <si>
    <t xml:space="preserve"> - Wages and salaries</t>
  </si>
  <si>
    <t xml:space="preserve">D.11 </t>
  </si>
  <si>
    <t xml:space="preserve"> - Sociálne príspevky zamestnávateľov</t>
  </si>
  <si>
    <t xml:space="preserve"> - Employers' social security contributions</t>
  </si>
  <si>
    <t xml:space="preserve">D.12 </t>
  </si>
  <si>
    <t>Medzispotreba</t>
  </si>
  <si>
    <t>Intermediate Consumption</t>
  </si>
  <si>
    <t>P.2</t>
  </si>
  <si>
    <t>Dane</t>
  </si>
  <si>
    <t>Taxes</t>
  </si>
  <si>
    <t>D.29+D.5</t>
  </si>
  <si>
    <t>Iné dane z produkcie</t>
  </si>
  <si>
    <t>Other taxes on production</t>
  </si>
  <si>
    <t>D.29</t>
  </si>
  <si>
    <t>Bežné dane z majetku, atď.</t>
  </si>
  <si>
    <t>Current taxes on income, wealth etc.</t>
  </si>
  <si>
    <t>Subvencie</t>
  </si>
  <si>
    <t>Subsidies</t>
  </si>
  <si>
    <t xml:space="preserve">D.3P </t>
  </si>
  <si>
    <t xml:space="preserve"> - Dotácie do poľnohospodárstva</t>
  </si>
  <si>
    <t xml:space="preserve"> - Agricultural Subsidies</t>
  </si>
  <si>
    <t xml:space="preserve">rozp. klasif. 644 a c042 </t>
  </si>
  <si>
    <t xml:space="preserve"> - Dotácie do dopravy</t>
  </si>
  <si>
    <t xml:space="preserve"> - Transport Subsidies</t>
  </si>
  <si>
    <t>rozp. klasif. 644 a c045</t>
  </si>
  <si>
    <t xml:space="preserve"> - železničná doprava</t>
  </si>
  <si>
    <t xml:space="preserve"> - Railway Transport</t>
  </si>
  <si>
    <t>rozp. klasif. 644 a c0453</t>
  </si>
  <si>
    <t xml:space="preserve"> - autobusová doprava</t>
  </si>
  <si>
    <t xml:space="preserve"> - Bus transport</t>
  </si>
  <si>
    <t>rozp. klasif. 644 a c0451</t>
  </si>
  <si>
    <t xml:space="preserve"> - Ostatné</t>
  </si>
  <si>
    <t xml:space="preserve"> - Other</t>
  </si>
  <si>
    <t>rozp. klasif.</t>
  </si>
  <si>
    <t>Dôchodky z majetku</t>
  </si>
  <si>
    <t>Property Income</t>
  </si>
  <si>
    <t>D.4P</t>
  </si>
  <si>
    <t>Úrokové náklady</t>
  </si>
  <si>
    <t>D.41</t>
  </si>
  <si>
    <t>Ostatné dôchodky z majetku</t>
  </si>
  <si>
    <t xml:space="preserve"> - Other Property Income</t>
  </si>
  <si>
    <t>D.4N</t>
  </si>
  <si>
    <t>Celkové sociálne transfery</t>
  </si>
  <si>
    <t>Total Social Transfers</t>
  </si>
  <si>
    <t>D.6P</t>
  </si>
  <si>
    <t xml:space="preserve"> - Sociálne dávky okrem naturálnych soc. transferov</t>
  </si>
  <si>
    <t xml:space="preserve"> - Social benefits other than in kind</t>
  </si>
  <si>
    <t>D.62P</t>
  </si>
  <si>
    <t xml:space="preserve"> - Aktívne opatrenia trhu práce</t>
  </si>
  <si>
    <t xml:space="preserve"> - Active Labor Market Measures</t>
  </si>
  <si>
    <t>rozp. klasif. 642032</t>
  </si>
  <si>
    <t xml:space="preserve"> - Nemocenské dávky</t>
  </si>
  <si>
    <t xml:space="preserve"> - Sickness benefits</t>
  </si>
  <si>
    <t>rozp. klasif. 642015</t>
  </si>
  <si>
    <t xml:space="preserve"> - Dôchodkové dávky zo starobného a invalidného poistenia</t>
  </si>
  <si>
    <t xml:space="preserve"> - Retirement and disability pensions</t>
  </si>
  <si>
    <t>rozp. klasif. 642016+20</t>
  </si>
  <si>
    <t xml:space="preserve"> - Dávky v nezamestnanosti</t>
  </si>
  <si>
    <t xml:space="preserve"> - Unemployment benefits</t>
  </si>
  <si>
    <t>rozp. klasif. 642033</t>
  </si>
  <si>
    <t xml:space="preserve"> - Štátne sociálne dávky a podpora</t>
  </si>
  <si>
    <t xml:space="preserve"> - State social allowances</t>
  </si>
  <si>
    <t>rozp. klasif. 642018-42</t>
  </si>
  <si>
    <t xml:space="preserve"> - na prídavok na dieťa</t>
  </si>
  <si>
    <t xml:space="preserve"> - child allowance</t>
  </si>
  <si>
    <t>rozp. klasif. 642019</t>
  </si>
  <si>
    <t xml:space="preserve"> - na príspevok pri narodení dieťaťa a prísp. rodičom</t>
  </si>
  <si>
    <t xml:space="preserve"> - child birth benefit</t>
  </si>
  <si>
    <t>rozp. klasif. 642022</t>
  </si>
  <si>
    <t xml:space="preserve"> - na rodičovský príspevok</t>
  </si>
  <si>
    <t xml:space="preserve"> - parental allowance</t>
  </si>
  <si>
    <t>rozp. klasif. 642041</t>
  </si>
  <si>
    <t xml:space="preserve"> - na dávku v hmotnej núdzi a príspevky k dávke</t>
  </si>
  <si>
    <t xml:space="preserve"> - material need allowance</t>
  </si>
  <si>
    <t>rozp. klasif. 642026</t>
  </si>
  <si>
    <t xml:space="preserve"> - na peňažné príspevky na kompenzáciu</t>
  </si>
  <si>
    <t xml:space="preserve"> - monetary compensation of disability</t>
  </si>
  <si>
    <t>rozp. klasif. 642027</t>
  </si>
  <si>
    <t xml:space="preserve"> - ostatné</t>
  </si>
  <si>
    <t xml:space="preserve"> - others</t>
  </si>
  <si>
    <t xml:space="preserve"> - Platené poistné za skupiny osôb ustanovené zákonom</t>
  </si>
  <si>
    <t xml:space="preserve"> - Insurance premiums for the specific groups of people based on the law</t>
  </si>
  <si>
    <t>rozp. klasif. 642031</t>
  </si>
  <si>
    <t xml:space="preserve"> - sociálne poistenie</t>
  </si>
  <si>
    <t xml:space="preserve"> - social insurance</t>
  </si>
  <si>
    <t>rozp. klasif. 642031 c10</t>
  </si>
  <si>
    <t xml:space="preserve"> - zdravotné poistenie</t>
  </si>
  <si>
    <t xml:space="preserve"> - health insurance</t>
  </si>
  <si>
    <t>v 642031 c07</t>
  </si>
  <si>
    <t xml:space="preserve"> - Naturálne sociálne transfery (zdravotnícke zariadenia)</t>
  </si>
  <si>
    <t xml:space="preserve"> - Social transfers in kind (healthcare facilities)</t>
  </si>
  <si>
    <t>D.632P</t>
  </si>
  <si>
    <t>Other current transfers</t>
  </si>
  <si>
    <t>D.7P</t>
  </si>
  <si>
    <t>z toho: Odvody do rozpočtu EÚ</t>
  </si>
  <si>
    <t>of which: EU budget contributions (bez DPH - zdroja EÚ)</t>
  </si>
  <si>
    <t>rozp. klasif. 649005</t>
  </si>
  <si>
    <t>z toho: 2% z daní na verejnoprospešný účel</t>
  </si>
  <si>
    <t>of which: 2% of taxes for publicly beneficial purposes</t>
  </si>
  <si>
    <t>Kapitálové výdavky</t>
  </si>
  <si>
    <t>Capital Expenditure</t>
  </si>
  <si>
    <t>Kapitálové investície</t>
  </si>
  <si>
    <t>Capital Investment</t>
  </si>
  <si>
    <t>P.5L</t>
  </si>
  <si>
    <t xml:space="preserve"> - Tvorba hrubého fixného kapitálu</t>
  </si>
  <si>
    <t xml:space="preserve"> - Gross fixed capital formation</t>
  </si>
  <si>
    <t>P.51G</t>
  </si>
  <si>
    <t xml:space="preserve"> - Zmena stavu zásob a nadobudnutie mínus úbytok cenností</t>
  </si>
  <si>
    <t xml:space="preserve"> - Increase in inventories</t>
  </si>
  <si>
    <t>P.5M</t>
  </si>
  <si>
    <t xml:space="preserve"> - Nadobudnutie mínus úbytok nefinančných neprodukovaných aktív</t>
  </si>
  <si>
    <t xml:space="preserve"> - Acquisition minus disposal of non-financial assets</t>
  </si>
  <si>
    <t>NP</t>
  </si>
  <si>
    <t>Capital transfers</t>
  </si>
  <si>
    <t>D.9P</t>
  </si>
  <si>
    <t>Čisté pôžičky poskytnuté / prijaté</t>
  </si>
  <si>
    <t>Net lending/borrowing</t>
  </si>
  <si>
    <t>B.9</t>
  </si>
  <si>
    <t>Objem dodatočných opatrení na dosiahnutie cieľového schodku RVS</t>
  </si>
  <si>
    <t>Measures needed to reach the targeted GG balance</t>
  </si>
  <si>
    <t>Rozpočtový cieľ mil. eur</t>
  </si>
  <si>
    <t>Targeted balance in mil. eur</t>
  </si>
  <si>
    <t>Rozpočtový cieľ  % HDP</t>
  </si>
  <si>
    <t>Targeted balance in % GDP</t>
  </si>
  <si>
    <t>Pozn.: Tabuľka obsahuje aj nevyplnené podrobnejšie delenie napríklad za sociálne transfery, subvencie, kompenzácie zamestnancov a niektorých neďanových príjmov, ktoré nie sú k dispozícií za minulé roky.</t>
  </si>
  <si>
    <t>Note: The table also contains uncompleted more detailed breakdowns, for example, for social transfers, subsidies, compensation of employees and some non-governmental income not available for previous years.</t>
  </si>
  <si>
    <t>General Government balance (ESA 2010, % of GDP)</t>
  </si>
  <si>
    <t xml:space="preserve"> - výnosy z kupónovej privatizácie</t>
  </si>
  <si>
    <t xml:space="preserve"> - voucher privatization revenues</t>
  </si>
  <si>
    <t xml:space="preserve"> - DPH (akruálna zmena v dôsledku členstva v EÚ)</t>
  </si>
  <si>
    <t xml:space="preserve"> - VAT (accrual change due to EU membership) </t>
  </si>
  <si>
    <t xml:space="preserve"> - akrualizácia vysokorizikových štátnych záruk</t>
  </si>
  <si>
    <t xml:space="preserve"> - accrualisation of high-risk state guarantees</t>
  </si>
  <si>
    <t xml:space="preserve"> - mimoriadny odvod od centrálnej banky</t>
  </si>
  <si>
    <t xml:space="preserve"> - extraordinary profit from the central bank </t>
  </si>
  <si>
    <t xml:space="preserve"> - záchrana bánk</t>
  </si>
  <si>
    <t xml:space="preserve"> - costs of bank bailout </t>
  </si>
  <si>
    <t xml:space="preserve"> - náklady spojené so suchom/povodňami</t>
  </si>
  <si>
    <t xml:space="preserve"> - costs of natural disasters (drought/floods)</t>
  </si>
  <si>
    <t xml:space="preserve"> - daňová amnestia</t>
  </si>
  <si>
    <t xml:space="preserve"> -  tax amnesty</t>
  </si>
  <si>
    <t xml:space="preserve"> - odpustenie dlhov a splácanie zahraničného dlhu prostredníctvom tovaru</t>
  </si>
  <si>
    <t>- debt remissions and foreign debt repayment via goods</t>
  </si>
  <si>
    <t xml:space="preserve"> - prevzatie vysokorizikovej záruky Fondu národného majetku</t>
  </si>
  <si>
    <t xml:space="preserve"> - assumption of high-risk guarantee of National Property Fund</t>
  </si>
  <si>
    <t xml:space="preserve"> - príjem DPH z PPP projektu</t>
  </si>
  <si>
    <t xml:space="preserve"> - VAT revenue from a PPP project</t>
  </si>
  <si>
    <t xml:space="preserve"> - dočasné zvýšenie NČZD u DPFO</t>
  </si>
  <si>
    <t xml:space="preserve"> - personal income tax (temporary increase of basic tax allowance) </t>
  </si>
  <si>
    <t xml:space="preserve"> - príjem Sociálnej poisťovne (odĺženie zdravotníctva)</t>
  </si>
  <si>
    <t xml:space="preserve"> - revenues of Social Insurance Agency from debt bailout in healthcare</t>
  </si>
  <si>
    <t xml:space="preserve"> - mimoriadny odvod v bankovom sektore (vrátane DPPO)</t>
  </si>
  <si>
    <t xml:space="preserve"> -  special levy in the banking sector (incl. CIT)</t>
  </si>
  <si>
    <t xml:space="preserve"> - príjmy z predaja telekomunikačných licencií</t>
  </si>
  <si>
    <t xml:space="preserve"> - revenues from the sales of telecommunication licenses</t>
  </si>
  <si>
    <t xml:space="preserve"> - pokuta PMU </t>
  </si>
  <si>
    <t>- antimonopoly office' fine for cartel in construction sector</t>
  </si>
  <si>
    <t xml:space="preserve"> - nižší odvod do EÚ rozpočtu</t>
  </si>
  <si>
    <t>- One-off correction in contribution to the EU budget</t>
  </si>
  <si>
    <t xml:space="preserve"> - jednorazové vyplatenie starobných dôchodkov silovým zložkám</t>
  </si>
  <si>
    <t>- pension payment for armed forces</t>
  </si>
  <si>
    <t xml:space="preserve"> - tovarové deblokácie a odpustenie pohľadávok</t>
  </si>
  <si>
    <t xml:space="preserve"> - EU korekcie</t>
  </si>
  <si>
    <t>- EU corrections</t>
  </si>
  <si>
    <t>Jednorazové vplyvy (ESA 2010, mil. eur)</t>
  </si>
  <si>
    <t>One-off and temporary measures (ESA 2010, mil. eur)</t>
  </si>
  <si>
    <t>Pozn.: Historické údaje o jednorazových a dočasných opatreniach predstavujú kompiláciu dát MF SR a Rady pre rozpočtovú zodpovednosť.</t>
  </si>
  <si>
    <t>Note: Historical data serie for one-off and temporary measures presents a compilation of MoF and Council for budget responsibility.</t>
  </si>
  <si>
    <t>http://www.finance.gov.sk/Default.aspx?CatID=9595</t>
  </si>
  <si>
    <t>1. Čisté pôžičky poskytnuté / prijaté</t>
  </si>
  <si>
    <t>1. Net-lending/borrowing</t>
  </si>
  <si>
    <t>2. Cyklická zložka</t>
  </si>
  <si>
    <t>2. Cyclical component</t>
  </si>
  <si>
    <t xml:space="preserve"> -</t>
  </si>
  <si>
    <t>3. Jednorazové efekty</t>
  </si>
  <si>
    <t>3. One-offs</t>
  </si>
  <si>
    <t>4. Štrukturálne saldo (1-2-3)</t>
  </si>
  <si>
    <t>4. Structural balance</t>
  </si>
  <si>
    <t>Consolidation effort</t>
  </si>
  <si>
    <t>2) Cyklická zložka je počítaná Výborom pre makroekonomické analýzy.</t>
  </si>
  <si>
    <t>1) Consolidation effort is calculated as a year-on-year change in the adjusted balance (the so-called structural balance). Positive value means consolidation</t>
  </si>
  <si>
    <t>2) The cyclical component is calculated by the Macroeconomic Committee.</t>
  </si>
  <si>
    <t>Konsolidačné úsilie (ESA 2010, mil. eur)</t>
  </si>
  <si>
    <t>Consolidation effort (ESA 2010, mil. eur)</t>
  </si>
  <si>
    <t>Všeobecné verejné služby</t>
  </si>
  <si>
    <t>General public services</t>
  </si>
  <si>
    <t>Obrana</t>
  </si>
  <si>
    <t>Defence</t>
  </si>
  <si>
    <t>Verejný poriadok a bezpečnosť</t>
  </si>
  <si>
    <t>Public order and safety</t>
  </si>
  <si>
    <t>Ekonomická oblasť</t>
  </si>
  <si>
    <t>Ochrana životného prostredia</t>
  </si>
  <si>
    <t>Environmental protection</t>
  </si>
  <si>
    <t>Bývanie a občianska vybavenosť</t>
  </si>
  <si>
    <t>Zdravotníctvo</t>
  </si>
  <si>
    <t>Rekreácia, kultúra a náboženstvo</t>
  </si>
  <si>
    <t>Recreation, culture and religion</t>
  </si>
  <si>
    <t>Vzdelávanie</t>
  </si>
  <si>
    <t>Education</t>
  </si>
  <si>
    <t>Sociálne zabezpečenie</t>
  </si>
  <si>
    <t>Výdavky verejnej správy celkom</t>
  </si>
  <si>
    <t>Total expenditure of GG</t>
  </si>
  <si>
    <t>Výdavky verejnej správy podľa funkčnej klasifikácie (COFOG, % HDP)</t>
  </si>
  <si>
    <t>Headline GG balance of EU member states ( % of GDP)</t>
  </si>
  <si>
    <t>ESA2010</t>
  </si>
  <si>
    <t>EC forecast</t>
  </si>
  <si>
    <t>Belgicko</t>
  </si>
  <si>
    <t>Belgium</t>
  </si>
  <si>
    <t>Bulharsko</t>
  </si>
  <si>
    <t>Bulgaria</t>
  </si>
  <si>
    <t>Česká republika</t>
  </si>
  <si>
    <t>Czech Republic</t>
  </si>
  <si>
    <t>Dánsko</t>
  </si>
  <si>
    <t>Denmark</t>
  </si>
  <si>
    <t>Nemecko</t>
  </si>
  <si>
    <t>Germany</t>
  </si>
  <si>
    <t>Estónsko</t>
  </si>
  <si>
    <t>Estonia</t>
  </si>
  <si>
    <t>Írsko</t>
  </si>
  <si>
    <t>Ireland</t>
  </si>
  <si>
    <t>Grécko</t>
  </si>
  <si>
    <t>Greece</t>
  </si>
  <si>
    <t>Španielsko</t>
  </si>
  <si>
    <t>Spain</t>
  </si>
  <si>
    <t>Francúzsko</t>
  </si>
  <si>
    <t>France</t>
  </si>
  <si>
    <t>Chorvátsko</t>
  </si>
  <si>
    <t>Croatia</t>
  </si>
  <si>
    <t>Taliansko</t>
  </si>
  <si>
    <t>Italy</t>
  </si>
  <si>
    <t>Cyprus</t>
  </si>
  <si>
    <t>Lotyšsko</t>
  </si>
  <si>
    <t>Latvia</t>
  </si>
  <si>
    <t>Litva</t>
  </si>
  <si>
    <t>Lithuania</t>
  </si>
  <si>
    <t>Luxembursko</t>
  </si>
  <si>
    <t>Luxembourg</t>
  </si>
  <si>
    <t>Maďarsko</t>
  </si>
  <si>
    <t>Hungary</t>
  </si>
  <si>
    <t>Malta</t>
  </si>
  <si>
    <t>Holandsko</t>
  </si>
  <si>
    <t>Netherlands</t>
  </si>
  <si>
    <t>Rakúsko</t>
  </si>
  <si>
    <t>Austria</t>
  </si>
  <si>
    <t>Poľsko</t>
  </si>
  <si>
    <t>Poland</t>
  </si>
  <si>
    <t>Portugalsko</t>
  </si>
  <si>
    <t>Portugal</t>
  </si>
  <si>
    <t>Rumunsko</t>
  </si>
  <si>
    <t>Romania</t>
  </si>
  <si>
    <t>Slovinsko</t>
  </si>
  <si>
    <t>Slovenia</t>
  </si>
  <si>
    <t>Slovensko</t>
  </si>
  <si>
    <t>Slovakia</t>
  </si>
  <si>
    <t>Fínsko</t>
  </si>
  <si>
    <t>Finland</t>
  </si>
  <si>
    <t>Švédsko</t>
  </si>
  <si>
    <t>Sweden</t>
  </si>
  <si>
    <t>Počet krajín s hodnotou</t>
  </si>
  <si>
    <t>Number of countries with value</t>
  </si>
  <si>
    <t>Pozícia Slovenska</t>
  </si>
  <si>
    <t>Position of Slovakia</t>
  </si>
  <si>
    <t>1) Pri medziročných zmenách kladné znamienko znamená zlepšenie indikátora, záporné znamienko znamená zhoršenie indikátora.</t>
  </si>
  <si>
    <t>2) Pozícia Slovenska vyjadruje, na ktorom mieste sa Slovensko umiestnilo v porovnaní s ostatnými krajinami (1. miesto je najlepšie, teda s najnižším deficitom resp. s najvyšším prebytkom).</t>
  </si>
  <si>
    <t>1) In the case of year-on-year changes, a positive sign means improvement of the indicator, a negative sign means a deterioration of the indicator.</t>
  </si>
  <si>
    <t>2) The position of Slovakia shows where Slovakia was placed compared to other countries (1st place is the best, ie with the lowest deficit or with the highest surplus).</t>
  </si>
  <si>
    <t>GG Gross debt of EU member states ( % of GDP)</t>
  </si>
  <si>
    <t>1) Pri medziročných zmenách kladné znamienko znamená zhoršenie indikátora, záporné znamienko znamená zlepšenie indikátora.</t>
  </si>
  <si>
    <t>2) Pozícia Slovenska vyjadruje, na ktorom mieste sa Slovensko umiestnilo v porovnaní s ostatnými krajinami (1. miesto je najlepšie, teda s najnižším dlhom).</t>
  </si>
  <si>
    <t>2) The position of Slovakia shows rank of Slovakia  compared to other countries (1st with the lowest debt).</t>
  </si>
  <si>
    <t>2) Pozícia Slovenska vyjadruje, na ktorom mieste sa Slovensko umiestnilo v porovnaní s ostatnými krajinami (zoradené od najvyšších po najnižšie výdavky).</t>
  </si>
  <si>
    <t>1) In the case of year-on-year changes, a positive sign means a deterioration of the indicator, a negative sign means improvement of the indicator.</t>
  </si>
  <si>
    <t>2) The position of Slovakia indicates the rank of Slovakia in comparison with other countries (ranging from highest to lowest).</t>
  </si>
  <si>
    <t>2) Pozícia Slovenska vyjadruje, na ktorom mieste sa Slovensko umiestnilo v porovnaní s ostatnými krajinami (zoradené od najvyšších po najnižšie príjmy).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</si>
  <si>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</si>
  <si>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</si>
  <si>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</si>
  <si>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</si>
  <si>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         - Osobitný odvod z podnikania v regul. odvetiach</t>
  </si>
  <si>
    <t xml:space="preserve"> - Príspevky domácností</t>
  </si>
  <si>
    <t xml:space="preserve"> - Households</t>
  </si>
  <si>
    <t>Transfery NO, cirkvi, súkr. školám a pod.</t>
  </si>
  <si>
    <t>Euro area</t>
  </si>
  <si>
    <t xml:space="preserve">2) Cyklická zložka je od roku 2012 aktualizovaná v súlade s aktuálnou prognózou Výboru pre makroekonomické analýzy </t>
  </si>
  <si>
    <t>2) The cyclical component since 2012 is actualised accoring latest Macroeconomic Committee</t>
  </si>
  <si>
    <t>Maximálna požadovaná konsolidácia</t>
  </si>
  <si>
    <t>Dosiahnutá konsolidácia (7-ročný kĺzavý priemer)</t>
  </si>
  <si>
    <t>Platba DPH koncesionára stavby D4/R7</t>
  </si>
  <si>
    <t>EÚ27 (od 2020)</t>
  </si>
  <si>
    <t xml:space="preserve">Eurozóna </t>
  </si>
  <si>
    <t>Eurozóna</t>
  </si>
  <si>
    <t>Note: 1993-2007: data not reported in accordance with ESA2010 methodology and therefore incomparable with time series in the next period, 2008-2020: EDP notification to Eurostat in April 2021</t>
  </si>
  <si>
    <t>NA</t>
  </si>
  <si>
    <t>Note: Data for the EU27 has been available since 2000.</t>
  </si>
  <si>
    <t>Note: Data in accordance with the latest Eurostat notification.</t>
  </si>
  <si>
    <t>Pozn: Údaje EÚ sú k dispozícii od roku 2000.</t>
  </si>
  <si>
    <t>Pozn.: Údaje v súlade s najnovšou notifikáciou Eurostatu.</t>
  </si>
  <si>
    <t>Financovanie COVID19 opatrení z EU zdrojov</t>
  </si>
  <si>
    <t>Údaje za verejnú správu zverejňuje Eurostat v termínoch apríl (predbežné údaje za predchádzajúci rok) a október (definitívne údaje za predchádzajúci rok).</t>
  </si>
  <si>
    <t xml:space="preserve"> - domestic</t>
  </si>
  <si>
    <t>EU 27 (since 2020)</t>
  </si>
  <si>
    <t>Zdroj: Eurostat, AMECO</t>
  </si>
  <si>
    <t>Source: Eurostat, AMECO</t>
  </si>
  <si>
    <t>Čistý dlh verejnej správy krajín EÚ (% HDP)</t>
  </si>
  <si>
    <t>Pozn.: Čistý dlh verejnej správy je vypočítaný spôsobom ako ho kvantifikuje MF SR - rozdiel hrubého dlhu a likvidných finančných aktív (zlato a SDR, hotovosť verejnej správy, cenné papiere okrem akcií, kótované akcie).</t>
  </si>
  <si>
    <t>Note: Net debt of general government is calculated in MoF SR methodology - difference between gross debt and liquid financial assets (gold and SDR, currecy and deposits of general government, debt securities and listed shares)</t>
  </si>
  <si>
    <t>Zdroj: Eurostat</t>
  </si>
  <si>
    <t>Source: Eurostat</t>
  </si>
  <si>
    <t xml:space="preserve">Príjmy a výdavky VS (ESA 2010,% HDP) </t>
  </si>
  <si>
    <t xml:space="preserve">Revenue and Expenditure (ESA 2010, % of GDP) </t>
  </si>
  <si>
    <t>Net debt of EU member states ( % of GDP)</t>
  </si>
  <si>
    <t>EU27 - saldo VS</t>
  </si>
  <si>
    <t>EU27 - hrubý dlh VS</t>
  </si>
  <si>
    <t>EU27 - čistý dlh VS</t>
  </si>
  <si>
    <t>EU27 - výdavky VS</t>
  </si>
  <si>
    <t>EU27 - príjmy VS</t>
  </si>
  <si>
    <t>3a</t>
  </si>
  <si>
    <t>3b</t>
  </si>
  <si>
    <t>General government expenditure of EU member states ( % of GDP)</t>
  </si>
  <si>
    <t>Jednorazová podpora pre ľudí ohrozených infláciou</t>
  </si>
  <si>
    <t>Vyplatenie 14. dôchodkov</t>
  </si>
  <si>
    <t>Expenses caused by the war in Ukraine</t>
  </si>
  <si>
    <t>Payment of 14th pensions</t>
  </si>
  <si>
    <t>Jednorazové opatrenia</t>
  </si>
  <si>
    <t>One-off and temporary measures</t>
  </si>
  <si>
    <t>2) The primary balance is the general government budget balance net of interests paid.</t>
  </si>
  <si>
    <t>3) The cyclically-adjusted primary balance is the primary balance net of the cyclic component.</t>
  </si>
  <si>
    <t>5) General government net debt is the gross debt of general government net of liquid financial assets of general government.</t>
  </si>
  <si>
    <t>2026 RVS</t>
  </si>
  <si>
    <t>Opatrenia vlády v boji s pandémiou COVID-19</t>
  </si>
  <si>
    <t>Dotácie pre sociálne služby</t>
  </si>
  <si>
    <t>Dočasné príjmy z nariadenia EÚ ohľadom nadmerných ziskov</t>
  </si>
  <si>
    <t>Cenové stropy pre výrobcov elektrickej energie</t>
  </si>
  <si>
    <t>Government measures against the COVID-19 pandemic</t>
  </si>
  <si>
    <t>Financing measures related to the pandemic from EU sources</t>
  </si>
  <si>
    <t>Special levy to the EU - undervalued customs clearance of goods from III. countries</t>
  </si>
  <si>
    <t>One-off support for people at risk of inflation</t>
  </si>
  <si>
    <t>Subsidies for social services</t>
  </si>
  <si>
    <t>Temporary income from the EU regulation on excessive profits</t>
  </si>
  <si>
    <t>Price ceilings for electricity producers</t>
  </si>
  <si>
    <t>Payment of VAT to the construction concessionaire D4/R7</t>
  </si>
  <si>
    <t>Note: The values are according to the latest Eurostat notification. The data is updated only once a year.</t>
  </si>
  <si>
    <t>Note: Data in accordance with the latest Eurostat notification and the EC forecast.</t>
  </si>
  <si>
    <t>Note: Figures are updated on the basis of the most recent Stability Programme.</t>
  </si>
  <si>
    <t>Pozn.: Údaje sú aktualizované na základe najnovšieho Programu stability.</t>
  </si>
  <si>
    <t>Source: SO SR, MoF SR, EC</t>
  </si>
  <si>
    <t>Pozn.: 1993-2007: údaje nie sú vykázané v súlade s metodikou ESA2010 a teda neporovnateľné s časovým radom v ďalšom období. Nasledujúce obdobie za skutočnosť je na základe najnovšej notifikácie Eurostatu.</t>
  </si>
  <si>
    <t>Data for public administration are published by Eurostat in April (preliminary data for the previous year) and October (final data for the previous year).</t>
  </si>
  <si>
    <t>Zmena hrubého dlhu verejnej správy - ciele</t>
  </si>
  <si>
    <t>Príspevky k zmene hrubého dlhu verejnej správy - ciele:</t>
  </si>
  <si>
    <t>Change of gross debt - budgetary targets</t>
  </si>
  <si>
    <t>Contributions to the change in gross government debt - budgetary targets:</t>
  </si>
  <si>
    <t>2) Príspevky k zmene hrubého dlhu v scenári rozpočtových cieľov deficitov.</t>
  </si>
  <si>
    <t>2) Contributions to the change in gross debt in scenario of reaching budgetary tartgets.</t>
  </si>
  <si>
    <t>1. Čisté pôžičky poskytnuté / prijaté - ciele</t>
  </si>
  <si>
    <t xml:space="preserve">1) Konsolidačné úsilie je počítané ako medziročná zmena upraveného salda (tzv. štrukturállne saldo). Kladná hodnota znamená konsolidáciu. </t>
  </si>
  <si>
    <t>Konsolidačné úsilie - ciele</t>
  </si>
  <si>
    <t>4. Štrukturálne saldo (1-2-3) - ciele</t>
  </si>
  <si>
    <t>Čisté pôžičky (+) / výpožičky (-) - ciele</t>
  </si>
  <si>
    <t>Primárne saldo - ciele</t>
  </si>
  <si>
    <t>Štrukturálne primárne saldo - ciele</t>
  </si>
  <si>
    <t>Štrukturálne saldo - ciele</t>
  </si>
  <si>
    <t>Hrubý dlh verejnej správy (maastrichtský) - ciele</t>
  </si>
  <si>
    <t>Čistý dlh verejnej správy - ciele</t>
  </si>
  <si>
    <t>1a</t>
  </si>
  <si>
    <t>Základné ukazovatele verejnej správy - ciele (ESA 2010)</t>
  </si>
  <si>
    <t>Main indicators of general government - targets (ESA 2010)</t>
  </si>
  <si>
    <t>Základné ukazovatele-ciele</t>
  </si>
  <si>
    <t>2a</t>
  </si>
  <si>
    <t>General government debt(maastricht) - targets (ESA 2010)</t>
  </si>
  <si>
    <t>Dlh verejnej správy (maastrichtský) - ciele (ESA 2010)</t>
  </si>
  <si>
    <t>Dlh VS-ciele</t>
  </si>
  <si>
    <t>2) Príspevky k zmene hrubého dlhu v scenári návrhu rozpočtu.</t>
  </si>
  <si>
    <t>2) Contributions to the change in gross debt in scenario of draft budget.</t>
  </si>
  <si>
    <t>1) Consolidation effort is calculated as a year-on-year change in the adjusted balance (so-called structural balance). Positive value means consolidation.</t>
  </si>
  <si>
    <t>1) Konsolidačné úsilie je počítané ako medziročná zmena upraveného salda (tzv. štrukturálne saldo). Kladná hodnota znamená konsolidáciu .</t>
  </si>
  <si>
    <t>Prognóza EK / EC forecast</t>
  </si>
  <si>
    <t>Zosúladenie deficitu a dlhu</t>
  </si>
  <si>
    <t>Preplatenie nákladov schém súvisiacich s vysokými cenami energí z nevyužitých EÚ fondov</t>
  </si>
  <si>
    <t>Net impact of support schemes related to high energy prices (reduced by reimbursement from EU funds)</t>
  </si>
  <si>
    <t>Reimbursement of scheme costs from related to high energy prices unused EU funds</t>
  </si>
  <si>
    <t>1) Čisté pôžičky / výpožičky pre roky 2024-2026 (RVS 2024-2026) predstavujú rozpočtové ciele. To znamená, že ide o plánované hodnoty z posledného strategického dokumentu (Návrhu rozpočtového plánu). Na ich splnenie ešte nie sú špecifikované opatrenia.</t>
  </si>
  <si>
    <t>1) Net lending / borrowing for 2024-2026 represents budgetary targets. Those are planned values from the last strategic document (Draft Budgetary Plan). Measures for their fulfillment have not yet been specified.</t>
  </si>
  <si>
    <t>Špeciálny odvod do EÚ - podhodnotené preclievanie tovaru z III. krajín</t>
  </si>
  <si>
    <t>Čistý vplyv schém podpory súvisiacej s vysokými cenami energií (ponížený o preplatenie z EU fondov)</t>
  </si>
  <si>
    <t>Výdavky vlády vyvolané vojnou na Ukrajine</t>
  </si>
  <si>
    <t>Preplatenie nákladov súvisiacich s vojnou na Ukrajine z EÚ zdrojov (Európsky mierový nástroj a EŠIF)</t>
  </si>
  <si>
    <t>Reimbursement of costs related to the war in Ukraine from EU sources (European Peace Facility and ESIF)</t>
  </si>
  <si>
    <t>Economic affairs</t>
  </si>
  <si>
    <t>Housing and community amenities</t>
  </si>
  <si>
    <t>Health</t>
  </si>
  <si>
    <t>Social protection</t>
  </si>
  <si>
    <t>2027 RVS</t>
  </si>
  <si>
    <t>Czechia</t>
  </si>
  <si>
    <t>2028 RVS</t>
  </si>
  <si>
    <t>Nominálny rast HDP</t>
  </si>
  <si>
    <t xml:space="preserve">1) Data for the years 1993 to 2007 are in the ESA95 methodology and are not uptaded according latest revision. Data from 2008  is in line with the latest Eurostat notification. </t>
  </si>
  <si>
    <t xml:space="preserve">1) Údaje za roky 1993 až 2007 sú v metodike ESA95 a nie sú revidované. Údaje od roku 2008 sú v súlade s najnovšou notifikáciou Eurostatu. </t>
  </si>
  <si>
    <t>Priemer 2014-2024
Average 2014-2024</t>
  </si>
  <si>
    <t>Priemer 2003-2013
Average 2003-2013</t>
  </si>
  <si>
    <t>Pozn.: Údaje v súlade s najnovšou notifikáciou Eurostatu (apríl 2025) a prognózou EK (máj 2025).</t>
  </si>
  <si>
    <t>Poznámka: Hodnoty vychádzajú z poslednej notifikácie Eurostatu (2025). Údaje sa aktualizujú iba raz ročne.</t>
  </si>
  <si>
    <t>1) Údaje za roky 1993 a 1994 sú nerevidované. Údaje za roky 2025 až 2028 sú z Prognózy Výboru pre makroekonomické prognózy z februára 2025 upravené na základe notifikovaných údajov ŠÚSR.</t>
  </si>
  <si>
    <t>1) The figures for 1993 and 1994 are unrevised. Figures for the years 2025 to 2028 are based on the macroeconomic forecast of the Ministry of Finance February 2025.</t>
  </si>
  <si>
    <t>2025 OS</t>
  </si>
  <si>
    <t>3) Prognóza dlhu zodpovedá údajom vo Výročnej správe o pokroku 2025</t>
  </si>
  <si>
    <t>3) Debt projection reflects forecast in Annual Progress Report of the Slovak Republic 2025</t>
  </si>
  <si>
    <t>Zmena 2014-2024
Change 2014-2024</t>
  </si>
  <si>
    <t>1) Čisté pôžičky / výpožičky pre roky 2025-2028 vychádzajú z fiškálneho výhľadu (bez rizík) publikovaného vo Výročnej správe o pokroku SR 2025.</t>
  </si>
  <si>
    <t>1) Net lending / borrowing for 2025-2028 represents fiscal outlook (w/o risks) published in Annual Progress Report of the Slovak Republic 2025.</t>
  </si>
  <si>
    <t>Zmena 2003-2013
Change 2003-2013</t>
  </si>
  <si>
    <t>Jún 2025 / June 2025</t>
  </si>
  <si>
    <t>Zdroj: Eurostat, MF SR</t>
  </si>
  <si>
    <t>Source: Eurostat, MoF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</si>
</sst>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0.0"/>
    <numFmt numFmtId="166" formatCode="#,##0.0000"/>
    <numFmt numFmtId="167" formatCode="0.0000"/>
    <numFmt numFmtId="168" formatCode="#0.0"/>
    <numFmt numFmtId="169" formatCode="#,##0.000"/>
    <numFmt numFmtId="170" formatCode="0.0%"/>
    <numFmt numFmtId="171" formatCode="#0"/>
    <numFmt numFmtId="172" formatCode="_-* #,##0.00\ _S_k_-;\-* #,##0.00\ _S_k_-;_-* &quot;-&quot;??\ _S_k_-;_-@_-"/>
    <numFmt numFmtId="173" formatCode="#,##0.000000"/>
    <numFmt numFmtId="174" formatCode="[$-41B]General"/>
    <numFmt numFmtId="175" formatCode="##############"/>
  </numFmts>
  <fonts count="60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30"/>
      <name val="Arial"/>
      <family val="2"/>
      <charset val="238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sz val="9"/>
      <name val="Garamond"/>
      <family val="1"/>
      <charset val="238"/>
    </font>
    <font>
      <b/>
      <sz val="9"/>
      <name val="Garamond"/>
      <family val="1"/>
      <charset val="238"/>
    </font>
    <font>
      <u/>
      <sz val="9"/>
      <color indexed="30"/>
      <name val="Garamond"/>
      <family val="1"/>
      <charset val="238"/>
    </font>
    <font>
      <sz val="10"/>
      <name val="Garamond"/>
      <family val="1"/>
      <charset val="238"/>
    </font>
    <font>
      <b/>
      <sz val="10"/>
      <color indexed="9"/>
      <name val="Garamond"/>
      <family val="1"/>
      <charset val="238"/>
    </font>
    <font>
      <b/>
      <sz val="9"/>
      <color indexed="9"/>
      <name val="Garamond"/>
      <family val="1"/>
      <charset val="238"/>
    </font>
    <font>
      <i/>
      <sz val="9"/>
      <name val="Garamond"/>
      <family val="1"/>
      <charset val="238"/>
    </font>
    <font>
      <i/>
      <sz val="8"/>
      <name val="Garamond"/>
      <family val="1"/>
      <charset val="238"/>
    </font>
    <font>
      <sz val="8"/>
      <name val="Garamond"/>
      <family val="1"/>
      <charset val="238"/>
    </font>
    <font>
      <i/>
      <sz val="10"/>
      <name val="Garamond"/>
      <family val="1"/>
      <charset val="238"/>
    </font>
    <font>
      <u/>
      <sz val="8"/>
      <name val="Garamond"/>
      <family val="1"/>
      <charset val="238"/>
    </font>
    <font>
      <sz val="9"/>
      <color indexed="8"/>
      <name val="Garamond"/>
      <family val="1"/>
      <charset val="238"/>
    </font>
    <font>
      <b/>
      <sz val="9"/>
      <color indexed="8"/>
      <name val="Garamond"/>
      <family val="1"/>
      <charset val="238"/>
    </font>
    <font>
      <b/>
      <sz val="9"/>
      <name val="Garamond"/>
      <family val="1"/>
    </font>
    <font>
      <sz val="9"/>
      <color indexed="8"/>
      <name val="Arial Narrow"/>
      <family val="2"/>
      <charset val="238"/>
    </font>
    <font>
      <sz val="8"/>
      <color indexed="8"/>
      <name val="Garamond"/>
      <family val="1"/>
      <charset val="238"/>
    </font>
    <font>
      <sz val="9"/>
      <color indexed="9"/>
      <name val="Garamond"/>
      <family val="1"/>
      <charset val="238"/>
    </font>
    <font>
      <b/>
      <sz val="10"/>
      <name val="Garamond"/>
      <family val="1"/>
      <charset val="238"/>
    </font>
    <font>
      <i/>
      <vertAlign val="superscript"/>
      <sz val="9"/>
      <name val="Garamond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sz val="10"/>
      <color rgb="FF000000"/>
      <name val="Arial CE1"/>
      <charset val="238"/>
    </font>
    <font>
      <b/>
      <sz val="9"/>
      <color theme="1"/>
      <name val="Garamond"/>
      <family val="1"/>
      <charset val="238"/>
    </font>
    <font>
      <sz val="11"/>
      <color indexed="8"/>
      <name val="Calibri"/>
      <family val="2"/>
      <scheme val="minor"/>
    </font>
    <font>
      <sz val="9"/>
      <color rgb="FF000000"/>
      <name val="Arial Narrow"/>
      <family val="2"/>
      <charset val="238"/>
    </font>
    <font>
      <sz val="10"/>
      <color rgb="FFFF0000"/>
      <name val="Garamond"/>
      <family val="1"/>
      <charset val="238"/>
    </font>
    <font>
      <sz val="8"/>
      <name val="Arial"/>
      <family val="2"/>
      <charset val="238"/>
    </font>
    <font>
      <b/>
      <sz val="10"/>
      <color theme="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9" fontId="20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0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48" fillId="0" borderId="0"/>
    <xf numFmtId="0" fontId="49" fillId="0" borderId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5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1" fillId="0" borderId="0"/>
    <xf numFmtId="0" fontId="20" fillId="0" borderId="0"/>
    <xf numFmtId="0" fontId="52" fillId="0" borderId="0"/>
    <xf numFmtId="174" fontId="53" fillId="0" borderId="0"/>
    <xf numFmtId="0" fontId="48" fillId="0" borderId="0"/>
    <xf numFmtId="0" fontId="55" fillId="0" borderId="0"/>
    <xf numFmtId="0" fontId="50" fillId="0" borderId="0"/>
  </cellStyleXfs>
  <cellXfs count="434">
    <xf numFmtId="0" fontId="0" fillId="0" borderId="0" xfId="0"/>
    <xf numFmtId="0" fontId="27" fillId="0" borderId="0" xfId="0" applyFont="1"/>
    <xf numFmtId="0" fontId="28" fillId="0" borderId="0" xfId="0" applyFont="1"/>
    <xf numFmtId="0" fontId="27" fillId="0" borderId="10" xfId="0" applyFont="1" applyBorder="1"/>
    <xf numFmtId="0" fontId="28" fillId="0" borderId="10" xfId="0" applyFont="1" applyBorder="1"/>
    <xf numFmtId="0" fontId="29" fillId="0" borderId="0" xfId="43" applyFont="1"/>
    <xf numFmtId="0" fontId="29" fillId="0" borderId="10" xfId="43" applyFont="1" applyBorder="1"/>
    <xf numFmtId="0" fontId="30" fillId="0" borderId="0" xfId="0" applyFont="1"/>
    <xf numFmtId="0" fontId="31" fillId="33" borderId="0" xfId="0" applyFont="1" applyFill="1" applyBorder="1" applyAlignment="1">
      <alignment horizontal="left" vertical="center"/>
    </xf>
    <xf numFmtId="0" fontId="31" fillId="33" borderId="0" xfId="0" applyFont="1" applyFill="1" applyBorder="1" applyAlignment="1">
      <alignment vertical="center"/>
    </xf>
    <xf numFmtId="0" fontId="31" fillId="33" borderId="0" xfId="0" applyFont="1" applyFill="1" applyAlignment="1">
      <alignment vertical="center"/>
    </xf>
    <xf numFmtId="0" fontId="30" fillId="33" borderId="0" xfId="0" applyFont="1" applyFill="1" applyAlignment="1">
      <alignment vertical="center"/>
    </xf>
    <xf numFmtId="49" fontId="31" fillId="33" borderId="0" xfId="0" applyNumberFormat="1" applyFont="1" applyFill="1" applyAlignment="1">
      <alignment horizontal="right" vertical="center"/>
    </xf>
    <xf numFmtId="49" fontId="32" fillId="33" borderId="0" xfId="0" applyNumberFormat="1" applyFont="1" applyFill="1" applyAlignment="1">
      <alignment horizontal="right" vertical="center"/>
    </xf>
    <xf numFmtId="0" fontId="28" fillId="34" borderId="11" xfId="0" applyFont="1" applyFill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 wrapText="1"/>
    </xf>
    <xf numFmtId="164" fontId="33" fillId="0" borderId="0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 applyFill="1" applyBorder="1" applyAlignment="1">
      <alignment horizontal="center" vertical="center"/>
    </xf>
    <xf numFmtId="164" fontId="33" fillId="0" borderId="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right"/>
    </xf>
    <xf numFmtId="0" fontId="35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64" fontId="33" fillId="0" borderId="0" xfId="0" applyNumberFormat="1" applyFont="1" applyBorder="1" applyAlignment="1">
      <alignment horizontal="center" vertical="center" wrapText="1"/>
    </xf>
    <xf numFmtId="3" fontId="33" fillId="0" borderId="0" xfId="0" applyNumberFormat="1" applyFont="1" applyBorder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165" fontId="34" fillId="0" borderId="0" xfId="0" applyNumberFormat="1" applyFont="1" applyAlignment="1">
      <alignment horizontal="right" vertical="center"/>
    </xf>
    <xf numFmtId="165" fontId="30" fillId="0" borderId="0" xfId="0" applyNumberFormat="1" applyFont="1"/>
    <xf numFmtId="0" fontId="36" fillId="0" borderId="0" xfId="0" applyFont="1" applyAlignment="1">
      <alignment horizontal="right" vertical="center"/>
    </xf>
    <xf numFmtId="164" fontId="30" fillId="0" borderId="0" xfId="0" applyNumberFormat="1" applyFont="1"/>
    <xf numFmtId="0" fontId="28" fillId="34" borderId="10" xfId="0" applyFont="1" applyFill="1" applyBorder="1" applyAlignment="1">
      <alignment horizontal="center" vertical="center" wrapText="1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3" fontId="30" fillId="0" borderId="0" xfId="0" applyNumberFormat="1" applyFont="1" applyFill="1" applyAlignment="1">
      <alignment horizontal="center"/>
    </xf>
    <xf numFmtId="0" fontId="27" fillId="0" borderId="10" xfId="0" applyFont="1" applyBorder="1" applyAlignment="1">
      <alignment horizontal="center"/>
    </xf>
    <xf numFmtId="3" fontId="27" fillId="0" borderId="10" xfId="0" applyNumberFormat="1" applyFont="1" applyBorder="1" applyAlignment="1">
      <alignment horizontal="center"/>
    </xf>
    <xf numFmtId="164" fontId="27" fillId="0" borderId="10" xfId="0" applyNumberFormat="1" applyFont="1" applyBorder="1" applyAlignment="1">
      <alignment horizontal="center"/>
    </xf>
    <xf numFmtId="0" fontId="35" fillId="0" borderId="0" xfId="0" applyFont="1"/>
    <xf numFmtId="0" fontId="37" fillId="0" borderId="0" xfId="0" applyFont="1"/>
    <xf numFmtId="167" fontId="30" fillId="0" borderId="0" xfId="0" applyNumberFormat="1" applyFont="1"/>
    <xf numFmtId="165" fontId="30" fillId="0" borderId="0" xfId="0" applyNumberFormat="1" applyFont="1" applyFill="1"/>
    <xf numFmtId="164" fontId="30" fillId="0" borderId="0" xfId="0" applyNumberFormat="1" applyFont="1" applyFill="1" applyBorder="1"/>
    <xf numFmtId="4" fontId="30" fillId="0" borderId="0" xfId="0" applyNumberFormat="1" applyFont="1" applyFill="1" applyBorder="1"/>
    <xf numFmtId="168" fontId="0" fillId="0" borderId="0" xfId="0" applyNumberFormat="1" applyFont="1" applyFill="1" applyBorder="1" applyAlignment="1"/>
    <xf numFmtId="0" fontId="30" fillId="0" borderId="0" xfId="0" applyFont="1" applyFill="1" applyBorder="1"/>
    <xf numFmtId="166" fontId="30" fillId="0" borderId="0" xfId="0" applyNumberFormat="1" applyFont="1" applyFill="1" applyBorder="1"/>
    <xf numFmtId="0" fontId="27" fillId="0" borderId="0" xfId="0" applyFont="1" applyBorder="1" applyAlignment="1">
      <alignment horizontal="left" vertical="center" indent="1"/>
    </xf>
    <xf numFmtId="3" fontId="27" fillId="0" borderId="0" xfId="0" applyNumberFormat="1" applyFont="1" applyFill="1" applyAlignment="1">
      <alignment horizontal="center"/>
    </xf>
    <xf numFmtId="0" fontId="27" fillId="0" borderId="0" xfId="0" applyFont="1" applyBorder="1" applyAlignment="1">
      <alignment horizontal="left" vertical="center" indent="3"/>
    </xf>
    <xf numFmtId="0" fontId="27" fillId="0" borderId="0" xfId="0" quotePrefix="1" applyFont="1" applyBorder="1" applyAlignment="1">
      <alignment horizontal="left" vertical="center" indent="3"/>
    </xf>
    <xf numFmtId="164" fontId="27" fillId="0" borderId="0" xfId="0" applyNumberFormat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indent="5"/>
    </xf>
    <xf numFmtId="0" fontId="27" fillId="0" borderId="11" xfId="0" applyFont="1" applyBorder="1" applyAlignment="1">
      <alignment horizontal="left" indent="2"/>
    </xf>
    <xf numFmtId="0" fontId="27" fillId="0" borderId="11" xfId="0" applyFont="1" applyBorder="1" applyAlignment="1">
      <alignment horizontal="center"/>
    </xf>
    <xf numFmtId="3" fontId="27" fillId="0" borderId="11" xfId="0" applyNumberFormat="1" applyFont="1" applyFill="1" applyBorder="1" applyAlignment="1">
      <alignment horizontal="center"/>
    </xf>
    <xf numFmtId="164" fontId="27" fillId="0" borderId="11" xfId="0" applyNumberFormat="1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 applyFill="1" applyAlignment="1">
      <alignment horizontal="center"/>
    </xf>
    <xf numFmtId="3" fontId="33" fillId="0" borderId="0" xfId="0" applyNumberFormat="1" applyFont="1" applyFill="1" applyAlignment="1">
      <alignment horizontal="center"/>
    </xf>
    <xf numFmtId="0" fontId="33" fillId="0" borderId="0" xfId="0" applyFont="1" applyBorder="1"/>
    <xf numFmtId="0" fontId="33" fillId="0" borderId="0" xfId="0" applyFont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center"/>
    </xf>
    <xf numFmtId="0" fontId="33" fillId="0" borderId="11" xfId="0" applyFont="1" applyBorder="1"/>
    <xf numFmtId="0" fontId="33" fillId="0" borderId="11" xfId="0" applyFont="1" applyBorder="1" applyAlignment="1">
      <alignment horizontal="center"/>
    </xf>
    <xf numFmtId="3" fontId="33" fillId="0" borderId="11" xfId="0" applyNumberFormat="1" applyFont="1" applyFill="1" applyBorder="1" applyAlignment="1">
      <alignment horizontal="center"/>
    </xf>
    <xf numFmtId="164" fontId="33" fillId="0" borderId="11" xfId="0" applyNumberFormat="1" applyFont="1" applyFill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right" vertical="center"/>
    </xf>
    <xf numFmtId="164" fontId="30" fillId="0" borderId="0" xfId="0" applyNumberFormat="1" applyFont="1" applyAlignment="1">
      <alignment horizontal="center"/>
    </xf>
    <xf numFmtId="169" fontId="30" fillId="0" borderId="0" xfId="0" applyNumberFormat="1" applyFont="1" applyAlignment="1">
      <alignment horizontal="center"/>
    </xf>
    <xf numFmtId="3" fontId="30" fillId="0" borderId="0" xfId="0" applyNumberFormat="1" applyFont="1"/>
    <xf numFmtId="0" fontId="38" fillId="0" borderId="0" xfId="50" applyNumberFormat="1" applyFont="1" applyFill="1" applyBorder="1" applyAlignment="1" applyProtection="1"/>
    <xf numFmtId="0" fontId="32" fillId="33" borderId="0" xfId="50" applyFont="1" applyFill="1" applyAlignment="1">
      <alignment vertical="center"/>
    </xf>
    <xf numFmtId="0" fontId="38" fillId="35" borderId="0" xfId="50" applyFont="1" applyFill="1" applyBorder="1" applyAlignment="1">
      <alignment vertical="center"/>
    </xf>
    <xf numFmtId="0" fontId="39" fillId="35" borderId="0" xfId="50" applyFont="1" applyFill="1" applyBorder="1" applyAlignment="1">
      <alignment horizontal="center" vertical="center"/>
    </xf>
    <xf numFmtId="0" fontId="28" fillId="35" borderId="12" xfId="47" applyFont="1" applyFill="1" applyBorder="1" applyAlignment="1" applyProtection="1">
      <alignment horizontal="left" vertical="center"/>
      <protection locked="0"/>
    </xf>
    <xf numFmtId="0" fontId="28" fillId="35" borderId="12" xfId="47" applyFont="1" applyFill="1" applyBorder="1" applyAlignment="1" applyProtection="1">
      <alignment horizontal="center" vertical="center"/>
      <protection locked="0"/>
    </xf>
    <xf numFmtId="3" fontId="28" fillId="35" borderId="12" xfId="47" applyNumberFormat="1" applyFont="1" applyFill="1" applyBorder="1" applyAlignment="1" applyProtection="1">
      <alignment horizontal="right" vertical="center"/>
      <protection locked="0"/>
    </xf>
    <xf numFmtId="0" fontId="39" fillId="0" borderId="0" xfId="50" applyFont="1" applyFill="1" applyBorder="1" applyAlignment="1">
      <alignment vertical="center"/>
    </xf>
    <xf numFmtId="0" fontId="28" fillId="0" borderId="0" xfId="47" applyFont="1" applyFill="1" applyBorder="1" applyAlignment="1" applyProtection="1">
      <alignment horizontal="center" vertical="center"/>
      <protection locked="0"/>
    </xf>
    <xf numFmtId="3" fontId="28" fillId="0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0" xfId="50" applyFont="1" applyFill="1"/>
    <xf numFmtId="0" fontId="38" fillId="0" borderId="13" xfId="0" applyFont="1" applyFill="1" applyBorder="1" applyAlignment="1">
      <alignment horizontal="left" indent="2"/>
    </xf>
    <xf numFmtId="0" fontId="38" fillId="0" borderId="0" xfId="0" applyFont="1" applyFill="1" applyBorder="1" applyAlignment="1">
      <alignment horizontal="left" indent="2"/>
    </xf>
    <xf numFmtId="0" fontId="40" fillId="0" borderId="0" xfId="47" applyFont="1" applyFill="1" applyBorder="1" applyAlignment="1" applyProtection="1">
      <alignment horizontal="center" vertical="center"/>
      <protection locked="0"/>
    </xf>
    <xf numFmtId="3" fontId="27" fillId="0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13" xfId="0" applyFont="1" applyFill="1" applyBorder="1" applyAlignment="1">
      <alignment horizontal="left" wrapText="1" indent="3"/>
    </xf>
    <xf numFmtId="0" fontId="38" fillId="0" borderId="0" xfId="0" applyFont="1" applyFill="1" applyBorder="1" applyAlignment="1">
      <alignment horizontal="left" wrapText="1" indent="3"/>
    </xf>
    <xf numFmtId="0" fontId="27" fillId="0" borderId="0" xfId="45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left" wrapText="1" indent="2"/>
    </xf>
    <xf numFmtId="0" fontId="38" fillId="0" borderId="0" xfId="0" applyFont="1" applyBorder="1" applyAlignment="1">
      <alignment horizontal="left" wrapText="1" indent="2"/>
    </xf>
    <xf numFmtId="0" fontId="38" fillId="0" borderId="13" xfId="0" applyFont="1" applyBorder="1" applyAlignment="1">
      <alignment horizontal="left" wrapText="1" indent="3"/>
    </xf>
    <xf numFmtId="0" fontId="38" fillId="0" borderId="0" xfId="0" applyFont="1" applyBorder="1" applyAlignment="1">
      <alignment horizontal="left" wrapText="1" indent="3"/>
    </xf>
    <xf numFmtId="0" fontId="38" fillId="0" borderId="0" xfId="0" applyFont="1" applyBorder="1" applyAlignment="1">
      <alignment horizontal="left" indent="5"/>
    </xf>
    <xf numFmtId="0" fontId="38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left" indent="3"/>
    </xf>
    <xf numFmtId="0" fontId="38" fillId="0" borderId="0" xfId="0" applyFont="1" applyFill="1" applyBorder="1" applyAlignment="1">
      <alignment horizontal="left" indent="3"/>
    </xf>
    <xf numFmtId="0" fontId="38" fillId="0" borderId="14" xfId="0" applyFont="1" applyFill="1" applyBorder="1" applyAlignment="1">
      <alignment horizontal="center"/>
    </xf>
    <xf numFmtId="0" fontId="38" fillId="0" borderId="13" xfId="0" applyFont="1" applyBorder="1" applyAlignment="1">
      <alignment horizontal="left" indent="3"/>
    </xf>
    <xf numFmtId="0" fontId="38" fillId="0" borderId="0" xfId="0" applyFont="1" applyBorder="1" applyAlignment="1">
      <alignment horizontal="left" indent="3"/>
    </xf>
    <xf numFmtId="0" fontId="38" fillId="0" borderId="13" xfId="0" applyFont="1" applyBorder="1" applyAlignment="1">
      <alignment horizontal="left" indent="2"/>
    </xf>
    <xf numFmtId="0" fontId="38" fillId="0" borderId="0" xfId="0" applyFont="1" applyBorder="1" applyAlignment="1">
      <alignment horizontal="left" indent="2"/>
    </xf>
    <xf numFmtId="0" fontId="39" fillId="0" borderId="13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27" fillId="0" borderId="0" xfId="47" applyFont="1" applyFill="1" applyBorder="1" applyAlignment="1" applyProtection="1">
      <alignment horizontal="center" vertical="center"/>
      <protection locked="0"/>
    </xf>
    <xf numFmtId="0" fontId="38" fillId="0" borderId="13" xfId="0" applyFont="1" applyFill="1" applyBorder="1" applyAlignment="1">
      <alignment horizontal="left" indent="3"/>
    </xf>
    <xf numFmtId="0" fontId="39" fillId="0" borderId="0" xfId="50" applyFont="1" applyFill="1"/>
    <xf numFmtId="0" fontId="39" fillId="0" borderId="0" xfId="50" applyFont="1" applyFill="1" applyAlignment="1">
      <alignment horizontal="left" vertical="center"/>
    </xf>
    <xf numFmtId="0" fontId="38" fillId="0" borderId="0" xfId="0" applyFont="1" applyFill="1" applyBorder="1" applyAlignment="1">
      <alignment horizontal="center"/>
    </xf>
    <xf numFmtId="0" fontId="39" fillId="0" borderId="13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13" xfId="0" applyFont="1" applyBorder="1" applyAlignment="1">
      <alignment horizontal="left" indent="2"/>
    </xf>
    <xf numFmtId="0" fontId="39" fillId="0" borderId="0" xfId="0" applyFont="1" applyBorder="1" applyAlignment="1">
      <alignment horizontal="left" indent="2"/>
    </xf>
    <xf numFmtId="0" fontId="39" fillId="0" borderId="0" xfId="0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39" fillId="0" borderId="13" xfId="0" applyFont="1" applyBorder="1" applyAlignment="1">
      <alignment horizontal="left" indent="1"/>
    </xf>
    <xf numFmtId="0" fontId="39" fillId="0" borderId="0" xfId="0" applyFont="1" applyBorder="1" applyAlignment="1">
      <alignment horizontal="left" indent="1"/>
    </xf>
    <xf numFmtId="3" fontId="28" fillId="36" borderId="0" xfId="47" applyNumberFormat="1" applyFont="1" applyFill="1" applyBorder="1" applyAlignment="1" applyProtection="1">
      <alignment horizontal="right" vertical="center"/>
      <protection locked="0"/>
    </xf>
    <xf numFmtId="3" fontId="38" fillId="0" borderId="0" xfId="50" applyNumberFormat="1" applyFont="1" applyFill="1" applyBorder="1" applyAlignment="1" applyProtection="1"/>
    <xf numFmtId="0" fontId="38" fillId="0" borderId="0" xfId="51" applyFont="1" applyFill="1" applyAlignment="1">
      <alignment horizontal="left" vertical="center" indent="3"/>
    </xf>
    <xf numFmtId="3" fontId="27" fillId="36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 applyFill="1" applyBorder="1" applyAlignment="1">
      <alignment horizontal="left" indent="5"/>
    </xf>
    <xf numFmtId="0" fontId="38" fillId="0" borderId="13" xfId="0" applyFont="1" applyBorder="1" applyAlignment="1">
      <alignment horizontal="left" indent="5"/>
    </xf>
    <xf numFmtId="0" fontId="38" fillId="0" borderId="13" xfId="0" applyFont="1" applyFill="1" applyBorder="1" applyAlignment="1">
      <alignment horizontal="left" indent="7"/>
    </xf>
    <xf numFmtId="0" fontId="38" fillId="0" borderId="0" xfId="0" applyFont="1" applyFill="1" applyBorder="1" applyAlignment="1">
      <alignment horizontal="left" indent="7"/>
    </xf>
    <xf numFmtId="1" fontId="27" fillId="0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13" xfId="0" applyFont="1" applyBorder="1" applyAlignment="1">
      <alignment horizontal="left" indent="7"/>
    </xf>
    <xf numFmtId="0" fontId="38" fillId="0" borderId="0" xfId="0" applyFont="1" applyBorder="1" applyAlignment="1">
      <alignment horizontal="left" indent="7"/>
    </xf>
    <xf numFmtId="0" fontId="39" fillId="0" borderId="13" xfId="0" applyFont="1" applyFill="1" applyBorder="1" applyAlignment="1">
      <alignment horizontal="left" indent="2"/>
    </xf>
    <xf numFmtId="0" fontId="39" fillId="0" borderId="0" xfId="0" applyFont="1" applyFill="1" applyBorder="1" applyAlignment="1">
      <alignment horizontal="left" indent="2"/>
    </xf>
    <xf numFmtId="0" fontId="28" fillId="0" borderId="15" xfId="47" applyFont="1" applyFill="1" applyBorder="1" applyAlignment="1" applyProtection="1">
      <alignment horizontal="left" vertical="center"/>
      <protection locked="0"/>
    </xf>
    <xf numFmtId="3" fontId="28" fillId="36" borderId="15" xfId="47" applyNumberFormat="1" applyFont="1" applyFill="1" applyBorder="1" applyAlignment="1" applyProtection="1">
      <alignment horizontal="right" vertical="center"/>
      <protection locked="0"/>
    </xf>
    <xf numFmtId="0" fontId="28" fillId="0" borderId="10" xfId="47" applyFont="1" applyFill="1" applyBorder="1" applyAlignment="1" applyProtection="1">
      <alignment horizontal="left" vertical="center"/>
      <protection locked="0"/>
    </xf>
    <xf numFmtId="0" fontId="28" fillId="0" borderId="10" xfId="47" applyFont="1" applyFill="1" applyBorder="1" applyAlignment="1" applyProtection="1">
      <alignment horizontal="center" vertical="center"/>
      <protection locked="0"/>
    </xf>
    <xf numFmtId="3" fontId="28" fillId="36" borderId="10" xfId="47" applyNumberFormat="1" applyFont="1" applyFill="1" applyBorder="1" applyAlignment="1" applyProtection="1">
      <alignment horizontal="right" vertical="center"/>
      <protection locked="0"/>
    </xf>
    <xf numFmtId="169" fontId="28" fillId="36" borderId="10" xfId="47" applyNumberFormat="1" applyFont="1" applyFill="1" applyBorder="1" applyAlignment="1" applyProtection="1">
      <alignment horizontal="right" vertical="center"/>
      <protection locked="0"/>
    </xf>
    <xf numFmtId="0" fontId="28" fillId="0" borderId="0" xfId="47" applyFont="1" applyFill="1" applyBorder="1" applyAlignment="1" applyProtection="1">
      <alignment horizontal="left" vertical="center"/>
      <protection locked="0"/>
    </xf>
    <xf numFmtId="0" fontId="42" fillId="0" borderId="0" xfId="50" applyFont="1" applyFill="1"/>
    <xf numFmtId="4" fontId="38" fillId="0" borderId="0" xfId="50" applyNumberFormat="1" applyFont="1" applyFill="1"/>
    <xf numFmtId="0" fontId="39" fillId="0" borderId="0" xfId="50" applyNumberFormat="1" applyFont="1" applyFill="1" applyBorder="1" applyAlignment="1" applyProtection="1"/>
    <xf numFmtId="170" fontId="38" fillId="0" borderId="0" xfId="1" applyNumberFormat="1" applyFont="1" applyFill="1" applyBorder="1" applyAlignment="1" applyProtection="1"/>
    <xf numFmtId="0" fontId="32" fillId="33" borderId="0" xfId="50" applyFont="1" applyFill="1" applyAlignment="1">
      <alignment horizontal="left" vertical="center"/>
    </xf>
    <xf numFmtId="0" fontId="39" fillId="35" borderId="0" xfId="48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/>
    </xf>
    <xf numFmtId="164" fontId="28" fillId="35" borderId="12" xfId="47" applyNumberFormat="1" applyFont="1" applyFill="1" applyBorder="1" applyAlignment="1" applyProtection="1">
      <alignment horizontal="right" vertical="center"/>
      <protection locked="0"/>
    </xf>
    <xf numFmtId="164" fontId="28" fillId="0" borderId="0" xfId="47" applyNumberFormat="1" applyFont="1" applyFill="1" applyBorder="1" applyAlignment="1" applyProtection="1">
      <alignment horizontal="right" vertical="center"/>
      <protection locked="0"/>
    </xf>
    <xf numFmtId="164" fontId="27" fillId="0" borderId="0" xfId="47" applyNumberFormat="1" applyFont="1" applyFill="1" applyBorder="1" applyAlignment="1" applyProtection="1">
      <alignment horizontal="right" vertical="center"/>
      <protection locked="0"/>
    </xf>
    <xf numFmtId="164" fontId="28" fillId="36" borderId="0" xfId="47" applyNumberFormat="1" applyFont="1" applyFill="1" applyBorder="1" applyAlignment="1" applyProtection="1">
      <alignment horizontal="right" vertical="center"/>
      <protection locked="0"/>
    </xf>
    <xf numFmtId="164" fontId="27" fillId="36" borderId="0" xfId="47" applyNumberFormat="1" applyFont="1" applyFill="1" applyBorder="1" applyAlignment="1" applyProtection="1">
      <alignment horizontal="right" vertical="center"/>
      <protection locked="0"/>
    </xf>
    <xf numFmtId="0" fontId="38" fillId="0" borderId="10" xfId="50" applyNumberFormat="1" applyFont="1" applyFill="1" applyBorder="1" applyAlignment="1" applyProtection="1"/>
    <xf numFmtId="4" fontId="28" fillId="0" borderId="0" xfId="47" applyNumberFormat="1" applyFont="1" applyFill="1" applyBorder="1" applyAlignment="1" applyProtection="1">
      <alignment horizontal="right" vertical="center"/>
      <protection locked="0"/>
    </xf>
    <xf numFmtId="4" fontId="27" fillId="0" borderId="0" xfId="47" applyNumberFormat="1" applyFont="1" applyFill="1" applyBorder="1" applyAlignment="1" applyProtection="1">
      <alignment horizontal="right" vertical="center"/>
      <protection locked="0"/>
    </xf>
    <xf numFmtId="4" fontId="27" fillId="36" borderId="0" xfId="47" applyNumberFormat="1" applyFont="1" applyFill="1" applyBorder="1" applyAlignment="1" applyProtection="1">
      <alignment horizontal="right" vertical="center"/>
      <protection locked="0"/>
    </xf>
    <xf numFmtId="2" fontId="38" fillId="0" borderId="10" xfId="50" applyNumberFormat="1" applyFont="1" applyFill="1" applyBorder="1" applyAlignment="1" applyProtection="1"/>
    <xf numFmtId="0" fontId="30" fillId="33" borderId="0" xfId="0" applyFont="1" applyFill="1"/>
    <xf numFmtId="0" fontId="27" fillId="34" borderId="10" xfId="0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4" fontId="27" fillId="0" borderId="0" xfId="0" applyNumberFormat="1" applyFont="1" applyFill="1" applyBorder="1" applyAlignment="1">
      <alignment horizontal="center"/>
    </xf>
    <xf numFmtId="169" fontId="28" fillId="0" borderId="15" xfId="0" applyNumberFormat="1" applyFont="1" applyFill="1" applyBorder="1" applyAlignment="1">
      <alignment horizontal="left" vertical="center" wrapText="1" indent="1"/>
    </xf>
    <xf numFmtId="164" fontId="27" fillId="0" borderId="15" xfId="0" applyNumberFormat="1" applyFont="1" applyFill="1" applyBorder="1" applyAlignment="1">
      <alignment horizontal="center" vertical="center" wrapText="1"/>
    </xf>
    <xf numFmtId="169" fontId="27" fillId="0" borderId="0" xfId="0" applyNumberFormat="1" applyFont="1" applyAlignment="1">
      <alignment horizontal="left" vertical="center"/>
    </xf>
    <xf numFmtId="4" fontId="27" fillId="0" borderId="0" xfId="0" applyNumberFormat="1" applyFont="1" applyAlignment="1">
      <alignment horizontal="left" vertical="center"/>
    </xf>
    <xf numFmtId="169" fontId="27" fillId="0" borderId="0" xfId="0" applyNumberFormat="1" applyFont="1" applyFill="1" applyBorder="1" applyAlignment="1">
      <alignment horizontal="center" vertical="center" wrapText="1"/>
    </xf>
    <xf numFmtId="3" fontId="27" fillId="0" borderId="0" xfId="0" applyNumberFormat="1" applyFont="1" applyFill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3" fontId="27" fillId="0" borderId="0" xfId="0" applyNumberFormat="1" applyFont="1" applyFill="1" applyAlignment="1">
      <alignment horizontal="center" vertical="center" wrapText="1"/>
    </xf>
    <xf numFmtId="3" fontId="27" fillId="0" borderId="0" xfId="0" applyNumberFormat="1" applyFont="1" applyFill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vertical="center"/>
    </xf>
    <xf numFmtId="1" fontId="27" fillId="0" borderId="0" xfId="46" applyNumberFormat="1" applyFont="1" applyFill="1" applyBorder="1" applyAlignment="1">
      <alignment horizontal="center" vertical="center"/>
    </xf>
    <xf numFmtId="3" fontId="28" fillId="0" borderId="15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/>
    </xf>
    <xf numFmtId="0" fontId="0" fillId="0" borderId="0" xfId="0" applyFill="1"/>
    <xf numFmtId="0" fontId="28" fillId="0" borderId="0" xfId="0" applyFont="1" applyAlignment="1">
      <alignment vertical="center" wrapText="1"/>
    </xf>
    <xf numFmtId="164" fontId="2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64" fontId="38" fillId="0" borderId="0" xfId="0" applyNumberFormat="1" applyFont="1" applyFill="1" applyAlignment="1">
      <alignment horizontal="center" vertical="center"/>
    </xf>
    <xf numFmtId="164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10" xfId="0" applyFont="1" applyBorder="1" applyAlignment="1">
      <alignment vertical="center"/>
    </xf>
    <xf numFmtId="164" fontId="28" fillId="0" borderId="10" xfId="0" applyNumberFormat="1" applyFont="1" applyBorder="1" applyAlignment="1">
      <alignment horizontal="center" vertical="center"/>
    </xf>
    <xf numFmtId="0" fontId="28" fillId="35" borderId="12" xfId="0" applyFont="1" applyFill="1" applyBorder="1" applyAlignment="1">
      <alignment vertical="center"/>
    </xf>
    <xf numFmtId="0" fontId="28" fillId="35" borderId="10" xfId="0" applyFont="1" applyFill="1" applyBorder="1" applyAlignment="1">
      <alignment vertical="center"/>
    </xf>
    <xf numFmtId="165" fontId="28" fillId="35" borderId="10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165" fontId="28" fillId="0" borderId="0" xfId="0" applyNumberFormat="1" applyFont="1" applyBorder="1" applyAlignment="1">
      <alignment horizontal="center" vertical="center"/>
    </xf>
    <xf numFmtId="2" fontId="30" fillId="0" borderId="0" xfId="0" applyNumberFormat="1" applyFont="1"/>
    <xf numFmtId="167" fontId="43" fillId="0" borderId="0" xfId="0" applyNumberFormat="1" applyFont="1" applyFill="1" applyAlignment="1">
      <alignment vertical="center"/>
    </xf>
    <xf numFmtId="3" fontId="28" fillId="0" borderId="0" xfId="0" applyNumberFormat="1" applyFont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/>
    </xf>
    <xf numFmtId="3" fontId="28" fillId="35" borderId="10" xfId="0" applyNumberFormat="1" applyFont="1" applyFill="1" applyBorder="1" applyAlignment="1">
      <alignment horizontal="center" vertical="center"/>
    </xf>
    <xf numFmtId="4" fontId="30" fillId="0" borderId="0" xfId="0" applyNumberFormat="1" applyFont="1"/>
    <xf numFmtId="49" fontId="31" fillId="33" borderId="0" xfId="0" applyNumberFormat="1" applyFont="1" applyFill="1" applyBorder="1" applyAlignment="1">
      <alignment horizontal="right" vertical="center"/>
    </xf>
    <xf numFmtId="0" fontId="27" fillId="34" borderId="0" xfId="0" applyFont="1" applyFill="1" applyBorder="1" applyAlignment="1">
      <alignment vertical="center"/>
    </xf>
    <xf numFmtId="0" fontId="27" fillId="34" borderId="0" xfId="0" applyFont="1" applyFill="1" applyBorder="1" applyAlignment="1">
      <alignment horizontal="centerContinuous" vertical="center" wrapText="1"/>
    </xf>
    <xf numFmtId="0" fontId="27" fillId="34" borderId="11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3" fontId="27" fillId="0" borderId="17" xfId="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44" fillId="0" borderId="11" xfId="0" applyFont="1" applyFill="1" applyBorder="1" applyAlignment="1">
      <alignment vertical="center"/>
    </xf>
    <xf numFmtId="3" fontId="28" fillId="0" borderId="11" xfId="0" applyNumberFormat="1" applyFont="1" applyFill="1" applyBorder="1" applyAlignment="1">
      <alignment horizontal="center" vertical="center"/>
    </xf>
    <xf numFmtId="3" fontId="30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164" fontId="28" fillId="0" borderId="11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vertical="center"/>
    </xf>
    <xf numFmtId="0" fontId="28" fillId="34" borderId="19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165" fontId="27" fillId="0" borderId="0" xfId="0" applyNumberFormat="1" applyFont="1" applyFill="1" applyBorder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7" fillId="0" borderId="19" xfId="0" applyNumberFormat="1" applyFont="1" applyFill="1" applyBorder="1" applyAlignment="1">
      <alignment horizontal="center" vertical="center"/>
    </xf>
    <xf numFmtId="0" fontId="28" fillId="37" borderId="10" xfId="0" applyFont="1" applyFill="1" applyBorder="1" applyAlignment="1">
      <alignment vertical="center"/>
    </xf>
    <xf numFmtId="165" fontId="27" fillId="0" borderId="10" xfId="0" applyNumberFormat="1" applyFont="1" applyBorder="1" applyAlignment="1">
      <alignment horizontal="center" vertical="center"/>
    </xf>
    <xf numFmtId="165" fontId="27" fillId="0" borderId="10" xfId="0" applyNumberFormat="1" applyFont="1" applyFill="1" applyBorder="1" applyAlignment="1">
      <alignment horizontal="center" vertical="center"/>
    </xf>
    <xf numFmtId="165" fontId="27" fillId="0" borderId="20" xfId="0" applyNumberFormat="1" applyFont="1" applyFill="1" applyBorder="1" applyAlignment="1">
      <alignment horizontal="center" vertical="center"/>
    </xf>
    <xf numFmtId="0" fontId="28" fillId="37" borderId="0" xfId="0" applyFont="1" applyFill="1" applyBorder="1" applyAlignment="1">
      <alignment vertical="center"/>
    </xf>
    <xf numFmtId="165" fontId="27" fillId="0" borderId="0" xfId="0" applyNumberFormat="1" applyFont="1" applyBorder="1" applyAlignment="1">
      <alignment horizontal="center" vertical="center"/>
    </xf>
    <xf numFmtId="165" fontId="30" fillId="0" borderId="19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8" fillId="37" borderId="0" xfId="0" applyFont="1" applyFill="1" applyAlignment="1">
      <alignment vertical="center"/>
    </xf>
    <xf numFmtId="0" fontId="27" fillId="0" borderId="10" xfId="0" applyFont="1" applyBorder="1" applyAlignment="1">
      <alignment vertical="center"/>
    </xf>
    <xf numFmtId="1" fontId="28" fillId="0" borderId="0" xfId="0" applyNumberFormat="1" applyFont="1" applyBorder="1" applyAlignment="1">
      <alignment horizontal="center" vertical="center"/>
    </xf>
    <xf numFmtId="1" fontId="28" fillId="0" borderId="10" xfId="0" applyNumberFormat="1" applyFont="1" applyFill="1" applyBorder="1" applyAlignment="1">
      <alignment horizontal="center" vertical="center"/>
    </xf>
    <xf numFmtId="2" fontId="30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1" fontId="30" fillId="0" borderId="0" xfId="0" applyNumberFormat="1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65" fontId="30" fillId="0" borderId="0" xfId="0" applyNumberFormat="1" applyFont="1" applyBorder="1" applyAlignment="1">
      <alignment horizontal="center" vertical="center"/>
    </xf>
    <xf numFmtId="165" fontId="30" fillId="0" borderId="0" xfId="0" applyNumberFormat="1" applyFont="1" applyBorder="1" applyAlignment="1">
      <alignment vertical="center"/>
    </xf>
    <xf numFmtId="165" fontId="27" fillId="0" borderId="0" xfId="0" applyNumberFormat="1" applyFont="1" applyFill="1" applyAlignment="1">
      <alignment horizontal="center" vertical="center"/>
    </xf>
    <xf numFmtId="0" fontId="28" fillId="37" borderId="15" xfId="0" applyFont="1" applyFill="1" applyBorder="1" applyAlignment="1">
      <alignment vertical="center"/>
    </xf>
    <xf numFmtId="165" fontId="27" fillId="0" borderId="15" xfId="0" applyNumberFormat="1" applyFont="1" applyBorder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165" fontId="27" fillId="0" borderId="2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34" borderId="11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165" fontId="27" fillId="0" borderId="13" xfId="0" applyNumberFormat="1" applyFont="1" applyFill="1" applyBorder="1" applyAlignment="1">
      <alignment horizontal="center" vertical="center"/>
    </xf>
    <xf numFmtId="165" fontId="27" fillId="0" borderId="23" xfId="0" applyNumberFormat="1" applyFont="1" applyFill="1" applyBorder="1" applyAlignment="1">
      <alignment horizontal="center" vertical="center"/>
    </xf>
    <xf numFmtId="0" fontId="31" fillId="33" borderId="13" xfId="0" applyFont="1" applyFill="1" applyBorder="1" applyAlignment="1">
      <alignment vertical="center"/>
    </xf>
    <xf numFmtId="165" fontId="27" fillId="0" borderId="17" xfId="0" applyNumberFormat="1" applyFont="1" applyFill="1" applyBorder="1" applyAlignment="1">
      <alignment horizontal="center" vertical="center"/>
    </xf>
    <xf numFmtId="165" fontId="27" fillId="0" borderId="24" xfId="0" applyNumberFormat="1" applyFont="1" applyFill="1" applyBorder="1" applyAlignment="1">
      <alignment horizontal="center" vertical="center"/>
    </xf>
    <xf numFmtId="165" fontId="30" fillId="0" borderId="21" xfId="0" applyNumberFormat="1" applyFont="1" applyBorder="1" applyAlignment="1">
      <alignment horizontal="center" vertical="center"/>
    </xf>
    <xf numFmtId="0" fontId="41" fillId="0" borderId="25" xfId="0" applyFont="1" applyFill="1" applyBorder="1" applyAlignment="1">
      <alignment horizontal="left" indent="3"/>
    </xf>
    <xf numFmtId="0" fontId="41" fillId="0" borderId="25" xfId="0" applyFont="1" applyFill="1" applyBorder="1" applyAlignment="1">
      <alignment horizontal="left" indent="1"/>
    </xf>
    <xf numFmtId="0" fontId="30" fillId="0" borderId="0" xfId="0" applyFont="1" applyBorder="1"/>
    <xf numFmtId="169" fontId="30" fillId="0" borderId="0" xfId="0" applyNumberFormat="1" applyFont="1"/>
    <xf numFmtId="0" fontId="35" fillId="0" borderId="0" xfId="0" applyFont="1" applyFill="1"/>
    <xf numFmtId="171" fontId="0" fillId="0" borderId="0" xfId="0" applyNumberFormat="1" applyFont="1" applyFill="1" applyBorder="1" applyAlignment="1"/>
    <xf numFmtId="164" fontId="30" fillId="38" borderId="0" xfId="0" applyNumberFormat="1" applyFont="1" applyFill="1"/>
    <xf numFmtId="164" fontId="30" fillId="39" borderId="0" xfId="0" applyNumberFormat="1" applyFont="1" applyFill="1"/>
    <xf numFmtId="164" fontId="30" fillId="0" borderId="0" xfId="0" applyNumberFormat="1" applyFont="1" applyFill="1"/>
    <xf numFmtId="0" fontId="28" fillId="34" borderId="20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left" indent="2"/>
    </xf>
    <xf numFmtId="0" fontId="38" fillId="0" borderId="10" xfId="0" applyFont="1" applyBorder="1" applyAlignment="1">
      <alignment horizontal="left" indent="2"/>
    </xf>
    <xf numFmtId="0" fontId="27" fillId="0" borderId="10" xfId="47" applyFont="1" applyFill="1" applyBorder="1" applyAlignment="1" applyProtection="1">
      <alignment horizontal="center" vertical="center"/>
      <protection locked="0"/>
    </xf>
    <xf numFmtId="4" fontId="27" fillId="0" borderId="10" xfId="47" applyNumberFormat="1" applyFont="1" applyFill="1" applyBorder="1" applyAlignment="1" applyProtection="1">
      <alignment horizontal="right" vertical="center"/>
      <protection locked="0"/>
    </xf>
    <xf numFmtId="164" fontId="27" fillId="36" borderId="10" xfId="47" applyNumberFormat="1" applyFont="1" applyFill="1" applyBorder="1" applyAlignment="1" applyProtection="1">
      <alignment horizontal="right" vertical="center"/>
      <protection locked="0"/>
    </xf>
    <xf numFmtId="165" fontId="27" fillId="0" borderId="19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" fontId="28" fillId="0" borderId="26" xfId="0" applyNumberFormat="1" applyFont="1" applyBorder="1" applyAlignment="1">
      <alignment horizontal="center" vertical="center"/>
    </xf>
    <xf numFmtId="1" fontId="28" fillId="0" borderId="18" xfId="0" applyNumberFormat="1" applyFont="1" applyFill="1" applyBorder="1" applyAlignment="1">
      <alignment horizontal="center" vertical="center"/>
    </xf>
    <xf numFmtId="165" fontId="30" fillId="0" borderId="14" xfId="0" applyNumberFormat="1" applyFont="1" applyBorder="1" applyAlignment="1">
      <alignment horizontal="center" vertical="center"/>
    </xf>
    <xf numFmtId="1" fontId="28" fillId="0" borderId="21" xfId="0" applyNumberFormat="1" applyFont="1" applyBorder="1" applyAlignment="1">
      <alignment horizontal="center" vertical="center"/>
    </xf>
    <xf numFmtId="1" fontId="28" fillId="0" borderId="20" xfId="0" applyNumberFormat="1" applyFont="1" applyFill="1" applyBorder="1" applyAlignment="1">
      <alignment horizontal="center" vertical="center"/>
    </xf>
    <xf numFmtId="0" fontId="30" fillId="4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vertical="center"/>
    </xf>
    <xf numFmtId="0" fontId="28" fillId="0" borderId="15" xfId="0" applyFont="1" applyFill="1" applyBorder="1" applyAlignment="1">
      <alignment vertical="center"/>
    </xf>
    <xf numFmtId="0" fontId="28" fillId="0" borderId="16" xfId="0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" fontId="28" fillId="0" borderId="19" xfId="0" applyNumberFormat="1" applyFont="1" applyBorder="1" applyAlignment="1">
      <alignment horizontal="center" vertical="center"/>
    </xf>
    <xf numFmtId="0" fontId="28" fillId="0" borderId="11" xfId="0" applyFont="1" applyFill="1" applyBorder="1" applyAlignment="1">
      <alignment vertical="center"/>
    </xf>
    <xf numFmtId="1" fontId="28" fillId="0" borderId="11" xfId="0" applyNumberFormat="1" applyFont="1" applyFill="1" applyBorder="1" applyAlignment="1">
      <alignment horizontal="center" vertical="center"/>
    </xf>
    <xf numFmtId="1" fontId="28" fillId="0" borderId="22" xfId="0" applyNumberFormat="1" applyFont="1" applyFill="1" applyBorder="1" applyAlignment="1">
      <alignment horizontal="center" vertical="center"/>
    </xf>
    <xf numFmtId="1" fontId="28" fillId="0" borderId="23" xfId="0" applyNumberFormat="1" applyFont="1" applyBorder="1" applyAlignment="1">
      <alignment horizontal="center" vertical="center"/>
    </xf>
    <xf numFmtId="1" fontId="28" fillId="0" borderId="1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9" fillId="0" borderId="13" xfId="0" applyFont="1" applyBorder="1" applyAlignment="1">
      <alignment horizontal="left" indent="3"/>
    </xf>
    <xf numFmtId="3" fontId="27" fillId="36" borderId="10" xfId="47" applyNumberFormat="1" applyFont="1" applyFill="1" applyBorder="1" applyAlignment="1" applyProtection="1">
      <alignment horizontal="right" vertical="center"/>
      <protection locked="0"/>
    </xf>
    <xf numFmtId="173" fontId="30" fillId="0" borderId="0" xfId="0" applyNumberFormat="1" applyFont="1" applyFill="1" applyBorder="1"/>
    <xf numFmtId="173" fontId="30" fillId="0" borderId="0" xfId="0" applyNumberFormat="1" applyFont="1" applyAlignment="1">
      <alignment horizontal="center"/>
    </xf>
    <xf numFmtId="0" fontId="27" fillId="0" borderId="0" xfId="0" applyFont="1" applyAlignment="1">
      <alignment horizontal="left" vertical="center" indent="1"/>
    </xf>
    <xf numFmtId="3" fontId="27" fillId="42" borderId="0" xfId="0" applyNumberFormat="1" applyFont="1" applyFill="1" applyBorder="1" applyAlignment="1">
      <alignment horizontal="center" vertical="center" wrapText="1"/>
    </xf>
    <xf numFmtId="164" fontId="27" fillId="42" borderId="0" xfId="0" applyNumberFormat="1" applyFont="1" applyFill="1" applyBorder="1" applyAlignment="1">
      <alignment horizontal="center" vertical="center" wrapText="1"/>
    </xf>
    <xf numFmtId="164" fontId="27" fillId="42" borderId="0" xfId="0" applyNumberFormat="1" applyFont="1" applyFill="1" applyBorder="1" applyAlignment="1">
      <alignment horizontal="center" vertical="center"/>
    </xf>
    <xf numFmtId="164" fontId="27" fillId="42" borderId="0" xfId="0" applyNumberFormat="1" applyFont="1" applyFill="1" applyAlignment="1">
      <alignment horizontal="center" vertical="center"/>
    </xf>
    <xf numFmtId="164" fontId="27" fillId="42" borderId="11" xfId="0" applyNumberFormat="1" applyFont="1" applyFill="1" applyBorder="1" applyAlignment="1">
      <alignment horizontal="center" vertical="center"/>
    </xf>
    <xf numFmtId="3" fontId="30" fillId="42" borderId="0" xfId="0" applyNumberFormat="1" applyFont="1" applyFill="1" applyAlignment="1">
      <alignment horizontal="center"/>
    </xf>
    <xf numFmtId="0" fontId="30" fillId="42" borderId="0" xfId="0" applyFont="1" applyFill="1"/>
    <xf numFmtId="0" fontId="30" fillId="42" borderId="0" xfId="0" applyFont="1" applyFill="1" applyBorder="1"/>
    <xf numFmtId="3" fontId="27" fillId="42" borderId="0" xfId="0" applyNumberFormat="1" applyFont="1" applyFill="1" applyAlignment="1">
      <alignment horizontal="center"/>
    </xf>
    <xf numFmtId="164" fontId="27" fillId="42" borderId="0" xfId="0" applyNumberFormat="1" applyFont="1" applyFill="1" applyAlignment="1">
      <alignment horizontal="center"/>
    </xf>
    <xf numFmtId="3" fontId="33" fillId="42" borderId="0" xfId="0" applyNumberFormat="1" applyFont="1" applyFill="1" applyAlignment="1">
      <alignment horizontal="center"/>
    </xf>
    <xf numFmtId="164" fontId="33" fillId="42" borderId="0" xfId="0" applyNumberFormat="1" applyFont="1" applyFill="1" applyBorder="1" applyAlignment="1">
      <alignment horizontal="center"/>
    </xf>
    <xf numFmtId="3" fontId="33" fillId="42" borderId="0" xfId="0" applyNumberFormat="1" applyFont="1" applyFill="1" applyBorder="1" applyAlignment="1">
      <alignment horizontal="center"/>
    </xf>
    <xf numFmtId="164" fontId="33" fillId="42" borderId="11" xfId="0" applyNumberFormat="1" applyFont="1" applyFill="1" applyBorder="1" applyAlignment="1">
      <alignment horizontal="center"/>
    </xf>
    <xf numFmtId="3" fontId="28" fillId="42" borderId="0" xfId="47" applyNumberFormat="1" applyFont="1" applyFill="1" applyBorder="1" applyAlignment="1" applyProtection="1">
      <alignment horizontal="right" vertical="center"/>
      <protection locked="0"/>
    </xf>
    <xf numFmtId="3" fontId="27" fillId="42" borderId="0" xfId="47" applyNumberFormat="1" applyFont="1" applyFill="1" applyBorder="1" applyAlignment="1" applyProtection="1">
      <alignment horizontal="right" vertical="center"/>
      <protection locked="0"/>
    </xf>
    <xf numFmtId="1" fontId="27" fillId="42" borderId="0" xfId="47" applyNumberFormat="1" applyFont="1" applyFill="1" applyBorder="1" applyAlignment="1" applyProtection="1">
      <alignment horizontal="right" vertical="center"/>
      <protection locked="0"/>
    </xf>
    <xf numFmtId="3" fontId="28" fillId="42" borderId="15" xfId="47" applyNumberFormat="1" applyFont="1" applyFill="1" applyBorder="1" applyAlignment="1" applyProtection="1">
      <alignment horizontal="right" vertical="center"/>
      <protection locked="0"/>
    </xf>
    <xf numFmtId="3" fontId="28" fillId="41" borderId="12" xfId="47" applyNumberFormat="1" applyFont="1" applyFill="1" applyBorder="1" applyAlignment="1" applyProtection="1">
      <alignment horizontal="right" vertical="center"/>
      <protection locked="0"/>
    </xf>
    <xf numFmtId="0" fontId="39" fillId="41" borderId="0" xfId="50" applyFont="1" applyFill="1" applyBorder="1" applyAlignment="1">
      <alignment horizontal="center" vertical="center"/>
    </xf>
    <xf numFmtId="0" fontId="28" fillId="41" borderId="10" xfId="0" applyFont="1" applyFill="1" applyBorder="1" applyAlignment="1">
      <alignment horizontal="center" vertical="center"/>
    </xf>
    <xf numFmtId="0" fontId="39" fillId="41" borderId="0" xfId="48" applyFont="1" applyFill="1" applyBorder="1" applyAlignment="1">
      <alignment horizontal="center" vertical="center"/>
    </xf>
    <xf numFmtId="164" fontId="28" fillId="41" borderId="12" xfId="47" applyNumberFormat="1" applyFont="1" applyFill="1" applyBorder="1" applyAlignment="1" applyProtection="1">
      <alignment horizontal="right" vertical="center"/>
      <protection locked="0"/>
    </xf>
    <xf numFmtId="164" fontId="28" fillId="42" borderId="0" xfId="47" applyNumberFormat="1" applyFont="1" applyFill="1" applyBorder="1" applyAlignment="1" applyProtection="1">
      <alignment horizontal="right" vertical="center"/>
      <protection locked="0"/>
    </xf>
    <xf numFmtId="164" fontId="27" fillId="42" borderId="0" xfId="47" applyNumberFormat="1" applyFont="1" applyFill="1" applyBorder="1" applyAlignment="1" applyProtection="1">
      <alignment horizontal="right" vertical="center"/>
      <protection locked="0"/>
    </xf>
    <xf numFmtId="164" fontId="27" fillId="42" borderId="10" xfId="47" applyNumberFormat="1" applyFont="1" applyFill="1" applyBorder="1" applyAlignment="1" applyProtection="1">
      <alignment horizontal="right" vertical="center"/>
      <protection locked="0"/>
    </xf>
    <xf numFmtId="4" fontId="27" fillId="42" borderId="0" xfId="47" applyNumberFormat="1" applyFont="1" applyFill="1" applyBorder="1" applyAlignment="1" applyProtection="1">
      <alignment horizontal="right" vertical="center"/>
      <protection locked="0"/>
    </xf>
    <xf numFmtId="2" fontId="38" fillId="42" borderId="10" xfId="50" applyNumberFormat="1" applyFont="1" applyFill="1" applyBorder="1" applyAlignment="1" applyProtection="1"/>
    <xf numFmtId="164" fontId="27" fillId="42" borderId="0" xfId="0" applyNumberFormat="1" applyFont="1" applyFill="1" applyBorder="1" applyAlignment="1">
      <alignment horizontal="center"/>
    </xf>
    <xf numFmtId="164" fontId="27" fillId="42" borderId="15" xfId="0" applyNumberFormat="1" applyFont="1" applyFill="1" applyBorder="1" applyAlignment="1">
      <alignment horizontal="center" vertical="center" wrapText="1"/>
    </xf>
    <xf numFmtId="3" fontId="27" fillId="42" borderId="0" xfId="0" applyNumberFormat="1" applyFont="1" applyFill="1" applyBorder="1" applyAlignment="1">
      <alignment horizontal="center"/>
    </xf>
    <xf numFmtId="3" fontId="27" fillId="42" borderId="0" xfId="0" applyNumberFormat="1" applyFont="1" applyFill="1" applyAlignment="1">
      <alignment horizontal="center" vertical="center" wrapText="1"/>
    </xf>
    <xf numFmtId="3" fontId="27" fillId="42" borderId="0" xfId="0" applyNumberFormat="1" applyFont="1" applyFill="1" applyAlignment="1">
      <alignment horizontal="center" vertical="center"/>
    </xf>
    <xf numFmtId="3" fontId="28" fillId="42" borderId="15" xfId="0" applyNumberFormat="1" applyFont="1" applyFill="1" applyBorder="1" applyAlignment="1">
      <alignment horizontal="center" vertical="center" wrapText="1"/>
    </xf>
    <xf numFmtId="164" fontId="28" fillId="42" borderId="0" xfId="0" applyNumberFormat="1" applyFont="1" applyFill="1" applyAlignment="1">
      <alignment horizontal="center" vertical="center" wrapText="1"/>
    </xf>
    <xf numFmtId="164" fontId="27" fillId="42" borderId="0" xfId="0" applyNumberFormat="1" applyFont="1" applyFill="1" applyAlignment="1">
      <alignment horizontal="center" vertical="center" wrapText="1"/>
    </xf>
    <xf numFmtId="164" fontId="28" fillId="42" borderId="10" xfId="0" applyNumberFormat="1" applyFont="1" applyFill="1" applyBorder="1" applyAlignment="1">
      <alignment horizontal="center" vertical="center"/>
    </xf>
    <xf numFmtId="3" fontId="28" fillId="42" borderId="0" xfId="0" applyNumberFormat="1" applyFont="1" applyFill="1" applyAlignment="1">
      <alignment horizontal="center" vertical="center" wrapText="1"/>
    </xf>
    <xf numFmtId="3" fontId="28" fillId="42" borderId="10" xfId="0" applyNumberFormat="1" applyFont="1" applyFill="1" applyBorder="1" applyAlignment="1">
      <alignment horizontal="center" vertical="center"/>
    </xf>
    <xf numFmtId="165" fontId="28" fillId="41" borderId="10" xfId="0" applyNumberFormat="1" applyFont="1" applyFill="1" applyBorder="1" applyAlignment="1">
      <alignment horizontal="center" vertical="center"/>
    </xf>
    <xf numFmtId="3" fontId="28" fillId="41" borderId="10" xfId="0" applyNumberFormat="1" applyFont="1" applyFill="1" applyBorder="1" applyAlignment="1">
      <alignment horizontal="center" vertical="center"/>
    </xf>
    <xf numFmtId="165" fontId="27" fillId="42" borderId="0" xfId="0" applyNumberFormat="1" applyFont="1" applyFill="1" applyBorder="1" applyAlignment="1">
      <alignment horizontal="center" vertical="center"/>
    </xf>
    <xf numFmtId="165" fontId="27" fillId="42" borderId="10" xfId="0" applyNumberFormat="1" applyFont="1" applyFill="1" applyBorder="1" applyAlignment="1">
      <alignment horizontal="center" vertical="center"/>
    </xf>
    <xf numFmtId="1" fontId="28" fillId="42" borderId="15" xfId="0" applyNumberFormat="1" applyFont="1" applyFill="1" applyBorder="1" applyAlignment="1">
      <alignment horizontal="center" vertical="center"/>
    </xf>
    <xf numFmtId="1" fontId="28" fillId="42" borderId="10" xfId="0" applyNumberFormat="1" applyFont="1" applyFill="1" applyBorder="1" applyAlignment="1">
      <alignment horizontal="center" vertical="center"/>
    </xf>
    <xf numFmtId="0" fontId="28" fillId="41" borderId="11" xfId="0" applyFont="1" applyFill="1" applyBorder="1" applyAlignment="1">
      <alignment horizontal="center" vertical="center"/>
    </xf>
    <xf numFmtId="165" fontId="28" fillId="42" borderId="0" xfId="0" applyNumberFormat="1" applyFont="1" applyFill="1" applyBorder="1" applyAlignment="1">
      <alignment horizontal="center" vertical="center"/>
    </xf>
    <xf numFmtId="1" fontId="28" fillId="42" borderId="0" xfId="0" applyNumberFormat="1" applyFont="1" applyFill="1" applyBorder="1" applyAlignment="1">
      <alignment horizontal="center" vertical="center"/>
    </xf>
    <xf numFmtId="1" fontId="28" fillId="42" borderId="11" xfId="0" applyNumberFormat="1" applyFont="1" applyFill="1" applyBorder="1" applyAlignment="1">
      <alignment horizontal="center" vertical="center"/>
    </xf>
    <xf numFmtId="165" fontId="27" fillId="42" borderId="15" xfId="0" applyNumberFormat="1" applyFont="1" applyFill="1" applyBorder="1" applyAlignment="1">
      <alignment horizontal="center" vertical="center"/>
    </xf>
    <xf numFmtId="165" fontId="27" fillId="42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right"/>
    </xf>
    <xf numFmtId="4" fontId="28" fillId="36" borderId="10" xfId="47" applyNumberFormat="1" applyFont="1" applyFill="1" applyBorder="1" applyAlignment="1" applyProtection="1">
      <alignment horizontal="right" vertical="center"/>
      <protection locked="0"/>
    </xf>
    <xf numFmtId="2" fontId="28" fillId="0" borderId="10" xfId="1" applyNumberFormat="1" applyFont="1" applyFill="1" applyBorder="1" applyAlignment="1" applyProtection="1">
      <alignment horizontal="right" vertical="center"/>
      <protection locked="0"/>
    </xf>
    <xf numFmtId="2" fontId="28" fillId="36" borderId="10" xfId="1" applyNumberFormat="1" applyFont="1" applyFill="1" applyBorder="1" applyAlignment="1" applyProtection="1">
      <alignment horizontal="right" vertical="center"/>
      <protection locked="0"/>
    </xf>
    <xf numFmtId="2" fontId="28" fillId="42" borderId="10" xfId="1" applyNumberFormat="1" applyFont="1" applyFill="1" applyBorder="1" applyAlignment="1" applyProtection="1">
      <alignment horizontal="right" vertical="center"/>
      <protection locked="0"/>
    </xf>
    <xf numFmtId="0" fontId="38" fillId="0" borderId="15" xfId="44" applyFont="1" applyFill="1" applyBorder="1"/>
    <xf numFmtId="0" fontId="27" fillId="0" borderId="15" xfId="47" applyFont="1" applyFill="1" applyBorder="1" applyAlignment="1" applyProtection="1">
      <alignment horizontal="left" vertical="center" indent="1"/>
      <protection locked="0"/>
    </xf>
    <xf numFmtId="3" fontId="27" fillId="0" borderId="15" xfId="47" applyNumberFormat="1" applyFont="1" applyFill="1" applyBorder="1" applyAlignment="1" applyProtection="1">
      <alignment horizontal="right" vertical="center"/>
      <protection locked="0"/>
    </xf>
    <xf numFmtId="165" fontId="30" fillId="42" borderId="0" xfId="0" applyNumberFormat="1" applyFont="1" applyFill="1" applyAlignment="1">
      <alignment horizontal="center" vertical="center"/>
    </xf>
    <xf numFmtId="0" fontId="56" fillId="0" borderId="10" xfId="0" applyFont="1" applyFill="1" applyBorder="1" applyAlignment="1">
      <alignment horizontal="center" vertical="center" wrapText="1"/>
    </xf>
    <xf numFmtId="0" fontId="56" fillId="42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 indent="1"/>
    </xf>
    <xf numFmtId="0" fontId="50" fillId="0" borderId="0" xfId="86"/>
    <xf numFmtId="175" fontId="50" fillId="0" borderId="0" xfId="86" applyNumberFormat="1"/>
    <xf numFmtId="164" fontId="50" fillId="0" borderId="0" xfId="86" applyNumberFormat="1"/>
    <xf numFmtId="0" fontId="50" fillId="0" borderId="0" xfId="86"/>
    <xf numFmtId="175" fontId="50" fillId="0" borderId="0" xfId="86" applyNumberFormat="1"/>
    <xf numFmtId="164" fontId="50" fillId="0" borderId="0" xfId="86" applyNumberFormat="1"/>
    <xf numFmtId="0" fontId="50" fillId="0" borderId="0" xfId="86"/>
    <xf numFmtId="175" fontId="50" fillId="0" borderId="0" xfId="86" applyNumberFormat="1"/>
    <xf numFmtId="164" fontId="50" fillId="0" borderId="0" xfId="86" applyNumberFormat="1"/>
    <xf numFmtId="0" fontId="50" fillId="0" borderId="0" xfId="86"/>
    <xf numFmtId="175" fontId="50" fillId="0" borderId="0" xfId="86" applyNumberFormat="1"/>
    <xf numFmtId="164" fontId="50" fillId="0" borderId="0" xfId="86" applyNumberFormat="1"/>
    <xf numFmtId="0" fontId="33" fillId="0" borderId="0" xfId="0" applyFont="1" applyFill="1" applyBorder="1" applyAlignment="1">
      <alignment horizontal="left" vertical="center"/>
    </xf>
    <xf numFmtId="0" fontId="28" fillId="41" borderId="10" xfId="0" applyFont="1" applyFill="1" applyBorder="1" applyAlignment="1">
      <alignment horizontal="center" vertical="center" wrapText="1"/>
    </xf>
    <xf numFmtId="164" fontId="27" fillId="42" borderId="1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vertical="center"/>
    </xf>
    <xf numFmtId="0" fontId="28" fillId="35" borderId="0" xfId="0" applyFont="1" applyFill="1" applyBorder="1" applyAlignment="1">
      <alignment vertical="center"/>
    </xf>
    <xf numFmtId="165" fontId="28" fillId="35" borderId="0" xfId="0" applyNumberFormat="1" applyFont="1" applyFill="1" applyBorder="1" applyAlignment="1">
      <alignment horizontal="center" vertical="center"/>
    </xf>
    <xf numFmtId="165" fontId="28" fillId="41" borderId="0" xfId="0" applyNumberFormat="1" applyFont="1" applyFill="1" applyBorder="1" applyAlignment="1">
      <alignment horizontal="center" vertical="center"/>
    </xf>
    <xf numFmtId="3" fontId="28" fillId="35" borderId="0" xfId="0" applyNumberFormat="1" applyFont="1" applyFill="1" applyBorder="1" applyAlignment="1">
      <alignment horizontal="center" vertical="center"/>
    </xf>
    <xf numFmtId="3" fontId="28" fillId="41" borderId="0" xfId="0" applyNumberFormat="1" applyFont="1" applyFill="1" applyBorder="1" applyAlignment="1">
      <alignment horizontal="center" vertical="center"/>
    </xf>
    <xf numFmtId="164" fontId="30" fillId="42" borderId="0" xfId="0" applyNumberFormat="1" applyFont="1" applyFill="1" applyBorder="1" applyAlignment="1">
      <alignment horizontal="center" vertical="center" wrapText="1"/>
    </xf>
    <xf numFmtId="164" fontId="27" fillId="42" borderId="10" xfId="0" applyNumberFormat="1" applyFont="1" applyFill="1" applyBorder="1" applyAlignment="1">
      <alignment horizontal="center"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164" fontId="28" fillId="0" borderId="0" xfId="0" applyNumberFormat="1" applyFont="1" applyBorder="1" applyAlignment="1">
      <alignment horizontal="center" vertical="center"/>
    </xf>
    <xf numFmtId="164" fontId="28" fillId="42" borderId="0" xfId="0" applyNumberFormat="1" applyFont="1" applyFill="1" applyBorder="1" applyAlignment="1">
      <alignment horizontal="center" vertical="center"/>
    </xf>
    <xf numFmtId="49" fontId="54" fillId="0" borderId="0" xfId="0" applyNumberFormat="1" applyFont="1" applyFill="1" applyAlignment="1">
      <alignment horizontal="center" vertical="center"/>
    </xf>
    <xf numFmtId="0" fontId="28" fillId="41" borderId="18" xfId="0" applyFont="1" applyFill="1" applyBorder="1" applyAlignment="1">
      <alignment horizontal="center" vertical="center"/>
    </xf>
    <xf numFmtId="0" fontId="57" fillId="0" borderId="0" xfId="0" applyFont="1"/>
    <xf numFmtId="0" fontId="57" fillId="0" borderId="0" xfId="0" applyFont="1" applyBorder="1"/>
    <xf numFmtId="3" fontId="57" fillId="0" borderId="0" xfId="0" applyNumberFormat="1" applyFont="1" applyAlignment="1">
      <alignment horizontal="center"/>
    </xf>
    <xf numFmtId="164" fontId="27" fillId="42" borderId="11" xfId="0" applyNumberFormat="1" applyFont="1" applyFill="1" applyBorder="1" applyAlignment="1">
      <alignment horizontal="center"/>
    </xf>
    <xf numFmtId="3" fontId="27" fillId="0" borderId="15" xfId="0" applyNumberFormat="1" applyFont="1" applyFill="1" applyBorder="1" applyAlignment="1">
      <alignment horizontal="center" vertical="center"/>
    </xf>
    <xf numFmtId="164" fontId="27" fillId="0" borderId="15" xfId="0" applyNumberFormat="1" applyFont="1" applyFill="1" applyBorder="1" applyAlignment="1">
      <alignment horizontal="center" vertical="center"/>
    </xf>
    <xf numFmtId="1" fontId="28" fillId="0" borderId="15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 wrapText="1"/>
    </xf>
    <xf numFmtId="3" fontId="28" fillId="0" borderId="15" xfId="47" applyNumberFormat="1" applyFont="1" applyFill="1" applyBorder="1" applyAlignment="1" applyProtection="1">
      <alignment horizontal="right" vertical="center"/>
      <protection locked="0"/>
    </xf>
    <xf numFmtId="3" fontId="28" fillId="0" borderId="10" xfId="47" applyNumberFormat="1" applyFont="1" applyFill="1" applyBorder="1" applyAlignment="1" applyProtection="1">
      <alignment horizontal="right" vertical="center"/>
      <protection locked="0"/>
    </xf>
    <xf numFmtId="164" fontId="27" fillId="0" borderId="10" xfId="0" applyNumberFormat="1" applyFont="1" applyFill="1" applyBorder="1" applyAlignment="1">
      <alignment horizontal="center"/>
    </xf>
    <xf numFmtId="164" fontId="30" fillId="0" borderId="0" xfId="0" applyNumberFormat="1" applyFont="1" applyFill="1" applyBorder="1" applyAlignment="1">
      <alignment horizontal="center" vertical="center" wrapText="1"/>
    </xf>
    <xf numFmtId="164" fontId="27" fillId="0" borderId="10" xfId="47" applyNumberFormat="1" applyFont="1" applyFill="1" applyBorder="1" applyAlignment="1" applyProtection="1">
      <alignment horizontal="right" vertical="center"/>
      <protection locked="0"/>
    </xf>
    <xf numFmtId="164" fontId="28" fillId="0" borderId="0" xfId="0" applyNumberFormat="1" applyFont="1" applyFill="1" applyAlignment="1">
      <alignment horizontal="center" vertical="center" wrapText="1"/>
    </xf>
    <xf numFmtId="165" fontId="30" fillId="0" borderId="0" xfId="0" applyNumberFormat="1" applyFont="1" applyFill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Alignment="1">
      <alignment horizontal="center" vertical="center" wrapText="1"/>
    </xf>
    <xf numFmtId="3" fontId="28" fillId="0" borderId="10" xfId="0" applyNumberFormat="1" applyFont="1" applyFill="1" applyBorder="1" applyAlignment="1">
      <alignment horizontal="center" vertical="center"/>
    </xf>
    <xf numFmtId="1" fontId="28" fillId="42" borderId="10" xfId="1" applyNumberFormat="1" applyFont="1" applyFill="1" applyBorder="1" applyAlignment="1" applyProtection="1">
      <alignment horizontal="right" vertical="center"/>
      <protection locked="0"/>
    </xf>
    <xf numFmtId="0" fontId="59" fillId="0" borderId="0" xfId="0" applyFont="1" applyFill="1"/>
    <xf numFmtId="165" fontId="30" fillId="0" borderId="0" xfId="0" applyNumberFormat="1" applyFont="1" applyFill="1" applyAlignment="1">
      <alignment vertical="center"/>
    </xf>
    <xf numFmtId="0" fontId="31" fillId="33" borderId="0" xfId="0" applyFont="1" applyFill="1" applyAlignment="1">
      <alignment horizontal="centerContinuous" vertical="center"/>
    </xf>
    <xf numFmtId="0" fontId="31" fillId="33" borderId="14" xfId="0" applyFont="1" applyFill="1" applyBorder="1" applyAlignment="1">
      <alignment horizontal="centerContinuous" vertical="center"/>
    </xf>
    <xf numFmtId="49" fontId="32" fillId="33" borderId="0" xfId="0" applyNumberFormat="1" applyFont="1" applyFill="1" applyBorder="1" applyAlignment="1">
      <alignment horizontal="right" vertical="center"/>
    </xf>
    <xf numFmtId="49" fontId="31" fillId="33" borderId="0" xfId="0" applyNumberFormat="1" applyFont="1" applyFill="1" applyBorder="1" applyAlignment="1">
      <alignment horizontal="center" vertical="center"/>
    </xf>
    <xf numFmtId="0" fontId="31" fillId="33" borderId="0" xfId="0" applyFont="1" applyFill="1" applyBorder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3" fontId="27" fillId="0" borderId="10" xfId="0" applyNumberFormat="1" applyFont="1" applyFill="1" applyBorder="1" applyAlignment="1">
      <alignment horizontal="center" vertical="center" wrapText="1"/>
    </xf>
    <xf numFmtId="0" fontId="50" fillId="0" borderId="0" xfId="86"/>
    <xf numFmtId="175" fontId="50" fillId="0" borderId="0" xfId="86" applyNumberFormat="1"/>
  </cellXfs>
  <cellStyles count="87">
    <cellStyle name="20 % - zvýraznenie1" xfId="20" builtinId="30" customBuiltin="1"/>
    <cellStyle name="20 % - zvýraznenie1 2" xfId="68" xr:uid="{00000000-0005-0000-0000-000001000000}"/>
    <cellStyle name="20 % - zvýraznenie2" xfId="24" builtinId="34" customBuiltin="1"/>
    <cellStyle name="20 % - zvýraznenie2 2" xfId="70" xr:uid="{00000000-0005-0000-0000-000003000000}"/>
    <cellStyle name="20 % - zvýraznenie3" xfId="28" builtinId="38" customBuiltin="1"/>
    <cellStyle name="20 % - zvýraznenie3 2" xfId="72" xr:uid="{00000000-0005-0000-0000-000005000000}"/>
    <cellStyle name="20 % - zvýraznenie4" xfId="32" builtinId="42" customBuiltin="1"/>
    <cellStyle name="20 % - zvýraznenie4 2" xfId="74" xr:uid="{00000000-0005-0000-0000-000007000000}"/>
    <cellStyle name="20 % - zvýraznenie5" xfId="36" builtinId="46" customBuiltin="1"/>
    <cellStyle name="20 % - zvýraznenie5 2" xfId="76" xr:uid="{00000000-0005-0000-0000-000009000000}"/>
    <cellStyle name="20 % - zvýraznenie6" xfId="40" builtinId="50" customBuiltin="1"/>
    <cellStyle name="20 % - zvýraznenie6 2" xfId="78" xr:uid="{00000000-0005-0000-0000-00000B000000}"/>
    <cellStyle name="40 % - zvýraznenie1" xfId="21" builtinId="31" customBuiltin="1"/>
    <cellStyle name="40 % - zvýraznenie1 2" xfId="69" xr:uid="{00000000-0005-0000-0000-00000D000000}"/>
    <cellStyle name="40 % - zvýraznenie2" xfId="25" builtinId="35" customBuiltin="1"/>
    <cellStyle name="40 % - zvýraznenie2 2" xfId="71" xr:uid="{00000000-0005-0000-0000-00000F000000}"/>
    <cellStyle name="40 % - zvýraznenie3" xfId="29" builtinId="39" customBuiltin="1"/>
    <cellStyle name="40 % - zvýraznenie3 2" xfId="73" xr:uid="{00000000-0005-0000-0000-000011000000}"/>
    <cellStyle name="40 % - zvýraznenie4" xfId="33" builtinId="43" customBuiltin="1"/>
    <cellStyle name="40 % - zvýraznenie4 2" xfId="75" xr:uid="{00000000-0005-0000-0000-000013000000}"/>
    <cellStyle name="40 % - zvýraznenie5" xfId="37" builtinId="47" customBuiltin="1"/>
    <cellStyle name="40 % - zvýraznenie5 2" xfId="77" xr:uid="{00000000-0005-0000-0000-000015000000}"/>
    <cellStyle name="40 % - zvýraznenie6" xfId="41" builtinId="51" customBuiltin="1"/>
    <cellStyle name="40 % - zvýraznenie6 2" xfId="79" xr:uid="{00000000-0005-0000-0000-000017000000}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 2 2" xfId="55" xr:uid="{00000000-0005-0000-0000-00001E000000}"/>
    <cellStyle name="Čiarka 3" xfId="54" xr:uid="{00000000-0005-0000-0000-00001F000000}"/>
    <cellStyle name="Dobrá" xfId="7" builtinId="26" customBuiltin="1"/>
    <cellStyle name="Excel Built-in Normal" xfId="83" xr:uid="{00000000-0005-0000-0000-000021000000}"/>
    <cellStyle name="Hypertextové prepojenie" xfId="43" builtinId="8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al 45" xfId="61" xr:uid="{00000000-0005-0000-0000-000029000000}"/>
    <cellStyle name="Normal 8" xfId="44" xr:uid="{00000000-0005-0000-0000-00002A000000}"/>
    <cellStyle name="Normal_TAB2 2" xfId="45" xr:uid="{00000000-0005-0000-0000-00002B000000}"/>
    <cellStyle name="Normálna" xfId="0" builtinId="0" customBuiltin="1"/>
    <cellStyle name="Normálna 11" xfId="46" xr:uid="{00000000-0005-0000-0000-00002D000000}"/>
    <cellStyle name="Normálna 2" xfId="82" xr:uid="{00000000-0005-0000-0000-00002E000000}"/>
    <cellStyle name="Normálna 2 2" xfId="47" xr:uid="{00000000-0005-0000-0000-00002F000000}"/>
    <cellStyle name="Normálna 3" xfId="48" xr:uid="{00000000-0005-0000-0000-000030000000}"/>
    <cellStyle name="Normálna 3 2" xfId="49" xr:uid="{00000000-0005-0000-0000-000031000000}"/>
    <cellStyle name="Normálna 3 3" xfId="80" xr:uid="{00000000-0005-0000-0000-000032000000}"/>
    <cellStyle name="Normálna 4" xfId="84" xr:uid="{00000000-0005-0000-0000-000033000000}"/>
    <cellStyle name="Normálna 5" xfId="85" xr:uid="{00000000-0005-0000-0000-000034000000}"/>
    <cellStyle name="Normálna 6" xfId="86" xr:uid="{00000000-0005-0000-0000-000035000000}"/>
    <cellStyle name="normálne 10" xfId="50" xr:uid="{00000000-0005-0000-0000-000036000000}"/>
    <cellStyle name="Normálne 11" xfId="63" xr:uid="{00000000-0005-0000-0000-000037000000}"/>
    <cellStyle name="Normálne 12" xfId="64" xr:uid="{00000000-0005-0000-0000-000038000000}"/>
    <cellStyle name="Normálne 13" xfId="65" xr:uid="{00000000-0005-0000-0000-000039000000}"/>
    <cellStyle name="Normálne 14" xfId="66" xr:uid="{00000000-0005-0000-0000-00003A000000}"/>
    <cellStyle name="Normálne 2" xfId="52" xr:uid="{00000000-0005-0000-0000-00003B000000}"/>
    <cellStyle name="normálne 2 2" xfId="81" xr:uid="{00000000-0005-0000-0000-00003C000000}"/>
    <cellStyle name="Normálne 3" xfId="53" xr:uid="{00000000-0005-0000-0000-00003D000000}"/>
    <cellStyle name="Normálne 4" xfId="56" xr:uid="{00000000-0005-0000-0000-00003E000000}"/>
    <cellStyle name="Normálne 5" xfId="57" xr:uid="{00000000-0005-0000-0000-00003F000000}"/>
    <cellStyle name="Normálne 6" xfId="58" xr:uid="{00000000-0005-0000-0000-000040000000}"/>
    <cellStyle name="Normálne 7" xfId="59" xr:uid="{00000000-0005-0000-0000-000041000000}"/>
    <cellStyle name="Normálne 8" xfId="60" xr:uid="{00000000-0005-0000-0000-000042000000}"/>
    <cellStyle name="Normálne 9" xfId="62" xr:uid="{00000000-0005-0000-0000-000043000000}"/>
    <cellStyle name="normálne 9_Tabulky IFP_casove rady-request_20111102_" xfId="51" xr:uid="{00000000-0005-0000-0000-000044000000}"/>
    <cellStyle name="Percentá" xfId="1" builtinId="5" customBuiltin="1"/>
    <cellStyle name="Poznámka" xfId="16" builtinId="10" customBuiltin="1"/>
    <cellStyle name="Poznámka 2" xfId="67" xr:uid="{00000000-0005-0000-0000-000047000000}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1.xml"/><Relationship Id="rId21" Type="http://schemas.openxmlformats.org/officeDocument/2006/relationships/externalLink" Target="externalLinks/externalLink6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63" Type="http://schemas.openxmlformats.org/officeDocument/2006/relationships/externalLink" Target="externalLinks/externalLink48.xml"/><Relationship Id="rId68" Type="http://schemas.openxmlformats.org/officeDocument/2006/relationships/externalLink" Target="externalLinks/externalLink5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38.xml"/><Relationship Id="rId58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51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6.xml"/><Relationship Id="rId19" Type="http://schemas.openxmlformats.org/officeDocument/2006/relationships/externalLink" Target="externalLinks/externalLink4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49.xml"/><Relationship Id="rId69" Type="http://schemas.openxmlformats.org/officeDocument/2006/relationships/externalLink" Target="externalLinks/externalLink5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59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52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47.xml"/><Relationship Id="rId70" Type="http://schemas.openxmlformats.org/officeDocument/2006/relationships/externalLink" Target="externalLinks/externalLink5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42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Relationship Id="rId60" Type="http://schemas.openxmlformats.org/officeDocument/2006/relationships/externalLink" Target="externalLinks/externalLink45.xml"/><Relationship Id="rId65" Type="http://schemas.openxmlformats.org/officeDocument/2006/relationships/externalLink" Target="externalLinks/externalLink50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9" Type="http://schemas.openxmlformats.org/officeDocument/2006/relationships/externalLink" Target="externalLinks/externalLink24.xml"/><Relationship Id="rId34" Type="http://schemas.openxmlformats.org/officeDocument/2006/relationships/externalLink" Target="externalLinks/externalLink19.xml"/><Relationship Id="rId50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40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Základné ukazovatele'!$M$32</c:f>
              <c:strCache>
                <c:ptCount val="1"/>
                <c:pt idx="0">
                  <c:v>Dosiahnutá konsolidácia (7-ročný kĺzavý priemer)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 Základné ukazovatele'!$P$32:$AE$32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'1. Základné ukazovatele'!$P$26:$AE$26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BD2-4864-93C8-3193A8AB8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5410728"/>
        <c:axId val="635411120"/>
      </c:barChart>
      <c:lineChart>
        <c:grouping val="standard"/>
        <c:varyColors val="0"/>
        <c:ser>
          <c:idx val="1"/>
          <c:order val="1"/>
          <c:tx>
            <c:strRef>
              <c:f>'1. Základné ukazovatele'!$M$33</c:f>
              <c:strCache>
                <c:ptCount val="1"/>
                <c:pt idx="0">
                  <c:v>Maximálna požadovaná konsolidácia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'1. Základné ukazovatele'!$P$33:$AE$33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'1. Základné ukazovatele'!$P$26:$AE$26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BD2-4864-93C8-3193A8AB8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10728"/>
        <c:axId val="635411120"/>
      </c:lineChart>
      <c:catAx>
        <c:axId val="635410728"/>
        <c:scaling>
          <c:orientation val="minMax"/>
        </c:scaling>
        <c:delete val="0"/>
        <c:axPos val="b"/>
        <c:numFmt formatCode="#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5411120"/>
        <c:crosses val="autoZero"/>
        <c:auto val="1"/>
        <c:lblAlgn val="ctr"/>
        <c:lblOffset val="100"/>
        <c:noMultiLvlLbl val="0"/>
      </c:catAx>
      <c:valAx>
        <c:axId val="6354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541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Základné ukazovatele'!$M$32</c:f>
              <c:strCache>
                <c:ptCount val="1"/>
                <c:pt idx="0">
                  <c:v>Dosiahnutá konsolidácia (7-ročný kĺzavý priemer)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 Základné ukazovatele'!$P$32:$AE$32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'1. Základné ukazovatele'!$P$26:$AE$26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8B1-4B8F-95DB-77AAEB7FB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35410728"/>
        <c:axId val="635411120"/>
      </c:barChart>
      <c:lineChart>
        <c:grouping val="standard"/>
        <c:varyColors val="0"/>
        <c:ser>
          <c:idx val="1"/>
          <c:order val="1"/>
          <c:tx>
            <c:strRef>
              <c:f>'1. Základné ukazovatele'!$M$33</c:f>
              <c:strCache>
                <c:ptCount val="1"/>
                <c:pt idx="0">
                  <c:v>Maximálna požadovaná konsolidácia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'1. Základné ukazovatele'!$P$33:$AE$33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'1. Základné ukazovatele'!$P$26:$AE$26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8B1-4B8F-95DB-77AAEB7FB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410728"/>
        <c:axId val="635411120"/>
      </c:lineChart>
      <c:catAx>
        <c:axId val="635410728"/>
        <c:scaling>
          <c:orientation val="minMax"/>
        </c:scaling>
        <c:delete val="0"/>
        <c:axPos val="b"/>
        <c:numFmt formatCode="#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5411120"/>
        <c:crosses val="autoZero"/>
        <c:auto val="1"/>
        <c:lblAlgn val="ctr"/>
        <c:lblOffset val="100"/>
        <c:noMultiLvlLbl val="0"/>
      </c:catAx>
      <c:valAx>
        <c:axId val="63541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3541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514349</xdr:colOff>
      <xdr:row>38</xdr:row>
      <xdr:rowOff>9525</xdr:rowOff>
    </xdr:from>
    <xdr:to>
      <xdr:col>27</xdr:col>
      <xdr:colOff>285750</xdr:colOff>
      <xdr:row>63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219075</xdr:colOff>
      <xdr:row>65</xdr:row>
      <xdr:rowOff>85725</xdr:rowOff>
    </xdr:from>
    <xdr:to>
      <xdr:col>18</xdr:col>
      <xdr:colOff>88143</xdr:colOff>
      <xdr:row>67</xdr:row>
      <xdr:rowOff>137190</xdr:rowOff>
    </xdr:to>
    <xdr:sp macro="" textlink="">
      <xdr:nvSpPr>
        <xdr:cNvPr id="3" name="Textové po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335750" y="10934700"/>
          <a:ext cx="1726443" cy="375315"/>
        </a:xfrm>
        <a:prstGeom prst="rect">
          <a:avLst/>
        </a:prstGeom>
        <a:ln>
          <a:solidFill>
            <a:schemeClr val="accent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k-SK" sz="900" baseline="0">
              <a:latin typeface="Arial Narrow" panose="020B0606020202030204" pitchFamily="34" charset="0"/>
            </a:rPr>
            <a:t>Požadovaná konsolidácia pri plnení dlhovej brzdy</a:t>
          </a:r>
          <a:endParaRPr lang="sk-SK" sz="900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514349</xdr:colOff>
      <xdr:row>38</xdr:row>
      <xdr:rowOff>9525</xdr:rowOff>
    </xdr:from>
    <xdr:to>
      <xdr:col>27</xdr:col>
      <xdr:colOff>285750</xdr:colOff>
      <xdr:row>63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219075</xdr:colOff>
      <xdr:row>65</xdr:row>
      <xdr:rowOff>85725</xdr:rowOff>
    </xdr:from>
    <xdr:to>
      <xdr:col>18</xdr:col>
      <xdr:colOff>88143</xdr:colOff>
      <xdr:row>67</xdr:row>
      <xdr:rowOff>137190</xdr:rowOff>
    </xdr:to>
    <xdr:sp macro="" textlink="">
      <xdr:nvSpPr>
        <xdr:cNvPr id="3" name="Textové po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6411575" y="4857750"/>
          <a:ext cx="1726443" cy="0"/>
        </a:xfrm>
        <a:prstGeom prst="rect">
          <a:avLst/>
        </a:prstGeom>
        <a:ln>
          <a:solidFill>
            <a:schemeClr val="accent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k-SK" sz="900" baseline="0">
              <a:latin typeface="Arial Narrow" panose="020B0606020202030204" pitchFamily="34" charset="0"/>
            </a:rPr>
            <a:t>Požadovaná konsolidácia pri plnení dlhovej brzdy</a:t>
          </a:r>
          <a:endParaRPr lang="sk-SK" sz="900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PANTOLIN\My%20Local%20Documents\Slovenia\Wages_employ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2_FISKAL\03_Databaza\09_Fiskalne_indikatory_web\Fiskalne_indikatory_20121121.xml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FP_NEW\2_FISKAL\03_Databaza\09_Fiskalne_indikatory_web\Fiskalne_indikatory_20121121.xml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lovenia\SV%20MONITOR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3\CZE\REAL\CZYWP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AL\CZYWP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REER\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WIN\Temporary%20Internet%20Files\OLKE156\Money\Monetary%20Conditions\mcichart_core_inf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orary%20Internet%20Files\OLKE156\Money\Monetary%20Conditions\mcichart_core_inf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SVN\BOP\REER%20and%20competitiveness\Competitivenes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3\SVN\BOP\REER%20and%20competitiveness\Competitivenes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shoobridge\Local%20Settings\Temporary%20Internet%20Files\OLK10\Charts\Svk%20Charts%20Data%202005_curren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lshoobridge\Local%20Settings\Temporary%20Internet%20Files\OLK10\Charts\Svk%20Charts%20Data%202005_curren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orary%20Internet%20Files\OLK93A2\Macedonia\Missions\July2000\BriefingPaper\MacroframeworkJun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WIN\Temporary%20Internet%20Files\OLK93A2\Macedonia\Missions\July2000\BriefingPaper\MacroframeworkJun0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3\CZE\FIS\M-T%20fiscal%20June10%2020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C3\CZE\FIS\M-T%20fiscal%20June10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ATA\O2\MKD\REP\TABLES\red98\Mk-red98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O2\MKD\REP\TABLES\red98\Mk-red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zanninis\My%20Local%20Documents\Slovenia\CZE%20--%20Main%20Fiscal%20File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Documents%20and%20Settings\dtzanninis\My%20Local%20Documents\Slovenia\CZE%20--%20Main%20Fiscal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ANTOLIN\My%20Local%20Documents\Slovenia\Wages_emplo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_175"/>
      <sheetName val="[MFLOW96.XLS]_WIN_TEMP_MFLOW9_2"/>
      <sheetName val="[MFLOW96.XLS]_WIN_TEMP_MFLOW9_3"/>
      <sheetName val="[MFLOW96.XLS]_WIN_TEMP_MFLOW9_4"/>
      <sheetName val="[MFLOW96.XLS]_WIN_TEMP_MFLOW9_5"/>
      <sheetName val="[MFLOW96.XLS]\WIN\TEMP\MFLOW96."/>
      <sheetName val="[MFLOW96.XLS]_WIN_TEMP_MFLOW9_6"/>
      <sheetName val="[MFLOW96.XLS]_WIN_TEMP_MFLOW_2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1"/>
      <sheetName val="[MFLOW96.XLS]_WIN_TEMP_MFLOW_13"/>
      <sheetName val="[MFLOW96.XLS]_WIN_TEMP_MFLOW_12"/>
      <sheetName val="[MFLOW96.XLS]_WIN_TEMP_MFLOW_16"/>
      <sheetName val="[MFLOW96.XLS]_WIN_TEMP_MFLOW_14"/>
      <sheetName val="[MFLOW96.XLS]_WIN_TEMP_MFLOW_15"/>
      <sheetName val="[MFLOW96.XLS]_WIN_TEMP_MFLOW_17"/>
      <sheetName val="[MFLOW96.XLS]_WIN_TEMP_MFLOW_20"/>
      <sheetName val="[MFLOW96.XLS]_WIN_TEMP_MFLOW_18"/>
      <sheetName val="[MFLOW96.XLS]_WIN_TEMP_MFLOW_19"/>
      <sheetName val="[MFLOW96.XLS]_WIN_TEMP_MFLOW_21"/>
      <sheetName val="[MFLOW96.XLS]_WIN_TEMP_MFLOW_22"/>
      <sheetName val="[MFLOW96.XLS]_WIN_TEMP_MFLOW_23"/>
      <sheetName val="[MFLOW96.XLS]_WIN_TEMP_MFLOW_24"/>
      <sheetName val="[MFLOW96.XLS]_WIN_TEMP_MFLOW_26"/>
      <sheetName val="[MFLOW96.XLS]_WIN_TEMP_MFLOW_27"/>
      <sheetName val="[MFLOW96.XLS]_WIN_TEMP_MFLOW_28"/>
      <sheetName val="[MFLOW96.XLS]_WIN_TEMP_MFLOW_29"/>
      <sheetName val="[MFLOW96.XLS]_WIN_TEMP_MFLOW_31"/>
      <sheetName val="[MFLOW96.XLS]_WIN_TEMP_MFLOW_30"/>
      <sheetName val="[MFLOW96.XLS]_WIN_TEMP_MFLOW_32"/>
      <sheetName val="[MFLOW96.XLS]_WIN_TEMP_MFLOW_33"/>
      <sheetName val="[MFLOW96.XLS]_WIN_TEMP_MFLOW_34"/>
      <sheetName val="[MFLOW96.XLS]_WIN_TEMP_MFLOW_37"/>
      <sheetName val="[MFLOW96.XLS]_WIN_TEMP_MFLOW_35"/>
      <sheetName val="[MFLOW96.XLS]_WIN_TEMP_MFLOW_36"/>
      <sheetName val="[MFLOW96.XLS]_WIN_TEMP_MFLOW_39"/>
      <sheetName val="[MFLOW96.XLS]_WIN_TEMP_MFLOW_38"/>
      <sheetName val="[MFLOW96.XLS]_WIN_TEMP_MFLOW_41"/>
      <sheetName val="[MFLOW96.XLS]_WIN_TEMP_MFLOW_40"/>
      <sheetName val="[MFLOW96.XLS]_WIN_TEMP_MFLOW_42"/>
      <sheetName val="[MFLOW96.XLS]_WIN_TEMP_MFLOW_45"/>
      <sheetName val="[MFLOW96.XLS]_WIN_TEMP_MFLOW_43"/>
      <sheetName val="[MFLOW96.XLS]_WIN_TEMP_MFLOW_44"/>
      <sheetName val="[MFLOW96.XLS]_WIN_TEMP_MFLOW_46"/>
      <sheetName val="[MFLOW96.XLS]_WIN_TEMP_MFLOW_48"/>
      <sheetName val="[MFLOW96.XLS]_WIN_TEMP_MFLOW_47"/>
      <sheetName val="[MFLOW96.XLS]_WIN_TEMP_MFLOW_49"/>
      <sheetName val="[MFLOW96.XLS]_WIN_TEMP_MFLOW_50"/>
      <sheetName val="[MFLOW96.XLS]_WIN_TEMP_MFLOW_53"/>
      <sheetName val="[MFLOW96.XLS]_WIN_TEMP_MFLOW_51"/>
      <sheetName val="[MFLOW96.XLS]_WIN_TEMP_MFLOW_52"/>
      <sheetName val="[MFLOW96.XLS]_WIN_TEMP_MFLOW_54"/>
      <sheetName val="[MFLOW96.XLS]_WIN_TEMP_MFLOW_55"/>
      <sheetName val="[MFLOW96.XLS]_WIN_TEMP_MFLOW_56"/>
      <sheetName val="[MFLOW96.XLS]_WIN_TEMP_MFLOW_57"/>
      <sheetName val="[MFLOW96.XLS]_WIN_TEMP_MFLOW_58"/>
      <sheetName val="[MFLOW96.XLS]_WIN_TEMP_MFLOW_59"/>
      <sheetName val="[MFLOW96.XLS]_WIN_TEMP_MFLOW_61"/>
      <sheetName val="[MFLOW96.XLS]_WIN_TEMP_MFLOW_60"/>
      <sheetName val="[MFLOW96.XLS]_WIN_TEMP_MFLOW_63"/>
      <sheetName val="[MFLOW96.XLS]_WIN_TEMP_MFLOW_62"/>
      <sheetName val="[MFLOW96.XLS]_WIN_TEMP_MFLOW_69"/>
      <sheetName val="[MFLOW96.XLS]_WIN_TEMP_MFLOW_64"/>
      <sheetName val="[MFLOW96.XLS]_WIN_TEMP_MFLOW_66"/>
      <sheetName val="[MFLOW96.XLS]_WIN_TEMP_MFLOW_65"/>
      <sheetName val="[MFLOW96.XLS]_WIN_TEMP_MFLOW_67"/>
      <sheetName val="[MFLOW96.XLS]_WIN_TEMP_MFLOW_68"/>
      <sheetName val="[MFLOW96.XLS]_WIN_TEMP_MFLOW_81"/>
      <sheetName val="[MFLOW96.XLS]_WIN_TEMP_MFLOW_70"/>
      <sheetName val="[MFLOW96.XLS]_WIN_TEMP_MFLOW_72"/>
      <sheetName val="[MFLOW96.XLS]_WIN_TEMP_MFLOW_71"/>
      <sheetName val="[MFLOW96.XLS]_WIN_TEMP_MFLOW_74"/>
      <sheetName val="[MFLOW96.XLS]_WIN_TEMP_MFLOW_73"/>
      <sheetName val="[MFLOW96.XLS]_WIN_TEMP_MFLOW_75"/>
      <sheetName val="[MFLOW96.XLS]_WIN_TEMP_MFLOW_76"/>
      <sheetName val="[MFLOW96.XLS]_WIN_TEMP_MFLOW_77"/>
      <sheetName val="[MFLOW96.XLS]_WIN_TEMP_MFLOW_78"/>
      <sheetName val="[MFLOW96.XLS]_WIN_TEMP_MFLOW_79"/>
      <sheetName val="[MFLOW96.XLS]_WIN_TEMP_MFLOW_80"/>
      <sheetName val="[MFLOW96.XLS]_WIN_TEMP_MFLOW_85"/>
      <sheetName val="[MFLOW96.XLS]_WIN_TEMP_MFLOW_83"/>
      <sheetName val="[MFLOW96.XLS]_WIN_TEMP_MFLOW_82"/>
      <sheetName val="[MFLOW96.XLS]_WIN_TEMP_MFLOW_84"/>
      <sheetName val="[MFLOW96.XLS]_WIN_TEMP_MFLOW_86"/>
      <sheetName val="[MFLOW96.XLS]_WIN_TEMP_MFLOW_87"/>
      <sheetName val="[MFLOW96.XLS]_WIN_TEMP_MFLOW_89"/>
      <sheetName val="[MFLOW96.XLS]_WIN_TEMP_MFLOW_88"/>
      <sheetName val="[MFLOW96.XLS]_WIN_TEMP_MFLOW_99"/>
      <sheetName val="[MFLOW96.XLS]_WIN_TEMP_MFLOW_94"/>
      <sheetName val="[MFLOW96.XLS]_WIN_TEMP_MFLOW_92"/>
      <sheetName val="[MFLOW96.XLS]_WIN_TEMP_MFLOW_91"/>
      <sheetName val="[MFLOW96.XLS]_WIN_TEMP_MFLOW_90"/>
      <sheetName val="[MFLOW96.XLS]_WIN_TEMP_MFLOW_93"/>
      <sheetName val="[MFLOW96.XLS]_WIN_TEMP_MFLOW_95"/>
      <sheetName val="[MFLOW96.XLS]_WIN_TEMP_MFLOW_98"/>
      <sheetName val="[MFLOW96.XLS]_WIN_TEMP_MFLOW_96"/>
      <sheetName val="[MFLOW96.XLS]_WIN_TEMP_MFLOW_97"/>
      <sheetName val="[MFLOW96.XLS]_WIN_TEMP_MFLO_100"/>
      <sheetName val="[MFLOW96.XLS]_WIN_TEMP_MFLO_101"/>
      <sheetName val="[MFLOW96.XLS]_WIN_TEMP_MFLO_102"/>
      <sheetName val="[MFLOW96.XLS]_WIN_TEMP_MFLO_103"/>
      <sheetName val="[MFLOW96.XLS]_WIN_TEMP_MFLO_104"/>
      <sheetName val="[MFLOW96.XLS]_WIN_TEMP_MFLO_107"/>
      <sheetName val="[MFLOW96.XLS]_WIN_TEMP_MFLO_105"/>
      <sheetName val="[MFLOW96.XLS]_WIN_TEMP_MFLO_106"/>
      <sheetName val="[MFLOW96.XLS]_WIN_TEMP_MFLO_108"/>
      <sheetName val="[MFLOW96.XLS]_WIN_TEMP_MFLO_125"/>
      <sheetName val="[MFLOW96.XLS]_WIN_TEMP_MFLO_110"/>
      <sheetName val="[MFLOW96.XLS]_WIN_TEMP_MFLO_109"/>
      <sheetName val="[MFLOW96.XLS]_WIN_TEMP_MFLO_111"/>
      <sheetName val="[MFLOW96.XLS]_WIN_TEMP_MFLO_112"/>
      <sheetName val="[MFLOW96.XLS]_WIN_TEMP_MFLO_113"/>
      <sheetName val="[MFLOW96.XLS]_WIN_TEMP_MFLO_114"/>
      <sheetName val="[MFLOW96.XLS]_WIN_TEMP_MFLO_115"/>
      <sheetName val="[MFLOW96.XLS]_WIN_TEMP_MFLO_116"/>
      <sheetName val="[MFLOW96.XLS]_WIN_TEMP_MFLO_121"/>
      <sheetName val="[MFLOW96.XLS]_WIN_TEMP_MFLO_120"/>
      <sheetName val="[MFLOW96.XLS]_WIN_TEMP_MFLO_117"/>
      <sheetName val="[MFLOW96.XLS]_WIN_TEMP_MFLO_119"/>
      <sheetName val="[MFLOW96.XLS]_WIN_TEMP_MFLO_118"/>
      <sheetName val="[MFLOW96.XLS]_WIN_TEMP_MFLO_122"/>
      <sheetName val="[MFLOW96.XLS]_WIN_TEMP_MFLO_123"/>
      <sheetName val="[MFLOW96.XLS]_WIN_TEMP_MFLO_124"/>
      <sheetName val="[MFLOW96.XLS]_WIN_TEMP_MFLO_129"/>
      <sheetName val="[MFLOW96.XLS]_WIN_TEMP_MFLO_126"/>
      <sheetName val="[MFLOW96.XLS]_WIN_TEMP_MFLO_128"/>
      <sheetName val="[MFLOW96.XLS]_WIN_TEMP_MFLO_127"/>
      <sheetName val="[MFLOW96.XLS]_WIN_TEMP_MFLO_130"/>
      <sheetName val="[MFLOW96.XLS]_WIN_TEMP_MFLO_133"/>
      <sheetName val="[MFLOW96.XLS]_WIN_TEMP_MFLO_131"/>
      <sheetName val="[MFLOW96.XLS]_WIN_TEMP_MFLO_132"/>
      <sheetName val="[MFLOW96.XLS]_WIN_TEMP_MFLO_136"/>
      <sheetName val="[MFLOW96.XLS]_WIN_TEMP_MFLO_135"/>
      <sheetName val="[MFLOW96.XLS]_WIN_TEMP_MFLO_134"/>
      <sheetName val="[MFLOW96.XLS]_WIN_TEMP_MFLO_143"/>
      <sheetName val="[MFLOW96.XLS]_WIN_TEMP_MFLO_137"/>
      <sheetName val="[MFLOW96.XLS]_WIN_TEMP_MFLO_138"/>
      <sheetName val="[MFLOW96.XLS]_WIN_TEMP_MFLO_139"/>
      <sheetName val="[MFLOW96.XLS]_WIN_TEMP_MFLO_140"/>
      <sheetName val="[MFLOW96.XLS]_WIN_TEMP_MFLO_141"/>
      <sheetName val="[MFLOW96.XLS]_WIN_TEMP_MFLO_142"/>
      <sheetName val="[MFLOW96.XLS]_WIN_TEMP_MFLO_144"/>
      <sheetName val="[MFLOW96.XLS]_WIN_TEMP_MFLO_145"/>
      <sheetName val="[MFLOW96.XLS]_WIN_TEMP_MFLO_156"/>
      <sheetName val="[MFLOW96.XLS]_WIN_TEMP_MFLO_146"/>
      <sheetName val="[MFLOW96.XLS]_WIN_TEMP_MFLO_147"/>
      <sheetName val="[MFLOW96.XLS]_WIN_TEMP_MFLO_148"/>
      <sheetName val="[MFLOW96.XLS]_WIN_TEMP_MFLO_149"/>
      <sheetName val="[MFLOW96.XLS]_WIN_TEMP_MFLO_153"/>
      <sheetName val="[MFLOW96.XLS]_WIN_TEMP_MFLO_150"/>
      <sheetName val="[MFLOW96.XLS]_WIN_TEMP_MFLO_152"/>
      <sheetName val="[MFLOW96.XLS]_WIN_TEMP_MFLO_151"/>
      <sheetName val="[MFLOW96.XLS]_WIN_TEMP_MFLO_154"/>
      <sheetName val="[MFLOW96.XLS]_WIN_TEMP_MFLO_155"/>
      <sheetName val="[MFLOW96.XLS]_WIN_TEMP_MFLO_161"/>
      <sheetName val="[MFLOW96.XLS]_WIN_TEMP_MFLO_157"/>
      <sheetName val="[MFLOW96.XLS]_WIN_TEMP_MFLO_158"/>
      <sheetName val="[MFLOW96.XLS]_WIN_TEMP_MFLO_159"/>
      <sheetName val="[MFLOW96.XLS]_WIN_TEMP_MFLO_160"/>
      <sheetName val="[MFLOW96.XLS]_WIN_TEMP_MFLO_164"/>
      <sheetName val="[MFLOW96.XLS]_WIN_TEMP_MFLO_162"/>
      <sheetName val="[MFLOW96.XLS]_WIN_TEMP_MFLO_163"/>
      <sheetName val="[MFLOW96.XLS]_WIN_TEMP_MFLO_165"/>
      <sheetName val="[MFLOW96.XLS]_WIN_TEMP_MFLO_167"/>
      <sheetName val="[MFLOW96.XLS]_WIN_TEMP_MFLO_166"/>
      <sheetName val="[MFLOW96.XLS]_WIN_TEMP_MFLO_168"/>
      <sheetName val="[MFLOW96.XLS]_WIN_TEMP_MFLO_169"/>
      <sheetName val="[MFLOW96.XLS]_WIN_TEMP_MFLO_170"/>
      <sheetName val="[MFLOW96.XLS]_WIN_TEMP_MFLO_171"/>
      <sheetName val="[MFLOW96.XLS]_WIN_TEMP_MFLO_172"/>
      <sheetName val="[MFLOW96.XLS]_WIN_TEMP_MFLO_174"/>
      <sheetName val="[MFLOW96.XLS]_WIN_TEMP_MFLO_173"/>
      <sheetName val="[MFLOW96.XLS]_WIN_TEMP_MFLO_176"/>
      <sheetName val="[MFLOW96.XLS]_WIN_TEMP_MFLO_177"/>
      <sheetName val="[MFLOW96.XLS]_WIN_TEMP_MFLO_178"/>
      <sheetName val="[MFLOW96.XLS]_WIN_TEMP_MFLO_179"/>
      <sheetName val="[MFLOW96.XLS]_WIN_TEMP_MFLO_180"/>
      <sheetName val="[MFLOW96.XLS]_WIN_TEMP_MFLO_181"/>
      <sheetName val="[MFLOW96.XLS]_WIN_TEMP_MFLO_182"/>
      <sheetName val="[MFLOW96.XLS]_WIN_TEMP_MFLO_184"/>
      <sheetName val="[MFLOW96.XLS]_WIN_TEMP_MFLO_183"/>
      <sheetName val="[MFLOW96.XLS]_WIN_TEMP_MFLO_185"/>
      <sheetName val="[MFLOW96.XLS]_WIN_TEMP_MFLO_190"/>
      <sheetName val="[MFLOW96.XLS]_WIN_TEMP_MFLO_186"/>
      <sheetName val="[MFLOW96.XLS]_WIN_TEMP_MFLO_187"/>
      <sheetName val="[MFLOW96.XLS]_WIN_TEMP_MFLO_188"/>
      <sheetName val="[MFLOW96.XLS]_WIN_TEMP_MFLO_189"/>
      <sheetName val="[MFLOW96.XLS]_WIN_TEMP_MFLO_191"/>
      <sheetName val="[MFLOW96.XLS]_WIN_TEMP_MFLO_192"/>
      <sheetName val="[MFLOW96.XLS]_WIN_TEMP_MFLO_193"/>
      <sheetName val="[MFLOW96.XLS]_WIN_TEMP_MFLO_195"/>
      <sheetName val="[MFLOW96.XLS]_WIN_TEMP_MFLO_194"/>
      <sheetName val="[MFLOW96.XLS]_WIN_TEMP_MFLO_196"/>
      <sheetName val="[MFLOW96.XLS]_WIN_TEMP_MFLO_197"/>
      <sheetName val="[MFLOW96.XLS]_WIN_TEMP_MFLO_198"/>
      <sheetName val="[MFLOW96.XLS]_WIN_TEMP_MFLO_201"/>
      <sheetName val="[MFLOW96.XLS]_WIN_TEMP_MFLO_199"/>
      <sheetName val="[MFLOW96.XLS]_WIN_TEMP_MFLO_200"/>
      <sheetName val="[MFLOW96.XLS]_WIN_TEMP_MFLO_204"/>
      <sheetName val="[MFLOW96.XLS]_WIN_TEMP_MFLO_202"/>
      <sheetName val="[MFLOW96.XLS]_WIN_TEMP_MFLO_203"/>
      <sheetName val="[MFLOW96.XLS]_WIN_TEMP_MFLO_205"/>
      <sheetName val="[MFLOW96.XLS]_WIN_TEMP_MFLO_206"/>
      <sheetName val="[MFLOW96.XLS]_WIN_TEMP_MFLO_208"/>
      <sheetName val="[MFLOW96.XLS]_WIN_TEMP_MFLO_207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kalne_indikatory_20121121"/>
    </sheetNames>
    <definedNames>
      <definedName name="aaaaaaaaaaaaaa"/>
      <definedName name="bbbbbbbbbbbbbb"/>
      <definedName name="BFLD_DF"/>
      <definedName name="ggggggg"/>
      <definedName name="hhhhhhh"/>
      <definedName name="NTDD_RG"/>
      <definedName name="TTTTTTTTTTTT"/>
      <definedName name="UUUUUUUUUUU"/>
    </defined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kalne_indikatory_20121121"/>
    </sheetNames>
    <definedNames>
      <definedName name="aaaaaaaaaaaaaa"/>
      <definedName name="bbbbbbbbbbbbbb"/>
      <definedName name="BFLD_DF"/>
      <definedName name="ggggggg"/>
      <definedName name="hhhhhhh"/>
      <definedName name="NTDD_RG"/>
      <definedName name="TTTTTTTTTTTT"/>
      <definedName name="UUUUUUUUUUU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  <sheetName val="SV BOP"/>
      <sheetName val="my_table"/>
      <sheetName val="staff_report_table"/>
      <sheetName val="Assu__summary"/>
      <sheetName val="Príloha__10_M"/>
      <sheetName val="SV_BOP"/>
      <sheetName val="REER"/>
      <sheetName val="C"/>
      <sheetName val="H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  <sheetName val="i-RE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  <sheetName val="Contents"/>
      <sheetName val="i-REER"/>
      <sheetName val="i2-KA"/>
      <sheetName val="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  <sheetName val="readme"/>
      <sheetName val="Graf14_Graf15"/>
      <sheetName val="Q6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  <sheetName val="Current"/>
      <sheetName val="Raw Data"/>
    </sheetNames>
    <sheetDataSet>
      <sheetData sheetId="0" refreshError="1"/>
      <sheetData sheetId="1" refreshError="1">
        <row r="20">
          <cell r="A20" t="str">
            <v>October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  <sheetName val="daily calculations"/>
      <sheetName val="monthly"/>
      <sheetName val="readme"/>
      <sheetName val="Curr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  <sheetName val="VR"/>
      <sheetName val="rozpočtu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9"/>
      <sheetName val="DP"/>
      <sheetName val="LS"/>
      <sheetName val="ZPIZ"/>
      <sheetName val="ZZZS"/>
      <sheetName val="M"/>
      <sheetName val="SUMMARY"/>
      <sheetName val="Haver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  <sheetName val="IFRS"/>
      <sheetName val="Macroframework-Ver.1"/>
      <sheetName val="SUMMARY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#VALUE!</v>
          </cell>
          <cell r="U3" t="e">
            <v>#VALUE!</v>
          </cell>
          <cell r="V3" t="e">
            <v>#VALUE!</v>
          </cell>
          <cell r="W3" t="e">
            <v>#VALUE!</v>
          </cell>
          <cell r="X3" t="e">
            <v>#VALUE!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#VALUE!</v>
          </cell>
          <cell r="U4" t="e">
            <v>#VALUE!</v>
          </cell>
          <cell r="V4" t="e">
            <v>#VALUE!</v>
          </cell>
          <cell r="W4" t="e">
            <v>#VALUE!</v>
          </cell>
          <cell r="X4" t="e">
            <v>#VALUE!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#VALUE!</v>
          </cell>
          <cell r="U5" t="e">
            <v>#VALUE!</v>
          </cell>
          <cell r="V5" t="e">
            <v>#VALUE!</v>
          </cell>
          <cell r="W5" t="e">
            <v>#VALUE!</v>
          </cell>
          <cell r="X5" t="e">
            <v>#VALUE!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#VALUE!</v>
          </cell>
          <cell r="U6" t="e">
            <v>#VALUE!</v>
          </cell>
          <cell r="V6" t="e">
            <v>#VALUE!</v>
          </cell>
          <cell r="W6" t="e">
            <v>#VALUE!</v>
          </cell>
          <cell r="X6" t="e">
            <v>#VALUE!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#VALUE!</v>
          </cell>
          <cell r="U7" t="e">
            <v>#VALUE!</v>
          </cell>
          <cell r="V7" t="e">
            <v>#VALUE!</v>
          </cell>
          <cell r="W7" t="e">
            <v>#VALUE!</v>
          </cell>
          <cell r="X7" t="e">
            <v>#VALUE!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#VALUE!</v>
          </cell>
          <cell r="U8" t="e">
            <v>#VALUE!</v>
          </cell>
          <cell r="V8" t="e">
            <v>#VALUE!</v>
          </cell>
          <cell r="W8" t="e">
            <v>#VALUE!</v>
          </cell>
          <cell r="X8" t="e">
            <v>#VALUE!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#VALUE!</v>
          </cell>
          <cell r="T30" t="e">
            <v>#VALUE!</v>
          </cell>
          <cell r="U30" t="e">
            <v>#VALUE!</v>
          </cell>
          <cell r="V30" t="e">
            <v>#VALUE!</v>
          </cell>
          <cell r="W30" t="e">
            <v>#VALUE!</v>
          </cell>
          <cell r="X30" t="e">
            <v>#VALUE!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#VALUE!</v>
          </cell>
          <cell r="T32" t="e">
            <v>#VALUE!</v>
          </cell>
          <cell r="U32" t="e">
            <v>#VALUE!</v>
          </cell>
          <cell r="V32" t="e">
            <v>#VALUE!</v>
          </cell>
          <cell r="W32" t="e">
            <v>#VALUE!</v>
          </cell>
          <cell r="X32" t="e">
            <v>#VALUE!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#VALUE!</v>
          </cell>
          <cell r="U43" t="e">
            <v>#VALUE!</v>
          </cell>
          <cell r="V43" t="e">
            <v>#VALUE!</v>
          </cell>
          <cell r="W43" t="e">
            <v>#VALUE!</v>
          </cell>
          <cell r="X43" t="e">
            <v>#VALUE!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#VALUE!</v>
          </cell>
          <cell r="U47" t="e">
            <v>#VALUE!</v>
          </cell>
          <cell r="V47" t="e">
            <v>#VALUE!</v>
          </cell>
          <cell r="W47" t="e">
            <v>#VALUE!</v>
          </cell>
          <cell r="X47" t="e">
            <v>#VALUE!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#VALUE!</v>
          </cell>
          <cell r="T18" t="e">
            <v>#VALUE!</v>
          </cell>
          <cell r="U18" t="e">
            <v>#VALUE!</v>
          </cell>
          <cell r="V18" t="e">
            <v>#VALUE!</v>
          </cell>
          <cell r="W18" t="e">
            <v>#VALUE!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#VALUE!</v>
          </cell>
          <cell r="T19" t="e">
            <v>#VALUE!</v>
          </cell>
          <cell r="U19" t="e">
            <v>#VALUE!</v>
          </cell>
          <cell r="V19" t="e">
            <v>#VALUE!</v>
          </cell>
          <cell r="W19" t="e">
            <v>#VALUE!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#VALUE!</v>
          </cell>
          <cell r="T20" t="e">
            <v>#VALUE!</v>
          </cell>
          <cell r="U20" t="e">
            <v>#VALUE!</v>
          </cell>
          <cell r="V20" t="e">
            <v>#VALUE!</v>
          </cell>
          <cell r="W20" t="e">
            <v>#VALUE!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#VALUE!</v>
          </cell>
          <cell r="T21" t="e">
            <v>#VALUE!</v>
          </cell>
          <cell r="U21" t="e">
            <v>#VALUE!</v>
          </cell>
          <cell r="V21" t="e">
            <v>#VALUE!</v>
          </cell>
          <cell r="W21" t="e">
            <v>#VALUE!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#VALUE!</v>
          </cell>
          <cell r="T25" t="e">
            <v>#VALUE!</v>
          </cell>
          <cell r="U25" t="e">
            <v>#VALUE!</v>
          </cell>
          <cell r="V25" t="e">
            <v>#VALUE!</v>
          </cell>
          <cell r="W25" t="e">
            <v>#VALUE!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#VALUE!</v>
          </cell>
          <cell r="T30" t="e">
            <v>#VALUE!</v>
          </cell>
          <cell r="U30" t="e">
            <v>#VALUE!</v>
          </cell>
          <cell r="V30" t="e">
            <v>#VALUE!</v>
          </cell>
          <cell r="W30" t="e">
            <v>#VALUE!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#VALUE!</v>
          </cell>
          <cell r="U33" t="e">
            <v>#VALUE!</v>
          </cell>
          <cell r="V33" t="e">
            <v>#VALUE!</v>
          </cell>
          <cell r="W33" t="e">
            <v>#VALUE!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#VALUE!</v>
          </cell>
          <cell r="T42" t="e">
            <v>#VALUE!</v>
          </cell>
          <cell r="U42" t="e">
            <v>#VALUE!</v>
          </cell>
          <cell r="V42" t="e">
            <v>#VALUE!</v>
          </cell>
          <cell r="W42" t="e">
            <v>#VALUE!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#VALUE!</v>
          </cell>
          <cell r="T44" t="e">
            <v>#VALUE!</v>
          </cell>
          <cell r="U44" t="e">
            <v>#VALUE!</v>
          </cell>
          <cell r="V44" t="e">
            <v>#VALUE!</v>
          </cell>
          <cell r="W44" t="e">
            <v>#VALUE!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#VALUE!</v>
          </cell>
          <cell r="T45" t="e">
            <v>#VALUE!</v>
          </cell>
          <cell r="U45" t="e">
            <v>#VALUE!</v>
          </cell>
          <cell r="V45" t="e">
            <v>#VALUE!</v>
          </cell>
          <cell r="W45" t="e">
            <v>#VALUE!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#VALUE!</v>
          </cell>
          <cell r="T46" t="e">
            <v>#VALUE!</v>
          </cell>
          <cell r="U46" t="e">
            <v>#VALUE!</v>
          </cell>
          <cell r="V46" t="e">
            <v>#VALUE!</v>
          </cell>
          <cell r="W46" t="e">
            <v>#VALUE!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#VALUE!</v>
          </cell>
          <cell r="T51" t="e">
            <v>#VALUE!</v>
          </cell>
          <cell r="U51" t="e">
            <v>#VALUE!</v>
          </cell>
          <cell r="V51" t="e">
            <v>#VALUE!</v>
          </cell>
          <cell r="W51" t="e">
            <v>#VALUE!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#VALUE!</v>
          </cell>
          <cell r="T78" t="e">
            <v>#VALUE!</v>
          </cell>
          <cell r="U78" t="e">
            <v>#VALUE!</v>
          </cell>
          <cell r="V78" t="e">
            <v>#VALUE!</v>
          </cell>
          <cell r="W78" t="e">
            <v>#VALUE!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#VALUE!</v>
          </cell>
          <cell r="T79" t="e">
            <v>#VALUE!</v>
          </cell>
          <cell r="U79" t="e">
            <v>#VALUE!</v>
          </cell>
          <cell r="V79" t="e">
            <v>#VALUE!</v>
          </cell>
          <cell r="W79" t="e">
            <v>#VALUE!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#VALUE!</v>
          </cell>
          <cell r="T80" t="e">
            <v>#VALUE!</v>
          </cell>
          <cell r="U80" t="e">
            <v>#VALUE!</v>
          </cell>
          <cell r="V80" t="e">
            <v>#VALUE!</v>
          </cell>
          <cell r="W80" t="e">
            <v>#VALUE!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#VALUE!</v>
          </cell>
          <cell r="T81" t="e">
            <v>#VALUE!</v>
          </cell>
          <cell r="U81" t="e">
            <v>#VALUE!</v>
          </cell>
          <cell r="V81" t="e">
            <v>#VALUE!</v>
          </cell>
          <cell r="W81" t="e">
            <v>#VALUE!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#VALUE!</v>
          </cell>
          <cell r="T85" t="e">
            <v>#VALUE!</v>
          </cell>
          <cell r="U85" t="e">
            <v>#VALUE!</v>
          </cell>
          <cell r="V85" t="e">
            <v>#VALUE!</v>
          </cell>
          <cell r="W85" t="e">
            <v>#VALUE!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#VALUE!</v>
          </cell>
          <cell r="T90" t="e">
            <v>#VALUE!</v>
          </cell>
          <cell r="U90" t="e">
            <v>#VALUE!</v>
          </cell>
          <cell r="V90" t="e">
            <v>#VALUE!</v>
          </cell>
          <cell r="W90" t="e">
            <v>#VALUE!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#VALUE!</v>
          </cell>
          <cell r="U93" t="e">
            <v>#VALUE!</v>
          </cell>
          <cell r="V93" t="e">
            <v>#VALUE!</v>
          </cell>
          <cell r="W93" t="e">
            <v>#VALUE!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#VALUE!</v>
          </cell>
          <cell r="T101" t="e">
            <v>#VALUE!</v>
          </cell>
          <cell r="U101" t="e">
            <v>#VALUE!</v>
          </cell>
          <cell r="V101" t="e">
            <v>#VALUE!</v>
          </cell>
          <cell r="W101" t="e">
            <v>#VALUE!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#VALUE!</v>
          </cell>
          <cell r="T103" t="e">
            <v>#VALUE!</v>
          </cell>
          <cell r="U103" t="e">
            <v>#VALUE!</v>
          </cell>
          <cell r="V103" t="e">
            <v>#VALUE!</v>
          </cell>
          <cell r="W103" t="e">
            <v>#VALUE!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#VALUE!</v>
          </cell>
          <cell r="T105" t="e">
            <v>#VALUE!</v>
          </cell>
          <cell r="U105" t="e">
            <v>#VALUE!</v>
          </cell>
          <cell r="V105" t="e">
            <v>#VALUE!</v>
          </cell>
          <cell r="W105" t="e">
            <v>#VALUE!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#VALUE!</v>
          </cell>
          <cell r="T107" t="e">
            <v>#VALUE!</v>
          </cell>
          <cell r="U107" t="e">
            <v>#VALUE!</v>
          </cell>
          <cell r="V107" t="e">
            <v>#VALUE!</v>
          </cell>
          <cell r="W107" t="e">
            <v>#VALUE!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#VALUE!</v>
          </cell>
          <cell r="T108" t="e">
            <v>#VALUE!</v>
          </cell>
          <cell r="U108" t="e">
            <v>#VALUE!</v>
          </cell>
          <cell r="V108" t="e">
            <v>#VALUE!</v>
          </cell>
          <cell r="W108" t="e">
            <v>#VALUE!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#VALUE!</v>
          </cell>
          <cell r="T109" t="e">
            <v>#VALUE!</v>
          </cell>
          <cell r="U109" t="e">
            <v>#VALUE!</v>
          </cell>
          <cell r="V109" t="e">
            <v>#VALUE!</v>
          </cell>
          <cell r="W109" t="e">
            <v>#VALUE!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#VALUE!</v>
          </cell>
          <cell r="U3" t="e">
            <v>#VALUE!</v>
          </cell>
          <cell r="V3" t="e">
            <v>#VALUE!</v>
          </cell>
          <cell r="W3" t="e">
            <v>#VALUE!</v>
          </cell>
          <cell r="X3" t="e">
            <v>#VALUE!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#VALUE!</v>
          </cell>
          <cell r="U4" t="e">
            <v>#VALUE!</v>
          </cell>
          <cell r="V4" t="e">
            <v>#VALUE!</v>
          </cell>
          <cell r="W4" t="e">
            <v>#VALUE!</v>
          </cell>
          <cell r="X4" t="e">
            <v>#VALUE!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#VALUE!</v>
          </cell>
          <cell r="U5" t="e">
            <v>#VALUE!</v>
          </cell>
          <cell r="V5" t="e">
            <v>#VALUE!</v>
          </cell>
          <cell r="W5" t="e">
            <v>#VALUE!</v>
          </cell>
          <cell r="X5" t="e">
            <v>#VALUE!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#VALUE!</v>
          </cell>
          <cell r="U6" t="e">
            <v>#VALUE!</v>
          </cell>
          <cell r="V6" t="e">
            <v>#VALUE!</v>
          </cell>
          <cell r="W6" t="e">
            <v>#VALUE!</v>
          </cell>
          <cell r="X6" t="e">
            <v>#VALUE!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#VALUE!</v>
          </cell>
          <cell r="U7" t="e">
            <v>#VALUE!</v>
          </cell>
          <cell r="V7" t="e">
            <v>#VALUE!</v>
          </cell>
          <cell r="W7" t="e">
            <v>#VALUE!</v>
          </cell>
          <cell r="X7" t="e">
            <v>#VALUE!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#VALUE!</v>
          </cell>
          <cell r="U8" t="e">
            <v>#VALUE!</v>
          </cell>
          <cell r="V8" t="e">
            <v>#VALUE!</v>
          </cell>
          <cell r="W8" t="e">
            <v>#VALUE!</v>
          </cell>
          <cell r="X8" t="e">
            <v>#VALUE!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#VALUE!</v>
          </cell>
          <cell r="T30" t="e">
            <v>#VALUE!</v>
          </cell>
          <cell r="U30" t="e">
            <v>#VALUE!</v>
          </cell>
          <cell r="V30" t="e">
            <v>#VALUE!</v>
          </cell>
          <cell r="W30" t="e">
            <v>#VALUE!</v>
          </cell>
          <cell r="X30" t="e">
            <v>#VALUE!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#VALUE!</v>
          </cell>
          <cell r="T32" t="e">
            <v>#VALUE!</v>
          </cell>
          <cell r="U32" t="e">
            <v>#VALUE!</v>
          </cell>
          <cell r="V32" t="e">
            <v>#VALUE!</v>
          </cell>
          <cell r="W32" t="e">
            <v>#VALUE!</v>
          </cell>
          <cell r="X32" t="e">
            <v>#VALUE!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#VALUE!</v>
          </cell>
          <cell r="U43" t="e">
            <v>#VALUE!</v>
          </cell>
          <cell r="V43" t="e">
            <v>#VALUE!</v>
          </cell>
          <cell r="W43" t="e">
            <v>#VALUE!</v>
          </cell>
          <cell r="X43" t="e">
            <v>#VALUE!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#VALUE!</v>
          </cell>
          <cell r="U47" t="e">
            <v>#VALUE!</v>
          </cell>
          <cell r="V47" t="e">
            <v>#VALUE!</v>
          </cell>
          <cell r="W47" t="e">
            <v>#VALUE!</v>
          </cell>
          <cell r="X47" t="e">
            <v>#VALUE!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#VALUE!</v>
          </cell>
          <cell r="T18" t="e">
            <v>#VALUE!</v>
          </cell>
          <cell r="U18" t="e">
            <v>#VALUE!</v>
          </cell>
          <cell r="V18" t="e">
            <v>#VALUE!</v>
          </cell>
          <cell r="W18" t="e">
            <v>#VALUE!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#VALUE!</v>
          </cell>
          <cell r="T19" t="e">
            <v>#VALUE!</v>
          </cell>
          <cell r="U19" t="e">
            <v>#VALUE!</v>
          </cell>
          <cell r="V19" t="e">
            <v>#VALUE!</v>
          </cell>
          <cell r="W19" t="e">
            <v>#VALUE!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#VALUE!</v>
          </cell>
          <cell r="T20" t="e">
            <v>#VALUE!</v>
          </cell>
          <cell r="U20" t="e">
            <v>#VALUE!</v>
          </cell>
          <cell r="V20" t="e">
            <v>#VALUE!</v>
          </cell>
          <cell r="W20" t="e">
            <v>#VALUE!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#VALUE!</v>
          </cell>
          <cell r="T21" t="e">
            <v>#VALUE!</v>
          </cell>
          <cell r="U21" t="e">
            <v>#VALUE!</v>
          </cell>
          <cell r="V21" t="e">
            <v>#VALUE!</v>
          </cell>
          <cell r="W21" t="e">
            <v>#VALUE!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#VALUE!</v>
          </cell>
          <cell r="T25" t="e">
            <v>#VALUE!</v>
          </cell>
          <cell r="U25" t="e">
            <v>#VALUE!</v>
          </cell>
          <cell r="V25" t="e">
            <v>#VALUE!</v>
          </cell>
          <cell r="W25" t="e">
            <v>#VALUE!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#VALUE!</v>
          </cell>
          <cell r="T30" t="e">
            <v>#VALUE!</v>
          </cell>
          <cell r="U30" t="e">
            <v>#VALUE!</v>
          </cell>
          <cell r="V30" t="e">
            <v>#VALUE!</v>
          </cell>
          <cell r="W30" t="e">
            <v>#VALUE!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#VALUE!</v>
          </cell>
          <cell r="U33" t="e">
            <v>#VALUE!</v>
          </cell>
          <cell r="V33" t="e">
            <v>#VALUE!</v>
          </cell>
          <cell r="W33" t="e">
            <v>#VALUE!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#VALUE!</v>
          </cell>
          <cell r="T42" t="e">
            <v>#VALUE!</v>
          </cell>
          <cell r="U42" t="e">
            <v>#VALUE!</v>
          </cell>
          <cell r="V42" t="e">
            <v>#VALUE!</v>
          </cell>
          <cell r="W42" t="e">
            <v>#VALUE!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#VALUE!</v>
          </cell>
          <cell r="T44" t="e">
            <v>#VALUE!</v>
          </cell>
          <cell r="U44" t="e">
            <v>#VALUE!</v>
          </cell>
          <cell r="V44" t="e">
            <v>#VALUE!</v>
          </cell>
          <cell r="W44" t="e">
            <v>#VALUE!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#VALUE!</v>
          </cell>
          <cell r="T45" t="e">
            <v>#VALUE!</v>
          </cell>
          <cell r="U45" t="e">
            <v>#VALUE!</v>
          </cell>
          <cell r="V45" t="e">
            <v>#VALUE!</v>
          </cell>
          <cell r="W45" t="e">
            <v>#VALUE!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#VALUE!</v>
          </cell>
          <cell r="T46" t="e">
            <v>#VALUE!</v>
          </cell>
          <cell r="U46" t="e">
            <v>#VALUE!</v>
          </cell>
          <cell r="V46" t="e">
            <v>#VALUE!</v>
          </cell>
          <cell r="W46" t="e">
            <v>#VALUE!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#VALUE!</v>
          </cell>
          <cell r="T51" t="e">
            <v>#VALUE!</v>
          </cell>
          <cell r="U51" t="e">
            <v>#VALUE!</v>
          </cell>
          <cell r="V51" t="e">
            <v>#VALUE!</v>
          </cell>
          <cell r="W51" t="e">
            <v>#VALUE!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#VALUE!</v>
          </cell>
          <cell r="T78" t="e">
            <v>#VALUE!</v>
          </cell>
          <cell r="U78" t="e">
            <v>#VALUE!</v>
          </cell>
          <cell r="V78" t="e">
            <v>#VALUE!</v>
          </cell>
          <cell r="W78" t="e">
            <v>#VALUE!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#VALUE!</v>
          </cell>
          <cell r="T79" t="e">
            <v>#VALUE!</v>
          </cell>
          <cell r="U79" t="e">
            <v>#VALUE!</v>
          </cell>
          <cell r="V79" t="e">
            <v>#VALUE!</v>
          </cell>
          <cell r="W79" t="e">
            <v>#VALUE!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#VALUE!</v>
          </cell>
          <cell r="T80" t="e">
            <v>#VALUE!</v>
          </cell>
          <cell r="U80" t="e">
            <v>#VALUE!</v>
          </cell>
          <cell r="V80" t="e">
            <v>#VALUE!</v>
          </cell>
          <cell r="W80" t="e">
            <v>#VALUE!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#VALUE!</v>
          </cell>
          <cell r="T81" t="e">
            <v>#VALUE!</v>
          </cell>
          <cell r="U81" t="e">
            <v>#VALUE!</v>
          </cell>
          <cell r="V81" t="e">
            <v>#VALUE!</v>
          </cell>
          <cell r="W81" t="e">
            <v>#VALUE!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#VALUE!</v>
          </cell>
          <cell r="T85" t="e">
            <v>#VALUE!</v>
          </cell>
          <cell r="U85" t="e">
            <v>#VALUE!</v>
          </cell>
          <cell r="V85" t="e">
            <v>#VALUE!</v>
          </cell>
          <cell r="W85" t="e">
            <v>#VALUE!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#VALUE!</v>
          </cell>
          <cell r="T90" t="e">
            <v>#VALUE!</v>
          </cell>
          <cell r="U90" t="e">
            <v>#VALUE!</v>
          </cell>
          <cell r="V90" t="e">
            <v>#VALUE!</v>
          </cell>
          <cell r="W90" t="e">
            <v>#VALUE!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#VALUE!</v>
          </cell>
          <cell r="U93" t="e">
            <v>#VALUE!</v>
          </cell>
          <cell r="V93" t="e">
            <v>#VALUE!</v>
          </cell>
          <cell r="W93" t="e">
            <v>#VALUE!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#VALUE!</v>
          </cell>
          <cell r="T101" t="e">
            <v>#VALUE!</v>
          </cell>
          <cell r="U101" t="e">
            <v>#VALUE!</v>
          </cell>
          <cell r="V101" t="e">
            <v>#VALUE!</v>
          </cell>
          <cell r="W101" t="e">
            <v>#VALUE!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#VALUE!</v>
          </cell>
          <cell r="T103" t="e">
            <v>#VALUE!</v>
          </cell>
          <cell r="U103" t="e">
            <v>#VALUE!</v>
          </cell>
          <cell r="V103" t="e">
            <v>#VALUE!</v>
          </cell>
          <cell r="W103" t="e">
            <v>#VALUE!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#VALUE!</v>
          </cell>
          <cell r="T105" t="e">
            <v>#VALUE!</v>
          </cell>
          <cell r="U105" t="e">
            <v>#VALUE!</v>
          </cell>
          <cell r="V105" t="e">
            <v>#VALUE!</v>
          </cell>
          <cell r="W105" t="e">
            <v>#VALUE!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#VALUE!</v>
          </cell>
          <cell r="T107" t="e">
            <v>#VALUE!</v>
          </cell>
          <cell r="U107" t="e">
            <v>#VALUE!</v>
          </cell>
          <cell r="V107" t="e">
            <v>#VALUE!</v>
          </cell>
          <cell r="W107" t="e">
            <v>#VALUE!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#VALUE!</v>
          </cell>
          <cell r="T108" t="e">
            <v>#VALUE!</v>
          </cell>
          <cell r="U108" t="e">
            <v>#VALUE!</v>
          </cell>
          <cell r="V108" t="e">
            <v>#VALUE!</v>
          </cell>
          <cell r="W108" t="e">
            <v>#VALUE!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#VALUE!</v>
          </cell>
          <cell r="T109" t="e">
            <v>#VALUE!</v>
          </cell>
          <cell r="U109" t="e">
            <v>#VALUE!</v>
          </cell>
          <cell r="V109" t="e">
            <v>#VALUE!</v>
          </cell>
          <cell r="W109" t="e">
            <v>#VALUE!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  <sheetName val="Macroframework-Ver.1"/>
      <sheetName val="Check_Interest"/>
      <sheetName val="G(Disb_)"/>
      <sheetName val="Debt_scenario"/>
      <sheetName val="J(Priv_Cap)"/>
      <sheetName val="J(Fin__account)"/>
      <sheetName val="Macroframework-Ver_1"/>
      <sheetName val="Input_1-_Bas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  <sheetName val="budget-G"/>
      <sheetName val="Expenditures"/>
      <sheetName val="Revenues"/>
      <sheetName val="Check_Interest"/>
      <sheetName val="G(Disb_)"/>
      <sheetName val="Debt_scenario"/>
      <sheetName val="J(Priv_Cap)"/>
      <sheetName val="J(Fin__account)"/>
      <sheetName val="Macroframework-Ver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  <sheetName val="my_table"/>
      <sheetName val="Assu__summary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  <sheetName val="J(Priv.Cap)"/>
      <sheetName val="Input_IX11"/>
      <sheetName val="Input_VII11X"/>
      <sheetName val="Input_VIII11X"/>
      <sheetName val="MatrixQSK"/>
      <sheetName val="J(Priv_Cap)"/>
      <sheetName val="curren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  <sheetName val="SUMMARY"/>
      <sheetName val="e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  <sheetName val="NOVA legislativa"/>
      <sheetName val="M"/>
      <sheetName val="current"/>
      <sheetName val="Input_IX11"/>
      <sheetName val="Input_VII11X"/>
      <sheetName val="Input_VIII11X"/>
      <sheetName val="MatrixQ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-Dec"/>
      <sheetName val="projections"/>
      <sheetName val="output"/>
      <sheetName val="NOVA legislativa"/>
      <sheetName val="current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  <sheetName val="output"/>
      <sheetName val="NOVA legislativ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  <sheetName val="projections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  <sheetName val="Prorač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  <sheetName val="Sheet1"/>
      <sheetName val="SUMMARY"/>
      <sheetName val="ARDAL_Loan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  <sheetName val="SUMMARY"/>
      <sheetName val="ARDAL_Loan"/>
      <sheetName val="RED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  <sheetName val="SUMMARY"/>
      <sheetName val="ARDAL_Loan"/>
      <sheetName val="g13_EU cerpanie  EU28"/>
      <sheetName val="Sel. Ind. Tb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  <sheetName val="Table 1"/>
      <sheetName val="SUMMARY"/>
      <sheetName val="ARDAL_Loa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  <sheetName val="RED47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  <sheetName val="Table"/>
      <sheetName val="Table_GEF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AAD3F2"/>
    </a:accent2>
    <a:accent3>
      <a:srgbClr val="B0D6AF"/>
    </a:accent3>
    <a:accent4>
      <a:srgbClr val="D3BEDE"/>
    </a:accent4>
    <a:accent5>
      <a:srgbClr val="D9D3AB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AAD3F2"/>
    </a:accent2>
    <a:accent3>
      <a:srgbClr val="B0D6AF"/>
    </a:accent3>
    <a:accent4>
      <a:srgbClr val="D3BEDE"/>
    </a:accent4>
    <a:accent5>
      <a:srgbClr val="D9D3AB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inance.gov.sk/Default.aspx?CatID=9595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showGridLines="0" tabSelected="1" zoomScale="130" zoomScaleNormal="130" workbookViewId="0"/>
  </sheetViews>
  <sheetFormatPr defaultColWidth="8.85546875" defaultRowHeight="13.15" customHeight="1"/>
  <cols>
    <col min="1" max="1" width="3.140625" style="1" bestFit="1" customWidth="1"/>
    <col min="2" max="2" width="59.28515625" style="1" bestFit="1" customWidth="1"/>
    <col min="3" max="3" width="57" style="1" bestFit="1" customWidth="1"/>
    <col min="4" max="4" width="26.140625" style="1" bestFit="1" customWidth="1"/>
    <col min="5" max="16384" width="8.85546875" style="1"/>
  </cols>
  <sheetData>
    <row r="1" spans="1:4" ht="13.15" customHeight="1">
      <c r="B1" s="2" t="s">
        <v>0</v>
      </c>
      <c r="D1" s="401" t="s">
        <v>611</v>
      </c>
    </row>
    <row r="3" spans="1:4" ht="13.15" customHeight="1">
      <c r="A3" s="3"/>
      <c r="B3" s="4" t="s">
        <v>1</v>
      </c>
      <c r="C3" s="4" t="s">
        <v>2</v>
      </c>
      <c r="D3" s="4" t="s">
        <v>3</v>
      </c>
    </row>
    <row r="4" spans="1:4" ht="13.15" customHeight="1">
      <c r="A4" s="1">
        <v>1</v>
      </c>
      <c r="B4" s="1" t="s">
        <v>4</v>
      </c>
      <c r="C4" s="1" t="s">
        <v>5</v>
      </c>
      <c r="D4" s="5" t="s">
        <v>6</v>
      </c>
    </row>
    <row r="5" spans="1:4" ht="13.15" customHeight="1">
      <c r="A5" s="362" t="s">
        <v>564</v>
      </c>
      <c r="B5" s="1" t="s">
        <v>565</v>
      </c>
      <c r="C5" s="1" t="s">
        <v>566</v>
      </c>
      <c r="D5" s="5" t="s">
        <v>567</v>
      </c>
    </row>
    <row r="6" spans="1:4" ht="13.15" customHeight="1">
      <c r="A6" s="1">
        <v>2</v>
      </c>
      <c r="B6" s="1" t="s">
        <v>7</v>
      </c>
      <c r="C6" s="1" t="s">
        <v>8</v>
      </c>
      <c r="D6" s="5" t="s">
        <v>9</v>
      </c>
    </row>
    <row r="7" spans="1:4" ht="13.15" customHeight="1">
      <c r="A7" s="362" t="s">
        <v>568</v>
      </c>
      <c r="B7" s="1" t="s">
        <v>570</v>
      </c>
      <c r="C7" s="1" t="s">
        <v>569</v>
      </c>
      <c r="D7" s="5" t="s">
        <v>571</v>
      </c>
    </row>
    <row r="8" spans="1:4" ht="13.15" customHeight="1">
      <c r="A8" s="362" t="s">
        <v>516</v>
      </c>
      <c r="B8" s="1" t="s">
        <v>10</v>
      </c>
      <c r="C8" s="1" t="s">
        <v>11</v>
      </c>
      <c r="D8" s="5" t="s">
        <v>12</v>
      </c>
    </row>
    <row r="9" spans="1:4" ht="13.15" customHeight="1">
      <c r="A9" s="362" t="s">
        <v>517</v>
      </c>
      <c r="B9" s="1" t="s">
        <v>508</v>
      </c>
      <c r="C9" s="1" t="s">
        <v>509</v>
      </c>
      <c r="D9" s="5" t="s">
        <v>14</v>
      </c>
    </row>
    <row r="10" spans="1:4" ht="13.15" customHeight="1">
      <c r="A10" s="1">
        <v>4</v>
      </c>
      <c r="B10" s="1" t="s">
        <v>15</v>
      </c>
      <c r="C10" s="1" t="s">
        <v>16</v>
      </c>
      <c r="D10" s="5" t="s">
        <v>17</v>
      </c>
    </row>
    <row r="11" spans="1:4" ht="13.15" customHeight="1">
      <c r="A11" s="1">
        <v>5</v>
      </c>
      <c r="B11" s="1" t="s">
        <v>18</v>
      </c>
      <c r="C11" s="1" t="s">
        <v>19</v>
      </c>
      <c r="D11" s="5" t="s">
        <v>20</v>
      </c>
    </row>
    <row r="12" spans="1:4" ht="13.15" customHeight="1">
      <c r="A12" s="1">
        <v>6</v>
      </c>
      <c r="B12" s="1" t="s">
        <v>21</v>
      </c>
      <c r="C12" s="1" t="s">
        <v>22</v>
      </c>
      <c r="D12" s="5" t="s">
        <v>23</v>
      </c>
    </row>
    <row r="13" spans="1:4" ht="13.15" customHeight="1">
      <c r="A13" s="1">
        <v>7</v>
      </c>
      <c r="B13" s="1" t="s">
        <v>24</v>
      </c>
      <c r="C13" s="1" t="s">
        <v>25</v>
      </c>
      <c r="D13" s="5" t="s">
        <v>511</v>
      </c>
    </row>
    <row r="14" spans="1:4" ht="13.15" customHeight="1">
      <c r="A14" s="1">
        <v>8</v>
      </c>
      <c r="B14" s="1" t="s">
        <v>26</v>
      </c>
      <c r="C14" s="1" t="s">
        <v>27</v>
      </c>
      <c r="D14" s="5" t="s">
        <v>512</v>
      </c>
    </row>
    <row r="15" spans="1:4" ht="13.15" customHeight="1">
      <c r="A15" s="1">
        <v>9</v>
      </c>
      <c r="B15" s="1" t="s">
        <v>503</v>
      </c>
      <c r="C15" s="1" t="s">
        <v>510</v>
      </c>
      <c r="D15" s="5" t="s">
        <v>513</v>
      </c>
    </row>
    <row r="16" spans="1:4" ht="13.15" customHeight="1">
      <c r="A16" s="1">
        <v>10</v>
      </c>
      <c r="B16" s="1" t="s">
        <v>30</v>
      </c>
      <c r="C16" s="1" t="s">
        <v>31</v>
      </c>
      <c r="D16" s="5" t="s">
        <v>515</v>
      </c>
    </row>
    <row r="17" spans="1:4" ht="13.15" customHeight="1">
      <c r="A17" s="1">
        <v>11</v>
      </c>
      <c r="B17" s="3" t="s">
        <v>28</v>
      </c>
      <c r="C17" s="3" t="s">
        <v>518</v>
      </c>
      <c r="D17" s="6" t="s">
        <v>514</v>
      </c>
    </row>
  </sheetData>
  <hyperlinks>
    <hyperlink ref="D4" location="'1. Základné ukazovatele'!A1" display="'1. Základné ukazovatele'!A1" xr:uid="{00000000-0004-0000-0000-000000000000}"/>
    <hyperlink ref="D6" location="'2. Dlh VS'!A1" display="'2. Dlh VS'!A1" xr:uid="{00000000-0004-0000-0000-000001000000}"/>
    <hyperlink ref="D8" location="'3a. Príjmy a výdavky VS'!A1" display="'3a. Príjmy a výdavky VS'!A1" xr:uid="{00000000-0004-0000-0000-000002000000}"/>
    <hyperlink ref="D10" location="'4. Jednorazové vplyvy'!A1" display="'4. Jednorazové vplyvy'!A1" xr:uid="{00000000-0004-0000-0000-000003000000}"/>
    <hyperlink ref="D11" location="'5. Konsolidačné úsilie'!A1" display="'5. Konsolidačné úsilie'!A1" xr:uid="{00000000-0004-0000-0000-000004000000}"/>
    <hyperlink ref="D12" location="'6. Vydavky VS (COFOG)'!A1" display="'6. Vydavky VS (COFOG)'!A1" xr:uid="{00000000-0004-0000-0000-000005000000}"/>
    <hyperlink ref="D13" location="'7. EU27 - saldo VS'!A1" display="EU27 - saldo VS" xr:uid="{00000000-0004-0000-0000-000006000000}"/>
    <hyperlink ref="D14" location="'8. EU27 - hrubý dlh VS'!A1" display="EU27 - hrubý dlh VS" xr:uid="{00000000-0004-0000-0000-000007000000}"/>
    <hyperlink ref="D16" location="'10. EU27 - príjmy VS'!A1" display="EU27 - príjmy VS" xr:uid="{00000000-0004-0000-0000-000008000000}"/>
    <hyperlink ref="D17" location="'11. EU27 - výdavky VS'!A1" display="EU27 - výdavky VS" xr:uid="{00000000-0004-0000-0000-000009000000}"/>
    <hyperlink ref="D9" location="'3b. Príjmy a výdavky VS (%HDP)'!A1" display="'3b. Príjmy a výdavky VS (%HDP)'!A1" xr:uid="{00000000-0004-0000-0000-00000A000000}"/>
    <hyperlink ref="D15" location="'9. EU27 - čistý dlh VS'!A1" display="EU27 - čistý dlh VS" xr:uid="{00000000-0004-0000-0000-00000B000000}"/>
    <hyperlink ref="D5" location="'1a. Základné ukazovatele-ciele'!A1" display="Základné ukazovatele-ciele" xr:uid="{00000000-0004-0000-0000-00000C000000}"/>
    <hyperlink ref="D7" location="'2a. Dlh VS-ciele'!A1" display="Dlh VS-ciele" xr:uid="{00000000-0004-0000-0000-00000D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33"/>
  <sheetViews>
    <sheetView showGridLines="0" workbookViewId="0">
      <pane xSplit="2" topLeftCell="E1" activePane="topRight" state="frozen"/>
      <selection pane="topRight"/>
    </sheetView>
  </sheetViews>
  <sheetFormatPr defaultColWidth="8.85546875" defaultRowHeight="13.15" customHeight="1"/>
  <cols>
    <col min="1" max="2" width="28.5703125" style="46" customWidth="1"/>
    <col min="3" max="17" width="8.85546875" style="46"/>
    <col min="18" max="18" width="10.85546875" style="46" bestFit="1" customWidth="1"/>
    <col min="19" max="16384" width="8.85546875" style="46"/>
  </cols>
  <sheetData>
    <row r="1" spans="1:27" s="45" customFormat="1" ht="12.75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12"/>
      <c r="M1" s="9"/>
      <c r="N1" s="9"/>
      <c r="O1" s="429" t="s">
        <v>22</v>
      </c>
      <c r="P1" s="219"/>
      <c r="Q1" s="219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s="45" customFormat="1" ht="12.75">
      <c r="A2" s="220"/>
      <c r="B2" s="220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</row>
    <row r="3" spans="1:27" s="45" customFormat="1" ht="13.15" customHeight="1">
      <c r="A3" s="222"/>
      <c r="B3" s="222"/>
      <c r="C3" s="15">
        <v>2004</v>
      </c>
      <c r="D3" s="15">
        <v>2005</v>
      </c>
      <c r="E3" s="15">
        <v>2006</v>
      </c>
      <c r="F3" s="15">
        <v>2007</v>
      </c>
      <c r="G3" s="15">
        <v>2008</v>
      </c>
      <c r="H3" s="15">
        <v>2009</v>
      </c>
      <c r="I3" s="15">
        <v>2010</v>
      </c>
      <c r="J3" s="15">
        <v>2011</v>
      </c>
      <c r="K3" s="15">
        <v>2012</v>
      </c>
      <c r="L3" s="15">
        <v>2013</v>
      </c>
      <c r="M3" s="16">
        <v>2014</v>
      </c>
      <c r="N3" s="16">
        <v>2015</v>
      </c>
      <c r="O3" s="16">
        <v>2016</v>
      </c>
      <c r="P3" s="16">
        <v>2017</v>
      </c>
      <c r="Q3" s="16">
        <v>2018</v>
      </c>
      <c r="R3" s="16">
        <v>2019</v>
      </c>
      <c r="S3" s="16">
        <v>2020</v>
      </c>
      <c r="T3" s="16">
        <v>2021</v>
      </c>
      <c r="U3" s="16">
        <v>2022</v>
      </c>
      <c r="V3" s="16">
        <v>2023</v>
      </c>
      <c r="W3" s="16">
        <v>2024</v>
      </c>
      <c r="X3" s="16">
        <v>2025</v>
      </c>
      <c r="Y3" s="16">
        <v>2026</v>
      </c>
      <c r="Z3" s="16">
        <v>2027</v>
      </c>
      <c r="AA3" s="16">
        <v>2028</v>
      </c>
    </row>
    <row r="4" spans="1:27" s="45" customFormat="1" ht="13.15" customHeight="1">
      <c r="A4" s="223" t="s">
        <v>384</v>
      </c>
      <c r="B4" s="223" t="s">
        <v>385</v>
      </c>
      <c r="C4" s="193">
        <v>1754.8</v>
      </c>
      <c r="D4" s="193">
        <v>1895.9</v>
      </c>
      <c r="E4" s="193">
        <v>2171.9</v>
      </c>
      <c r="F4" s="193">
        <v>2292.8000000000002</v>
      </c>
      <c r="G4" s="193">
        <v>2744.5</v>
      </c>
      <c r="H4" s="193">
        <v>3681.9</v>
      </c>
      <c r="I4" s="193">
        <v>3205.8</v>
      </c>
      <c r="J4" s="193">
        <v>3740.3</v>
      </c>
      <c r="K4" s="193">
        <v>4140</v>
      </c>
      <c r="L4" s="224">
        <v>4308.7</v>
      </c>
      <c r="M4" s="407">
        <v>4072.4</v>
      </c>
      <c r="N4" s="193">
        <v>5018.1000000000004</v>
      </c>
      <c r="O4" s="193">
        <v>4377.5</v>
      </c>
      <c r="P4" s="193">
        <v>3999.6</v>
      </c>
      <c r="Q4" s="193">
        <v>4464.3999999999996</v>
      </c>
      <c r="R4" s="193">
        <v>4781.1000000000004</v>
      </c>
      <c r="S4" s="193">
        <v>5107.7</v>
      </c>
      <c r="T4" s="193">
        <v>5493.6</v>
      </c>
      <c r="U4" s="193">
        <v>5600.1</v>
      </c>
      <c r="V4" s="191">
        <v>6772.2</v>
      </c>
      <c r="W4" s="191" t="s">
        <v>68</v>
      </c>
      <c r="X4" s="191">
        <v>8296.3639999999996</v>
      </c>
      <c r="Y4" s="191">
        <v>9800.4339999999993</v>
      </c>
      <c r="Z4" s="191">
        <v>10534.707</v>
      </c>
      <c r="AA4" s="191">
        <v>10701.632</v>
      </c>
    </row>
    <row r="5" spans="1:27" s="45" customFormat="1" ht="13.15" customHeight="1">
      <c r="A5" s="223" t="s">
        <v>386</v>
      </c>
      <c r="B5" s="223" t="s">
        <v>387</v>
      </c>
      <c r="C5" s="193">
        <v>292.2</v>
      </c>
      <c r="D5" s="193">
        <v>310.8</v>
      </c>
      <c r="E5" s="193">
        <v>396.8</v>
      </c>
      <c r="F5" s="193">
        <v>462.6</v>
      </c>
      <c r="G5" s="193">
        <v>515.5</v>
      </c>
      <c r="H5" s="193">
        <v>591.20000000000005</v>
      </c>
      <c r="I5" s="193">
        <v>869.3</v>
      </c>
      <c r="J5" s="193">
        <v>813.8</v>
      </c>
      <c r="K5" s="193">
        <v>824.9</v>
      </c>
      <c r="L5" s="193">
        <v>811.1</v>
      </c>
      <c r="M5" s="193">
        <v>1290.4000000000001</v>
      </c>
      <c r="N5" s="193">
        <v>809.5</v>
      </c>
      <c r="O5" s="193">
        <v>828.4</v>
      </c>
      <c r="P5" s="193">
        <v>1308.5999999999999</v>
      </c>
      <c r="Q5" s="193">
        <v>1088.2</v>
      </c>
      <c r="R5" s="193">
        <v>1069</v>
      </c>
      <c r="S5" s="193">
        <v>1105.3</v>
      </c>
      <c r="T5" s="193">
        <v>1401.7</v>
      </c>
      <c r="U5" s="193">
        <v>1098.7</v>
      </c>
      <c r="V5" s="191">
        <v>1503.2</v>
      </c>
      <c r="W5" s="191" t="s">
        <v>68</v>
      </c>
      <c r="X5" s="191">
        <v>3151.8009999999999</v>
      </c>
      <c r="Y5" s="191">
        <v>2877.2759999999998</v>
      </c>
      <c r="Z5" s="191">
        <v>3538.2449999999999</v>
      </c>
      <c r="AA5" s="191">
        <v>3222.0970000000002</v>
      </c>
    </row>
    <row r="6" spans="1:27" s="45" customFormat="1" ht="13.15" customHeight="1">
      <c r="A6" s="223" t="s">
        <v>388</v>
      </c>
      <c r="B6" s="223" t="s">
        <v>389</v>
      </c>
      <c r="C6" s="193">
        <v>776.2</v>
      </c>
      <c r="D6" s="193">
        <v>846</v>
      </c>
      <c r="E6" s="193">
        <v>1055.3</v>
      </c>
      <c r="F6" s="193">
        <v>1255.4000000000001</v>
      </c>
      <c r="G6" s="193">
        <v>1507.8</v>
      </c>
      <c r="H6" s="193">
        <v>1738.9</v>
      </c>
      <c r="I6" s="193">
        <v>1761.2</v>
      </c>
      <c r="J6" s="193">
        <v>1565.5</v>
      </c>
      <c r="K6" s="193">
        <v>1844.5</v>
      </c>
      <c r="L6" s="193">
        <v>2085.6999999999998</v>
      </c>
      <c r="M6" s="193">
        <v>1618.3</v>
      </c>
      <c r="N6" s="193">
        <v>2150.1</v>
      </c>
      <c r="O6" s="193">
        <v>2216</v>
      </c>
      <c r="P6" s="193">
        <v>1833</v>
      </c>
      <c r="Q6" s="193">
        <v>2010.1</v>
      </c>
      <c r="R6" s="193">
        <v>2360.4</v>
      </c>
      <c r="S6" s="193">
        <v>2524</v>
      </c>
      <c r="T6" s="193">
        <v>2363.6</v>
      </c>
      <c r="U6" s="193">
        <v>2633.1</v>
      </c>
      <c r="V6" s="191">
        <v>2971.2</v>
      </c>
      <c r="W6" s="191" t="s">
        <v>68</v>
      </c>
      <c r="X6" s="191">
        <v>3194.5770000000002</v>
      </c>
      <c r="Y6" s="191">
        <v>3192.3649999999998</v>
      </c>
      <c r="Z6" s="191">
        <v>3099.18</v>
      </c>
      <c r="AA6" s="191">
        <v>3101.8710000000001</v>
      </c>
    </row>
    <row r="7" spans="1:27" s="45" customFormat="1" ht="13.15" customHeight="1">
      <c r="A7" s="223" t="s">
        <v>390</v>
      </c>
      <c r="B7" s="223" t="s">
        <v>588</v>
      </c>
      <c r="C7" s="193">
        <v>1590.9</v>
      </c>
      <c r="D7" s="193">
        <v>1860.1</v>
      </c>
      <c r="E7" s="193">
        <v>2152.9</v>
      </c>
      <c r="F7" s="193">
        <v>2389.9</v>
      </c>
      <c r="G7" s="193">
        <v>3014</v>
      </c>
      <c r="H7" s="193">
        <v>3400</v>
      </c>
      <c r="I7" s="193">
        <v>3204</v>
      </c>
      <c r="J7" s="193">
        <v>4229.7</v>
      </c>
      <c r="K7" s="193">
        <v>3415.1</v>
      </c>
      <c r="L7" s="193">
        <v>3630.2</v>
      </c>
      <c r="M7" s="193">
        <v>4705.2</v>
      </c>
      <c r="N7" s="193">
        <v>5809.3</v>
      </c>
      <c r="O7" s="193">
        <v>4411.3999999999996</v>
      </c>
      <c r="P7" s="193">
        <v>4428.1000000000004</v>
      </c>
      <c r="Q7" s="193">
        <v>4605</v>
      </c>
      <c r="R7" s="193">
        <v>4672.1000000000004</v>
      </c>
      <c r="S7" s="193">
        <v>5884.6</v>
      </c>
      <c r="T7" s="193">
        <v>6827.9</v>
      </c>
      <c r="U7" s="193">
        <v>5573.5</v>
      </c>
      <c r="V7" s="191">
        <v>9171.6</v>
      </c>
      <c r="W7" s="191" t="s">
        <v>68</v>
      </c>
      <c r="X7" s="191">
        <v>7968.5990000000002</v>
      </c>
      <c r="Y7" s="191">
        <v>7048.2939999999999</v>
      </c>
      <c r="Z7" s="191">
        <v>7209.598</v>
      </c>
      <c r="AA7" s="191">
        <v>7736.1139999999996</v>
      </c>
    </row>
    <row r="8" spans="1:27" s="45" customFormat="1" ht="13.15" customHeight="1">
      <c r="A8" s="223" t="s">
        <v>391</v>
      </c>
      <c r="B8" s="223" t="s">
        <v>392</v>
      </c>
      <c r="C8" s="193">
        <v>359.2</v>
      </c>
      <c r="D8" s="193">
        <v>424.4</v>
      </c>
      <c r="E8" s="193">
        <v>467</v>
      </c>
      <c r="F8" s="193">
        <v>415.6</v>
      </c>
      <c r="G8" s="193">
        <v>517.4</v>
      </c>
      <c r="H8" s="193">
        <v>574.20000000000005</v>
      </c>
      <c r="I8" s="193">
        <v>523.29999999999995</v>
      </c>
      <c r="J8" s="193">
        <v>513.20000000000005</v>
      </c>
      <c r="K8" s="193">
        <v>539.79999999999995</v>
      </c>
      <c r="L8" s="193">
        <v>669.1</v>
      </c>
      <c r="M8" s="193">
        <v>546</v>
      </c>
      <c r="N8" s="193">
        <v>790.6</v>
      </c>
      <c r="O8" s="193">
        <v>549.9</v>
      </c>
      <c r="P8" s="193">
        <v>530.6</v>
      </c>
      <c r="Q8" s="193">
        <v>801</v>
      </c>
      <c r="R8" s="193">
        <v>754.8</v>
      </c>
      <c r="S8" s="193">
        <v>793.7</v>
      </c>
      <c r="T8" s="193">
        <v>730.4</v>
      </c>
      <c r="U8" s="193">
        <v>839.8</v>
      </c>
      <c r="V8" s="191">
        <v>1154.3</v>
      </c>
      <c r="W8" s="191" t="s">
        <v>68</v>
      </c>
      <c r="X8" s="191">
        <v>1721.8230000000001</v>
      </c>
      <c r="Y8" s="191">
        <v>2065.7069999999999</v>
      </c>
      <c r="Z8" s="191">
        <v>1818.57</v>
      </c>
      <c r="AA8" s="191">
        <v>1770.0740000000001</v>
      </c>
    </row>
    <row r="9" spans="1:27" s="45" customFormat="1" ht="13.15" customHeight="1">
      <c r="A9" s="223" t="s">
        <v>393</v>
      </c>
      <c r="B9" s="223" t="s">
        <v>589</v>
      </c>
      <c r="C9" s="193">
        <v>181.3</v>
      </c>
      <c r="D9" s="193">
        <v>265.60000000000002</v>
      </c>
      <c r="E9" s="193">
        <v>324.8</v>
      </c>
      <c r="F9" s="193">
        <v>371.6</v>
      </c>
      <c r="G9" s="193">
        <v>409.3</v>
      </c>
      <c r="H9" s="193">
        <v>512</v>
      </c>
      <c r="I9" s="193">
        <v>497.5</v>
      </c>
      <c r="J9" s="193">
        <v>485.6</v>
      </c>
      <c r="K9" s="193">
        <v>422.7</v>
      </c>
      <c r="L9" s="193">
        <v>443.6</v>
      </c>
      <c r="M9" s="193">
        <v>360.9</v>
      </c>
      <c r="N9" s="193">
        <v>561.1</v>
      </c>
      <c r="O9" s="193">
        <v>339.8</v>
      </c>
      <c r="P9" s="193">
        <v>371.1</v>
      </c>
      <c r="Q9" s="193">
        <v>428.3</v>
      </c>
      <c r="R9" s="193">
        <v>428.7</v>
      </c>
      <c r="S9" s="193">
        <v>391.8</v>
      </c>
      <c r="T9" s="193">
        <v>416.5</v>
      </c>
      <c r="U9" s="193">
        <v>507.8</v>
      </c>
      <c r="V9" s="191">
        <v>661</v>
      </c>
      <c r="W9" s="191" t="s">
        <v>68</v>
      </c>
      <c r="X9" s="191">
        <v>863.35599999999999</v>
      </c>
      <c r="Y9" s="191">
        <v>639.29899999999998</v>
      </c>
      <c r="Z9" s="191">
        <v>594.23599999999999</v>
      </c>
      <c r="AA9" s="191">
        <v>602.21799999999996</v>
      </c>
    </row>
    <row r="10" spans="1:27" s="45" customFormat="1" ht="13.15" customHeight="1">
      <c r="A10" s="223" t="s">
        <v>394</v>
      </c>
      <c r="B10" s="223" t="s">
        <v>590</v>
      </c>
      <c r="C10" s="193">
        <v>1758.5</v>
      </c>
      <c r="D10" s="193">
        <v>2512</v>
      </c>
      <c r="E10" s="193">
        <v>3025.6</v>
      </c>
      <c r="F10" s="193">
        <v>3486.1</v>
      </c>
      <c r="G10" s="193">
        <v>4511.2</v>
      </c>
      <c r="H10" s="193">
        <v>4745.3999999999996</v>
      </c>
      <c r="I10" s="193">
        <v>5249.3</v>
      </c>
      <c r="J10" s="193">
        <v>5184.3</v>
      </c>
      <c r="K10" s="193">
        <v>5253.8</v>
      </c>
      <c r="L10" s="193">
        <v>3809.7</v>
      </c>
      <c r="M10" s="193">
        <v>4365</v>
      </c>
      <c r="N10" s="193">
        <v>4445.7</v>
      </c>
      <c r="O10" s="193">
        <v>4652.3</v>
      </c>
      <c r="P10" s="193">
        <v>4784.5</v>
      </c>
      <c r="Q10" s="193">
        <v>4918.7</v>
      </c>
      <c r="R10" s="193">
        <v>5479.9</v>
      </c>
      <c r="S10" s="193">
        <v>5850.6</v>
      </c>
      <c r="T10" s="193">
        <v>6622.3</v>
      </c>
      <c r="U10" s="193">
        <v>7537.5</v>
      </c>
      <c r="V10" s="191">
        <v>8130.7</v>
      </c>
      <c r="W10" s="191" t="s">
        <v>68</v>
      </c>
      <c r="X10" s="191">
        <v>10027.628000000001</v>
      </c>
      <c r="Y10" s="191">
        <v>10539.664000000001</v>
      </c>
      <c r="Z10" s="191">
        <v>10643.013999999999</v>
      </c>
      <c r="AA10" s="191">
        <v>10782.179</v>
      </c>
    </row>
    <row r="11" spans="1:27" s="45" customFormat="1" ht="13.15" customHeight="1">
      <c r="A11" s="223" t="s">
        <v>395</v>
      </c>
      <c r="B11" s="223" t="s">
        <v>396</v>
      </c>
      <c r="C11" s="193">
        <v>333.5</v>
      </c>
      <c r="D11" s="193">
        <v>379.3</v>
      </c>
      <c r="E11" s="193">
        <v>402.3</v>
      </c>
      <c r="F11" s="193">
        <v>463.7</v>
      </c>
      <c r="G11" s="193">
        <v>577.70000000000005</v>
      </c>
      <c r="H11" s="193">
        <v>689.6</v>
      </c>
      <c r="I11" s="193">
        <v>902.8</v>
      </c>
      <c r="J11" s="193">
        <v>699</v>
      </c>
      <c r="K11" s="193">
        <v>728.6</v>
      </c>
      <c r="L11" s="193">
        <v>745.8</v>
      </c>
      <c r="M11" s="193">
        <v>726.3</v>
      </c>
      <c r="N11" s="193">
        <v>867.8</v>
      </c>
      <c r="O11" s="193">
        <v>782.5</v>
      </c>
      <c r="P11" s="193">
        <v>872.3</v>
      </c>
      <c r="Q11" s="193">
        <v>934.2</v>
      </c>
      <c r="R11" s="193">
        <v>1077.4000000000001</v>
      </c>
      <c r="S11" s="193">
        <v>1016</v>
      </c>
      <c r="T11" s="193">
        <v>1063.3</v>
      </c>
      <c r="U11" s="193">
        <v>1235.5999999999999</v>
      </c>
      <c r="V11" s="191">
        <v>1408.3</v>
      </c>
      <c r="W11" s="191" t="s">
        <v>68</v>
      </c>
      <c r="X11" s="191">
        <v>1615.9870000000001</v>
      </c>
      <c r="Y11" s="191">
        <v>1565.7570000000001</v>
      </c>
      <c r="Z11" s="191">
        <v>1640.7750000000001</v>
      </c>
      <c r="AA11" s="191">
        <v>1624.316</v>
      </c>
    </row>
    <row r="12" spans="1:27" s="45" customFormat="1" ht="13.15" customHeight="1">
      <c r="A12" s="223" t="s">
        <v>397</v>
      </c>
      <c r="B12" s="223" t="s">
        <v>398</v>
      </c>
      <c r="C12" s="193">
        <v>1309.4000000000001</v>
      </c>
      <c r="D12" s="193">
        <v>1530.7</v>
      </c>
      <c r="E12" s="193">
        <v>1777.6</v>
      </c>
      <c r="F12" s="193">
        <v>2056.6</v>
      </c>
      <c r="G12" s="193">
        <v>2435.9</v>
      </c>
      <c r="H12" s="193">
        <v>2869.2</v>
      </c>
      <c r="I12" s="193">
        <v>3017.7</v>
      </c>
      <c r="J12" s="193">
        <v>2772.3</v>
      </c>
      <c r="K12" s="193">
        <v>2874.8</v>
      </c>
      <c r="L12" s="193">
        <v>3070.8</v>
      </c>
      <c r="M12" s="193">
        <v>3103.4</v>
      </c>
      <c r="N12" s="193">
        <v>3315.4</v>
      </c>
      <c r="O12" s="193">
        <v>3163.8</v>
      </c>
      <c r="P12" s="193">
        <v>3354.7</v>
      </c>
      <c r="Q12" s="193">
        <v>3767.7</v>
      </c>
      <c r="R12" s="193">
        <v>4185.8</v>
      </c>
      <c r="S12" s="193">
        <v>4440</v>
      </c>
      <c r="T12" s="193">
        <v>4658.8999999999996</v>
      </c>
      <c r="U12" s="193">
        <v>5157.8999999999996</v>
      </c>
      <c r="V12" s="191">
        <v>6136</v>
      </c>
      <c r="W12" s="191" t="s">
        <v>68</v>
      </c>
      <c r="X12" s="191">
        <v>6604.9219999999996</v>
      </c>
      <c r="Y12" s="191">
        <v>6075.9709999999995</v>
      </c>
      <c r="Z12" s="191">
        <v>6139.4070000000002</v>
      </c>
      <c r="AA12" s="191">
        <v>6139.67</v>
      </c>
    </row>
    <row r="13" spans="1:27" s="45" customFormat="1" ht="13.15" customHeight="1">
      <c r="A13" s="223" t="s">
        <v>399</v>
      </c>
      <c r="B13" s="223" t="s">
        <v>591</v>
      </c>
      <c r="C13" s="193">
        <v>4824.8</v>
      </c>
      <c r="D13" s="193">
        <v>5628.5</v>
      </c>
      <c r="E13" s="193">
        <v>5928.8</v>
      </c>
      <c r="F13" s="193">
        <v>7302.3</v>
      </c>
      <c r="G13" s="193">
        <v>8219.4</v>
      </c>
      <c r="H13" s="193">
        <v>9660.7000000000007</v>
      </c>
      <c r="I13" s="193">
        <v>8980</v>
      </c>
      <c r="J13" s="193">
        <v>9209.9</v>
      </c>
      <c r="K13" s="193">
        <v>9476.4</v>
      </c>
      <c r="L13" s="193">
        <v>11103.6</v>
      </c>
      <c r="M13" s="193">
        <v>11347.6</v>
      </c>
      <c r="N13" s="193">
        <v>11699.6</v>
      </c>
      <c r="O13" s="193">
        <v>12061.2</v>
      </c>
      <c r="P13" s="193">
        <v>12317.8</v>
      </c>
      <c r="Q13" s="193">
        <v>12777</v>
      </c>
      <c r="R13" s="193">
        <v>13623.3</v>
      </c>
      <c r="S13" s="193">
        <v>14859.5</v>
      </c>
      <c r="T13" s="193">
        <v>16188.8</v>
      </c>
      <c r="U13" s="193">
        <v>17148.8</v>
      </c>
      <c r="V13" s="191">
        <v>21663.200000000001</v>
      </c>
      <c r="W13" s="191" t="s">
        <v>68</v>
      </c>
      <c r="X13" s="191">
        <v>23814.440999999999</v>
      </c>
      <c r="Y13" s="191">
        <v>24733.952000000001</v>
      </c>
      <c r="Z13" s="191">
        <v>25643.184000000001</v>
      </c>
      <c r="AA13" s="191">
        <v>26635.759999999998</v>
      </c>
    </row>
    <row r="14" spans="1:27" s="225" customFormat="1" ht="13.15" customHeight="1">
      <c r="A14" s="226" t="s">
        <v>400</v>
      </c>
      <c r="B14" s="226" t="s">
        <v>401</v>
      </c>
      <c r="C14" s="227">
        <v>13180.8</v>
      </c>
      <c r="D14" s="227">
        <v>15653.4</v>
      </c>
      <c r="E14" s="227">
        <v>17703</v>
      </c>
      <c r="F14" s="227">
        <v>20496.599999999999</v>
      </c>
      <c r="G14" s="227">
        <v>24452.6</v>
      </c>
      <c r="H14" s="227">
        <v>28463.3</v>
      </c>
      <c r="I14" s="227">
        <v>28210.799999999999</v>
      </c>
      <c r="J14" s="227">
        <v>29213.7</v>
      </c>
      <c r="K14" s="227">
        <v>29520.6</v>
      </c>
      <c r="L14" s="227">
        <v>30678.5</v>
      </c>
      <c r="M14" s="227">
        <v>32135.5</v>
      </c>
      <c r="N14" s="227">
        <v>35467.199999999997</v>
      </c>
      <c r="O14" s="227">
        <v>33382.699999999997</v>
      </c>
      <c r="P14" s="227">
        <v>33800.400000000001</v>
      </c>
      <c r="Q14" s="227">
        <v>35794.5</v>
      </c>
      <c r="R14" s="227">
        <v>38432.400000000001</v>
      </c>
      <c r="S14" s="227">
        <v>41973.1</v>
      </c>
      <c r="T14" s="227">
        <v>45767.1</v>
      </c>
      <c r="U14" s="227">
        <v>47332.6</v>
      </c>
      <c r="V14" s="227">
        <v>59571.6</v>
      </c>
      <c r="W14" s="431" t="s">
        <v>68</v>
      </c>
      <c r="X14" s="227">
        <v>67259.497999999992</v>
      </c>
      <c r="Y14" s="227">
        <v>68538.718999999997</v>
      </c>
      <c r="Z14" s="227">
        <v>70860.915999999997</v>
      </c>
      <c r="AA14" s="227">
        <v>72315.930999999997</v>
      </c>
    </row>
    <row r="15" spans="1:27" s="45" customFormat="1" ht="13.15" customHeight="1"/>
    <row r="16" spans="1:27" ht="13.15" customHeight="1">
      <c r="A16" s="45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</row>
    <row r="17" spans="1:27" ht="13.15" customHeight="1">
      <c r="A17" s="9" t="s">
        <v>402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12"/>
      <c r="M17" s="219"/>
      <c r="N17" s="219"/>
      <c r="O17" s="428" t="s">
        <v>22</v>
      </c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</row>
    <row r="18" spans="1:27" ht="12.75">
      <c r="A18" s="220"/>
      <c r="B18" s="220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</row>
    <row r="19" spans="1:27" ht="13.15" customHeight="1">
      <c r="A19" s="222"/>
      <c r="B19" s="222"/>
      <c r="C19" s="15">
        <v>2004</v>
      </c>
      <c r="D19" s="15">
        <v>2005</v>
      </c>
      <c r="E19" s="15">
        <v>2006</v>
      </c>
      <c r="F19" s="15">
        <v>2007</v>
      </c>
      <c r="G19" s="15">
        <v>2008</v>
      </c>
      <c r="H19" s="15">
        <v>2009</v>
      </c>
      <c r="I19" s="15">
        <v>2010</v>
      </c>
      <c r="J19" s="15">
        <v>2011</v>
      </c>
      <c r="K19" s="15">
        <v>2012</v>
      </c>
      <c r="L19" s="15">
        <v>2013</v>
      </c>
      <c r="M19" s="16">
        <v>2014</v>
      </c>
      <c r="N19" s="16">
        <f t="shared" ref="N19:S19" si="0">N3</f>
        <v>2015</v>
      </c>
      <c r="O19" s="16">
        <f t="shared" si="0"/>
        <v>2016</v>
      </c>
      <c r="P19" s="16">
        <f t="shared" si="0"/>
        <v>2017</v>
      </c>
      <c r="Q19" s="16">
        <f t="shared" si="0"/>
        <v>2018</v>
      </c>
      <c r="R19" s="16">
        <f t="shared" si="0"/>
        <v>2019</v>
      </c>
      <c r="S19" s="16">
        <f t="shared" si="0"/>
        <v>2020</v>
      </c>
      <c r="T19" s="16">
        <f t="shared" ref="T19:V19" si="1">T3</f>
        <v>2021</v>
      </c>
      <c r="U19" s="16">
        <f t="shared" si="1"/>
        <v>2022</v>
      </c>
      <c r="V19" s="16">
        <f t="shared" si="1"/>
        <v>2023</v>
      </c>
      <c r="W19" s="16">
        <f t="shared" ref="W19:AA19" si="2">W3</f>
        <v>2024</v>
      </c>
      <c r="X19" s="16">
        <f t="shared" si="2"/>
        <v>2025</v>
      </c>
      <c r="Y19" s="16">
        <f t="shared" si="2"/>
        <v>2026</v>
      </c>
      <c r="Z19" s="16">
        <f t="shared" si="2"/>
        <v>2027</v>
      </c>
      <c r="AA19" s="16">
        <f t="shared" si="2"/>
        <v>2028</v>
      </c>
    </row>
    <row r="20" spans="1:27" ht="13.15" customHeight="1">
      <c r="A20" s="223" t="s">
        <v>384</v>
      </c>
      <c r="B20" s="223" t="str">
        <f t="shared" ref="B20:B30" si="3">B4</f>
        <v>General public services</v>
      </c>
      <c r="C20" s="25">
        <v>5.0999999999999996</v>
      </c>
      <c r="D20" s="25">
        <v>4.8</v>
      </c>
      <c r="E20" s="25">
        <v>4.8</v>
      </c>
      <c r="F20" s="25">
        <v>4.0999999999999996</v>
      </c>
      <c r="G20" s="25">
        <v>4.2</v>
      </c>
      <c r="H20" s="25">
        <v>5.7</v>
      </c>
      <c r="I20" s="25">
        <v>4.7</v>
      </c>
      <c r="J20" s="25">
        <v>5.2</v>
      </c>
      <c r="K20" s="25">
        <v>5.6</v>
      </c>
      <c r="L20" s="25">
        <v>5.8</v>
      </c>
      <c r="M20" s="408">
        <v>5.3</v>
      </c>
      <c r="N20" s="25">
        <v>6.2</v>
      </c>
      <c r="O20" s="25">
        <v>5.4</v>
      </c>
      <c r="P20" s="25">
        <v>4.7</v>
      </c>
      <c r="Q20" s="25">
        <v>4.9000000000000004</v>
      </c>
      <c r="R20" s="25">
        <v>5.0999999999999996</v>
      </c>
      <c r="S20" s="25">
        <v>5.4</v>
      </c>
      <c r="T20" s="25">
        <v>5.4</v>
      </c>
      <c r="U20" s="25">
        <v>5.0999999999999996</v>
      </c>
      <c r="V20" s="411">
        <v>5.5</v>
      </c>
      <c r="W20" s="411" t="s">
        <v>68</v>
      </c>
      <c r="X20" s="411">
        <f>X4/'1. Základné ukazovatele'!AK$17*100</f>
        <v>6.0281222888212849</v>
      </c>
      <c r="Y20" s="411">
        <f>Y4/'1. Základné ukazovatele'!AL$17*100</f>
        <v>6.7587334338672145</v>
      </c>
      <c r="Z20" s="411">
        <f>Z4/'1. Základné ukazovatele'!AM$17*100</f>
        <v>6.9370194108423124</v>
      </c>
      <c r="AA20" s="411">
        <f>AA4/'1. Základné ukazovatele'!AN$17*100</f>
        <v>6.7596067626711758</v>
      </c>
    </row>
    <row r="21" spans="1:27" ht="13.15" customHeight="1">
      <c r="A21" s="223" t="s">
        <v>386</v>
      </c>
      <c r="B21" s="223" t="str">
        <f t="shared" si="3"/>
        <v>Defence</v>
      </c>
      <c r="C21" s="25">
        <v>0.8</v>
      </c>
      <c r="D21" s="25">
        <v>0.8</v>
      </c>
      <c r="E21" s="25">
        <v>0.9</v>
      </c>
      <c r="F21" s="25">
        <v>0.8</v>
      </c>
      <c r="G21" s="25">
        <v>0.8</v>
      </c>
      <c r="H21" s="25">
        <v>0.9</v>
      </c>
      <c r="I21" s="25">
        <v>1.3</v>
      </c>
      <c r="J21" s="25">
        <v>1.1000000000000001</v>
      </c>
      <c r="K21" s="25">
        <v>1.1000000000000001</v>
      </c>
      <c r="L21" s="25">
        <v>1.1000000000000001</v>
      </c>
      <c r="M21" s="25">
        <v>1.7</v>
      </c>
      <c r="N21" s="25">
        <v>1</v>
      </c>
      <c r="O21" s="25">
        <v>1</v>
      </c>
      <c r="P21" s="25">
        <v>1.5</v>
      </c>
      <c r="Q21" s="25">
        <v>1.2</v>
      </c>
      <c r="R21" s="25">
        <v>1.1000000000000001</v>
      </c>
      <c r="S21" s="25">
        <v>1.2</v>
      </c>
      <c r="T21" s="25">
        <v>1.4</v>
      </c>
      <c r="U21" s="25">
        <v>1</v>
      </c>
      <c r="V21" s="411">
        <v>1.2</v>
      </c>
      <c r="W21" s="411" t="s">
        <v>68</v>
      </c>
      <c r="X21" s="411">
        <f>X5/'1. Základné ukazovatele'!AK$17*100</f>
        <v>2.2900926065960001</v>
      </c>
      <c r="Y21" s="411">
        <f>Y5/'1. Základné ukazovatele'!AL$17*100</f>
        <v>1.9842735025473079</v>
      </c>
      <c r="Z21" s="411">
        <f>Z5/'1. Základné ukazovatele'!AM$17*100</f>
        <v>2.3299057340005525</v>
      </c>
      <c r="AA21" s="411">
        <f>AA5/'1. Základné ukazovatele'!AN$17*100</f>
        <v>2.03521375722717</v>
      </c>
    </row>
    <row r="22" spans="1:27" ht="13.15" customHeight="1">
      <c r="A22" s="223" t="s">
        <v>388</v>
      </c>
      <c r="B22" s="223" t="str">
        <f t="shared" si="3"/>
        <v>Public order and safety</v>
      </c>
      <c r="C22" s="25">
        <v>2.2000000000000002</v>
      </c>
      <c r="D22" s="25">
        <v>2.2000000000000002</v>
      </c>
      <c r="E22" s="25">
        <v>2.2999999999999998</v>
      </c>
      <c r="F22" s="25">
        <v>2.2000000000000002</v>
      </c>
      <c r="G22" s="25">
        <v>2.2999999999999998</v>
      </c>
      <c r="H22" s="25">
        <v>2.7</v>
      </c>
      <c r="I22" s="25">
        <v>2.6</v>
      </c>
      <c r="J22" s="25">
        <v>2.2000000000000002</v>
      </c>
      <c r="K22" s="25">
        <v>2.5</v>
      </c>
      <c r="L22" s="25">
        <v>2.8</v>
      </c>
      <c r="M22" s="25">
        <v>2.1</v>
      </c>
      <c r="N22" s="25">
        <v>2.7</v>
      </c>
      <c r="O22" s="25">
        <v>2.7</v>
      </c>
      <c r="P22" s="25">
        <v>2.2000000000000002</v>
      </c>
      <c r="Q22" s="25">
        <v>2.2000000000000002</v>
      </c>
      <c r="R22" s="25">
        <v>2.5</v>
      </c>
      <c r="S22" s="25">
        <v>2.7</v>
      </c>
      <c r="T22" s="25">
        <v>2.2999999999999998</v>
      </c>
      <c r="U22" s="25">
        <v>2.4</v>
      </c>
      <c r="V22" s="411">
        <v>2.4</v>
      </c>
      <c r="W22" s="411" t="s">
        <v>68</v>
      </c>
      <c r="X22" s="411">
        <f>X6/'1. Základné ukazovatele'!AK$17*100</f>
        <v>2.3211735667644091</v>
      </c>
      <c r="Y22" s="411">
        <f>Y6/'1. Základné ukazovatele'!AL$17*100</f>
        <v>2.201570262970753</v>
      </c>
      <c r="Z22" s="411">
        <f>Z6/'1. Základné ukazovatele'!AM$17*100</f>
        <v>2.0407849803221181</v>
      </c>
      <c r="AA22" s="411">
        <f>AA6/'1. Základné ukazovatele'!AN$17*100</f>
        <v>1.9592738928542495</v>
      </c>
    </row>
    <row r="23" spans="1:27" ht="13.15" customHeight="1">
      <c r="A23" s="223" t="s">
        <v>390</v>
      </c>
      <c r="B23" s="223" t="str">
        <f t="shared" si="3"/>
        <v>Economic affairs</v>
      </c>
      <c r="C23" s="25">
        <v>4.5999999999999996</v>
      </c>
      <c r="D23" s="25">
        <v>4.7</v>
      </c>
      <c r="E23" s="25">
        <v>4.7</v>
      </c>
      <c r="F23" s="25">
        <v>4.2</v>
      </c>
      <c r="G23" s="25">
        <v>4.5999999999999996</v>
      </c>
      <c r="H23" s="25">
        <v>5.3</v>
      </c>
      <c r="I23" s="25">
        <v>4.7</v>
      </c>
      <c r="J23" s="25">
        <v>5.9</v>
      </c>
      <c r="K23" s="25">
        <v>4.5999999999999996</v>
      </c>
      <c r="L23" s="25">
        <v>4.9000000000000004</v>
      </c>
      <c r="M23" s="25">
        <v>6.1</v>
      </c>
      <c r="N23" s="25">
        <v>7.2</v>
      </c>
      <c r="O23" s="25">
        <v>5.4</v>
      </c>
      <c r="P23" s="25">
        <v>5.2</v>
      </c>
      <c r="Q23" s="25">
        <v>5.0999999999999996</v>
      </c>
      <c r="R23" s="25">
        <v>4.9000000000000004</v>
      </c>
      <c r="S23" s="25">
        <v>6.2</v>
      </c>
      <c r="T23" s="25">
        <v>6.7</v>
      </c>
      <c r="U23" s="25">
        <v>5.0999999999999996</v>
      </c>
      <c r="V23" s="411">
        <v>7.5</v>
      </c>
      <c r="W23" s="411" t="s">
        <v>68</v>
      </c>
      <c r="X23" s="411">
        <f>X7/'1. Základné ukazovatele'!AK$17*100</f>
        <v>5.7899688637792419</v>
      </c>
      <c r="Y23" s="411">
        <f>Y7/'1. Základné ukazovatele'!AL$17*100</f>
        <v>4.8607582388214325</v>
      </c>
      <c r="Z23" s="411">
        <f>Z7/'1. Základné ukazovatele'!AM$17*100</f>
        <v>4.7474620101318354</v>
      </c>
      <c r="AA23" s="411">
        <f>AA7/'1. Základné ukazovatele'!AN$17*100</f>
        <v>4.8864592345536799</v>
      </c>
    </row>
    <row r="24" spans="1:27" ht="13.15" customHeight="1">
      <c r="A24" s="223" t="s">
        <v>391</v>
      </c>
      <c r="B24" s="223" t="str">
        <f t="shared" si="3"/>
        <v>Environmental protection</v>
      </c>
      <c r="C24" s="25">
        <v>1</v>
      </c>
      <c r="D24" s="25">
        <v>1.1000000000000001</v>
      </c>
      <c r="E24" s="25">
        <v>1</v>
      </c>
      <c r="F24" s="25">
        <v>0.7</v>
      </c>
      <c r="G24" s="25">
        <v>0.8</v>
      </c>
      <c r="H24" s="25">
        <v>0.9</v>
      </c>
      <c r="I24" s="25">
        <v>0.8</v>
      </c>
      <c r="J24" s="25">
        <v>0.7</v>
      </c>
      <c r="K24" s="25">
        <v>0.7</v>
      </c>
      <c r="L24" s="25">
        <v>0.9</v>
      </c>
      <c r="M24" s="25">
        <v>0.7</v>
      </c>
      <c r="N24" s="25">
        <v>1</v>
      </c>
      <c r="O24" s="25">
        <v>0.7</v>
      </c>
      <c r="P24" s="25">
        <v>0.6</v>
      </c>
      <c r="Q24" s="25">
        <v>0.9</v>
      </c>
      <c r="R24" s="25">
        <v>0.8</v>
      </c>
      <c r="S24" s="25">
        <v>0.8</v>
      </c>
      <c r="T24" s="25">
        <v>0.7</v>
      </c>
      <c r="U24" s="25">
        <v>0.8</v>
      </c>
      <c r="V24" s="411">
        <v>0.9</v>
      </c>
      <c r="W24" s="411" t="s">
        <v>68</v>
      </c>
      <c r="X24" s="411">
        <f>X8/'1. Základné ukazovatele'!AK$17*100</f>
        <v>1.2510733140090204</v>
      </c>
      <c r="Y24" s="411">
        <f>Y8/'1. Základné ukazovatele'!AL$17*100</f>
        <v>1.4245861933740425</v>
      </c>
      <c r="Z24" s="411">
        <f>Z8/'1. Základné ukazovatele'!AM$17*100</f>
        <v>1.197513646081994</v>
      </c>
      <c r="AA24" s="411">
        <f>AA8/'1. Základné ukazovatele'!AN$17*100</f>
        <v>1.1180541604148249</v>
      </c>
    </row>
    <row r="25" spans="1:27" ht="13.15" customHeight="1">
      <c r="A25" s="223" t="s">
        <v>393</v>
      </c>
      <c r="B25" s="223" t="str">
        <f t="shared" si="3"/>
        <v>Housing and community amenities</v>
      </c>
      <c r="C25" s="25">
        <v>0.5</v>
      </c>
      <c r="D25" s="25">
        <v>0.7</v>
      </c>
      <c r="E25" s="25">
        <v>0.7</v>
      </c>
      <c r="F25" s="25">
        <v>0.7</v>
      </c>
      <c r="G25" s="25">
        <v>0.6</v>
      </c>
      <c r="H25" s="25">
        <v>0.8</v>
      </c>
      <c r="I25" s="25">
        <v>0.7</v>
      </c>
      <c r="J25" s="25">
        <v>0.7</v>
      </c>
      <c r="K25" s="25">
        <v>0.6</v>
      </c>
      <c r="L25" s="25">
        <v>0.6</v>
      </c>
      <c r="M25" s="25">
        <v>0.5</v>
      </c>
      <c r="N25" s="25">
        <v>0.7</v>
      </c>
      <c r="O25" s="25">
        <v>0.4</v>
      </c>
      <c r="P25" s="25">
        <v>0.4</v>
      </c>
      <c r="Q25" s="25">
        <v>0.5</v>
      </c>
      <c r="R25" s="25">
        <v>0.5</v>
      </c>
      <c r="S25" s="25">
        <v>0.4</v>
      </c>
      <c r="T25" s="25">
        <v>0.4</v>
      </c>
      <c r="U25" s="25">
        <v>0.5</v>
      </c>
      <c r="V25" s="411">
        <v>0.5</v>
      </c>
      <c r="W25" s="411" t="s">
        <v>68</v>
      </c>
      <c r="X25" s="411">
        <f>X9/'1. Základné ukazovatele'!AK$17*100</f>
        <v>0.62731282605097727</v>
      </c>
      <c r="Y25" s="411">
        <f>Y9/'1. Základné ukazovatele'!AL$17*100</f>
        <v>0.44088369204240097</v>
      </c>
      <c r="Z25" s="411">
        <f>Z9/'1. Základné ukazovatele'!AM$17*100</f>
        <v>0.39129960298101241</v>
      </c>
      <c r="AA25" s="411">
        <f>AA9/'1. Základné ukazovatele'!AN$17*100</f>
        <v>0.38038654902376667</v>
      </c>
    </row>
    <row r="26" spans="1:27" ht="13.15" customHeight="1">
      <c r="A26" s="223" t="s">
        <v>394</v>
      </c>
      <c r="B26" s="223" t="str">
        <f t="shared" si="3"/>
        <v>Health</v>
      </c>
      <c r="C26" s="25">
        <v>5.0999999999999996</v>
      </c>
      <c r="D26" s="25">
        <v>6.4</v>
      </c>
      <c r="E26" s="25">
        <v>6.6</v>
      </c>
      <c r="F26" s="25">
        <v>6.2</v>
      </c>
      <c r="G26" s="25">
        <v>6.8</v>
      </c>
      <c r="H26" s="25">
        <v>7.4</v>
      </c>
      <c r="I26" s="25">
        <v>7.6</v>
      </c>
      <c r="J26" s="25">
        <v>7.2</v>
      </c>
      <c r="K26" s="25">
        <v>7.1</v>
      </c>
      <c r="L26" s="25">
        <v>5.0999999999999996</v>
      </c>
      <c r="M26" s="25">
        <v>5.7</v>
      </c>
      <c r="N26" s="25">
        <v>5.5</v>
      </c>
      <c r="O26" s="25">
        <v>5.7</v>
      </c>
      <c r="P26" s="25">
        <v>5.6</v>
      </c>
      <c r="Q26" s="25">
        <v>5.4</v>
      </c>
      <c r="R26" s="25">
        <v>5.8</v>
      </c>
      <c r="S26" s="25">
        <v>6.2</v>
      </c>
      <c r="T26" s="25">
        <v>6.5</v>
      </c>
      <c r="U26" s="25">
        <v>6.8</v>
      </c>
      <c r="V26" s="411">
        <v>6.6</v>
      </c>
      <c r="W26" s="411" t="s">
        <v>68</v>
      </c>
      <c r="X26" s="411">
        <f>X10/'1. Základné ukazovatele'!AK$17*100</f>
        <v>7.2860554154577137</v>
      </c>
      <c r="Y26" s="411">
        <f>Y10/'1. Základné ukazovatele'!AL$17*100</f>
        <v>7.2685331546058745</v>
      </c>
      <c r="Z26" s="411">
        <f>Z10/'1. Základné ukazovatele'!AM$17*100</f>
        <v>7.0083386949315702</v>
      </c>
      <c r="AA26" s="411">
        <f>AA10/'1. Základné ukazovatele'!AN$17*100</f>
        <v>6.8104836799406998</v>
      </c>
    </row>
    <row r="27" spans="1:27" ht="13.15" customHeight="1">
      <c r="A27" s="223" t="s">
        <v>395</v>
      </c>
      <c r="B27" s="223" t="str">
        <f t="shared" si="3"/>
        <v>Recreation, culture and religion</v>
      </c>
      <c r="C27" s="25">
        <v>1</v>
      </c>
      <c r="D27" s="25">
        <v>1</v>
      </c>
      <c r="E27" s="25">
        <v>0.9</v>
      </c>
      <c r="F27" s="25">
        <v>0.8</v>
      </c>
      <c r="G27" s="25">
        <v>0.9</v>
      </c>
      <c r="H27" s="25">
        <v>1.1000000000000001</v>
      </c>
      <c r="I27" s="25">
        <v>1.3</v>
      </c>
      <c r="J27" s="25">
        <v>1</v>
      </c>
      <c r="K27" s="25">
        <v>1</v>
      </c>
      <c r="L27" s="25">
        <v>1</v>
      </c>
      <c r="M27" s="25">
        <v>0.9</v>
      </c>
      <c r="N27" s="25">
        <v>1.1000000000000001</v>
      </c>
      <c r="O27" s="25">
        <v>1</v>
      </c>
      <c r="P27" s="25">
        <v>1</v>
      </c>
      <c r="Q27" s="25">
        <v>1</v>
      </c>
      <c r="R27" s="25">
        <v>1.1000000000000001</v>
      </c>
      <c r="S27" s="25">
        <v>1.1000000000000001</v>
      </c>
      <c r="T27" s="25">
        <v>1</v>
      </c>
      <c r="U27" s="25">
        <v>1.1000000000000001</v>
      </c>
      <c r="V27" s="411">
        <v>1.1000000000000001</v>
      </c>
      <c r="W27" s="411" t="s">
        <v>68</v>
      </c>
      <c r="X27" s="411">
        <f>X11/'1. Základné ukazovatele'!AK$17*100</f>
        <v>1.174173077886342</v>
      </c>
      <c r="Y27" s="411">
        <f>Y11/'1. Základné ukazovatele'!AL$17*100</f>
        <v>1.0798026072326623</v>
      </c>
      <c r="Z27" s="411">
        <f>Z11/'1. Základné ukazovatele'!AM$17*100</f>
        <v>1.0804370756419517</v>
      </c>
      <c r="AA27" s="411">
        <f>AA11/'1. Základné ukazovatele'!AN$17*100</f>
        <v>1.0259871969354764</v>
      </c>
    </row>
    <row r="28" spans="1:27" ht="13.15" customHeight="1">
      <c r="A28" s="223" t="s">
        <v>397</v>
      </c>
      <c r="B28" s="223" t="str">
        <f t="shared" si="3"/>
        <v>Education</v>
      </c>
      <c r="C28" s="25">
        <v>3.8</v>
      </c>
      <c r="D28" s="25">
        <v>3.9</v>
      </c>
      <c r="E28" s="25">
        <v>3.9</v>
      </c>
      <c r="F28" s="25">
        <v>3.6</v>
      </c>
      <c r="G28" s="25">
        <v>3.7</v>
      </c>
      <c r="H28" s="25">
        <v>4.5</v>
      </c>
      <c r="I28" s="25">
        <v>4.4000000000000004</v>
      </c>
      <c r="J28" s="25">
        <v>3.9</v>
      </c>
      <c r="K28" s="25">
        <v>3.9</v>
      </c>
      <c r="L28" s="25">
        <v>4.0999999999999996</v>
      </c>
      <c r="M28" s="25">
        <v>4.0999999999999996</v>
      </c>
      <c r="N28" s="25">
        <v>4.0999999999999996</v>
      </c>
      <c r="O28" s="25">
        <v>3.9</v>
      </c>
      <c r="P28" s="25">
        <v>3.9</v>
      </c>
      <c r="Q28" s="25">
        <v>4.2</v>
      </c>
      <c r="R28" s="25">
        <v>4.4000000000000004</v>
      </c>
      <c r="S28" s="25">
        <v>4.7</v>
      </c>
      <c r="T28" s="25">
        <v>4.5999999999999996</v>
      </c>
      <c r="U28" s="25">
        <v>4.7</v>
      </c>
      <c r="V28" s="411">
        <v>5</v>
      </c>
      <c r="W28" s="411" t="s">
        <v>68</v>
      </c>
      <c r="X28" s="411">
        <f>X12/'1. Základné ukazovatele'!AK$17*100</f>
        <v>4.7991237515767216</v>
      </c>
      <c r="Y28" s="411">
        <f>Y12/'1. Základné ukazovatele'!AL$17*100</f>
        <v>4.1902091622582844</v>
      </c>
      <c r="Z28" s="411">
        <f>Z12/'1. Základné ukazovatele'!AM$17*100</f>
        <v>4.0427498866424267</v>
      </c>
      <c r="AA28" s="411">
        <f>AA12/'1. Základné ukazovatele'!AN$17*100</f>
        <v>3.8780771804309238</v>
      </c>
    </row>
    <row r="29" spans="1:27" ht="13.15" customHeight="1">
      <c r="A29" s="223" t="s">
        <v>399</v>
      </c>
      <c r="B29" s="223" t="str">
        <f t="shared" si="3"/>
        <v>Social protection</v>
      </c>
      <c r="C29" s="25">
        <v>13.9</v>
      </c>
      <c r="D29" s="25">
        <v>14.3</v>
      </c>
      <c r="E29" s="25">
        <v>13</v>
      </c>
      <c r="F29" s="25">
        <v>13</v>
      </c>
      <c r="G29" s="25">
        <v>12.4</v>
      </c>
      <c r="H29" s="25">
        <v>15.1</v>
      </c>
      <c r="I29" s="25">
        <v>13.1</v>
      </c>
      <c r="J29" s="25">
        <v>12.9</v>
      </c>
      <c r="K29" s="25">
        <v>12.9</v>
      </c>
      <c r="L29" s="25">
        <v>14.9</v>
      </c>
      <c r="M29" s="25">
        <v>14.8</v>
      </c>
      <c r="N29" s="25">
        <v>14.6</v>
      </c>
      <c r="O29" s="25">
        <v>14.8</v>
      </c>
      <c r="P29" s="25">
        <v>14.5</v>
      </c>
      <c r="Q29" s="25">
        <v>14.2</v>
      </c>
      <c r="R29" s="25">
        <v>14.4</v>
      </c>
      <c r="S29" s="25">
        <v>15.8</v>
      </c>
      <c r="T29" s="25">
        <v>15.9</v>
      </c>
      <c r="U29" s="25">
        <v>15.6</v>
      </c>
      <c r="V29" s="411">
        <v>17.600000000000001</v>
      </c>
      <c r="W29" s="411" t="s">
        <v>68</v>
      </c>
      <c r="X29" s="411">
        <f>X13/'1. Základné ukazovatele'!AK$17*100</f>
        <v>17.303527495649838</v>
      </c>
      <c r="Y29" s="411">
        <f>Y13/'1. Základné ukazovatele'!AL$17*100</f>
        <v>17.057427082725813</v>
      </c>
      <c r="Z29" s="411">
        <f>Z13/'1. Základné ukazovatele'!AM$17*100</f>
        <v>16.885829398368749</v>
      </c>
      <c r="AA29" s="411">
        <f>AA13/'1. Základné ukazovatele'!AN$17*100</f>
        <v>16.824280953118777</v>
      </c>
    </row>
    <row r="30" spans="1:27" s="229" customFormat="1" ht="13.15" customHeight="1">
      <c r="A30" s="226" t="s">
        <v>400</v>
      </c>
      <c r="B30" s="226" t="str">
        <f t="shared" si="3"/>
        <v>Total expenditure of GG</v>
      </c>
      <c r="C30" s="230">
        <v>38.1</v>
      </c>
      <c r="D30" s="230">
        <v>39.9</v>
      </c>
      <c r="E30" s="230">
        <v>38.799999999999997</v>
      </c>
      <c r="F30" s="230">
        <v>36.4</v>
      </c>
      <c r="G30" s="230">
        <v>37</v>
      </c>
      <c r="H30" s="230">
        <v>44.4</v>
      </c>
      <c r="I30" s="230">
        <v>41</v>
      </c>
      <c r="J30" s="230">
        <v>40.799999999999997</v>
      </c>
      <c r="K30" s="230">
        <v>40</v>
      </c>
      <c r="L30" s="230">
        <v>41.1</v>
      </c>
      <c r="M30" s="230">
        <v>42</v>
      </c>
      <c r="N30" s="230">
        <v>44.1</v>
      </c>
      <c r="O30" s="230">
        <v>40.9</v>
      </c>
      <c r="P30" s="230">
        <v>39.799999999999997</v>
      </c>
      <c r="Q30" s="230">
        <v>39.700000000000003</v>
      </c>
      <c r="R30" s="230">
        <v>40.6</v>
      </c>
      <c r="S30" s="230">
        <v>44.5</v>
      </c>
      <c r="T30" s="230">
        <v>44.9</v>
      </c>
      <c r="U30" s="230">
        <v>43</v>
      </c>
      <c r="V30" s="230">
        <v>48.5</v>
      </c>
      <c r="W30" s="230" t="s">
        <v>68</v>
      </c>
      <c r="X30" s="230">
        <f>X14/'1. Základné ukazovatele'!AK$17*100</f>
        <v>48.870623206591546</v>
      </c>
      <c r="Y30" s="230">
        <f>Y14/'1. Základné ukazovatele'!AL$17*100</f>
        <v>47.266777330445784</v>
      </c>
      <c r="Z30" s="230">
        <f>Z14/'1. Základné ukazovatele'!AM$17*100</f>
        <v>46.661340439944524</v>
      </c>
      <c r="AA30" s="230">
        <f>AA14/'1. Základné ukazovatele'!AN$17*100</f>
        <v>45.677823367170745</v>
      </c>
    </row>
    <row r="31" spans="1:27" ht="13.1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AA31" s="93" t="s">
        <v>612</v>
      </c>
    </row>
    <row r="32" spans="1:27" ht="13.15" customHeight="1">
      <c r="A32" s="196" t="s">
        <v>601</v>
      </c>
      <c r="B32" s="196"/>
      <c r="AA32" s="93" t="s">
        <v>613</v>
      </c>
    </row>
    <row r="33" spans="1:1" ht="13.15" customHeight="1">
      <c r="A33" s="196" t="s">
        <v>541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69"/>
  <sheetViews>
    <sheetView showGridLines="0" workbookViewId="0">
      <pane xSplit="2" topLeftCell="C1" activePane="topRight" state="frozen"/>
      <selection pane="topRight"/>
    </sheetView>
  </sheetViews>
  <sheetFormatPr defaultColWidth="8.85546875" defaultRowHeight="13.15" customHeight="1"/>
  <cols>
    <col min="1" max="1" width="19.28515625" style="46" customWidth="1"/>
    <col min="2" max="2" width="25.85546875" style="46" bestFit="1" customWidth="1"/>
    <col min="3" max="20" width="8.5703125" style="46" customWidth="1"/>
    <col min="21" max="21" width="8.5703125" style="45" customWidth="1"/>
    <col min="22" max="34" width="8.5703125" style="46" customWidth="1"/>
    <col min="35" max="35" width="15.140625" style="46" bestFit="1" customWidth="1"/>
    <col min="36" max="36" width="16.7109375" style="46" bestFit="1" customWidth="1"/>
    <col min="37" max="16384" width="8.85546875" style="46"/>
  </cols>
  <sheetData>
    <row r="1" spans="1:36" ht="12.75">
      <c r="A1" s="10" t="s">
        <v>24</v>
      </c>
      <c r="B1" s="10"/>
      <c r="C1" s="10"/>
      <c r="D1" s="10" t="s">
        <v>403</v>
      </c>
      <c r="E1" s="10"/>
      <c r="F1" s="10"/>
      <c r="G1" s="10"/>
      <c r="H1" s="10"/>
      <c r="I1" s="10"/>
      <c r="J1" s="10"/>
      <c r="K1" s="10"/>
      <c r="L1" s="10"/>
      <c r="M1" s="10"/>
      <c r="N1" s="9"/>
      <c r="O1" s="9"/>
      <c r="P1" s="9"/>
      <c r="Q1" s="10"/>
      <c r="R1" s="10"/>
      <c r="S1" s="10"/>
      <c r="T1" s="10"/>
      <c r="U1" s="9" t="s">
        <v>404</v>
      </c>
      <c r="V1" s="232"/>
      <c r="W1" s="9"/>
      <c r="X1" s="9"/>
      <c r="Y1" s="9"/>
      <c r="Z1" s="9"/>
      <c r="AA1" s="9"/>
      <c r="AB1" s="10"/>
      <c r="AC1" s="10"/>
      <c r="AD1" s="292"/>
      <c r="AE1" s="10"/>
      <c r="AF1" s="10"/>
      <c r="AG1" s="425" t="s">
        <v>576</v>
      </c>
      <c r="AH1" s="425"/>
      <c r="AI1" s="10"/>
      <c r="AJ1" s="13"/>
    </row>
    <row r="2" spans="1:36" ht="33.75" customHeight="1">
      <c r="A2" s="15"/>
      <c r="B2" s="15"/>
      <c r="C2" s="15">
        <v>1995</v>
      </c>
      <c r="D2" s="15">
        <v>1996</v>
      </c>
      <c r="E2" s="15">
        <v>1997</v>
      </c>
      <c r="F2" s="15">
        <v>1998</v>
      </c>
      <c r="G2" s="15">
        <v>1999</v>
      </c>
      <c r="H2" s="15">
        <v>2000</v>
      </c>
      <c r="I2" s="15">
        <v>2001</v>
      </c>
      <c r="J2" s="15">
        <v>2002</v>
      </c>
      <c r="K2" s="15">
        <v>2003</v>
      </c>
      <c r="L2" s="15">
        <v>2004</v>
      </c>
      <c r="M2" s="15">
        <v>2005</v>
      </c>
      <c r="N2" s="15">
        <v>2006</v>
      </c>
      <c r="O2" s="15">
        <v>2007</v>
      </c>
      <c r="P2" s="15">
        <v>2008</v>
      </c>
      <c r="Q2" s="15">
        <v>2009</v>
      </c>
      <c r="R2" s="15">
        <v>2010</v>
      </c>
      <c r="S2" s="15">
        <v>2011</v>
      </c>
      <c r="T2" s="16">
        <v>2012</v>
      </c>
      <c r="U2" s="16">
        <v>2013</v>
      </c>
      <c r="V2" s="16">
        <v>2014</v>
      </c>
      <c r="W2" s="16">
        <v>2015</v>
      </c>
      <c r="X2" s="16">
        <v>2016</v>
      </c>
      <c r="Y2" s="16">
        <v>2017</v>
      </c>
      <c r="Z2" s="16">
        <v>2018</v>
      </c>
      <c r="AA2" s="16">
        <v>2019</v>
      </c>
      <c r="AB2" s="16">
        <v>2020</v>
      </c>
      <c r="AC2" s="16">
        <v>2021</v>
      </c>
      <c r="AD2" s="16">
        <v>2022</v>
      </c>
      <c r="AE2" s="16">
        <v>2023</v>
      </c>
      <c r="AF2" s="16">
        <v>2024</v>
      </c>
      <c r="AG2" s="331">
        <v>2025</v>
      </c>
      <c r="AH2" s="331">
        <v>2026</v>
      </c>
      <c r="AI2" s="279" t="s">
        <v>598</v>
      </c>
      <c r="AJ2" s="279" t="s">
        <v>599</v>
      </c>
    </row>
    <row r="3" spans="1:36" ht="13.15" customHeight="1">
      <c r="A3" s="234" t="s">
        <v>488</v>
      </c>
      <c r="B3" s="234" t="s">
        <v>500</v>
      </c>
      <c r="C3" s="293">
        <v>-7.2</v>
      </c>
      <c r="D3" s="293">
        <v>-4.3</v>
      </c>
      <c r="E3" s="235">
        <v>-3</v>
      </c>
      <c r="F3" s="293">
        <v>-2.4</v>
      </c>
      <c r="G3" s="293">
        <v>-1.5</v>
      </c>
      <c r="H3" s="293">
        <v>-1.2</v>
      </c>
      <c r="I3" s="293">
        <v>-2</v>
      </c>
      <c r="J3" s="293">
        <v>-2.8</v>
      </c>
      <c r="K3" s="293">
        <v>-3.1</v>
      </c>
      <c r="L3" s="293">
        <v>-2.7</v>
      </c>
      <c r="M3" s="293">
        <v>-2.4</v>
      </c>
      <c r="N3" s="293">
        <v>-1.4</v>
      </c>
      <c r="O3" s="293">
        <v>-0.60000000000000009</v>
      </c>
      <c r="P3" s="293">
        <v>-2.1</v>
      </c>
      <c r="Q3" s="235">
        <v>-6.1</v>
      </c>
      <c r="R3" s="235">
        <v>-6</v>
      </c>
      <c r="S3" s="235">
        <v>-4.1000000000000014</v>
      </c>
      <c r="T3" s="235">
        <v>-3.7</v>
      </c>
      <c r="U3" s="235">
        <v>-3.1</v>
      </c>
      <c r="V3" s="235">
        <v>-2.4</v>
      </c>
      <c r="W3" s="235">
        <v>-1.9</v>
      </c>
      <c r="X3" s="235">
        <v>-1.4</v>
      </c>
      <c r="Y3" s="235">
        <v>-0.9</v>
      </c>
      <c r="Z3" s="235">
        <v>-0.4</v>
      </c>
      <c r="AA3" s="235">
        <v>-0.5</v>
      </c>
      <c r="AB3" s="235">
        <v>-6.7</v>
      </c>
      <c r="AC3" s="235">
        <v>-4.6000000000000014</v>
      </c>
      <c r="AD3" s="235">
        <v>-3.2</v>
      </c>
      <c r="AE3" s="235">
        <v>-3.5</v>
      </c>
      <c r="AF3" s="235">
        <v>-3.2</v>
      </c>
      <c r="AG3" s="352">
        <v>-3.3</v>
      </c>
      <c r="AH3" s="352">
        <v>-3.4000000000000008</v>
      </c>
      <c r="AI3" s="237">
        <f>AVERAGE(V3:AF3)</f>
        <v>-2.6090909090909089</v>
      </c>
      <c r="AJ3" s="237">
        <f>AVERAGE(K3:U3)</f>
        <v>-3.2090909090909094</v>
      </c>
    </row>
    <row r="4" spans="1:36" ht="13.15" customHeight="1">
      <c r="A4" s="238" t="s">
        <v>490</v>
      </c>
      <c r="B4" s="238" t="s">
        <v>482</v>
      </c>
      <c r="C4" s="239">
        <v>-7.3000000000000016</v>
      </c>
      <c r="D4" s="239">
        <v>-4.4000000000000004</v>
      </c>
      <c r="E4" s="239">
        <v>-3.1</v>
      </c>
      <c r="F4" s="239">
        <v>-2.5</v>
      </c>
      <c r="G4" s="239">
        <v>-1.6</v>
      </c>
      <c r="H4" s="239">
        <v>-1.3</v>
      </c>
      <c r="I4" s="239">
        <v>-2</v>
      </c>
      <c r="J4" s="239">
        <v>-2.8</v>
      </c>
      <c r="K4" s="239">
        <v>-3.2</v>
      </c>
      <c r="L4" s="239">
        <v>-2.9000000000000008</v>
      </c>
      <c r="M4" s="239">
        <v>-2.7</v>
      </c>
      <c r="N4" s="239">
        <v>-1.6</v>
      </c>
      <c r="O4" s="239">
        <v>-0.8</v>
      </c>
      <c r="P4" s="239">
        <v>-2.2999999999999998</v>
      </c>
      <c r="Q4" s="240">
        <v>-6.3000000000000016</v>
      </c>
      <c r="R4" s="240">
        <v>-6.3000000000000016</v>
      </c>
      <c r="S4" s="240">
        <v>-4.2</v>
      </c>
      <c r="T4" s="240">
        <v>-3.9000000000000008</v>
      </c>
      <c r="U4" s="240">
        <v>-3.2</v>
      </c>
      <c r="V4" s="240">
        <v>-2.5</v>
      </c>
      <c r="W4" s="240">
        <v>-2</v>
      </c>
      <c r="X4" s="240">
        <v>-1.5</v>
      </c>
      <c r="Y4" s="240">
        <v>-1</v>
      </c>
      <c r="Z4" s="240">
        <v>-0.4</v>
      </c>
      <c r="AA4" s="240">
        <v>-0.5</v>
      </c>
      <c r="AB4" s="240">
        <v>-7</v>
      </c>
      <c r="AC4" s="240">
        <v>-5.1000000000000014</v>
      </c>
      <c r="AD4" s="240">
        <v>-3.5</v>
      </c>
      <c r="AE4" s="240">
        <v>-3.5</v>
      </c>
      <c r="AF4" s="240">
        <v>-3.1</v>
      </c>
      <c r="AG4" s="353">
        <v>-3.2</v>
      </c>
      <c r="AH4" s="353">
        <v>-3.3</v>
      </c>
      <c r="AI4" s="241">
        <f t="shared" ref="AI4:AI31" si="0">AVERAGE(V4:AF4)</f>
        <v>-2.7363636363636363</v>
      </c>
      <c r="AJ4" s="241">
        <f t="shared" ref="AJ4:AJ31" si="1">AVERAGE(K4:U4)</f>
        <v>-3.4000000000000004</v>
      </c>
    </row>
    <row r="5" spans="1:36" ht="13.15" customHeight="1">
      <c r="A5" s="242" t="s">
        <v>406</v>
      </c>
      <c r="B5" s="242" t="s">
        <v>407</v>
      </c>
      <c r="C5" s="243">
        <v>-4.5</v>
      </c>
      <c r="D5" s="243">
        <v>-4</v>
      </c>
      <c r="E5" s="243">
        <v>-2.2000000000000002</v>
      </c>
      <c r="F5" s="243">
        <v>-1</v>
      </c>
      <c r="G5" s="243">
        <v>-0.60000000000000009</v>
      </c>
      <c r="H5" s="243">
        <v>-0.1</v>
      </c>
      <c r="I5" s="243">
        <v>0.2</v>
      </c>
      <c r="J5" s="243">
        <v>0</v>
      </c>
      <c r="K5" s="243">
        <v>-1.9</v>
      </c>
      <c r="L5" s="243">
        <v>-0.2</v>
      </c>
      <c r="M5" s="243">
        <v>-2.7</v>
      </c>
      <c r="N5" s="235">
        <v>0.2</v>
      </c>
      <c r="O5" s="235">
        <v>0.1</v>
      </c>
      <c r="P5" s="235">
        <v>-1.1000000000000001</v>
      </c>
      <c r="Q5" s="235">
        <v>-5.4</v>
      </c>
      <c r="R5" s="235">
        <v>-4.1000000000000014</v>
      </c>
      <c r="S5" s="235">
        <v>-4.4000000000000004</v>
      </c>
      <c r="T5" s="235">
        <v>-4.3</v>
      </c>
      <c r="U5" s="235">
        <v>-3.2</v>
      </c>
      <c r="V5" s="235">
        <v>-3.2</v>
      </c>
      <c r="W5" s="235">
        <v>-2.5</v>
      </c>
      <c r="X5" s="235">
        <v>-2.4</v>
      </c>
      <c r="Y5" s="235">
        <v>-0.8</v>
      </c>
      <c r="Z5" s="235">
        <v>-1</v>
      </c>
      <c r="AA5" s="235">
        <v>-2</v>
      </c>
      <c r="AB5" s="235">
        <v>-9</v>
      </c>
      <c r="AC5" s="235">
        <v>-5.4</v>
      </c>
      <c r="AD5" s="235">
        <v>-3.6</v>
      </c>
      <c r="AE5" s="235">
        <v>-4.1000000000000014</v>
      </c>
      <c r="AF5" s="235">
        <v>-4.5</v>
      </c>
      <c r="AG5" s="352">
        <v>-5.4</v>
      </c>
      <c r="AH5" s="352">
        <v>-5.5</v>
      </c>
      <c r="AI5" s="260">
        <f t="shared" si="0"/>
        <v>-3.5</v>
      </c>
      <c r="AJ5" s="289">
        <f t="shared" si="1"/>
        <v>-2.454545454545455</v>
      </c>
    </row>
    <row r="6" spans="1:36" ht="13.15" customHeight="1">
      <c r="A6" s="234" t="s">
        <v>408</v>
      </c>
      <c r="B6" s="234" t="s">
        <v>409</v>
      </c>
      <c r="C6" s="245">
        <v>-5.5</v>
      </c>
      <c r="D6" s="245">
        <v>-8.1</v>
      </c>
      <c r="E6" s="245">
        <v>1.5</v>
      </c>
      <c r="F6" s="245">
        <v>1.3</v>
      </c>
      <c r="G6" s="245">
        <v>0.2</v>
      </c>
      <c r="H6" s="245">
        <v>0.1</v>
      </c>
      <c r="I6" s="245">
        <v>0.70000000000000018</v>
      </c>
      <c r="J6" s="245">
        <v>-1.1000000000000001</v>
      </c>
      <c r="K6" s="245">
        <v>0</v>
      </c>
      <c r="L6" s="245">
        <v>1.8</v>
      </c>
      <c r="M6" s="245">
        <v>1.6</v>
      </c>
      <c r="N6" s="235">
        <v>2.7</v>
      </c>
      <c r="O6" s="235">
        <v>0</v>
      </c>
      <c r="P6" s="235">
        <v>1.4</v>
      </c>
      <c r="Q6" s="235">
        <v>-4.4000000000000004</v>
      </c>
      <c r="R6" s="235">
        <v>-3.7</v>
      </c>
      <c r="S6" s="235">
        <v>-1.7</v>
      </c>
      <c r="T6" s="235">
        <v>-0.8</v>
      </c>
      <c r="U6" s="235">
        <v>-0.70000000000000018</v>
      </c>
      <c r="V6" s="235">
        <v>-5.4</v>
      </c>
      <c r="W6" s="235">
        <v>-1.9</v>
      </c>
      <c r="X6" s="235">
        <v>0.3</v>
      </c>
      <c r="Y6" s="235">
        <v>1.6</v>
      </c>
      <c r="Z6" s="235">
        <v>1.7</v>
      </c>
      <c r="AA6" s="235">
        <v>2.2000000000000002</v>
      </c>
      <c r="AB6" s="235">
        <v>-3.8</v>
      </c>
      <c r="AC6" s="235">
        <v>-4</v>
      </c>
      <c r="AD6" s="235">
        <v>-3</v>
      </c>
      <c r="AE6" s="235">
        <v>-2</v>
      </c>
      <c r="AF6" s="235">
        <v>-3</v>
      </c>
      <c r="AG6" s="352">
        <v>-2.8</v>
      </c>
      <c r="AH6" s="352">
        <v>-2.8</v>
      </c>
      <c r="AI6" s="237">
        <f t="shared" si="0"/>
        <v>-1.5727272727272728</v>
      </c>
      <c r="AJ6" s="289">
        <f t="shared" si="1"/>
        <v>-0.34545454545454551</v>
      </c>
    </row>
    <row r="7" spans="1:36" ht="13.15" customHeight="1">
      <c r="A7" s="234" t="s">
        <v>410</v>
      </c>
      <c r="B7" s="234" t="s">
        <v>411</v>
      </c>
      <c r="C7" s="245">
        <v>-12.3</v>
      </c>
      <c r="D7" s="245">
        <v>-3</v>
      </c>
      <c r="E7" s="245">
        <v>-3.1</v>
      </c>
      <c r="F7" s="245">
        <v>-4.1000000000000014</v>
      </c>
      <c r="G7" s="245">
        <v>-3.1</v>
      </c>
      <c r="H7" s="245">
        <v>-3.5</v>
      </c>
      <c r="I7" s="245">
        <v>-5.8000000000000016</v>
      </c>
      <c r="J7" s="245">
        <v>-6.3000000000000016</v>
      </c>
      <c r="K7" s="245">
        <v>-6.9</v>
      </c>
      <c r="L7" s="245">
        <v>-2.4</v>
      </c>
      <c r="M7" s="245">
        <v>-3.1</v>
      </c>
      <c r="N7" s="235">
        <v>-2.2000000000000002</v>
      </c>
      <c r="O7" s="235">
        <v>-0.70000000000000018</v>
      </c>
      <c r="P7" s="235">
        <v>-2</v>
      </c>
      <c r="Q7" s="235">
        <v>-5.5</v>
      </c>
      <c r="R7" s="235">
        <v>-4.1000000000000014</v>
      </c>
      <c r="S7" s="235">
        <v>-2.7</v>
      </c>
      <c r="T7" s="235">
        <v>-3.9000000000000008</v>
      </c>
      <c r="U7" s="235">
        <v>-1.3</v>
      </c>
      <c r="V7" s="235">
        <v>-2.1</v>
      </c>
      <c r="W7" s="235">
        <v>-0.70000000000000018</v>
      </c>
      <c r="X7" s="235">
        <v>0.70000000000000018</v>
      </c>
      <c r="Y7" s="235">
        <v>1.5</v>
      </c>
      <c r="Z7" s="235">
        <v>0.9</v>
      </c>
      <c r="AA7" s="235">
        <v>0.3</v>
      </c>
      <c r="AB7" s="235">
        <v>-5.6000000000000014</v>
      </c>
      <c r="AC7" s="235">
        <v>-5</v>
      </c>
      <c r="AD7" s="235">
        <v>-3.1</v>
      </c>
      <c r="AE7" s="235">
        <v>-3.8</v>
      </c>
      <c r="AF7" s="235">
        <v>-2.2000000000000002</v>
      </c>
      <c r="AG7" s="352">
        <v>-2.2999999999999998</v>
      </c>
      <c r="AH7" s="352">
        <v>-2.2000000000000002</v>
      </c>
      <c r="AI7" s="237">
        <f t="shared" si="0"/>
        <v>-1.7363636363636366</v>
      </c>
      <c r="AJ7" s="289">
        <f t="shared" si="1"/>
        <v>-3.1636363636363636</v>
      </c>
    </row>
    <row r="8" spans="1:36" ht="13.15" customHeight="1">
      <c r="A8" s="234" t="s">
        <v>412</v>
      </c>
      <c r="B8" s="234" t="s">
        <v>413</v>
      </c>
      <c r="C8" s="245">
        <v>-3.5</v>
      </c>
      <c r="D8" s="245">
        <v>-2.4</v>
      </c>
      <c r="E8" s="245">
        <v>-1.2</v>
      </c>
      <c r="F8" s="245">
        <v>-0.3</v>
      </c>
      <c r="G8" s="245">
        <v>1.1000000000000001</v>
      </c>
      <c r="H8" s="245">
        <v>1.8</v>
      </c>
      <c r="I8" s="245">
        <v>1.1000000000000001</v>
      </c>
      <c r="J8" s="245">
        <v>0.3</v>
      </c>
      <c r="K8" s="245">
        <v>0.1</v>
      </c>
      <c r="L8" s="245">
        <v>2.2000000000000002</v>
      </c>
      <c r="M8" s="245">
        <v>5.2</v>
      </c>
      <c r="N8" s="235">
        <v>5.3000000000000007</v>
      </c>
      <c r="O8" s="235">
        <v>5.3000000000000007</v>
      </c>
      <c r="P8" s="235">
        <v>3.5</v>
      </c>
      <c r="Q8" s="235">
        <v>-2.7</v>
      </c>
      <c r="R8" s="235">
        <v>-2.5</v>
      </c>
      <c r="S8" s="235">
        <v>-1.8</v>
      </c>
      <c r="T8" s="235">
        <v>-3.2</v>
      </c>
      <c r="U8" s="235">
        <v>-0.9</v>
      </c>
      <c r="V8" s="235">
        <v>1.4</v>
      </c>
      <c r="W8" s="235">
        <v>-0.9</v>
      </c>
      <c r="X8" s="235">
        <v>0.3</v>
      </c>
      <c r="Y8" s="235">
        <v>1.7</v>
      </c>
      <c r="Z8" s="235">
        <v>0.8</v>
      </c>
      <c r="AA8" s="235">
        <v>4.3</v>
      </c>
      <c r="AB8" s="235">
        <v>0.4</v>
      </c>
      <c r="AC8" s="235">
        <v>4.1000000000000014</v>
      </c>
      <c r="AD8" s="235">
        <v>3.4000000000000008</v>
      </c>
      <c r="AE8" s="235">
        <v>3.3</v>
      </c>
      <c r="AF8" s="235">
        <v>4.5</v>
      </c>
      <c r="AG8" s="352">
        <v>1.5</v>
      </c>
      <c r="AH8" s="352">
        <v>0.60000000000000009</v>
      </c>
      <c r="AI8" s="237">
        <f t="shared" si="0"/>
        <v>2.1181818181818182</v>
      </c>
      <c r="AJ8" s="289">
        <f t="shared" si="1"/>
        <v>0.9545454545454547</v>
      </c>
    </row>
    <row r="9" spans="1:36" ht="13.15" customHeight="1">
      <c r="A9" s="246" t="s">
        <v>414</v>
      </c>
      <c r="B9" s="246" t="s">
        <v>415</v>
      </c>
      <c r="C9" s="245">
        <v>-9.4</v>
      </c>
      <c r="D9" s="245">
        <v>-3.6</v>
      </c>
      <c r="E9" s="245">
        <v>-3</v>
      </c>
      <c r="F9" s="245">
        <v>-2.6</v>
      </c>
      <c r="G9" s="245">
        <v>-1.9</v>
      </c>
      <c r="H9" s="245">
        <v>-1.7</v>
      </c>
      <c r="I9" s="245">
        <v>-3.1</v>
      </c>
      <c r="J9" s="245">
        <v>-4.1000000000000014</v>
      </c>
      <c r="K9" s="245">
        <v>-3.8</v>
      </c>
      <c r="L9" s="245">
        <v>-3.4000000000000008</v>
      </c>
      <c r="M9" s="245">
        <v>-3.4000000000000008</v>
      </c>
      <c r="N9" s="235">
        <v>-1.8</v>
      </c>
      <c r="O9" s="235">
        <v>0.2</v>
      </c>
      <c r="P9" s="235">
        <v>-0.3</v>
      </c>
      <c r="Q9" s="235">
        <v>-3.2</v>
      </c>
      <c r="R9" s="235">
        <v>-4.4000000000000004</v>
      </c>
      <c r="S9" s="235">
        <v>-0.8</v>
      </c>
      <c r="T9" s="235">
        <v>-0.1</v>
      </c>
      <c r="U9" s="235">
        <v>0.1</v>
      </c>
      <c r="V9" s="235">
        <v>0.70000000000000018</v>
      </c>
      <c r="W9" s="235">
        <v>0.9</v>
      </c>
      <c r="X9" s="235">
        <v>1.1000000000000001</v>
      </c>
      <c r="Y9" s="235">
        <v>1.3</v>
      </c>
      <c r="Z9" s="235">
        <v>1.9</v>
      </c>
      <c r="AA9" s="235">
        <v>1.3</v>
      </c>
      <c r="AB9" s="235">
        <v>-4.4000000000000004</v>
      </c>
      <c r="AC9" s="235">
        <v>-3.2</v>
      </c>
      <c r="AD9" s="235">
        <v>-2.1</v>
      </c>
      <c r="AE9" s="235">
        <v>-2.5</v>
      </c>
      <c r="AF9" s="235">
        <v>-2.8</v>
      </c>
      <c r="AG9" s="352">
        <v>-2.7</v>
      </c>
      <c r="AH9" s="352">
        <v>-2.9000000000000008</v>
      </c>
      <c r="AI9" s="237">
        <f t="shared" si="0"/>
        <v>-0.70909090909090911</v>
      </c>
      <c r="AJ9" s="289">
        <f t="shared" si="1"/>
        <v>-1.9000000000000001</v>
      </c>
    </row>
    <row r="10" spans="1:36" ht="13.15" customHeight="1">
      <c r="A10" s="246" t="s">
        <v>416</v>
      </c>
      <c r="B10" s="246" t="s">
        <v>417</v>
      </c>
      <c r="C10" s="245">
        <v>1</v>
      </c>
      <c r="D10" s="245">
        <v>-0.3</v>
      </c>
      <c r="E10" s="245">
        <v>2.1</v>
      </c>
      <c r="F10" s="245">
        <v>-0.8</v>
      </c>
      <c r="G10" s="245">
        <v>-3.3</v>
      </c>
      <c r="H10" s="245">
        <v>-0.1</v>
      </c>
      <c r="I10" s="245">
        <v>0.3</v>
      </c>
      <c r="J10" s="245">
        <v>0.4</v>
      </c>
      <c r="K10" s="245">
        <v>1.8</v>
      </c>
      <c r="L10" s="245">
        <v>2.4</v>
      </c>
      <c r="M10" s="245">
        <v>1.2</v>
      </c>
      <c r="N10" s="235">
        <v>2.8</v>
      </c>
      <c r="O10" s="235">
        <v>2.7</v>
      </c>
      <c r="P10" s="235">
        <v>-2.6</v>
      </c>
      <c r="Q10" s="235">
        <v>-2.7</v>
      </c>
      <c r="R10" s="235">
        <v>-0.4</v>
      </c>
      <c r="S10" s="235">
        <v>0.60000000000000009</v>
      </c>
      <c r="T10" s="235">
        <v>-0.4</v>
      </c>
      <c r="U10" s="235">
        <v>-0.2</v>
      </c>
      <c r="V10" s="235">
        <v>0.9</v>
      </c>
      <c r="W10" s="235">
        <v>0.2</v>
      </c>
      <c r="X10" s="235">
        <v>-0.1</v>
      </c>
      <c r="Y10" s="235">
        <v>-0.5</v>
      </c>
      <c r="Z10" s="235">
        <v>-0.60000000000000009</v>
      </c>
      <c r="AA10" s="235">
        <v>-0.1</v>
      </c>
      <c r="AB10" s="235">
        <v>-5.4</v>
      </c>
      <c r="AC10" s="235">
        <v>-2.6</v>
      </c>
      <c r="AD10" s="235">
        <v>-1.1000000000000001</v>
      </c>
      <c r="AE10" s="235">
        <v>-3.1</v>
      </c>
      <c r="AF10" s="235">
        <v>-1.5</v>
      </c>
      <c r="AG10" s="352">
        <v>-1.4</v>
      </c>
      <c r="AH10" s="352">
        <v>-2.4</v>
      </c>
      <c r="AI10" s="237">
        <f t="shared" si="0"/>
        <v>-1.2636363636363637</v>
      </c>
      <c r="AJ10" s="289">
        <f t="shared" si="1"/>
        <v>0.47272727272727261</v>
      </c>
    </row>
    <row r="11" spans="1:36" ht="13.15" customHeight="1">
      <c r="A11" s="246" t="s">
        <v>418</v>
      </c>
      <c r="B11" s="246" t="s">
        <v>419</v>
      </c>
      <c r="C11" s="245">
        <v>-2.1</v>
      </c>
      <c r="D11" s="245">
        <v>-0.2</v>
      </c>
      <c r="E11" s="245">
        <v>1.4</v>
      </c>
      <c r="F11" s="245">
        <v>2.1</v>
      </c>
      <c r="G11" s="245">
        <v>3.5</v>
      </c>
      <c r="H11" s="245">
        <v>4.9000000000000004</v>
      </c>
      <c r="I11" s="245">
        <v>1</v>
      </c>
      <c r="J11" s="245">
        <v>-0.5</v>
      </c>
      <c r="K11" s="245">
        <v>0.3</v>
      </c>
      <c r="L11" s="245">
        <v>1.3</v>
      </c>
      <c r="M11" s="245">
        <v>1.6</v>
      </c>
      <c r="N11" s="235">
        <v>2.8</v>
      </c>
      <c r="O11" s="235">
        <v>0.3</v>
      </c>
      <c r="P11" s="235">
        <v>-7</v>
      </c>
      <c r="Q11" s="235">
        <v>-13.9</v>
      </c>
      <c r="R11" s="235">
        <v>-32.1</v>
      </c>
      <c r="S11" s="235">
        <v>-13.5</v>
      </c>
      <c r="T11" s="235">
        <v>-8.4</v>
      </c>
      <c r="U11" s="235">
        <v>-6.3000000000000016</v>
      </c>
      <c r="V11" s="235">
        <v>-3.5</v>
      </c>
      <c r="W11" s="235">
        <v>-2</v>
      </c>
      <c r="X11" s="235">
        <v>-0.8</v>
      </c>
      <c r="Y11" s="235">
        <v>-0.3</v>
      </c>
      <c r="Z11" s="235">
        <v>0.1</v>
      </c>
      <c r="AA11" s="235">
        <v>0.4</v>
      </c>
      <c r="AB11" s="235">
        <v>-4.9000000000000004</v>
      </c>
      <c r="AC11" s="235">
        <v>-1.4</v>
      </c>
      <c r="AD11" s="235">
        <v>1.7</v>
      </c>
      <c r="AE11" s="235">
        <v>1.5</v>
      </c>
      <c r="AF11" s="235">
        <v>4.3</v>
      </c>
      <c r="AG11" s="352">
        <v>0.70000000000000018</v>
      </c>
      <c r="AH11" s="352">
        <v>0.1</v>
      </c>
      <c r="AI11" s="237">
        <f t="shared" si="0"/>
        <v>-0.44545454545454555</v>
      </c>
      <c r="AJ11" s="289">
        <f t="shared" si="1"/>
        <v>-6.8090909090909095</v>
      </c>
    </row>
    <row r="12" spans="1:36" ht="13.15" customHeight="1">
      <c r="A12" s="246" t="s">
        <v>420</v>
      </c>
      <c r="B12" s="246" t="s">
        <v>421</v>
      </c>
      <c r="C12" s="245">
        <v>-9.9</v>
      </c>
      <c r="D12" s="245">
        <v>-8.4</v>
      </c>
      <c r="E12" s="245">
        <v>-6.2</v>
      </c>
      <c r="F12" s="245">
        <v>-6.5</v>
      </c>
      <c r="G12" s="245">
        <v>-6</v>
      </c>
      <c r="H12" s="245">
        <v>-4.2</v>
      </c>
      <c r="I12" s="245">
        <v>-5.6000000000000014</v>
      </c>
      <c r="J12" s="245">
        <v>-6.2</v>
      </c>
      <c r="K12" s="245">
        <v>-8</v>
      </c>
      <c r="L12" s="245">
        <v>-9.1</v>
      </c>
      <c r="M12" s="245">
        <v>-6.3000000000000016</v>
      </c>
      <c r="N12" s="235">
        <v>-6</v>
      </c>
      <c r="O12" s="235">
        <v>-6.8000000000000016</v>
      </c>
      <c r="P12" s="235">
        <v>-10.3</v>
      </c>
      <c r="Q12" s="235">
        <v>-15.4</v>
      </c>
      <c r="R12" s="235">
        <v>-11.4</v>
      </c>
      <c r="S12" s="235">
        <v>-10.5</v>
      </c>
      <c r="T12" s="235">
        <v>-9.3000000000000007</v>
      </c>
      <c r="U12" s="235">
        <v>-13.6</v>
      </c>
      <c r="V12" s="235">
        <v>-3.8</v>
      </c>
      <c r="W12" s="235">
        <v>-5.9</v>
      </c>
      <c r="X12" s="235">
        <v>0.2</v>
      </c>
      <c r="Y12" s="235">
        <v>0.70000000000000018</v>
      </c>
      <c r="Z12" s="235">
        <v>0.9</v>
      </c>
      <c r="AA12" s="235">
        <v>0.8</v>
      </c>
      <c r="AB12" s="235">
        <v>-9.6000000000000014</v>
      </c>
      <c r="AC12" s="235">
        <v>-7.1</v>
      </c>
      <c r="AD12" s="235">
        <v>-2.5</v>
      </c>
      <c r="AE12" s="235">
        <v>-1.4</v>
      </c>
      <c r="AF12" s="235">
        <v>1.3</v>
      </c>
      <c r="AG12" s="352">
        <v>0.70000000000000018</v>
      </c>
      <c r="AH12" s="352">
        <v>1.4</v>
      </c>
      <c r="AI12" s="237">
        <f t="shared" si="0"/>
        <v>-2.4000000000000004</v>
      </c>
      <c r="AJ12" s="289">
        <f t="shared" si="1"/>
        <v>-9.6999999999999993</v>
      </c>
    </row>
    <row r="13" spans="1:36" ht="13.15" customHeight="1">
      <c r="A13" s="246" t="s">
        <v>422</v>
      </c>
      <c r="B13" s="246" t="s">
        <v>423</v>
      </c>
      <c r="C13" s="245">
        <v>-6.8000000000000016</v>
      </c>
      <c r="D13" s="245">
        <v>-5.9</v>
      </c>
      <c r="E13" s="245">
        <v>-3.9000000000000008</v>
      </c>
      <c r="F13" s="245">
        <v>-2.6</v>
      </c>
      <c r="G13" s="245">
        <v>-1.2</v>
      </c>
      <c r="H13" s="245">
        <v>-1.2</v>
      </c>
      <c r="I13" s="245">
        <v>-0.5</v>
      </c>
      <c r="J13" s="245">
        <v>-0.3</v>
      </c>
      <c r="K13" s="245">
        <v>-0.4</v>
      </c>
      <c r="L13" s="245">
        <v>-0.1</v>
      </c>
      <c r="M13" s="245">
        <v>1.2</v>
      </c>
      <c r="N13" s="235">
        <v>2.1</v>
      </c>
      <c r="O13" s="235">
        <v>1.9</v>
      </c>
      <c r="P13" s="235">
        <v>-4.6000000000000014</v>
      </c>
      <c r="Q13" s="235">
        <v>-11.2</v>
      </c>
      <c r="R13" s="235">
        <v>-9.5</v>
      </c>
      <c r="S13" s="235">
        <v>-9.7000000000000011</v>
      </c>
      <c r="T13" s="235">
        <v>-11.5</v>
      </c>
      <c r="U13" s="235">
        <v>-7.5</v>
      </c>
      <c r="V13" s="235">
        <v>-6</v>
      </c>
      <c r="W13" s="235">
        <v>-5.3000000000000007</v>
      </c>
      <c r="X13" s="235">
        <v>-4.2</v>
      </c>
      <c r="Y13" s="235">
        <v>-3.1</v>
      </c>
      <c r="Z13" s="235">
        <v>-2.6</v>
      </c>
      <c r="AA13" s="235">
        <v>-3.1</v>
      </c>
      <c r="AB13" s="235">
        <v>-9.9</v>
      </c>
      <c r="AC13" s="235">
        <v>-6.7</v>
      </c>
      <c r="AD13" s="235">
        <v>-4.6000000000000014</v>
      </c>
      <c r="AE13" s="235">
        <v>-3.5</v>
      </c>
      <c r="AF13" s="235">
        <v>-3.2</v>
      </c>
      <c r="AG13" s="352">
        <v>-2.8</v>
      </c>
      <c r="AH13" s="352">
        <v>-2.5</v>
      </c>
      <c r="AI13" s="237">
        <f t="shared" si="0"/>
        <v>-4.745454545454546</v>
      </c>
      <c r="AJ13" s="289">
        <f t="shared" si="1"/>
        <v>-4.4818181818181824</v>
      </c>
    </row>
    <row r="14" spans="1:36" ht="13.15" customHeight="1">
      <c r="A14" s="246" t="s">
        <v>424</v>
      </c>
      <c r="B14" s="246" t="s">
        <v>425</v>
      </c>
      <c r="C14" s="245">
        <v>-5.1000000000000014</v>
      </c>
      <c r="D14" s="245">
        <v>-3.9000000000000008</v>
      </c>
      <c r="E14" s="245">
        <v>-3.7</v>
      </c>
      <c r="F14" s="245">
        <v>-2.4</v>
      </c>
      <c r="G14" s="245">
        <v>-1.5</v>
      </c>
      <c r="H14" s="245">
        <v>-1.3</v>
      </c>
      <c r="I14" s="245">
        <v>-1.4</v>
      </c>
      <c r="J14" s="245">
        <v>-3.2</v>
      </c>
      <c r="K14" s="245">
        <v>-4.1000000000000014</v>
      </c>
      <c r="L14" s="245">
        <v>-3.6</v>
      </c>
      <c r="M14" s="245">
        <v>-3.5</v>
      </c>
      <c r="N14" s="235">
        <v>-2.7</v>
      </c>
      <c r="O14" s="235">
        <v>-3</v>
      </c>
      <c r="P14" s="235">
        <v>-3.5</v>
      </c>
      <c r="Q14" s="235">
        <v>-7.4</v>
      </c>
      <c r="R14" s="235">
        <v>-7.2</v>
      </c>
      <c r="S14" s="235">
        <v>-5.3000000000000007</v>
      </c>
      <c r="T14" s="235">
        <v>-5.2</v>
      </c>
      <c r="U14" s="235">
        <v>-4.9000000000000004</v>
      </c>
      <c r="V14" s="235">
        <v>-4.6000000000000014</v>
      </c>
      <c r="W14" s="235">
        <v>-3.9000000000000008</v>
      </c>
      <c r="X14" s="235">
        <v>-3.8</v>
      </c>
      <c r="Y14" s="235">
        <v>-3.4000000000000008</v>
      </c>
      <c r="Z14" s="235">
        <v>-2.2999999999999998</v>
      </c>
      <c r="AA14" s="235">
        <v>-2.4</v>
      </c>
      <c r="AB14" s="235">
        <v>-8.9</v>
      </c>
      <c r="AC14" s="235">
        <v>-6.6</v>
      </c>
      <c r="AD14" s="235">
        <v>-4.7</v>
      </c>
      <c r="AE14" s="235">
        <v>-5.4</v>
      </c>
      <c r="AF14" s="235">
        <v>-5.8000000000000016</v>
      </c>
      <c r="AG14" s="352">
        <v>-5.6000000000000014</v>
      </c>
      <c r="AH14" s="352">
        <v>-5.7</v>
      </c>
      <c r="AI14" s="237">
        <f t="shared" si="0"/>
        <v>-4.7090909090909099</v>
      </c>
      <c r="AJ14" s="289">
        <f t="shared" si="1"/>
        <v>-4.5818181818181829</v>
      </c>
    </row>
    <row r="15" spans="1:36" ht="13.15" customHeight="1">
      <c r="A15" s="246" t="s">
        <v>426</v>
      </c>
      <c r="B15" s="246" t="s">
        <v>427</v>
      </c>
      <c r="C15" s="245">
        <v>-0.5</v>
      </c>
      <c r="D15" s="245">
        <v>-4.9000000000000004</v>
      </c>
      <c r="E15" s="245">
        <v>1.4</v>
      </c>
      <c r="F15" s="245">
        <v>-0.8</v>
      </c>
      <c r="G15" s="245">
        <v>-8.7000000000000011</v>
      </c>
      <c r="H15" s="245">
        <v>-8.8000000000000007</v>
      </c>
      <c r="I15" s="245">
        <v>-4.6000000000000014</v>
      </c>
      <c r="J15" s="245">
        <v>-4.6000000000000014</v>
      </c>
      <c r="K15" s="245">
        <v>-4.6000000000000014</v>
      </c>
      <c r="L15" s="245">
        <v>-5.7</v>
      </c>
      <c r="M15" s="245">
        <v>-3</v>
      </c>
      <c r="N15" s="235">
        <v>-1.9</v>
      </c>
      <c r="O15" s="235">
        <v>-2.1</v>
      </c>
      <c r="P15" s="235">
        <v>-2.2999999999999998</v>
      </c>
      <c r="Q15" s="235">
        <v>-7</v>
      </c>
      <c r="R15" s="235">
        <v>-6.6</v>
      </c>
      <c r="S15" s="235">
        <v>-7.6</v>
      </c>
      <c r="T15" s="235">
        <v>-5.5</v>
      </c>
      <c r="U15" s="235">
        <v>-5.5</v>
      </c>
      <c r="V15" s="235">
        <v>-5.1000000000000014</v>
      </c>
      <c r="W15" s="235">
        <v>-3.5</v>
      </c>
      <c r="X15" s="235">
        <v>-1</v>
      </c>
      <c r="Y15" s="235">
        <v>0.5</v>
      </c>
      <c r="Z15" s="235">
        <v>0</v>
      </c>
      <c r="AA15" s="235">
        <v>0.2</v>
      </c>
      <c r="AB15" s="235">
        <v>-7.2</v>
      </c>
      <c r="AC15" s="235">
        <v>-2.6</v>
      </c>
      <c r="AD15" s="235">
        <v>0.1</v>
      </c>
      <c r="AE15" s="235">
        <v>-0.8</v>
      </c>
      <c r="AF15" s="235">
        <v>-2.4</v>
      </c>
      <c r="AG15" s="352">
        <v>-2.7</v>
      </c>
      <c r="AH15" s="352">
        <v>-2.6</v>
      </c>
      <c r="AI15" s="237">
        <f t="shared" si="0"/>
        <v>-1.9818181818181819</v>
      </c>
      <c r="AJ15" s="289">
        <f t="shared" si="1"/>
        <v>-4.7090909090909099</v>
      </c>
    </row>
    <row r="16" spans="1:36" ht="13.15" customHeight="1">
      <c r="A16" s="246" t="s">
        <v>428</v>
      </c>
      <c r="B16" s="246" t="s">
        <v>429</v>
      </c>
      <c r="C16" s="245">
        <v>-7.2</v>
      </c>
      <c r="D16" s="245">
        <v>-6.6</v>
      </c>
      <c r="E16" s="245">
        <v>-3</v>
      </c>
      <c r="F16" s="245">
        <v>-3</v>
      </c>
      <c r="G16" s="245">
        <v>-1.8</v>
      </c>
      <c r="H16" s="245">
        <v>-2.4</v>
      </c>
      <c r="I16" s="245">
        <v>-3.2</v>
      </c>
      <c r="J16" s="245">
        <v>-2.9000000000000008</v>
      </c>
      <c r="K16" s="245">
        <v>-3.2</v>
      </c>
      <c r="L16" s="245">
        <v>-3.5</v>
      </c>
      <c r="M16" s="245">
        <v>-4.1000000000000014</v>
      </c>
      <c r="N16" s="235">
        <v>-3.6</v>
      </c>
      <c r="O16" s="235">
        <v>-1.3</v>
      </c>
      <c r="P16" s="235">
        <v>-2.6</v>
      </c>
      <c r="Q16" s="235">
        <v>-5.1000000000000014</v>
      </c>
      <c r="R16" s="235">
        <v>-4.2</v>
      </c>
      <c r="S16" s="235">
        <v>-3.5</v>
      </c>
      <c r="T16" s="235">
        <v>-3</v>
      </c>
      <c r="U16" s="235">
        <v>-2.9000000000000008</v>
      </c>
      <c r="V16" s="235">
        <v>-2.8</v>
      </c>
      <c r="W16" s="235">
        <v>-2.5</v>
      </c>
      <c r="X16" s="235">
        <v>-2.4</v>
      </c>
      <c r="Y16" s="235">
        <v>-2.5</v>
      </c>
      <c r="Z16" s="235">
        <v>-2.2000000000000002</v>
      </c>
      <c r="AA16" s="235">
        <v>-1.5</v>
      </c>
      <c r="AB16" s="235">
        <v>-9.4</v>
      </c>
      <c r="AC16" s="235">
        <v>-8.9</v>
      </c>
      <c r="AD16" s="235">
        <v>-8.1</v>
      </c>
      <c r="AE16" s="235">
        <v>-7.2</v>
      </c>
      <c r="AF16" s="235">
        <v>-3.4000000000000008</v>
      </c>
      <c r="AG16" s="352">
        <v>-3.3</v>
      </c>
      <c r="AH16" s="352">
        <v>-2.9000000000000008</v>
      </c>
      <c r="AI16" s="237">
        <f t="shared" si="0"/>
        <v>-4.627272727272727</v>
      </c>
      <c r="AJ16" s="289">
        <f t="shared" si="1"/>
        <v>-3.3636363636363638</v>
      </c>
    </row>
    <row r="17" spans="1:36" ht="13.15" customHeight="1">
      <c r="A17" s="246" t="s">
        <v>430</v>
      </c>
      <c r="B17" s="246" t="s">
        <v>430</v>
      </c>
      <c r="C17" s="245">
        <v>-0.3</v>
      </c>
      <c r="D17" s="245">
        <v>-2.4</v>
      </c>
      <c r="E17" s="245">
        <v>-4.4000000000000004</v>
      </c>
      <c r="F17" s="245">
        <v>-3.2</v>
      </c>
      <c r="G17" s="245">
        <v>-3.5</v>
      </c>
      <c r="H17" s="245">
        <v>-1.8</v>
      </c>
      <c r="I17" s="245">
        <v>-1.7</v>
      </c>
      <c r="J17" s="245">
        <v>-3.8</v>
      </c>
      <c r="K17" s="245">
        <v>-5.7</v>
      </c>
      <c r="L17" s="245">
        <v>-3.6</v>
      </c>
      <c r="M17" s="245">
        <v>-2.1</v>
      </c>
      <c r="N17" s="235">
        <v>-1</v>
      </c>
      <c r="O17" s="235">
        <v>3.2</v>
      </c>
      <c r="P17" s="235">
        <v>0.70000000000000018</v>
      </c>
      <c r="Q17" s="235">
        <v>-5.6000000000000014</v>
      </c>
      <c r="R17" s="235">
        <v>-5.1000000000000014</v>
      </c>
      <c r="S17" s="235">
        <v>-5.9</v>
      </c>
      <c r="T17" s="235">
        <v>-15.2</v>
      </c>
      <c r="U17" s="235">
        <v>-5.6000000000000014</v>
      </c>
      <c r="V17" s="235">
        <v>-8.8000000000000007</v>
      </c>
      <c r="W17" s="235">
        <v>-0.8</v>
      </c>
      <c r="X17" s="235">
        <v>0.5</v>
      </c>
      <c r="Y17" s="235">
        <v>2.1</v>
      </c>
      <c r="Z17" s="235">
        <v>-3.4000000000000008</v>
      </c>
      <c r="AA17" s="235">
        <v>1</v>
      </c>
      <c r="AB17" s="235">
        <v>-5.6000000000000014</v>
      </c>
      <c r="AC17" s="235">
        <v>-1.6</v>
      </c>
      <c r="AD17" s="235">
        <v>2.7</v>
      </c>
      <c r="AE17" s="235">
        <v>1.7</v>
      </c>
      <c r="AF17" s="235">
        <v>4.3</v>
      </c>
      <c r="AG17" s="352">
        <v>3.5</v>
      </c>
      <c r="AH17" s="352">
        <v>3.4000000000000008</v>
      </c>
      <c r="AI17" s="237">
        <f t="shared" si="0"/>
        <v>-0.71818181818181881</v>
      </c>
      <c r="AJ17" s="289">
        <f t="shared" si="1"/>
        <v>-4.1727272727272728</v>
      </c>
    </row>
    <row r="18" spans="1:36" ht="13.15" customHeight="1">
      <c r="A18" s="246" t="s">
        <v>431</v>
      </c>
      <c r="B18" s="246" t="s">
        <v>432</v>
      </c>
      <c r="C18" s="245">
        <v>-1.5</v>
      </c>
      <c r="D18" s="245">
        <v>-0.4</v>
      </c>
      <c r="E18" s="245">
        <v>1.5</v>
      </c>
      <c r="F18" s="245">
        <v>0</v>
      </c>
      <c r="G18" s="245">
        <v>-3.8</v>
      </c>
      <c r="H18" s="245">
        <v>-2.8</v>
      </c>
      <c r="I18" s="245">
        <v>-2</v>
      </c>
      <c r="J18" s="245">
        <v>-2.4</v>
      </c>
      <c r="K18" s="245">
        <v>-1.6</v>
      </c>
      <c r="L18" s="245">
        <v>-1.2</v>
      </c>
      <c r="M18" s="245">
        <v>-0.5</v>
      </c>
      <c r="N18" s="235">
        <v>-0.60000000000000009</v>
      </c>
      <c r="O18" s="235">
        <v>-0.60000000000000009</v>
      </c>
      <c r="P18" s="235">
        <v>-4.5</v>
      </c>
      <c r="Q18" s="235">
        <v>-9.8000000000000007</v>
      </c>
      <c r="R18" s="235">
        <v>-8.8000000000000007</v>
      </c>
      <c r="S18" s="235">
        <v>-4.5</v>
      </c>
      <c r="T18" s="235">
        <v>-1.5</v>
      </c>
      <c r="U18" s="235">
        <v>-1.3</v>
      </c>
      <c r="V18" s="235">
        <v>-1.7</v>
      </c>
      <c r="W18" s="235">
        <v>-1.5</v>
      </c>
      <c r="X18" s="235">
        <v>0</v>
      </c>
      <c r="Y18" s="235">
        <v>-0.3</v>
      </c>
      <c r="Z18" s="235">
        <v>-1.4</v>
      </c>
      <c r="AA18" s="235">
        <v>-0.2</v>
      </c>
      <c r="AB18" s="235">
        <v>-4.1000000000000014</v>
      </c>
      <c r="AC18" s="235">
        <v>-7.2</v>
      </c>
      <c r="AD18" s="235">
        <v>-4.9000000000000004</v>
      </c>
      <c r="AE18" s="235">
        <v>-2.4</v>
      </c>
      <c r="AF18" s="235">
        <v>-1.8</v>
      </c>
      <c r="AG18" s="352">
        <v>-3.1</v>
      </c>
      <c r="AH18" s="352">
        <v>-3.1</v>
      </c>
      <c r="AI18" s="237">
        <f t="shared" si="0"/>
        <v>-2.3181818181818183</v>
      </c>
      <c r="AJ18" s="289">
        <f t="shared" si="1"/>
        <v>-3.1727272727272724</v>
      </c>
    </row>
    <row r="19" spans="1:36" ht="13.15" customHeight="1">
      <c r="A19" s="246" t="s">
        <v>433</v>
      </c>
      <c r="B19" s="246" t="s">
        <v>434</v>
      </c>
      <c r="C19" s="245">
        <v>-1.5</v>
      </c>
      <c r="D19" s="245">
        <v>-3.2</v>
      </c>
      <c r="E19" s="245">
        <v>-11.7</v>
      </c>
      <c r="F19" s="245">
        <v>-3</v>
      </c>
      <c r="G19" s="245">
        <v>-2.8</v>
      </c>
      <c r="H19" s="245">
        <v>-3.2</v>
      </c>
      <c r="I19" s="245">
        <v>-3.5</v>
      </c>
      <c r="J19" s="245">
        <v>-1.9</v>
      </c>
      <c r="K19" s="245">
        <v>-1.3</v>
      </c>
      <c r="L19" s="245">
        <v>-1.4</v>
      </c>
      <c r="M19" s="245">
        <v>-0.3</v>
      </c>
      <c r="N19" s="235">
        <v>-0.3</v>
      </c>
      <c r="O19" s="235">
        <v>-0.8</v>
      </c>
      <c r="P19" s="235">
        <v>-3.1</v>
      </c>
      <c r="Q19" s="235">
        <v>-9.1</v>
      </c>
      <c r="R19" s="235">
        <v>-6.9</v>
      </c>
      <c r="S19" s="235">
        <v>-5.9</v>
      </c>
      <c r="T19" s="235">
        <v>-3.1</v>
      </c>
      <c r="U19" s="235">
        <v>-2.7</v>
      </c>
      <c r="V19" s="235">
        <v>-1.8</v>
      </c>
      <c r="W19" s="235">
        <v>-0.8</v>
      </c>
      <c r="X19" s="235">
        <v>0</v>
      </c>
      <c r="Y19" s="235">
        <v>0.4</v>
      </c>
      <c r="Z19" s="235">
        <v>0.5</v>
      </c>
      <c r="AA19" s="235">
        <v>0.4</v>
      </c>
      <c r="AB19" s="235">
        <v>-6.4</v>
      </c>
      <c r="AC19" s="235">
        <v>-1.2</v>
      </c>
      <c r="AD19" s="235">
        <v>-0.70000000000000018</v>
      </c>
      <c r="AE19" s="235">
        <v>-0.70000000000000018</v>
      </c>
      <c r="AF19" s="235">
        <v>-1.3</v>
      </c>
      <c r="AG19" s="352">
        <v>-2.2999999999999998</v>
      </c>
      <c r="AH19" s="352">
        <v>-2.2999999999999998</v>
      </c>
      <c r="AI19" s="237">
        <f t="shared" si="0"/>
        <v>-1.0545454545454547</v>
      </c>
      <c r="AJ19" s="289">
        <f t="shared" si="1"/>
        <v>-3.1727272727272724</v>
      </c>
    </row>
    <row r="20" spans="1:36" ht="13.15" customHeight="1">
      <c r="A20" s="246" t="s">
        <v>435</v>
      </c>
      <c r="B20" s="246" t="s">
        <v>436</v>
      </c>
      <c r="C20" s="245">
        <v>2.7</v>
      </c>
      <c r="D20" s="245">
        <v>2.2999999999999998</v>
      </c>
      <c r="E20" s="245">
        <v>2.5</v>
      </c>
      <c r="F20" s="245">
        <v>2.8</v>
      </c>
      <c r="G20" s="245">
        <v>3.1</v>
      </c>
      <c r="H20" s="245">
        <v>5.5</v>
      </c>
      <c r="I20" s="245">
        <v>5.6000000000000014</v>
      </c>
      <c r="J20" s="245">
        <v>2</v>
      </c>
      <c r="K20" s="245">
        <v>0.3</v>
      </c>
      <c r="L20" s="245">
        <v>-1.4</v>
      </c>
      <c r="M20" s="245">
        <v>-0.2</v>
      </c>
      <c r="N20" s="235">
        <v>1.9</v>
      </c>
      <c r="O20" s="235">
        <v>4.4000000000000004</v>
      </c>
      <c r="P20" s="235">
        <v>3.4000000000000008</v>
      </c>
      <c r="Q20" s="235">
        <v>-0.2</v>
      </c>
      <c r="R20" s="235">
        <v>-0.3</v>
      </c>
      <c r="S20" s="235">
        <v>0.70000000000000018</v>
      </c>
      <c r="T20" s="235">
        <v>0.5</v>
      </c>
      <c r="U20" s="235">
        <v>0.8</v>
      </c>
      <c r="V20" s="235">
        <v>1.3</v>
      </c>
      <c r="W20" s="235">
        <v>1.3</v>
      </c>
      <c r="X20" s="235">
        <v>1.9</v>
      </c>
      <c r="Y20" s="235">
        <v>1.4</v>
      </c>
      <c r="Z20" s="235">
        <v>3.2</v>
      </c>
      <c r="AA20" s="235">
        <v>2.7</v>
      </c>
      <c r="AB20" s="235">
        <v>-3.1</v>
      </c>
      <c r="AC20" s="235">
        <v>1</v>
      </c>
      <c r="AD20" s="235">
        <v>0.2</v>
      </c>
      <c r="AE20" s="235">
        <v>-0.8</v>
      </c>
      <c r="AF20" s="235">
        <v>1</v>
      </c>
      <c r="AG20" s="352">
        <v>-0.4</v>
      </c>
      <c r="AH20" s="352">
        <v>-0.5</v>
      </c>
      <c r="AI20" s="237">
        <f t="shared" si="0"/>
        <v>0.9181818181818181</v>
      </c>
      <c r="AJ20" s="289">
        <f t="shared" si="1"/>
        <v>0.90000000000000024</v>
      </c>
    </row>
    <row r="21" spans="1:36" ht="13.15" customHeight="1">
      <c r="A21" s="234" t="s">
        <v>437</v>
      </c>
      <c r="B21" s="234" t="s">
        <v>438</v>
      </c>
      <c r="C21" s="245">
        <v>-8.6</v>
      </c>
      <c r="D21" s="245">
        <v>-4.4000000000000004</v>
      </c>
      <c r="E21" s="245">
        <v>-5.5</v>
      </c>
      <c r="F21" s="245">
        <v>-7.4</v>
      </c>
      <c r="G21" s="245">
        <v>-5.3000000000000007</v>
      </c>
      <c r="H21" s="245">
        <v>-3</v>
      </c>
      <c r="I21" s="245">
        <v>-4</v>
      </c>
      <c r="J21" s="245">
        <v>-8.8000000000000007</v>
      </c>
      <c r="K21" s="245">
        <v>-7.2</v>
      </c>
      <c r="L21" s="245">
        <v>-6.6</v>
      </c>
      <c r="M21" s="245">
        <v>-7.8000000000000016</v>
      </c>
      <c r="N21" s="235">
        <v>-9.3000000000000007</v>
      </c>
      <c r="O21" s="235">
        <v>-5.1000000000000014</v>
      </c>
      <c r="P21" s="235">
        <v>-3.8</v>
      </c>
      <c r="Q21" s="235">
        <v>-4.8000000000000007</v>
      </c>
      <c r="R21" s="235">
        <v>-4.4000000000000004</v>
      </c>
      <c r="S21" s="235">
        <v>-5.2</v>
      </c>
      <c r="T21" s="235">
        <v>-2.2999999999999998</v>
      </c>
      <c r="U21" s="235">
        <v>-2.6</v>
      </c>
      <c r="V21" s="235">
        <v>-2.8</v>
      </c>
      <c r="W21" s="235">
        <v>-2</v>
      </c>
      <c r="X21" s="235">
        <v>-1.8</v>
      </c>
      <c r="Y21" s="235">
        <v>-2.5</v>
      </c>
      <c r="Z21" s="235">
        <v>-2</v>
      </c>
      <c r="AA21" s="235">
        <v>-2</v>
      </c>
      <c r="AB21" s="235">
        <v>-7.5</v>
      </c>
      <c r="AC21" s="235">
        <v>-7.1</v>
      </c>
      <c r="AD21" s="235">
        <v>-6.2</v>
      </c>
      <c r="AE21" s="235">
        <v>-6.7</v>
      </c>
      <c r="AF21" s="235">
        <v>-4.9000000000000004</v>
      </c>
      <c r="AG21" s="352">
        <v>-4.6000000000000014</v>
      </c>
      <c r="AH21" s="352">
        <v>-4.7</v>
      </c>
      <c r="AI21" s="237">
        <f t="shared" si="0"/>
        <v>-4.1363636363636367</v>
      </c>
      <c r="AJ21" s="289">
        <f t="shared" si="1"/>
        <v>-5.3727272727272721</v>
      </c>
    </row>
    <row r="22" spans="1:36" ht="13.15" customHeight="1">
      <c r="A22" s="246" t="s">
        <v>439</v>
      </c>
      <c r="B22" s="246" t="s">
        <v>439</v>
      </c>
      <c r="C22" s="245">
        <v>-3.5</v>
      </c>
      <c r="D22" s="245">
        <v>-7.7</v>
      </c>
      <c r="E22" s="245">
        <v>-7</v>
      </c>
      <c r="F22" s="245">
        <v>-9.2000000000000011</v>
      </c>
      <c r="G22" s="245">
        <v>-6.7</v>
      </c>
      <c r="H22" s="245">
        <v>-5.5</v>
      </c>
      <c r="I22" s="245">
        <v>-6.1</v>
      </c>
      <c r="J22" s="245">
        <v>-5.4</v>
      </c>
      <c r="K22" s="245">
        <v>-9</v>
      </c>
      <c r="L22" s="245">
        <v>-4.2</v>
      </c>
      <c r="M22" s="245">
        <v>-2.8</v>
      </c>
      <c r="N22" s="235">
        <v>-2.5</v>
      </c>
      <c r="O22" s="235">
        <v>-2.1</v>
      </c>
      <c r="P22" s="235">
        <v>-4.1000000000000014</v>
      </c>
      <c r="Q22" s="235">
        <v>-3.1</v>
      </c>
      <c r="R22" s="235">
        <v>-2.2000000000000002</v>
      </c>
      <c r="S22" s="235">
        <v>-3</v>
      </c>
      <c r="T22" s="235">
        <v>-3.3</v>
      </c>
      <c r="U22" s="235">
        <v>-2.2000000000000002</v>
      </c>
      <c r="V22" s="235">
        <v>-1.5</v>
      </c>
      <c r="W22" s="235">
        <v>-0.8</v>
      </c>
      <c r="X22" s="235">
        <v>1.1000000000000001</v>
      </c>
      <c r="Y22" s="235">
        <v>3.4000000000000008</v>
      </c>
      <c r="Z22" s="235">
        <v>1.9</v>
      </c>
      <c r="AA22" s="235">
        <v>0.70000000000000018</v>
      </c>
      <c r="AB22" s="235">
        <v>-8.7000000000000011</v>
      </c>
      <c r="AC22" s="235">
        <v>-7</v>
      </c>
      <c r="AD22" s="235">
        <v>-5.2</v>
      </c>
      <c r="AE22" s="235">
        <v>-4.7</v>
      </c>
      <c r="AF22" s="235">
        <v>-3.7</v>
      </c>
      <c r="AG22" s="352">
        <v>-3.2</v>
      </c>
      <c r="AH22" s="352">
        <v>-2.8</v>
      </c>
      <c r="AI22" s="237">
        <f t="shared" si="0"/>
        <v>-2.2272727272727271</v>
      </c>
      <c r="AJ22" s="289">
        <f t="shared" si="1"/>
        <v>-3.5</v>
      </c>
    </row>
    <row r="23" spans="1:36" ht="13.15" customHeight="1">
      <c r="A23" s="246" t="s">
        <v>440</v>
      </c>
      <c r="B23" s="246" t="s">
        <v>441</v>
      </c>
      <c r="C23" s="245">
        <v>-8.7000000000000011</v>
      </c>
      <c r="D23" s="245">
        <v>-1.9</v>
      </c>
      <c r="E23" s="245">
        <v>-1.6</v>
      </c>
      <c r="F23" s="245">
        <v>-1.3</v>
      </c>
      <c r="G23" s="245">
        <v>0.3</v>
      </c>
      <c r="H23" s="245">
        <v>1.1000000000000001</v>
      </c>
      <c r="I23" s="245">
        <v>-0.5</v>
      </c>
      <c r="J23" s="245">
        <v>-2.2000000000000002</v>
      </c>
      <c r="K23" s="245">
        <v>-3.2</v>
      </c>
      <c r="L23" s="245">
        <v>-1.8</v>
      </c>
      <c r="M23" s="245">
        <v>-0.5</v>
      </c>
      <c r="N23" s="235">
        <v>0</v>
      </c>
      <c r="O23" s="235">
        <v>-0.3</v>
      </c>
      <c r="P23" s="235">
        <v>0</v>
      </c>
      <c r="Q23" s="235">
        <v>-5.1000000000000014</v>
      </c>
      <c r="R23" s="235">
        <v>-5.3000000000000007</v>
      </c>
      <c r="S23" s="235">
        <v>-4.4000000000000004</v>
      </c>
      <c r="T23" s="235">
        <v>-3.8</v>
      </c>
      <c r="U23" s="235">
        <v>-2.9000000000000008</v>
      </c>
      <c r="V23" s="235">
        <v>-2.2000000000000002</v>
      </c>
      <c r="W23" s="235">
        <v>-1.8</v>
      </c>
      <c r="X23" s="235">
        <v>0.2</v>
      </c>
      <c r="Y23" s="235">
        <v>1.3</v>
      </c>
      <c r="Z23" s="235">
        <v>1.5</v>
      </c>
      <c r="AA23" s="235">
        <v>1.8</v>
      </c>
      <c r="AB23" s="235">
        <v>-3.6</v>
      </c>
      <c r="AC23" s="235">
        <v>-2.2000000000000002</v>
      </c>
      <c r="AD23" s="235">
        <v>0</v>
      </c>
      <c r="AE23" s="235">
        <v>-0.4</v>
      </c>
      <c r="AF23" s="235">
        <v>-0.9</v>
      </c>
      <c r="AG23" s="352">
        <v>-2.1</v>
      </c>
      <c r="AH23" s="352">
        <v>-2.7</v>
      </c>
      <c r="AI23" s="237">
        <f t="shared" si="0"/>
        <v>-0.57272727272727275</v>
      </c>
      <c r="AJ23" s="289">
        <f t="shared" si="1"/>
        <v>-2.4818181818181824</v>
      </c>
    </row>
    <row r="24" spans="1:36" ht="13.15" customHeight="1">
      <c r="A24" s="246" t="s">
        <v>442</v>
      </c>
      <c r="B24" s="246" t="s">
        <v>443</v>
      </c>
      <c r="C24" s="245">
        <v>-6.2</v>
      </c>
      <c r="D24" s="245">
        <v>-4.6000000000000014</v>
      </c>
      <c r="E24" s="245">
        <v>-2.6</v>
      </c>
      <c r="F24" s="245">
        <v>-2.8</v>
      </c>
      <c r="G24" s="245">
        <v>-2.6</v>
      </c>
      <c r="H24" s="245">
        <v>-2.4</v>
      </c>
      <c r="I24" s="245">
        <v>-0.70000000000000018</v>
      </c>
      <c r="J24" s="245">
        <v>-1.4</v>
      </c>
      <c r="K24" s="245">
        <v>-1.8</v>
      </c>
      <c r="L24" s="245">
        <v>-4.9000000000000004</v>
      </c>
      <c r="M24" s="245">
        <v>-2.6</v>
      </c>
      <c r="N24" s="235">
        <v>-2.6</v>
      </c>
      <c r="O24" s="235">
        <v>-1.4</v>
      </c>
      <c r="P24" s="235">
        <v>-1.6</v>
      </c>
      <c r="Q24" s="235">
        <v>-5.4</v>
      </c>
      <c r="R24" s="235">
        <v>-4.5</v>
      </c>
      <c r="S24" s="235">
        <v>-2.5</v>
      </c>
      <c r="T24" s="235">
        <v>-2.2000000000000002</v>
      </c>
      <c r="U24" s="235">
        <v>-2</v>
      </c>
      <c r="V24" s="235">
        <v>-1.9</v>
      </c>
      <c r="W24" s="235">
        <v>-0.5</v>
      </c>
      <c r="X24" s="235">
        <v>-1.5</v>
      </c>
      <c r="Y24" s="235">
        <v>-0.8</v>
      </c>
      <c r="Z24" s="235">
        <v>0.2</v>
      </c>
      <c r="AA24" s="235">
        <v>0.5</v>
      </c>
      <c r="AB24" s="235">
        <v>-8.2000000000000011</v>
      </c>
      <c r="AC24" s="235">
        <v>-5.7</v>
      </c>
      <c r="AD24" s="235">
        <v>-3.4000000000000008</v>
      </c>
      <c r="AE24" s="235">
        <v>-2.6</v>
      </c>
      <c r="AF24" s="235">
        <v>-4.7</v>
      </c>
      <c r="AG24" s="352">
        <v>-4.4000000000000004</v>
      </c>
      <c r="AH24" s="352">
        <v>-4.2</v>
      </c>
      <c r="AI24" s="237">
        <f t="shared" si="0"/>
        <v>-2.6000000000000005</v>
      </c>
      <c r="AJ24" s="289">
        <f t="shared" si="1"/>
        <v>-2.8636363636363638</v>
      </c>
    </row>
    <row r="25" spans="1:36" ht="13.15" customHeight="1">
      <c r="A25" s="234" t="s">
        <v>444</v>
      </c>
      <c r="B25" s="234" t="s">
        <v>445</v>
      </c>
      <c r="C25" s="245">
        <v>-4.2</v>
      </c>
      <c r="D25" s="245">
        <v>-4.6000000000000014</v>
      </c>
      <c r="E25" s="245">
        <v>-4.5</v>
      </c>
      <c r="F25" s="245">
        <v>-4.2</v>
      </c>
      <c r="G25" s="245">
        <v>-2.2000000000000002</v>
      </c>
      <c r="H25" s="245">
        <v>-4</v>
      </c>
      <c r="I25" s="245">
        <v>-4.7</v>
      </c>
      <c r="J25" s="245">
        <v>-4.8000000000000007</v>
      </c>
      <c r="K25" s="245">
        <v>-6</v>
      </c>
      <c r="L25" s="245">
        <v>-5</v>
      </c>
      <c r="M25" s="245">
        <v>-3.9000000000000008</v>
      </c>
      <c r="N25" s="235">
        <v>-3.5</v>
      </c>
      <c r="O25" s="235">
        <v>-1.9</v>
      </c>
      <c r="P25" s="235">
        <v>-3.6</v>
      </c>
      <c r="Q25" s="235">
        <v>-7.2</v>
      </c>
      <c r="R25" s="235">
        <v>-7.4</v>
      </c>
      <c r="S25" s="235">
        <v>-5</v>
      </c>
      <c r="T25" s="235">
        <v>-3.8</v>
      </c>
      <c r="U25" s="235">
        <v>-4.2</v>
      </c>
      <c r="V25" s="235">
        <v>-3.7</v>
      </c>
      <c r="W25" s="235">
        <v>-2.6</v>
      </c>
      <c r="X25" s="235">
        <v>-2.4</v>
      </c>
      <c r="Y25" s="235">
        <v>-1.5</v>
      </c>
      <c r="Z25" s="235">
        <v>-0.2</v>
      </c>
      <c r="AA25" s="235">
        <v>-0.70000000000000018</v>
      </c>
      <c r="AB25" s="235">
        <v>-6.9</v>
      </c>
      <c r="AC25" s="235">
        <v>-1.7</v>
      </c>
      <c r="AD25" s="235">
        <v>-3.4000000000000008</v>
      </c>
      <c r="AE25" s="235">
        <v>-5.3000000000000007</v>
      </c>
      <c r="AF25" s="235">
        <v>-6.6</v>
      </c>
      <c r="AG25" s="352">
        <v>-6.4</v>
      </c>
      <c r="AH25" s="352">
        <v>-6.1</v>
      </c>
      <c r="AI25" s="237">
        <f t="shared" si="0"/>
        <v>-3.1818181818181817</v>
      </c>
      <c r="AJ25" s="289">
        <f t="shared" si="1"/>
        <v>-4.6818181818181817</v>
      </c>
    </row>
    <row r="26" spans="1:36" ht="13.15" customHeight="1">
      <c r="A26" s="246" t="s">
        <v>446</v>
      </c>
      <c r="B26" s="246" t="s">
        <v>447</v>
      </c>
      <c r="C26" s="245">
        <v>-5.2</v>
      </c>
      <c r="D26" s="245">
        <v>-4.7</v>
      </c>
      <c r="E26" s="245">
        <v>-3.7</v>
      </c>
      <c r="F26" s="245">
        <v>-4.4000000000000004</v>
      </c>
      <c r="G26" s="245">
        <v>-3</v>
      </c>
      <c r="H26" s="245">
        <v>-3.2</v>
      </c>
      <c r="I26" s="245">
        <v>-4.7</v>
      </c>
      <c r="J26" s="245">
        <v>-3.3</v>
      </c>
      <c r="K26" s="245">
        <v>-5.7</v>
      </c>
      <c r="L26" s="245">
        <v>-6.2</v>
      </c>
      <c r="M26" s="245">
        <v>-6.1</v>
      </c>
      <c r="N26" s="235">
        <v>-4.2</v>
      </c>
      <c r="O26" s="235">
        <v>-2.9000000000000008</v>
      </c>
      <c r="P26" s="235">
        <v>-3.8</v>
      </c>
      <c r="Q26" s="235">
        <v>-9.9</v>
      </c>
      <c r="R26" s="235">
        <v>-11.4</v>
      </c>
      <c r="S26" s="235">
        <v>-7.7</v>
      </c>
      <c r="T26" s="235">
        <v>-6.2</v>
      </c>
      <c r="U26" s="235">
        <v>-5.2</v>
      </c>
      <c r="V26" s="235">
        <v>-7.4</v>
      </c>
      <c r="W26" s="235">
        <v>-4.5</v>
      </c>
      <c r="X26" s="235">
        <v>-1.9</v>
      </c>
      <c r="Y26" s="235">
        <v>-3</v>
      </c>
      <c r="Z26" s="235">
        <v>-0.4</v>
      </c>
      <c r="AA26" s="235">
        <v>0.1</v>
      </c>
      <c r="AB26" s="235">
        <v>-5.8000000000000016</v>
      </c>
      <c r="AC26" s="235">
        <v>-2.8</v>
      </c>
      <c r="AD26" s="235">
        <v>-0.3</v>
      </c>
      <c r="AE26" s="235">
        <v>1.2</v>
      </c>
      <c r="AF26" s="235">
        <v>0.70000000000000018</v>
      </c>
      <c r="AG26" s="352">
        <v>0.1</v>
      </c>
      <c r="AH26" s="352">
        <v>-0.60000000000000009</v>
      </c>
      <c r="AI26" s="237">
        <f t="shared" si="0"/>
        <v>-2.1909090909090909</v>
      </c>
      <c r="AJ26" s="289">
        <f t="shared" si="1"/>
        <v>-6.3000000000000007</v>
      </c>
    </row>
    <row r="27" spans="1:36" ht="13.15" customHeight="1">
      <c r="A27" s="234" t="s">
        <v>448</v>
      </c>
      <c r="B27" s="234" t="s">
        <v>449</v>
      </c>
      <c r="C27" s="245">
        <v>-2</v>
      </c>
      <c r="D27" s="245">
        <v>-3.6</v>
      </c>
      <c r="E27" s="245">
        <v>-4.4000000000000004</v>
      </c>
      <c r="F27" s="245">
        <v>-3.2</v>
      </c>
      <c r="G27" s="245">
        <v>-4.4000000000000004</v>
      </c>
      <c r="H27" s="245">
        <v>-4.6000000000000014</v>
      </c>
      <c r="I27" s="245">
        <v>-3.5</v>
      </c>
      <c r="J27" s="245">
        <v>-1.9</v>
      </c>
      <c r="K27" s="245">
        <v>-1.4</v>
      </c>
      <c r="L27" s="245">
        <v>-1.1000000000000001</v>
      </c>
      <c r="M27" s="245">
        <v>-0.8</v>
      </c>
      <c r="N27" s="235">
        <v>-2.1</v>
      </c>
      <c r="O27" s="235">
        <v>-2.8</v>
      </c>
      <c r="P27" s="235">
        <v>-5.4</v>
      </c>
      <c r="Q27" s="235">
        <v>-9.5</v>
      </c>
      <c r="R27" s="235">
        <v>-7.1</v>
      </c>
      <c r="S27" s="235">
        <v>-5.6000000000000014</v>
      </c>
      <c r="T27" s="235">
        <v>-3.8</v>
      </c>
      <c r="U27" s="235">
        <v>-2.2999999999999998</v>
      </c>
      <c r="V27" s="235">
        <v>-1.2</v>
      </c>
      <c r="W27" s="235">
        <v>-0.5</v>
      </c>
      <c r="X27" s="235">
        <v>-2.5</v>
      </c>
      <c r="Y27" s="235">
        <v>-2.5</v>
      </c>
      <c r="Z27" s="235">
        <v>-2.8</v>
      </c>
      <c r="AA27" s="235">
        <v>-4.3</v>
      </c>
      <c r="AB27" s="235">
        <v>-9.2000000000000011</v>
      </c>
      <c r="AC27" s="235">
        <v>-7.1</v>
      </c>
      <c r="AD27" s="235">
        <v>-6.4</v>
      </c>
      <c r="AE27" s="235">
        <v>-6.6</v>
      </c>
      <c r="AF27" s="235">
        <v>-9.3000000000000007</v>
      </c>
      <c r="AG27" s="352">
        <v>-8.6</v>
      </c>
      <c r="AH27" s="352">
        <v>-8.4</v>
      </c>
      <c r="AI27" s="237">
        <f t="shared" si="0"/>
        <v>-4.7636363636363646</v>
      </c>
      <c r="AJ27" s="289">
        <f t="shared" si="1"/>
        <v>-3.8090909090909091</v>
      </c>
    </row>
    <row r="28" spans="1:36" ht="13.15" customHeight="1">
      <c r="A28" s="246" t="s">
        <v>450</v>
      </c>
      <c r="B28" s="246" t="s">
        <v>451</v>
      </c>
      <c r="C28" s="245">
        <v>-8.1</v>
      </c>
      <c r="D28" s="245">
        <v>-1.1000000000000001</v>
      </c>
      <c r="E28" s="245">
        <v>-2.2999999999999998</v>
      </c>
      <c r="F28" s="245">
        <v>-2.4</v>
      </c>
      <c r="G28" s="245">
        <v>-3</v>
      </c>
      <c r="H28" s="245">
        <v>-3.8</v>
      </c>
      <c r="I28" s="245">
        <v>-4.6000000000000014</v>
      </c>
      <c r="J28" s="245">
        <v>-2.5</v>
      </c>
      <c r="K28" s="245">
        <v>-2.7</v>
      </c>
      <c r="L28" s="245">
        <v>-2</v>
      </c>
      <c r="M28" s="245">
        <v>-1.4</v>
      </c>
      <c r="N28" s="235">
        <v>-1.3</v>
      </c>
      <c r="O28" s="235">
        <v>-0.1</v>
      </c>
      <c r="P28" s="235">
        <v>-1.4</v>
      </c>
      <c r="Q28" s="235">
        <v>-5.9</v>
      </c>
      <c r="R28" s="235">
        <v>-5.6000000000000014</v>
      </c>
      <c r="S28" s="235">
        <v>-6.7</v>
      </c>
      <c r="T28" s="235">
        <v>-4.2</v>
      </c>
      <c r="U28" s="235">
        <v>-11.2</v>
      </c>
      <c r="V28" s="235">
        <v>-4.5</v>
      </c>
      <c r="W28" s="235">
        <v>-2.8</v>
      </c>
      <c r="X28" s="235">
        <v>-2</v>
      </c>
      <c r="Y28" s="235">
        <v>0.1</v>
      </c>
      <c r="Z28" s="235">
        <v>0.9</v>
      </c>
      <c r="AA28" s="235">
        <v>0.70000000000000018</v>
      </c>
      <c r="AB28" s="235">
        <v>-7.7</v>
      </c>
      <c r="AC28" s="235">
        <v>-4.6000000000000014</v>
      </c>
      <c r="AD28" s="235">
        <v>-3</v>
      </c>
      <c r="AE28" s="235">
        <v>-2.6</v>
      </c>
      <c r="AF28" s="235">
        <v>-0.9</v>
      </c>
      <c r="AG28" s="352">
        <v>-1.3</v>
      </c>
      <c r="AH28" s="352">
        <v>-1.5</v>
      </c>
      <c r="AI28" s="237">
        <f t="shared" si="0"/>
        <v>-2.4000000000000004</v>
      </c>
      <c r="AJ28" s="289">
        <f t="shared" si="1"/>
        <v>-3.8636363636363638</v>
      </c>
    </row>
    <row r="29" spans="1:36" ht="12" customHeight="1">
      <c r="A29" s="246" t="s">
        <v>452</v>
      </c>
      <c r="B29" s="246" t="s">
        <v>453</v>
      </c>
      <c r="C29" s="245">
        <v>-3.4000000000000008</v>
      </c>
      <c r="D29" s="245">
        <v>-9.7000000000000011</v>
      </c>
      <c r="E29" s="245">
        <v>-6.2</v>
      </c>
      <c r="F29" s="245">
        <v>-5.4</v>
      </c>
      <c r="G29" s="245">
        <v>-7.3000000000000016</v>
      </c>
      <c r="H29" s="245">
        <v>-12.7</v>
      </c>
      <c r="I29" s="245">
        <v>-7.7</v>
      </c>
      <c r="J29" s="245">
        <v>-8.4</v>
      </c>
      <c r="K29" s="245">
        <v>-2.2999999999999998</v>
      </c>
      <c r="L29" s="245">
        <v>-2.4</v>
      </c>
      <c r="M29" s="245">
        <v>-2.9000000000000008</v>
      </c>
      <c r="N29" s="245">
        <v>-3.6</v>
      </c>
      <c r="O29" s="235">
        <v>-2.2999999999999998</v>
      </c>
      <c r="P29" s="235">
        <v>-2.5</v>
      </c>
      <c r="Q29" s="235">
        <v>-8.2000000000000011</v>
      </c>
      <c r="R29" s="235">
        <v>-7.4</v>
      </c>
      <c r="S29" s="235">
        <v>-4.4000000000000004</v>
      </c>
      <c r="T29" s="235">
        <v>-4.4000000000000004</v>
      </c>
      <c r="U29" s="235">
        <v>-2.9000000000000008</v>
      </c>
      <c r="V29" s="235">
        <v>-3.2</v>
      </c>
      <c r="W29" s="235">
        <v>-2.8</v>
      </c>
      <c r="X29" s="235">
        <v>-2.6</v>
      </c>
      <c r="Y29" s="235">
        <v>-1</v>
      </c>
      <c r="Z29" s="235">
        <v>-1</v>
      </c>
      <c r="AA29" s="235">
        <v>-1.2</v>
      </c>
      <c r="AB29" s="235">
        <v>-5.3000000000000007</v>
      </c>
      <c r="AC29" s="235">
        <v>-5.1000000000000014</v>
      </c>
      <c r="AD29" s="235">
        <v>-1.7</v>
      </c>
      <c r="AE29" s="235">
        <v>-5.2</v>
      </c>
      <c r="AF29" s="235">
        <v>-5.3000000000000007</v>
      </c>
      <c r="AG29" s="352">
        <v>-4.9000000000000004</v>
      </c>
      <c r="AH29" s="352">
        <v>-5.1000000000000014</v>
      </c>
      <c r="AI29" s="237">
        <f t="shared" si="0"/>
        <v>-3.1272727272727279</v>
      </c>
      <c r="AJ29" s="289">
        <f t="shared" si="1"/>
        <v>-3.9363636363636361</v>
      </c>
    </row>
    <row r="30" spans="1:36" ht="13.15" customHeight="1">
      <c r="A30" s="246" t="s">
        <v>454</v>
      </c>
      <c r="B30" s="246" t="s">
        <v>455</v>
      </c>
      <c r="C30" s="245">
        <v>-5.8000000000000016</v>
      </c>
      <c r="D30" s="245">
        <v>-3.1</v>
      </c>
      <c r="E30" s="245">
        <v>-1.2</v>
      </c>
      <c r="F30" s="245">
        <v>1.7</v>
      </c>
      <c r="G30" s="245">
        <v>1.7</v>
      </c>
      <c r="H30" s="245">
        <v>6.9</v>
      </c>
      <c r="I30" s="245">
        <v>5</v>
      </c>
      <c r="J30" s="245">
        <v>4.1000000000000014</v>
      </c>
      <c r="K30" s="245">
        <v>2.4</v>
      </c>
      <c r="L30" s="245">
        <v>2.2000000000000002</v>
      </c>
      <c r="M30" s="245">
        <v>2.7</v>
      </c>
      <c r="N30" s="235">
        <v>4</v>
      </c>
      <c r="O30" s="235">
        <v>5.1000000000000014</v>
      </c>
      <c r="P30" s="235">
        <v>4.2</v>
      </c>
      <c r="Q30" s="235">
        <v>-2.5</v>
      </c>
      <c r="R30" s="235">
        <v>-2.6</v>
      </c>
      <c r="S30" s="235">
        <v>-1</v>
      </c>
      <c r="T30" s="235">
        <v>-2.2000000000000002</v>
      </c>
      <c r="U30" s="235">
        <v>-2.5</v>
      </c>
      <c r="V30" s="235">
        <v>-3</v>
      </c>
      <c r="W30" s="235">
        <v>-2.4</v>
      </c>
      <c r="X30" s="235">
        <v>-1.7</v>
      </c>
      <c r="Y30" s="235">
        <v>-0.60000000000000009</v>
      </c>
      <c r="Z30" s="235">
        <v>-0.9</v>
      </c>
      <c r="AA30" s="235">
        <v>-0.9</v>
      </c>
      <c r="AB30" s="235">
        <v>-5.5</v>
      </c>
      <c r="AC30" s="235">
        <v>-2.7</v>
      </c>
      <c r="AD30" s="235">
        <v>-0.2</v>
      </c>
      <c r="AE30" s="235">
        <v>-3</v>
      </c>
      <c r="AF30" s="235">
        <v>-4.4000000000000004</v>
      </c>
      <c r="AG30" s="352">
        <v>-3.7</v>
      </c>
      <c r="AH30" s="352">
        <v>-3.4000000000000008</v>
      </c>
      <c r="AI30" s="237">
        <f t="shared" si="0"/>
        <v>-2.3000000000000003</v>
      </c>
      <c r="AJ30" s="289">
        <f t="shared" si="1"/>
        <v>0.89090909090909098</v>
      </c>
    </row>
    <row r="31" spans="1:36" ht="13.15" customHeight="1">
      <c r="A31" s="234" t="s">
        <v>456</v>
      </c>
      <c r="B31" s="234" t="s">
        <v>457</v>
      </c>
      <c r="C31" s="245">
        <v>-7</v>
      </c>
      <c r="D31" s="245">
        <v>-3.1</v>
      </c>
      <c r="E31" s="245">
        <v>-1.6</v>
      </c>
      <c r="F31" s="245">
        <v>0.8</v>
      </c>
      <c r="G31" s="245">
        <v>0.60000000000000009</v>
      </c>
      <c r="H31" s="245">
        <v>3.1</v>
      </c>
      <c r="I31" s="245">
        <v>1.4</v>
      </c>
      <c r="J31" s="245">
        <v>-1.5</v>
      </c>
      <c r="K31" s="245">
        <v>-1.2</v>
      </c>
      <c r="L31" s="245">
        <v>0.2</v>
      </c>
      <c r="M31" s="245">
        <v>2.1</v>
      </c>
      <c r="N31" s="235">
        <v>2.2000000000000002</v>
      </c>
      <c r="O31" s="235">
        <v>3.4000000000000008</v>
      </c>
      <c r="P31" s="235">
        <v>1.9</v>
      </c>
      <c r="Q31" s="235">
        <v>-0.9</v>
      </c>
      <c r="R31" s="235">
        <v>-0.1</v>
      </c>
      <c r="S31" s="235">
        <v>-0.4</v>
      </c>
      <c r="T31" s="235">
        <v>-1.2</v>
      </c>
      <c r="U31" s="235">
        <v>-1.6</v>
      </c>
      <c r="V31" s="235">
        <v>-1.8</v>
      </c>
      <c r="W31" s="235">
        <v>-0.3</v>
      </c>
      <c r="X31" s="235">
        <v>0.9</v>
      </c>
      <c r="Y31" s="235">
        <v>1.3</v>
      </c>
      <c r="Z31" s="235">
        <v>0.70000000000000018</v>
      </c>
      <c r="AA31" s="235">
        <v>0.4</v>
      </c>
      <c r="AB31" s="235">
        <v>-3.2</v>
      </c>
      <c r="AC31" s="235">
        <v>-0.2</v>
      </c>
      <c r="AD31" s="235">
        <v>1</v>
      </c>
      <c r="AE31" s="235">
        <v>-0.8</v>
      </c>
      <c r="AF31" s="235">
        <v>-1.5</v>
      </c>
      <c r="AG31" s="352">
        <v>-1.5</v>
      </c>
      <c r="AH31" s="352">
        <v>-0.8</v>
      </c>
      <c r="AI31" s="237">
        <f t="shared" si="0"/>
        <v>-0.31818181818181818</v>
      </c>
      <c r="AJ31" s="289">
        <f t="shared" si="1"/>
        <v>0.4</v>
      </c>
    </row>
    <row r="32" spans="1:36" s="229" customFormat="1" ht="13.15" customHeight="1">
      <c r="A32" s="294" t="s">
        <v>458</v>
      </c>
      <c r="B32" s="295" t="s">
        <v>459</v>
      </c>
      <c r="C32" s="286">
        <f t="shared" ref="C32:AD32" si="2">COUNT(C5:C31)</f>
        <v>27</v>
      </c>
      <c r="D32" s="286">
        <f t="shared" si="2"/>
        <v>27</v>
      </c>
      <c r="E32" s="286">
        <f t="shared" si="2"/>
        <v>27</v>
      </c>
      <c r="F32" s="286">
        <f t="shared" si="2"/>
        <v>27</v>
      </c>
      <c r="G32" s="286">
        <f t="shared" si="2"/>
        <v>27</v>
      </c>
      <c r="H32" s="286">
        <f t="shared" si="2"/>
        <v>27</v>
      </c>
      <c r="I32" s="286">
        <f t="shared" si="2"/>
        <v>27</v>
      </c>
      <c r="J32" s="286">
        <f t="shared" si="2"/>
        <v>27</v>
      </c>
      <c r="K32" s="286">
        <f t="shared" si="2"/>
        <v>27</v>
      </c>
      <c r="L32" s="286">
        <f t="shared" si="2"/>
        <v>27</v>
      </c>
      <c r="M32" s="286">
        <f t="shared" si="2"/>
        <v>27</v>
      </c>
      <c r="N32" s="286">
        <f t="shared" si="2"/>
        <v>27</v>
      </c>
      <c r="O32" s="286">
        <f t="shared" si="2"/>
        <v>27</v>
      </c>
      <c r="P32" s="286">
        <f t="shared" si="2"/>
        <v>27</v>
      </c>
      <c r="Q32" s="286">
        <f t="shared" si="2"/>
        <v>27</v>
      </c>
      <c r="R32" s="286">
        <f t="shared" si="2"/>
        <v>27</v>
      </c>
      <c r="S32" s="286">
        <f t="shared" si="2"/>
        <v>27</v>
      </c>
      <c r="T32" s="286">
        <f t="shared" si="2"/>
        <v>27</v>
      </c>
      <c r="U32" s="286">
        <f t="shared" si="2"/>
        <v>27</v>
      </c>
      <c r="V32" s="286">
        <f t="shared" si="2"/>
        <v>27</v>
      </c>
      <c r="W32" s="286">
        <f t="shared" si="2"/>
        <v>27</v>
      </c>
      <c r="X32" s="286">
        <f t="shared" si="2"/>
        <v>27</v>
      </c>
      <c r="Y32" s="286">
        <f t="shared" si="2"/>
        <v>27</v>
      </c>
      <c r="Z32" s="286">
        <f t="shared" si="2"/>
        <v>27</v>
      </c>
      <c r="AA32" s="286">
        <f t="shared" si="2"/>
        <v>27</v>
      </c>
      <c r="AB32" s="286">
        <f t="shared" si="2"/>
        <v>27</v>
      </c>
      <c r="AC32" s="286">
        <f t="shared" si="2"/>
        <v>27</v>
      </c>
      <c r="AD32" s="286">
        <f t="shared" si="2"/>
        <v>27</v>
      </c>
      <c r="AE32" s="409">
        <f t="shared" ref="AE32:AF32" si="3">COUNT(AE5:AE31)</f>
        <v>27</v>
      </c>
      <c r="AF32" s="409">
        <f t="shared" si="3"/>
        <v>27</v>
      </c>
      <c r="AG32" s="354">
        <f t="shared" ref="AG32" si="4">COUNT(AG5:AG31)</f>
        <v>27</v>
      </c>
      <c r="AH32" s="354">
        <f t="shared" ref="AH32" si="5">COUNT(AH5:AH31)</f>
        <v>27</v>
      </c>
      <c r="AI32" s="290">
        <f>COUNT(AI5:AI31)</f>
        <v>27</v>
      </c>
      <c r="AJ32" s="287">
        <f>COUNT(AJ5:AJ31)</f>
        <v>27</v>
      </c>
    </row>
    <row r="33" spans="1:36" s="229" customFormat="1" ht="13.15" customHeight="1">
      <c r="A33" s="296" t="s">
        <v>460</v>
      </c>
      <c r="B33" s="297" t="s">
        <v>461</v>
      </c>
      <c r="C33" s="249">
        <f t="shared" ref="C33:AD33" si="6">_xlfn.RANK.AVG(C29,C5:C31)</f>
        <v>9</v>
      </c>
      <c r="D33" s="249">
        <f t="shared" si="6"/>
        <v>27</v>
      </c>
      <c r="E33" s="249">
        <f t="shared" si="6"/>
        <v>24.5</v>
      </c>
      <c r="F33" s="249">
        <f t="shared" si="6"/>
        <v>24</v>
      </c>
      <c r="G33" s="249">
        <f t="shared" si="6"/>
        <v>26</v>
      </c>
      <c r="H33" s="249">
        <f t="shared" si="6"/>
        <v>27</v>
      </c>
      <c r="I33" s="249">
        <f t="shared" si="6"/>
        <v>27</v>
      </c>
      <c r="J33" s="249">
        <f t="shared" si="6"/>
        <v>26</v>
      </c>
      <c r="K33" s="249">
        <f t="shared" si="6"/>
        <v>14</v>
      </c>
      <c r="L33" s="249">
        <f t="shared" si="6"/>
        <v>15.5</v>
      </c>
      <c r="M33" s="249">
        <f t="shared" si="6"/>
        <v>18</v>
      </c>
      <c r="N33" s="249">
        <f t="shared" si="6"/>
        <v>23.5</v>
      </c>
      <c r="O33" s="249">
        <f t="shared" si="6"/>
        <v>22</v>
      </c>
      <c r="P33" s="249">
        <f t="shared" si="6"/>
        <v>14</v>
      </c>
      <c r="Q33" s="249">
        <f t="shared" si="6"/>
        <v>20</v>
      </c>
      <c r="R33" s="249">
        <f t="shared" si="6"/>
        <v>21.5</v>
      </c>
      <c r="S33" s="249">
        <f t="shared" si="6"/>
        <v>13</v>
      </c>
      <c r="T33" s="249">
        <f t="shared" si="6"/>
        <v>20</v>
      </c>
      <c r="U33" s="249">
        <f t="shared" si="6"/>
        <v>16</v>
      </c>
      <c r="V33" s="249">
        <f t="shared" si="6"/>
        <v>16.5</v>
      </c>
      <c r="W33" s="249">
        <f t="shared" si="6"/>
        <v>21.5</v>
      </c>
      <c r="X33" s="249">
        <f t="shared" si="6"/>
        <v>25</v>
      </c>
      <c r="Y33" s="249">
        <f t="shared" si="6"/>
        <v>20</v>
      </c>
      <c r="Z33" s="249">
        <f t="shared" si="6"/>
        <v>19.5</v>
      </c>
      <c r="AA33" s="249">
        <f t="shared" si="6"/>
        <v>21</v>
      </c>
      <c r="AB33" s="249">
        <f t="shared" si="6"/>
        <v>9</v>
      </c>
      <c r="AC33" s="249">
        <f t="shared" si="6"/>
        <v>17</v>
      </c>
      <c r="AD33" s="249">
        <f t="shared" si="6"/>
        <v>12</v>
      </c>
      <c r="AE33" s="249">
        <f t="shared" ref="AE33:AF33" si="7">_xlfn.RANK.AVG(AE29,AE5:AE31)</f>
        <v>22</v>
      </c>
      <c r="AF33" s="249">
        <f t="shared" si="7"/>
        <v>24</v>
      </c>
      <c r="AG33" s="355">
        <f t="shared" ref="AG33" si="8">_xlfn.RANK.AVG(AG29,AG5:AG31)</f>
        <v>23</v>
      </c>
      <c r="AH33" s="355">
        <f t="shared" ref="AH33" si="9">_xlfn.RANK.AVG(AH29,AH5:AH31)</f>
        <v>23</v>
      </c>
      <c r="AI33" s="291">
        <f>_xlfn.RANK.AVG(AI29,AI5:AI31)</f>
        <v>20</v>
      </c>
      <c r="AJ33" s="288">
        <f>_xlfn.RANK.AVG(AJ29,AJ5:AJ31)</f>
        <v>18</v>
      </c>
    </row>
    <row r="34" spans="1:36" ht="13.15" customHeight="1">
      <c r="A34" s="210" t="s">
        <v>462</v>
      </c>
      <c r="B34" s="210"/>
      <c r="AG34" s="263"/>
      <c r="AH34" s="263"/>
      <c r="AJ34" s="305" t="s">
        <v>501</v>
      </c>
    </row>
    <row r="35" spans="1:36" ht="13.15" customHeight="1">
      <c r="A35" s="251" t="s">
        <v>463</v>
      </c>
      <c r="B35" s="210"/>
      <c r="Z35" s="250"/>
      <c r="AJ35" s="305" t="s">
        <v>502</v>
      </c>
    </row>
    <row r="36" spans="1:36" ht="13.15" customHeight="1">
      <c r="A36" s="251" t="s">
        <v>600</v>
      </c>
      <c r="B36" s="251"/>
      <c r="Z36" s="250"/>
    </row>
    <row r="37" spans="1:36" ht="13.15" customHeight="1">
      <c r="A37" s="263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3"/>
      <c r="T37" s="254"/>
      <c r="U37" s="253"/>
      <c r="V37" s="253"/>
      <c r="W37" s="253"/>
    </row>
    <row r="38" spans="1:36" ht="13.15" customHeight="1">
      <c r="A38" s="251" t="s">
        <v>464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255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1:36" ht="13.15" customHeight="1">
      <c r="A39" s="251" t="s">
        <v>465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255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1:36" ht="13.15" customHeight="1">
      <c r="A40" s="251" t="s">
        <v>542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255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1:36" ht="13.15" customHeight="1">
      <c r="U41" s="377"/>
      <c r="V41" s="432"/>
      <c r="W41" s="433"/>
      <c r="X41" s="379"/>
      <c r="Y41" s="379"/>
      <c r="Z41" s="379"/>
      <c r="AA41" s="379"/>
      <c r="AB41" s="379"/>
      <c r="AC41" s="379"/>
      <c r="AD41" s="379"/>
      <c r="AE41" s="379"/>
      <c r="AF41" s="385"/>
    </row>
    <row r="42" spans="1:36" ht="13.15" customHeight="1">
      <c r="U42" s="377"/>
      <c r="V42" s="432"/>
      <c r="W42" s="432"/>
      <c r="X42" s="379"/>
      <c r="Y42" s="379"/>
      <c r="Z42" s="379"/>
      <c r="AA42" s="379"/>
      <c r="AB42" s="379"/>
      <c r="AC42" s="379"/>
      <c r="AD42" s="379"/>
      <c r="AE42" s="379"/>
      <c r="AF42" s="385"/>
    </row>
    <row r="43" spans="1:36" ht="13.15" customHeight="1">
      <c r="U43" s="377"/>
      <c r="V43" s="377"/>
      <c r="W43" s="378"/>
      <c r="X43" s="379"/>
      <c r="Y43" s="379"/>
      <c r="Z43" s="379"/>
      <c r="AA43" s="379"/>
      <c r="AB43" s="379"/>
      <c r="AC43" s="379"/>
      <c r="AD43" s="379"/>
      <c r="AE43" s="379"/>
      <c r="AF43" s="385"/>
    </row>
    <row r="44" spans="1:36" ht="13.15" customHeight="1">
      <c r="U44" s="377"/>
      <c r="V44" s="377"/>
      <c r="W44" s="378"/>
      <c r="X44" s="379"/>
      <c r="Y44" s="379"/>
      <c r="Z44" s="379"/>
      <c r="AA44" s="379"/>
      <c r="AB44" s="379"/>
      <c r="AC44" s="379"/>
      <c r="AD44" s="379"/>
      <c r="AE44" s="379"/>
      <c r="AF44" s="385"/>
    </row>
    <row r="45" spans="1:36" ht="13.15" customHeight="1">
      <c r="U45" s="377"/>
      <c r="V45" s="377"/>
      <c r="W45" s="378"/>
      <c r="X45" s="379"/>
      <c r="Y45" s="379"/>
      <c r="Z45" s="379"/>
      <c r="AA45" s="379"/>
      <c r="AB45" s="379"/>
      <c r="AC45" s="379"/>
      <c r="AD45" s="379"/>
      <c r="AE45" s="379"/>
      <c r="AF45" s="385"/>
    </row>
    <row r="46" spans="1:36" ht="13.15" customHeight="1">
      <c r="U46" s="377"/>
      <c r="V46" s="377"/>
      <c r="W46" s="378"/>
      <c r="X46" s="379"/>
      <c r="Y46" s="379"/>
      <c r="Z46" s="379"/>
      <c r="AA46" s="379"/>
      <c r="AB46" s="379"/>
      <c r="AC46" s="379"/>
      <c r="AD46" s="379"/>
      <c r="AE46" s="379"/>
      <c r="AF46" s="385"/>
    </row>
    <row r="47" spans="1:36" ht="13.15" customHeight="1">
      <c r="U47" s="377"/>
      <c r="V47" s="377"/>
      <c r="W47" s="378"/>
      <c r="X47" s="379"/>
      <c r="Y47" s="379"/>
      <c r="Z47" s="379"/>
      <c r="AA47" s="379"/>
      <c r="AB47" s="379"/>
      <c r="AC47" s="379"/>
      <c r="AD47" s="379"/>
      <c r="AE47" s="379"/>
      <c r="AF47" s="385"/>
    </row>
    <row r="48" spans="1:36" ht="13.15" customHeight="1">
      <c r="U48" s="377"/>
      <c r="V48" s="377"/>
      <c r="W48" s="378"/>
      <c r="X48" s="379"/>
      <c r="Y48" s="379"/>
      <c r="Z48" s="379"/>
      <c r="AA48" s="379"/>
      <c r="AB48" s="379"/>
      <c r="AC48" s="379"/>
      <c r="AD48" s="379"/>
      <c r="AE48" s="379"/>
      <c r="AF48" s="385"/>
    </row>
    <row r="49" spans="21:32" ht="13.15" customHeight="1">
      <c r="U49" s="377"/>
      <c r="V49" s="377"/>
      <c r="W49" s="378"/>
      <c r="X49" s="379"/>
      <c r="Y49" s="379"/>
      <c r="Z49" s="379"/>
      <c r="AA49" s="379"/>
      <c r="AB49" s="379"/>
      <c r="AC49" s="379"/>
      <c r="AD49" s="379"/>
      <c r="AE49" s="379"/>
      <c r="AF49" s="385"/>
    </row>
    <row r="50" spans="21:32" ht="13.15" customHeight="1">
      <c r="U50" s="377"/>
      <c r="V50" s="377"/>
      <c r="W50" s="378"/>
      <c r="X50" s="379"/>
      <c r="Y50" s="379"/>
      <c r="Z50" s="379"/>
      <c r="AA50" s="379"/>
      <c r="AB50" s="379"/>
      <c r="AC50" s="379"/>
      <c r="AD50" s="379"/>
      <c r="AE50" s="379"/>
      <c r="AF50" s="385"/>
    </row>
    <row r="51" spans="21:32" ht="13.15" customHeight="1">
      <c r="U51" s="377"/>
      <c r="V51" s="377"/>
      <c r="W51" s="378"/>
      <c r="X51" s="379"/>
      <c r="Y51" s="379"/>
      <c r="Z51" s="379"/>
      <c r="AA51" s="379"/>
      <c r="AB51" s="379"/>
      <c r="AC51" s="379"/>
      <c r="AD51" s="379"/>
      <c r="AE51" s="379"/>
      <c r="AF51" s="385"/>
    </row>
    <row r="52" spans="21:32" ht="13.15" customHeight="1">
      <c r="U52" s="377"/>
      <c r="V52" s="377"/>
      <c r="W52" s="378"/>
      <c r="X52" s="379"/>
      <c r="Y52" s="379"/>
      <c r="Z52" s="379"/>
      <c r="AA52" s="379"/>
      <c r="AB52" s="379"/>
      <c r="AC52" s="379"/>
      <c r="AD52" s="379"/>
      <c r="AE52" s="379"/>
      <c r="AF52" s="385"/>
    </row>
    <row r="53" spans="21:32" ht="13.15" customHeight="1">
      <c r="U53" s="377"/>
      <c r="V53" s="377"/>
      <c r="W53" s="378"/>
      <c r="X53" s="379"/>
      <c r="Y53" s="379"/>
      <c r="Z53" s="379"/>
      <c r="AA53" s="379"/>
      <c r="AB53" s="379"/>
      <c r="AC53" s="379"/>
      <c r="AD53" s="379"/>
      <c r="AE53" s="379"/>
      <c r="AF53" s="385"/>
    </row>
    <row r="54" spans="21:32" ht="13.15" customHeight="1">
      <c r="U54" s="377"/>
      <c r="V54" s="377"/>
      <c r="W54" s="378"/>
      <c r="X54" s="379"/>
      <c r="Y54" s="379"/>
      <c r="Z54" s="379"/>
      <c r="AA54" s="379"/>
      <c r="AB54" s="379"/>
      <c r="AC54" s="379"/>
      <c r="AD54" s="379"/>
      <c r="AE54" s="379"/>
      <c r="AF54" s="385"/>
    </row>
    <row r="55" spans="21:32" ht="13.15" customHeight="1">
      <c r="U55" s="377"/>
      <c r="V55" s="377"/>
      <c r="W55" s="378"/>
      <c r="X55" s="379"/>
      <c r="Y55" s="379"/>
      <c r="Z55" s="379"/>
      <c r="AA55" s="379"/>
      <c r="AB55" s="379"/>
      <c r="AC55" s="379"/>
      <c r="AD55" s="379"/>
      <c r="AE55" s="379"/>
      <c r="AF55" s="385"/>
    </row>
    <row r="56" spans="21:32" ht="13.15" customHeight="1">
      <c r="U56" s="377"/>
      <c r="V56" s="377"/>
      <c r="W56" s="378"/>
      <c r="X56" s="379"/>
      <c r="Y56" s="379"/>
      <c r="Z56" s="379"/>
      <c r="AA56" s="379"/>
      <c r="AB56" s="379"/>
      <c r="AC56" s="379"/>
      <c r="AD56" s="379"/>
      <c r="AE56" s="379"/>
      <c r="AF56" s="385"/>
    </row>
    <row r="57" spans="21:32" ht="13.15" customHeight="1">
      <c r="U57" s="377"/>
      <c r="V57" s="377"/>
      <c r="W57" s="378"/>
      <c r="X57" s="379"/>
      <c r="Y57" s="379"/>
      <c r="Z57" s="379"/>
      <c r="AA57" s="379"/>
      <c r="AB57" s="379"/>
      <c r="AC57" s="379"/>
      <c r="AD57" s="379"/>
      <c r="AE57" s="379"/>
      <c r="AF57" s="385"/>
    </row>
    <row r="58" spans="21:32" ht="13.15" customHeight="1">
      <c r="U58" s="377"/>
      <c r="V58" s="377"/>
      <c r="W58" s="378"/>
      <c r="X58" s="379"/>
      <c r="Y58" s="379"/>
      <c r="Z58" s="379"/>
      <c r="AA58" s="379"/>
      <c r="AB58" s="379"/>
      <c r="AC58" s="379"/>
      <c r="AD58" s="379"/>
      <c r="AE58" s="379"/>
      <c r="AF58" s="385"/>
    </row>
    <row r="59" spans="21:32" ht="13.15" customHeight="1">
      <c r="U59" s="377"/>
      <c r="V59" s="377"/>
      <c r="W59" s="378"/>
      <c r="X59" s="379"/>
      <c r="Y59" s="379"/>
      <c r="Z59" s="379"/>
      <c r="AA59" s="379"/>
      <c r="AB59" s="379"/>
      <c r="AC59" s="379"/>
      <c r="AD59" s="379"/>
      <c r="AE59" s="379"/>
      <c r="AF59" s="385"/>
    </row>
    <row r="60" spans="21:32" ht="13.15" customHeight="1">
      <c r="U60" s="377"/>
      <c r="V60" s="377"/>
      <c r="W60" s="378"/>
      <c r="X60" s="379"/>
      <c r="Y60" s="379"/>
      <c r="Z60" s="379"/>
      <c r="AA60" s="379"/>
      <c r="AB60" s="379"/>
      <c r="AC60" s="379"/>
      <c r="AD60" s="379"/>
      <c r="AE60" s="379"/>
      <c r="AF60" s="385"/>
    </row>
    <row r="61" spans="21:32" ht="13.15" customHeight="1">
      <c r="U61" s="377"/>
      <c r="V61" s="377"/>
      <c r="W61" s="378"/>
      <c r="X61" s="379"/>
      <c r="Y61" s="379"/>
      <c r="Z61" s="379"/>
      <c r="AA61" s="379"/>
      <c r="AB61" s="379"/>
      <c r="AC61" s="379"/>
      <c r="AD61" s="379"/>
      <c r="AE61" s="379"/>
      <c r="AF61" s="385"/>
    </row>
    <row r="62" spans="21:32" ht="13.15" customHeight="1">
      <c r="U62" s="377"/>
      <c r="V62" s="377"/>
      <c r="W62" s="378"/>
      <c r="X62" s="379"/>
      <c r="Y62" s="379"/>
      <c r="Z62" s="379"/>
      <c r="AA62" s="379"/>
      <c r="AB62" s="379"/>
      <c r="AC62" s="379"/>
      <c r="AD62" s="379"/>
      <c r="AE62" s="379"/>
      <c r="AF62" s="385"/>
    </row>
    <row r="63" spans="21:32" ht="13.15" customHeight="1">
      <c r="U63" s="377"/>
      <c r="V63" s="377"/>
      <c r="W63" s="378"/>
      <c r="X63" s="379"/>
      <c r="Y63" s="379"/>
      <c r="Z63" s="379"/>
      <c r="AA63" s="379"/>
      <c r="AB63" s="379"/>
      <c r="AC63" s="379"/>
      <c r="AD63" s="379"/>
      <c r="AE63" s="379"/>
      <c r="AF63" s="385"/>
    </row>
    <row r="64" spans="21:32" ht="13.15" customHeight="1">
      <c r="U64" s="377"/>
      <c r="V64" s="377"/>
      <c r="W64" s="378"/>
      <c r="X64" s="379"/>
      <c r="Y64" s="379"/>
      <c r="Z64" s="379"/>
      <c r="AA64" s="379"/>
      <c r="AB64" s="379"/>
      <c r="AC64" s="379"/>
      <c r="AD64" s="379"/>
      <c r="AE64" s="379"/>
      <c r="AF64" s="385"/>
    </row>
    <row r="65" spans="21:32" ht="13.15" customHeight="1">
      <c r="U65" s="377"/>
      <c r="V65" s="377"/>
      <c r="W65" s="378"/>
      <c r="X65" s="379"/>
      <c r="Y65" s="379"/>
      <c r="Z65" s="379"/>
      <c r="AA65" s="379"/>
      <c r="AB65" s="379"/>
      <c r="AC65" s="379"/>
      <c r="AD65" s="379"/>
      <c r="AE65" s="379"/>
      <c r="AF65" s="385"/>
    </row>
    <row r="66" spans="21:32" ht="13.15" customHeight="1">
      <c r="U66" s="377"/>
      <c r="V66" s="377"/>
      <c r="W66" s="378"/>
      <c r="X66" s="379"/>
      <c r="Y66" s="379"/>
      <c r="Z66" s="379"/>
      <c r="AA66" s="379"/>
      <c r="AB66" s="379"/>
      <c r="AC66" s="379"/>
      <c r="AD66" s="379"/>
      <c r="AE66" s="379"/>
      <c r="AF66" s="385"/>
    </row>
    <row r="67" spans="21:32" ht="13.15" customHeight="1">
      <c r="U67" s="377"/>
      <c r="V67" s="377"/>
      <c r="W67" s="378"/>
      <c r="X67" s="379"/>
      <c r="Y67" s="379"/>
      <c r="Z67" s="379"/>
      <c r="AA67" s="379"/>
      <c r="AB67" s="379"/>
      <c r="AC67" s="379"/>
      <c r="AD67" s="379"/>
      <c r="AE67" s="379"/>
      <c r="AF67" s="385"/>
    </row>
    <row r="68" spans="21:32" ht="13.15" customHeight="1">
      <c r="U68" s="377"/>
      <c r="V68" s="377"/>
      <c r="W68" s="378"/>
      <c r="X68" s="379"/>
      <c r="Y68" s="379"/>
      <c r="Z68" s="379"/>
      <c r="AA68" s="379"/>
      <c r="AB68" s="379"/>
      <c r="AC68" s="379"/>
      <c r="AD68" s="379"/>
      <c r="AE68" s="379"/>
      <c r="AF68" s="385"/>
    </row>
    <row r="69" spans="21:32" ht="13.15" customHeight="1">
      <c r="U69" s="377"/>
      <c r="V69" s="432"/>
      <c r="W69" s="433"/>
      <c r="X69" s="379"/>
      <c r="Y69" s="379"/>
      <c r="Z69" s="379"/>
      <c r="AA69" s="379"/>
      <c r="AB69" s="379"/>
      <c r="AC69" s="379"/>
      <c r="AD69" s="379"/>
      <c r="AE69" s="379"/>
      <c r="AF69" s="385"/>
    </row>
  </sheetData>
  <mergeCells count="3">
    <mergeCell ref="V69:W69"/>
    <mergeCell ref="V42:W42"/>
    <mergeCell ref="V41:W41"/>
  </mergeCells>
  <pageMargins left="0.75" right="0.75" top="1" bottom="1" header="0.4921259845" footer="0.4921259845"/>
  <pageSetup paperSize="9" scale="68" orientation="landscape" r:id="rId1"/>
  <ignoredErrors>
    <ignoredError sqref="AI3:AJ31 C32:AH33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84"/>
  <sheetViews>
    <sheetView showGridLines="0" zoomScaleNormal="100" workbookViewId="0">
      <pane xSplit="2" topLeftCell="C1" activePane="topRight" state="frozen"/>
      <selection pane="topRight"/>
    </sheetView>
  </sheetViews>
  <sheetFormatPr defaultColWidth="8.85546875" defaultRowHeight="13.15" customHeight="1"/>
  <cols>
    <col min="1" max="1" width="19.28515625" style="46" customWidth="1"/>
    <col min="2" max="2" width="25.85546875" style="46" bestFit="1" customWidth="1"/>
    <col min="3" max="34" width="8.5703125" style="46" customWidth="1"/>
    <col min="35" max="35" width="14.7109375" style="46" bestFit="1" customWidth="1"/>
    <col min="36" max="36" width="16.7109375" style="46" customWidth="1"/>
    <col min="37" max="16384" width="8.85546875" style="46"/>
  </cols>
  <sheetData>
    <row r="1" spans="1:36" ht="12.75">
      <c r="A1" s="10" t="s">
        <v>26</v>
      </c>
      <c r="B1" s="10"/>
      <c r="C1" s="10"/>
      <c r="D1" s="10" t="s">
        <v>466</v>
      </c>
      <c r="E1" s="10"/>
      <c r="F1" s="10"/>
      <c r="G1" s="10"/>
      <c r="H1" s="10"/>
      <c r="I1" s="10"/>
      <c r="J1" s="10"/>
      <c r="K1" s="10"/>
      <c r="L1" s="10"/>
      <c r="M1" s="10"/>
      <c r="N1" s="9"/>
      <c r="O1" s="9"/>
      <c r="P1" s="9"/>
      <c r="Q1" s="10"/>
      <c r="R1" s="10"/>
      <c r="S1" s="10"/>
      <c r="T1" s="10"/>
      <c r="U1" s="10"/>
      <c r="V1" s="10" t="s">
        <v>404</v>
      </c>
      <c r="W1" s="10"/>
      <c r="X1" s="10"/>
      <c r="Y1" s="10"/>
      <c r="Z1" s="10"/>
      <c r="AA1" s="10"/>
      <c r="AB1" s="292"/>
      <c r="AC1" s="10"/>
      <c r="AD1" s="10"/>
      <c r="AE1" s="10"/>
      <c r="AF1" s="10"/>
      <c r="AG1" s="430" t="s">
        <v>576</v>
      </c>
      <c r="AH1" s="425"/>
      <c r="AI1" s="10"/>
      <c r="AJ1" s="13"/>
    </row>
    <row r="2" spans="1:36" ht="33.75" customHeight="1">
      <c r="A2" s="15"/>
      <c r="B2" s="15"/>
      <c r="C2" s="15">
        <v>1995</v>
      </c>
      <c r="D2" s="15">
        <v>1996</v>
      </c>
      <c r="E2" s="15">
        <v>1997</v>
      </c>
      <c r="F2" s="15">
        <v>1998</v>
      </c>
      <c r="G2" s="15">
        <v>1999</v>
      </c>
      <c r="H2" s="15">
        <v>2000</v>
      </c>
      <c r="I2" s="15">
        <v>2001</v>
      </c>
      <c r="J2" s="15">
        <v>2002</v>
      </c>
      <c r="K2" s="15">
        <v>2003</v>
      </c>
      <c r="L2" s="15">
        <v>2004</v>
      </c>
      <c r="M2" s="15">
        <v>2005</v>
      </c>
      <c r="N2" s="15">
        <v>2006</v>
      </c>
      <c r="O2" s="15">
        <v>2007</v>
      </c>
      <c r="P2" s="15">
        <v>2008</v>
      </c>
      <c r="Q2" s="15">
        <v>2009</v>
      </c>
      <c r="R2" s="15">
        <v>2010</v>
      </c>
      <c r="S2" s="15">
        <v>2011</v>
      </c>
      <c r="T2" s="15">
        <v>2012</v>
      </c>
      <c r="U2" s="15">
        <v>2013</v>
      </c>
      <c r="V2" s="15">
        <v>2014</v>
      </c>
      <c r="W2" s="15">
        <v>2015</v>
      </c>
      <c r="X2" s="15">
        <v>2016</v>
      </c>
      <c r="Y2" s="15">
        <v>2017</v>
      </c>
      <c r="Z2" s="15">
        <v>2018</v>
      </c>
      <c r="AA2" s="15">
        <v>2019</v>
      </c>
      <c r="AB2" s="15">
        <v>2020</v>
      </c>
      <c r="AC2" s="15">
        <v>2021</v>
      </c>
      <c r="AD2" s="15">
        <v>2022</v>
      </c>
      <c r="AE2" s="15">
        <v>2023</v>
      </c>
      <c r="AF2" s="15">
        <v>2024</v>
      </c>
      <c r="AG2" s="331">
        <v>2025</v>
      </c>
      <c r="AH2" s="402">
        <v>2026</v>
      </c>
      <c r="AI2" s="233" t="s">
        <v>607</v>
      </c>
      <c r="AJ2" s="14" t="s">
        <v>610</v>
      </c>
    </row>
    <row r="3" spans="1:36" ht="13.15" customHeight="1">
      <c r="A3" s="234" t="s">
        <v>488</v>
      </c>
      <c r="B3" s="234" t="s">
        <v>500</v>
      </c>
      <c r="C3" s="245" t="s">
        <v>51</v>
      </c>
      <c r="D3" s="245" t="s">
        <v>51</v>
      </c>
      <c r="E3" s="245" t="s">
        <v>51</v>
      </c>
      <c r="F3" s="245" t="s">
        <v>51</v>
      </c>
      <c r="G3" s="245" t="s">
        <v>51</v>
      </c>
      <c r="H3" s="245">
        <v>66.600000000000009</v>
      </c>
      <c r="I3" s="245">
        <v>65.8</v>
      </c>
      <c r="J3" s="245">
        <v>65.600000000000009</v>
      </c>
      <c r="K3" s="245">
        <v>66.8</v>
      </c>
      <c r="L3" s="245">
        <v>67.100000000000009</v>
      </c>
      <c r="M3" s="245">
        <v>67.2</v>
      </c>
      <c r="N3" s="235">
        <v>65</v>
      </c>
      <c r="O3" s="235">
        <v>62.4</v>
      </c>
      <c r="P3" s="235">
        <v>65.100000000000009</v>
      </c>
      <c r="Q3" s="235">
        <v>75.7</v>
      </c>
      <c r="R3" s="235">
        <v>80.600000000000009</v>
      </c>
      <c r="S3" s="235">
        <v>82.300000000000011</v>
      </c>
      <c r="T3" s="235">
        <v>86.7</v>
      </c>
      <c r="U3" s="235">
        <v>88.800000000000011</v>
      </c>
      <c r="V3" s="235">
        <v>88.9</v>
      </c>
      <c r="W3" s="235">
        <v>87</v>
      </c>
      <c r="X3" s="235">
        <v>85.9</v>
      </c>
      <c r="Y3" s="235">
        <v>83.300000000000011</v>
      </c>
      <c r="Z3" s="235">
        <v>81.2</v>
      </c>
      <c r="AA3" s="235">
        <v>79.100000000000009</v>
      </c>
      <c r="AB3" s="235">
        <v>91.2</v>
      </c>
      <c r="AC3" s="235">
        <v>88.300000000000011</v>
      </c>
      <c r="AD3" s="235">
        <v>83.9</v>
      </c>
      <c r="AE3" s="235">
        <v>82.100000000000009</v>
      </c>
      <c r="AF3" s="235">
        <v>82.2</v>
      </c>
      <c r="AG3" s="352">
        <v>83.2</v>
      </c>
      <c r="AH3" s="352">
        <v>84.5</v>
      </c>
      <c r="AI3" s="260">
        <f>AF3-V3</f>
        <v>-6.7000000000000028</v>
      </c>
      <c r="AJ3" s="237">
        <f>U3-K3</f>
        <v>22.000000000000014</v>
      </c>
    </row>
    <row r="4" spans="1:36" ht="13.15" customHeight="1">
      <c r="A4" s="246" t="s">
        <v>489</v>
      </c>
      <c r="B4" s="238" t="s">
        <v>482</v>
      </c>
      <c r="C4" s="245">
        <v>71.7</v>
      </c>
      <c r="D4" s="245">
        <v>73.400000000000006</v>
      </c>
      <c r="E4" s="245">
        <v>72.900000000000006</v>
      </c>
      <c r="F4" s="245">
        <v>72.600000000000009</v>
      </c>
      <c r="G4" s="256">
        <v>71.600000000000009</v>
      </c>
      <c r="H4" s="256">
        <v>69.2</v>
      </c>
      <c r="I4" s="256">
        <v>68.2</v>
      </c>
      <c r="J4" s="256">
        <v>68.100000000000009</v>
      </c>
      <c r="K4" s="256">
        <v>69.400000000000006</v>
      </c>
      <c r="L4" s="256">
        <v>69.7</v>
      </c>
      <c r="M4" s="256">
        <v>70.3</v>
      </c>
      <c r="N4" s="235">
        <v>68.3</v>
      </c>
      <c r="O4" s="235">
        <v>65.900000000000006</v>
      </c>
      <c r="P4" s="235">
        <v>69.600000000000009</v>
      </c>
      <c r="Q4" s="235">
        <v>80</v>
      </c>
      <c r="R4" s="235">
        <v>85.7</v>
      </c>
      <c r="S4" s="235">
        <v>88</v>
      </c>
      <c r="T4" s="235">
        <v>92.7</v>
      </c>
      <c r="U4" s="235">
        <v>95.100000000000009</v>
      </c>
      <c r="V4" s="235">
        <v>95.300000000000011</v>
      </c>
      <c r="W4" s="235">
        <v>93.2</v>
      </c>
      <c r="X4" s="240">
        <v>92.100000000000009</v>
      </c>
      <c r="Y4" s="240">
        <v>89.600000000000009</v>
      </c>
      <c r="Z4" s="240">
        <v>87.600000000000009</v>
      </c>
      <c r="AA4" s="240">
        <v>85.600000000000009</v>
      </c>
      <c r="AB4" s="240">
        <v>98.600000000000009</v>
      </c>
      <c r="AC4" s="240">
        <v>95.7</v>
      </c>
      <c r="AD4" s="240">
        <v>91.2</v>
      </c>
      <c r="AE4" s="240">
        <v>88.9</v>
      </c>
      <c r="AF4" s="240">
        <v>88.9</v>
      </c>
      <c r="AG4" s="353">
        <v>89.9</v>
      </c>
      <c r="AH4" s="353">
        <v>91</v>
      </c>
      <c r="AI4" s="237">
        <f t="shared" ref="AI4:AI31" si="0">AF4-V4</f>
        <v>-6.4000000000000057</v>
      </c>
      <c r="AJ4" s="237">
        <f t="shared" ref="AJ4:AJ31" si="1">U4-K4</f>
        <v>25.700000000000003</v>
      </c>
    </row>
    <row r="5" spans="1:36" ht="13.15" customHeight="1">
      <c r="A5" s="257" t="s">
        <v>406</v>
      </c>
      <c r="B5" s="242" t="s">
        <v>407</v>
      </c>
      <c r="C5" s="258">
        <v>131.30000000000001</v>
      </c>
      <c r="D5" s="258">
        <v>129</v>
      </c>
      <c r="E5" s="258">
        <v>124.3</v>
      </c>
      <c r="F5" s="258">
        <v>119.2</v>
      </c>
      <c r="G5" s="259">
        <v>115.4</v>
      </c>
      <c r="H5" s="259">
        <v>109.6</v>
      </c>
      <c r="I5" s="259">
        <v>108.2</v>
      </c>
      <c r="J5" s="259">
        <v>105.4</v>
      </c>
      <c r="K5" s="259">
        <v>101.7</v>
      </c>
      <c r="L5" s="259">
        <v>97.2</v>
      </c>
      <c r="M5" s="259">
        <v>95.100000000000009</v>
      </c>
      <c r="N5" s="259">
        <v>91.5</v>
      </c>
      <c r="O5" s="259">
        <v>87.300000000000011</v>
      </c>
      <c r="P5" s="259">
        <v>93.2</v>
      </c>
      <c r="Q5" s="259">
        <v>99.9</v>
      </c>
      <c r="R5" s="259">
        <v>100.2</v>
      </c>
      <c r="S5" s="259">
        <v>102.7</v>
      </c>
      <c r="T5" s="259">
        <v>104.3</v>
      </c>
      <c r="U5" s="259">
        <v>105</v>
      </c>
      <c r="V5" s="259">
        <v>106.6</v>
      </c>
      <c r="W5" s="259">
        <v>105.6</v>
      </c>
      <c r="X5" s="235">
        <v>105.5</v>
      </c>
      <c r="Y5" s="235">
        <v>102.5</v>
      </c>
      <c r="Z5" s="235">
        <v>100.1</v>
      </c>
      <c r="AA5" s="235">
        <v>97.600000000000009</v>
      </c>
      <c r="AB5" s="235">
        <v>111.2</v>
      </c>
      <c r="AC5" s="235">
        <v>108.5</v>
      </c>
      <c r="AD5" s="235">
        <v>102.7</v>
      </c>
      <c r="AE5" s="235">
        <v>103.2</v>
      </c>
      <c r="AF5" s="235">
        <v>104.7</v>
      </c>
      <c r="AG5" s="352">
        <v>107.1</v>
      </c>
      <c r="AH5" s="352">
        <v>109.8</v>
      </c>
      <c r="AI5" s="260">
        <f t="shared" si="0"/>
        <v>-1.8999999999999915</v>
      </c>
      <c r="AJ5" s="260">
        <f t="shared" si="1"/>
        <v>3.2999999999999972</v>
      </c>
    </row>
    <row r="6" spans="1:36" ht="13.15" customHeight="1">
      <c r="A6" s="234" t="s">
        <v>408</v>
      </c>
      <c r="B6" s="234" t="s">
        <v>409</v>
      </c>
      <c r="C6" s="245" t="s">
        <v>51</v>
      </c>
      <c r="D6" s="245" t="s">
        <v>51</v>
      </c>
      <c r="E6" s="245">
        <v>96.2</v>
      </c>
      <c r="F6" s="245">
        <v>67.5</v>
      </c>
      <c r="G6" s="256">
        <v>75.3</v>
      </c>
      <c r="H6" s="256">
        <v>70.7</v>
      </c>
      <c r="I6" s="256">
        <v>64.5</v>
      </c>
      <c r="J6" s="256">
        <v>51</v>
      </c>
      <c r="K6" s="256">
        <v>43.400000000000013</v>
      </c>
      <c r="L6" s="256">
        <v>35.700000000000003</v>
      </c>
      <c r="M6" s="256">
        <v>26.6</v>
      </c>
      <c r="N6" s="235">
        <v>20.9</v>
      </c>
      <c r="O6" s="235">
        <v>16.3</v>
      </c>
      <c r="P6" s="235">
        <v>13</v>
      </c>
      <c r="Q6" s="235">
        <v>13.7</v>
      </c>
      <c r="R6" s="235">
        <v>15.3</v>
      </c>
      <c r="S6" s="235">
        <v>15.2</v>
      </c>
      <c r="T6" s="235">
        <v>16.600000000000001</v>
      </c>
      <c r="U6" s="235">
        <v>17</v>
      </c>
      <c r="V6" s="235">
        <v>27</v>
      </c>
      <c r="W6" s="235">
        <v>25.9</v>
      </c>
      <c r="X6" s="235">
        <v>29.1</v>
      </c>
      <c r="Y6" s="235">
        <v>25.1</v>
      </c>
      <c r="Z6" s="235">
        <v>22.1</v>
      </c>
      <c r="AA6" s="235">
        <v>20.100000000000001</v>
      </c>
      <c r="AB6" s="235">
        <v>24.4</v>
      </c>
      <c r="AC6" s="235">
        <v>23.8</v>
      </c>
      <c r="AD6" s="235">
        <v>22.5</v>
      </c>
      <c r="AE6" s="235">
        <v>22.9</v>
      </c>
      <c r="AF6" s="235">
        <v>24.1</v>
      </c>
      <c r="AG6" s="352">
        <v>25.1</v>
      </c>
      <c r="AH6" s="352">
        <v>27.1</v>
      </c>
      <c r="AI6" s="237">
        <f t="shared" si="0"/>
        <v>-2.8999999999999986</v>
      </c>
      <c r="AJ6" s="237">
        <f t="shared" si="1"/>
        <v>-26.400000000000013</v>
      </c>
    </row>
    <row r="7" spans="1:36" ht="13.15" customHeight="1">
      <c r="A7" s="234" t="s">
        <v>410</v>
      </c>
      <c r="B7" s="234" t="s">
        <v>411</v>
      </c>
      <c r="C7" s="245">
        <v>13.5</v>
      </c>
      <c r="D7" s="245">
        <v>11.5</v>
      </c>
      <c r="E7" s="245">
        <v>12.1</v>
      </c>
      <c r="F7" s="245">
        <v>13.9</v>
      </c>
      <c r="G7" s="256">
        <v>15.1</v>
      </c>
      <c r="H7" s="256">
        <v>16.899999999999999</v>
      </c>
      <c r="I7" s="256">
        <v>22.6</v>
      </c>
      <c r="J7" s="256">
        <v>25.7</v>
      </c>
      <c r="K7" s="256">
        <v>28.1</v>
      </c>
      <c r="L7" s="256">
        <v>28.3</v>
      </c>
      <c r="M7" s="256">
        <v>27.7</v>
      </c>
      <c r="N7" s="235">
        <v>27.6</v>
      </c>
      <c r="O7" s="235">
        <v>27.3</v>
      </c>
      <c r="P7" s="235">
        <v>28.2</v>
      </c>
      <c r="Q7" s="235">
        <v>33.4</v>
      </c>
      <c r="R7" s="235">
        <v>36.700000000000003</v>
      </c>
      <c r="S7" s="235">
        <v>39.400000000000013</v>
      </c>
      <c r="T7" s="235">
        <v>43.8</v>
      </c>
      <c r="U7" s="235">
        <v>44.1</v>
      </c>
      <c r="V7" s="235">
        <v>41.5</v>
      </c>
      <c r="W7" s="235">
        <v>39.5</v>
      </c>
      <c r="X7" s="235">
        <v>36.200000000000003</v>
      </c>
      <c r="Y7" s="235">
        <v>33.799999999999997</v>
      </c>
      <c r="Z7" s="235">
        <v>31.7</v>
      </c>
      <c r="AA7" s="235">
        <v>29.6</v>
      </c>
      <c r="AB7" s="235">
        <v>36.9</v>
      </c>
      <c r="AC7" s="235">
        <v>40.700000000000003</v>
      </c>
      <c r="AD7" s="235">
        <v>42.5</v>
      </c>
      <c r="AE7" s="235">
        <v>42.5</v>
      </c>
      <c r="AF7" s="235">
        <v>43.6</v>
      </c>
      <c r="AG7" s="352">
        <v>44.5</v>
      </c>
      <c r="AH7" s="352">
        <v>45.400000000000013</v>
      </c>
      <c r="AI7" s="237">
        <f t="shared" si="0"/>
        <v>2.1000000000000014</v>
      </c>
      <c r="AJ7" s="237">
        <f t="shared" si="1"/>
        <v>16</v>
      </c>
    </row>
    <row r="8" spans="1:36" ht="13.15" customHeight="1">
      <c r="A8" s="234" t="s">
        <v>412</v>
      </c>
      <c r="B8" s="234" t="s">
        <v>413</v>
      </c>
      <c r="C8" s="245" t="s">
        <v>51</v>
      </c>
      <c r="D8" s="245" t="s">
        <v>51</v>
      </c>
      <c r="E8" s="245" t="s">
        <v>51</v>
      </c>
      <c r="F8" s="245" t="s">
        <v>51</v>
      </c>
      <c r="G8" s="256" t="s">
        <v>51</v>
      </c>
      <c r="H8" s="256">
        <v>53.6</v>
      </c>
      <c r="I8" s="256">
        <v>50.1</v>
      </c>
      <c r="J8" s="256">
        <v>50.3</v>
      </c>
      <c r="K8" s="256">
        <v>48.2</v>
      </c>
      <c r="L8" s="256">
        <v>46.2</v>
      </c>
      <c r="M8" s="256">
        <v>39.400000000000013</v>
      </c>
      <c r="N8" s="235">
        <v>33.200000000000003</v>
      </c>
      <c r="O8" s="235">
        <v>29.5</v>
      </c>
      <c r="P8" s="235">
        <v>35.5</v>
      </c>
      <c r="Q8" s="235">
        <v>43</v>
      </c>
      <c r="R8" s="235">
        <v>46.1</v>
      </c>
      <c r="S8" s="235">
        <v>50</v>
      </c>
      <c r="T8" s="235">
        <v>48.7</v>
      </c>
      <c r="U8" s="235">
        <v>47.8</v>
      </c>
      <c r="V8" s="235">
        <v>48.7</v>
      </c>
      <c r="W8" s="235">
        <v>44.6</v>
      </c>
      <c r="X8" s="235">
        <v>41.7</v>
      </c>
      <c r="Y8" s="235">
        <v>40.200000000000003</v>
      </c>
      <c r="Z8" s="235">
        <v>38.5</v>
      </c>
      <c r="AA8" s="235">
        <v>38.299999999999997</v>
      </c>
      <c r="AB8" s="235">
        <v>46.3</v>
      </c>
      <c r="AC8" s="235">
        <v>40.5</v>
      </c>
      <c r="AD8" s="235">
        <v>34.1</v>
      </c>
      <c r="AE8" s="235">
        <v>33.6</v>
      </c>
      <c r="AF8" s="235">
        <v>31.1</v>
      </c>
      <c r="AG8" s="352">
        <v>29.7</v>
      </c>
      <c r="AH8" s="352">
        <v>29.4</v>
      </c>
      <c r="AI8" s="237">
        <f t="shared" si="0"/>
        <v>-17.600000000000001</v>
      </c>
      <c r="AJ8" s="237">
        <f t="shared" si="1"/>
        <v>-0.40000000000000568</v>
      </c>
    </row>
    <row r="9" spans="1:36" ht="13.15" customHeight="1">
      <c r="A9" s="246" t="s">
        <v>414</v>
      </c>
      <c r="B9" s="246" t="s">
        <v>415</v>
      </c>
      <c r="C9" s="245">
        <v>54.900000000000013</v>
      </c>
      <c r="D9" s="245">
        <v>57.7</v>
      </c>
      <c r="E9" s="245">
        <v>58.8</v>
      </c>
      <c r="F9" s="245">
        <v>59.4</v>
      </c>
      <c r="G9" s="256">
        <v>60.3</v>
      </c>
      <c r="H9" s="256">
        <v>59.2</v>
      </c>
      <c r="I9" s="256">
        <v>58.1</v>
      </c>
      <c r="J9" s="256">
        <v>59.8</v>
      </c>
      <c r="K9" s="256">
        <v>63.3</v>
      </c>
      <c r="L9" s="256">
        <v>65</v>
      </c>
      <c r="M9" s="256">
        <v>67.100000000000009</v>
      </c>
      <c r="N9" s="235">
        <v>66.400000000000006</v>
      </c>
      <c r="O9" s="235">
        <v>63.7</v>
      </c>
      <c r="P9" s="235">
        <v>65.2</v>
      </c>
      <c r="Q9" s="235">
        <v>72.3</v>
      </c>
      <c r="R9" s="235">
        <v>81</v>
      </c>
      <c r="S9" s="235">
        <v>78.5</v>
      </c>
      <c r="T9" s="235">
        <v>79.800000000000011</v>
      </c>
      <c r="U9" s="235">
        <v>77.400000000000006</v>
      </c>
      <c r="V9" s="235">
        <v>74.5</v>
      </c>
      <c r="W9" s="235">
        <v>71.2</v>
      </c>
      <c r="X9" s="235">
        <v>68.3</v>
      </c>
      <c r="Y9" s="235">
        <v>64</v>
      </c>
      <c r="Z9" s="235">
        <v>60.8</v>
      </c>
      <c r="AA9" s="235">
        <v>58.7</v>
      </c>
      <c r="AB9" s="235">
        <v>68.100000000000009</v>
      </c>
      <c r="AC9" s="235">
        <v>68.100000000000009</v>
      </c>
      <c r="AD9" s="235">
        <v>65</v>
      </c>
      <c r="AE9" s="235">
        <v>62.9</v>
      </c>
      <c r="AF9" s="235">
        <v>62.5</v>
      </c>
      <c r="AG9" s="352">
        <v>63.8</v>
      </c>
      <c r="AH9" s="352">
        <v>64.7</v>
      </c>
      <c r="AI9" s="237">
        <f t="shared" si="0"/>
        <v>-12</v>
      </c>
      <c r="AJ9" s="237">
        <f t="shared" si="1"/>
        <v>14.100000000000009</v>
      </c>
    </row>
    <row r="10" spans="1:36" ht="13.15" customHeight="1">
      <c r="A10" s="246" t="s">
        <v>416</v>
      </c>
      <c r="B10" s="246" t="s">
        <v>417</v>
      </c>
      <c r="C10" s="245">
        <v>8</v>
      </c>
      <c r="D10" s="245">
        <v>7.5</v>
      </c>
      <c r="E10" s="245">
        <v>6.9</v>
      </c>
      <c r="F10" s="245">
        <v>5.9</v>
      </c>
      <c r="G10" s="256">
        <v>6.4</v>
      </c>
      <c r="H10" s="256">
        <v>5.1000000000000014</v>
      </c>
      <c r="I10" s="256">
        <v>4.9000000000000004</v>
      </c>
      <c r="J10" s="256">
        <v>5.7</v>
      </c>
      <c r="K10" s="256">
        <v>5.6000000000000014</v>
      </c>
      <c r="L10" s="256">
        <v>5.2</v>
      </c>
      <c r="M10" s="256">
        <v>4.7</v>
      </c>
      <c r="N10" s="235">
        <v>4.7</v>
      </c>
      <c r="O10" s="235">
        <v>3.9000000000000008</v>
      </c>
      <c r="P10" s="235">
        <v>4.7</v>
      </c>
      <c r="Q10" s="235">
        <v>8</v>
      </c>
      <c r="R10" s="235">
        <v>8</v>
      </c>
      <c r="S10" s="235">
        <v>7.6</v>
      </c>
      <c r="T10" s="235">
        <v>11.1</v>
      </c>
      <c r="U10" s="235">
        <v>11.4</v>
      </c>
      <c r="V10" s="235">
        <v>11.6</v>
      </c>
      <c r="W10" s="235">
        <v>10.8</v>
      </c>
      <c r="X10" s="235">
        <v>10.199999999999999</v>
      </c>
      <c r="Y10" s="235">
        <v>9.4</v>
      </c>
      <c r="Z10" s="235">
        <v>8.5</v>
      </c>
      <c r="AA10" s="235">
        <v>9</v>
      </c>
      <c r="AB10" s="235">
        <v>19.100000000000001</v>
      </c>
      <c r="AC10" s="235">
        <v>18.399999999999999</v>
      </c>
      <c r="AD10" s="235">
        <v>19.100000000000001</v>
      </c>
      <c r="AE10" s="235">
        <v>20.2</v>
      </c>
      <c r="AF10" s="235">
        <v>23.6</v>
      </c>
      <c r="AG10" s="352">
        <v>23.8</v>
      </c>
      <c r="AH10" s="352">
        <v>25.4</v>
      </c>
      <c r="AI10" s="237">
        <f t="shared" si="0"/>
        <v>12.000000000000002</v>
      </c>
      <c r="AJ10" s="237">
        <f t="shared" si="1"/>
        <v>5.7999999999999989</v>
      </c>
    </row>
    <row r="11" spans="1:36" ht="13.15" customHeight="1">
      <c r="A11" s="246" t="s">
        <v>418</v>
      </c>
      <c r="B11" s="246" t="s">
        <v>419</v>
      </c>
      <c r="C11" s="245">
        <v>78.600000000000009</v>
      </c>
      <c r="D11" s="245">
        <v>69.900000000000006</v>
      </c>
      <c r="E11" s="245">
        <v>61.6</v>
      </c>
      <c r="F11" s="245">
        <v>51.400000000000013</v>
      </c>
      <c r="G11" s="256">
        <v>46.6</v>
      </c>
      <c r="H11" s="256">
        <v>36.4</v>
      </c>
      <c r="I11" s="256">
        <v>33.6</v>
      </c>
      <c r="J11" s="256">
        <v>30.9</v>
      </c>
      <c r="K11" s="256">
        <v>29.8</v>
      </c>
      <c r="L11" s="256">
        <v>28.1</v>
      </c>
      <c r="M11" s="256">
        <v>26.1</v>
      </c>
      <c r="N11" s="235">
        <v>23.7</v>
      </c>
      <c r="O11" s="235">
        <v>23.9</v>
      </c>
      <c r="P11" s="235">
        <v>42.5</v>
      </c>
      <c r="Q11" s="235">
        <v>61.8</v>
      </c>
      <c r="R11" s="235">
        <v>86.100000000000009</v>
      </c>
      <c r="S11" s="235">
        <v>109.4</v>
      </c>
      <c r="T11" s="235">
        <v>118.7</v>
      </c>
      <c r="U11" s="235">
        <v>117.5</v>
      </c>
      <c r="V11" s="235">
        <v>101.3</v>
      </c>
      <c r="W11" s="235">
        <v>74</v>
      </c>
      <c r="X11" s="235">
        <v>72.600000000000009</v>
      </c>
      <c r="Y11" s="235">
        <v>65.2</v>
      </c>
      <c r="Z11" s="235">
        <v>61.5</v>
      </c>
      <c r="AA11" s="235">
        <v>55.900000000000013</v>
      </c>
      <c r="AB11" s="235">
        <v>57</v>
      </c>
      <c r="AC11" s="235">
        <v>52.6</v>
      </c>
      <c r="AD11" s="235">
        <v>43.1</v>
      </c>
      <c r="AE11" s="235">
        <v>43.3</v>
      </c>
      <c r="AF11" s="235">
        <v>40.900000000000013</v>
      </c>
      <c r="AG11" s="352">
        <v>38.700000000000003</v>
      </c>
      <c r="AH11" s="352">
        <v>38.299999999999997</v>
      </c>
      <c r="AI11" s="237">
        <f t="shared" si="0"/>
        <v>-60.399999999999984</v>
      </c>
      <c r="AJ11" s="237">
        <f t="shared" si="1"/>
        <v>87.7</v>
      </c>
    </row>
    <row r="12" spans="1:36" ht="13.15" customHeight="1">
      <c r="A12" s="246" t="s">
        <v>420</v>
      </c>
      <c r="B12" s="246" t="s">
        <v>421</v>
      </c>
      <c r="C12" s="245">
        <v>100.4</v>
      </c>
      <c r="D12" s="245">
        <v>103.7</v>
      </c>
      <c r="E12" s="245">
        <v>102.6</v>
      </c>
      <c r="F12" s="245">
        <v>100.8</v>
      </c>
      <c r="G12" s="256">
        <v>102.8</v>
      </c>
      <c r="H12" s="256">
        <v>108.9</v>
      </c>
      <c r="I12" s="256">
        <v>110.5</v>
      </c>
      <c r="J12" s="256">
        <v>107.9</v>
      </c>
      <c r="K12" s="256">
        <v>104.3</v>
      </c>
      <c r="L12" s="256">
        <v>105.5</v>
      </c>
      <c r="M12" s="256">
        <v>109.9</v>
      </c>
      <c r="N12" s="235">
        <v>105.3</v>
      </c>
      <c r="O12" s="235">
        <v>104.6</v>
      </c>
      <c r="P12" s="235">
        <v>110.9</v>
      </c>
      <c r="Q12" s="235">
        <v>128.5</v>
      </c>
      <c r="R12" s="235">
        <v>147.80000000000001</v>
      </c>
      <c r="S12" s="235">
        <v>175.1</v>
      </c>
      <c r="T12" s="235">
        <v>164.1</v>
      </c>
      <c r="U12" s="235">
        <v>180.4</v>
      </c>
      <c r="V12" s="235">
        <v>182.7</v>
      </c>
      <c r="W12" s="235">
        <v>179.6</v>
      </c>
      <c r="X12" s="235">
        <v>183.1</v>
      </c>
      <c r="Y12" s="235">
        <v>182.1</v>
      </c>
      <c r="Z12" s="235">
        <v>189</v>
      </c>
      <c r="AA12" s="235">
        <v>183.2</v>
      </c>
      <c r="AB12" s="235">
        <v>209.4</v>
      </c>
      <c r="AC12" s="235">
        <v>197.3</v>
      </c>
      <c r="AD12" s="235">
        <v>177</v>
      </c>
      <c r="AE12" s="235">
        <v>163.9</v>
      </c>
      <c r="AF12" s="235">
        <v>153.6</v>
      </c>
      <c r="AG12" s="352">
        <v>146.6</v>
      </c>
      <c r="AH12" s="352">
        <v>140.6</v>
      </c>
      <c r="AI12" s="237">
        <f t="shared" si="0"/>
        <v>-29.099999999999994</v>
      </c>
      <c r="AJ12" s="237">
        <f t="shared" si="1"/>
        <v>76.100000000000009</v>
      </c>
    </row>
    <row r="13" spans="1:36" ht="13.15" customHeight="1">
      <c r="A13" s="246" t="s">
        <v>422</v>
      </c>
      <c r="B13" s="246" t="s">
        <v>423</v>
      </c>
      <c r="C13" s="245">
        <v>61.6</v>
      </c>
      <c r="D13" s="245">
        <v>65.400000000000006</v>
      </c>
      <c r="E13" s="245">
        <v>64.3</v>
      </c>
      <c r="F13" s="245">
        <v>62.4</v>
      </c>
      <c r="G13" s="256">
        <v>60.9</v>
      </c>
      <c r="H13" s="256">
        <v>57.8</v>
      </c>
      <c r="I13" s="256">
        <v>54.1</v>
      </c>
      <c r="J13" s="256">
        <v>51.2</v>
      </c>
      <c r="K13" s="256">
        <v>47.7</v>
      </c>
      <c r="L13" s="256">
        <v>45.3</v>
      </c>
      <c r="M13" s="256">
        <v>42.400000000000013</v>
      </c>
      <c r="N13" s="235">
        <v>39</v>
      </c>
      <c r="O13" s="235">
        <v>35.700000000000003</v>
      </c>
      <c r="P13" s="235">
        <v>39.6</v>
      </c>
      <c r="Q13" s="235">
        <v>53.1</v>
      </c>
      <c r="R13" s="235">
        <v>60.3</v>
      </c>
      <c r="S13" s="235">
        <v>69.5</v>
      </c>
      <c r="T13" s="235">
        <v>89.600000000000009</v>
      </c>
      <c r="U13" s="235">
        <v>100</v>
      </c>
      <c r="V13" s="235">
        <v>104.4</v>
      </c>
      <c r="W13" s="235">
        <v>102.5</v>
      </c>
      <c r="X13" s="235">
        <v>102</v>
      </c>
      <c r="Y13" s="235">
        <v>101.2</v>
      </c>
      <c r="Z13" s="235">
        <v>99.800000000000011</v>
      </c>
      <c r="AA13" s="235">
        <v>97.7</v>
      </c>
      <c r="AB13" s="235">
        <v>119.3</v>
      </c>
      <c r="AC13" s="235">
        <v>115.7</v>
      </c>
      <c r="AD13" s="235">
        <v>109.5</v>
      </c>
      <c r="AE13" s="235">
        <v>105.1</v>
      </c>
      <c r="AF13" s="235">
        <v>101.8</v>
      </c>
      <c r="AG13" s="352">
        <v>100.9</v>
      </c>
      <c r="AH13" s="352">
        <v>100.8</v>
      </c>
      <c r="AI13" s="237">
        <f t="shared" si="0"/>
        <v>-2.6000000000000085</v>
      </c>
      <c r="AJ13" s="237">
        <f t="shared" si="1"/>
        <v>52.3</v>
      </c>
    </row>
    <row r="14" spans="1:36" ht="13.15" customHeight="1">
      <c r="A14" s="246" t="s">
        <v>424</v>
      </c>
      <c r="B14" s="246" t="s">
        <v>425</v>
      </c>
      <c r="C14" s="245">
        <v>57.8</v>
      </c>
      <c r="D14" s="245">
        <v>60.6</v>
      </c>
      <c r="E14" s="245">
        <v>62</v>
      </c>
      <c r="F14" s="245">
        <v>62.1</v>
      </c>
      <c r="G14" s="256">
        <v>61.4</v>
      </c>
      <c r="H14" s="256">
        <v>59.7</v>
      </c>
      <c r="I14" s="256">
        <v>59.3</v>
      </c>
      <c r="J14" s="256">
        <v>61.3</v>
      </c>
      <c r="K14" s="256">
        <v>65.400000000000006</v>
      </c>
      <c r="L14" s="256">
        <v>66.900000000000006</v>
      </c>
      <c r="M14" s="256">
        <v>68.2</v>
      </c>
      <c r="N14" s="235">
        <v>65.400000000000006</v>
      </c>
      <c r="O14" s="235">
        <v>65.5</v>
      </c>
      <c r="P14" s="235">
        <v>69.8</v>
      </c>
      <c r="Q14" s="235">
        <v>84.100000000000009</v>
      </c>
      <c r="R14" s="235">
        <v>86.300000000000011</v>
      </c>
      <c r="S14" s="235">
        <v>88.7</v>
      </c>
      <c r="T14" s="235">
        <v>91.7</v>
      </c>
      <c r="U14" s="235">
        <v>94.600000000000009</v>
      </c>
      <c r="V14" s="235">
        <v>96.2</v>
      </c>
      <c r="W14" s="235">
        <v>97</v>
      </c>
      <c r="X14" s="235">
        <v>98.100000000000009</v>
      </c>
      <c r="Y14" s="235">
        <v>98.800000000000011</v>
      </c>
      <c r="Z14" s="235">
        <v>98.5</v>
      </c>
      <c r="AA14" s="235">
        <v>98.2</v>
      </c>
      <c r="AB14" s="235">
        <v>114.9</v>
      </c>
      <c r="AC14" s="235">
        <v>112.8</v>
      </c>
      <c r="AD14" s="235">
        <v>111.4</v>
      </c>
      <c r="AE14" s="235">
        <v>109.8</v>
      </c>
      <c r="AF14" s="235">
        <v>113</v>
      </c>
      <c r="AG14" s="352">
        <v>116</v>
      </c>
      <c r="AH14" s="352">
        <v>118.4</v>
      </c>
      <c r="AI14" s="237">
        <f t="shared" si="0"/>
        <v>16.799999999999997</v>
      </c>
      <c r="AJ14" s="237">
        <f t="shared" si="1"/>
        <v>29.200000000000003</v>
      </c>
    </row>
    <row r="15" spans="1:36" ht="13.15" customHeight="1">
      <c r="A15" s="246" t="s">
        <v>426</v>
      </c>
      <c r="B15" s="246" t="s">
        <v>427</v>
      </c>
      <c r="C15" s="245">
        <v>23.3</v>
      </c>
      <c r="D15" s="245">
        <v>25.3</v>
      </c>
      <c r="E15" s="245">
        <v>24.7</v>
      </c>
      <c r="F15" s="245">
        <v>22.6</v>
      </c>
      <c r="G15" s="256">
        <v>28.8</v>
      </c>
      <c r="H15" s="256">
        <v>35.4</v>
      </c>
      <c r="I15" s="256">
        <v>36.6</v>
      </c>
      <c r="J15" s="256">
        <v>36.5</v>
      </c>
      <c r="K15" s="256">
        <v>37.799999999999997</v>
      </c>
      <c r="L15" s="256">
        <v>40</v>
      </c>
      <c r="M15" s="256">
        <v>40.900000000000013</v>
      </c>
      <c r="N15" s="235">
        <v>38.400000000000013</v>
      </c>
      <c r="O15" s="235">
        <v>37.1</v>
      </c>
      <c r="P15" s="235">
        <v>38.900000000000013</v>
      </c>
      <c r="Q15" s="235">
        <v>47.900000000000013</v>
      </c>
      <c r="R15" s="235">
        <v>56.8</v>
      </c>
      <c r="S15" s="235">
        <v>63.1</v>
      </c>
      <c r="T15" s="235">
        <v>68.8</v>
      </c>
      <c r="U15" s="235">
        <v>79.5</v>
      </c>
      <c r="V15" s="235">
        <v>83.2</v>
      </c>
      <c r="W15" s="235">
        <v>82.800000000000011</v>
      </c>
      <c r="X15" s="235">
        <v>79.300000000000011</v>
      </c>
      <c r="Y15" s="235">
        <v>76.2</v>
      </c>
      <c r="Z15" s="235">
        <v>72.8</v>
      </c>
      <c r="AA15" s="235">
        <v>70.900000000000006</v>
      </c>
      <c r="AB15" s="235">
        <v>86.5</v>
      </c>
      <c r="AC15" s="235">
        <v>78.2</v>
      </c>
      <c r="AD15" s="235">
        <v>68.5</v>
      </c>
      <c r="AE15" s="235">
        <v>61.8</v>
      </c>
      <c r="AF15" s="235">
        <v>57.6</v>
      </c>
      <c r="AG15" s="352">
        <v>56.3</v>
      </c>
      <c r="AH15" s="352">
        <v>56.400000000000013</v>
      </c>
      <c r="AI15" s="237">
        <f t="shared" si="0"/>
        <v>-25.6</v>
      </c>
      <c r="AJ15" s="237">
        <f t="shared" si="1"/>
        <v>41.7</v>
      </c>
    </row>
    <row r="16" spans="1:36" ht="13.15" customHeight="1">
      <c r="A16" s="246" t="s">
        <v>428</v>
      </c>
      <c r="B16" s="246" t="s">
        <v>429</v>
      </c>
      <c r="C16" s="245">
        <v>119.1</v>
      </c>
      <c r="D16" s="245">
        <v>118.9</v>
      </c>
      <c r="E16" s="245">
        <v>116.5</v>
      </c>
      <c r="F16" s="245">
        <v>113.9</v>
      </c>
      <c r="G16" s="256">
        <v>113.1</v>
      </c>
      <c r="H16" s="256">
        <v>108.7</v>
      </c>
      <c r="I16" s="256">
        <v>108.5</v>
      </c>
      <c r="J16" s="256">
        <v>105.9</v>
      </c>
      <c r="K16" s="256">
        <v>105.1</v>
      </c>
      <c r="L16" s="256">
        <v>104.7</v>
      </c>
      <c r="M16" s="256">
        <v>106.2</v>
      </c>
      <c r="N16" s="235">
        <v>106.3</v>
      </c>
      <c r="O16" s="235">
        <v>103.5</v>
      </c>
      <c r="P16" s="235">
        <v>105.8</v>
      </c>
      <c r="Q16" s="235">
        <v>116.1</v>
      </c>
      <c r="R16" s="235">
        <v>118.8</v>
      </c>
      <c r="S16" s="235">
        <v>119.1</v>
      </c>
      <c r="T16" s="235">
        <v>125.9</v>
      </c>
      <c r="U16" s="235">
        <v>131.9</v>
      </c>
      <c r="V16" s="235">
        <v>134.80000000000001</v>
      </c>
      <c r="W16" s="235">
        <v>134.80000000000001</v>
      </c>
      <c r="X16" s="235">
        <v>134.19999999999999</v>
      </c>
      <c r="Y16" s="235">
        <v>133.69999999999999</v>
      </c>
      <c r="Z16" s="235">
        <v>134.19999999999999</v>
      </c>
      <c r="AA16" s="235">
        <v>133.9</v>
      </c>
      <c r="AB16" s="235">
        <v>154.4</v>
      </c>
      <c r="AC16" s="235">
        <v>145.80000000000001</v>
      </c>
      <c r="AD16" s="235">
        <v>138.30000000000001</v>
      </c>
      <c r="AE16" s="235">
        <v>134.6</v>
      </c>
      <c r="AF16" s="235">
        <v>135.30000000000001</v>
      </c>
      <c r="AG16" s="352">
        <v>136.69999999999999</v>
      </c>
      <c r="AH16" s="352">
        <v>138.19999999999999</v>
      </c>
      <c r="AI16" s="237">
        <f t="shared" si="0"/>
        <v>0.5</v>
      </c>
      <c r="AJ16" s="237">
        <f t="shared" si="1"/>
        <v>26.800000000000011</v>
      </c>
    </row>
    <row r="17" spans="1:36" ht="13.15" customHeight="1">
      <c r="A17" s="246" t="s">
        <v>430</v>
      </c>
      <c r="B17" s="246" t="s">
        <v>430</v>
      </c>
      <c r="C17" s="245">
        <v>49.7</v>
      </c>
      <c r="D17" s="245">
        <v>51</v>
      </c>
      <c r="E17" s="245">
        <v>54.900000000000013</v>
      </c>
      <c r="F17" s="245">
        <v>56.400000000000013</v>
      </c>
      <c r="G17" s="256">
        <v>56.5</v>
      </c>
      <c r="H17" s="256">
        <v>56.5</v>
      </c>
      <c r="I17" s="256">
        <v>58.1</v>
      </c>
      <c r="J17" s="256">
        <v>61.3</v>
      </c>
      <c r="K17" s="256">
        <v>64.600000000000009</v>
      </c>
      <c r="L17" s="256">
        <v>65.5</v>
      </c>
      <c r="M17" s="256">
        <v>64.100000000000009</v>
      </c>
      <c r="N17" s="235">
        <v>60</v>
      </c>
      <c r="O17" s="235">
        <v>54.8</v>
      </c>
      <c r="P17" s="235">
        <v>46.3</v>
      </c>
      <c r="Q17" s="235">
        <v>56.8</v>
      </c>
      <c r="R17" s="235">
        <v>59.3</v>
      </c>
      <c r="S17" s="235">
        <v>69.100000000000009</v>
      </c>
      <c r="T17" s="235">
        <v>83.600000000000009</v>
      </c>
      <c r="U17" s="235">
        <v>107.5</v>
      </c>
      <c r="V17" s="235">
        <v>112.7</v>
      </c>
      <c r="W17" s="235">
        <v>111.6</v>
      </c>
      <c r="X17" s="235">
        <v>106.9</v>
      </c>
      <c r="Y17" s="235">
        <v>96.5</v>
      </c>
      <c r="Z17" s="235">
        <v>100.7</v>
      </c>
      <c r="AA17" s="235">
        <v>92.300000000000011</v>
      </c>
      <c r="AB17" s="235">
        <v>113.6</v>
      </c>
      <c r="AC17" s="235">
        <v>96.5</v>
      </c>
      <c r="AD17" s="235">
        <v>81.100000000000009</v>
      </c>
      <c r="AE17" s="235">
        <v>73.600000000000009</v>
      </c>
      <c r="AF17" s="235">
        <v>65</v>
      </c>
      <c r="AG17" s="352">
        <v>58</v>
      </c>
      <c r="AH17" s="352">
        <v>51.900000000000013</v>
      </c>
      <c r="AI17" s="237">
        <f t="shared" si="0"/>
        <v>-47.7</v>
      </c>
      <c r="AJ17" s="237">
        <f t="shared" si="1"/>
        <v>42.899999999999991</v>
      </c>
    </row>
    <row r="18" spans="1:36" ht="13.15" customHeight="1">
      <c r="A18" s="246" t="s">
        <v>431</v>
      </c>
      <c r="B18" s="246" t="s">
        <v>432</v>
      </c>
      <c r="C18" s="245">
        <v>14.3</v>
      </c>
      <c r="D18" s="245">
        <v>13.6</v>
      </c>
      <c r="E18" s="245">
        <v>10.9</v>
      </c>
      <c r="F18" s="245">
        <v>9.3000000000000007</v>
      </c>
      <c r="G18" s="256">
        <v>12.4</v>
      </c>
      <c r="H18" s="256">
        <v>12.4</v>
      </c>
      <c r="I18" s="256">
        <v>14.1</v>
      </c>
      <c r="J18" s="256">
        <v>13.4</v>
      </c>
      <c r="K18" s="256">
        <v>14.8</v>
      </c>
      <c r="L18" s="256">
        <v>15.2</v>
      </c>
      <c r="M18" s="256">
        <v>12.4</v>
      </c>
      <c r="N18" s="235">
        <v>10.6</v>
      </c>
      <c r="O18" s="235">
        <v>8.9</v>
      </c>
      <c r="P18" s="235">
        <v>19.5</v>
      </c>
      <c r="Q18" s="235">
        <v>38</v>
      </c>
      <c r="R18" s="235">
        <v>48.6</v>
      </c>
      <c r="S18" s="235">
        <v>46.6</v>
      </c>
      <c r="T18" s="235">
        <v>44</v>
      </c>
      <c r="U18" s="235">
        <v>41.8</v>
      </c>
      <c r="V18" s="235">
        <v>43.1</v>
      </c>
      <c r="W18" s="235">
        <v>38.299999999999997</v>
      </c>
      <c r="X18" s="235">
        <v>41.7</v>
      </c>
      <c r="Y18" s="235">
        <v>40.299999999999997</v>
      </c>
      <c r="Z18" s="235">
        <v>38.299999999999997</v>
      </c>
      <c r="AA18" s="235">
        <v>37.9</v>
      </c>
      <c r="AB18" s="235">
        <v>44</v>
      </c>
      <c r="AC18" s="235">
        <v>45.900000000000013</v>
      </c>
      <c r="AD18" s="235">
        <v>44.400000000000013</v>
      </c>
      <c r="AE18" s="235">
        <v>44.6</v>
      </c>
      <c r="AF18" s="235">
        <v>46.8</v>
      </c>
      <c r="AG18" s="352">
        <v>48.6</v>
      </c>
      <c r="AH18" s="352">
        <v>49.3</v>
      </c>
      <c r="AI18" s="237">
        <f t="shared" si="0"/>
        <v>3.6999999999999957</v>
      </c>
      <c r="AJ18" s="237">
        <f t="shared" si="1"/>
        <v>26.999999999999996</v>
      </c>
    </row>
    <row r="19" spans="1:36" ht="13.15" customHeight="1">
      <c r="A19" s="246" t="s">
        <v>433</v>
      </c>
      <c r="B19" s="246" t="s">
        <v>434</v>
      </c>
      <c r="C19" s="245">
        <v>11.4</v>
      </c>
      <c r="D19" s="245">
        <v>13.8</v>
      </c>
      <c r="E19" s="245">
        <v>15.3</v>
      </c>
      <c r="F19" s="245">
        <v>16.5</v>
      </c>
      <c r="G19" s="256">
        <v>22.6</v>
      </c>
      <c r="H19" s="256">
        <v>23.5</v>
      </c>
      <c r="I19" s="256">
        <v>22.9</v>
      </c>
      <c r="J19" s="256">
        <v>22.1</v>
      </c>
      <c r="K19" s="256">
        <v>20.399999999999999</v>
      </c>
      <c r="L19" s="256">
        <v>18.600000000000001</v>
      </c>
      <c r="M19" s="256">
        <v>17.600000000000001</v>
      </c>
      <c r="N19" s="235">
        <v>17.3</v>
      </c>
      <c r="O19" s="235">
        <v>15.9</v>
      </c>
      <c r="P19" s="235">
        <v>14.6</v>
      </c>
      <c r="Q19" s="235">
        <v>27.9</v>
      </c>
      <c r="R19" s="235">
        <v>36.700000000000003</v>
      </c>
      <c r="S19" s="235">
        <v>37.4</v>
      </c>
      <c r="T19" s="235">
        <v>39.900000000000013</v>
      </c>
      <c r="U19" s="235">
        <v>38.900000000000013</v>
      </c>
      <c r="V19" s="235">
        <v>40.700000000000003</v>
      </c>
      <c r="W19" s="235">
        <v>42.400000000000013</v>
      </c>
      <c r="X19" s="235">
        <v>39.799999999999997</v>
      </c>
      <c r="Y19" s="235">
        <v>39.1</v>
      </c>
      <c r="Z19" s="235">
        <v>33.299999999999997</v>
      </c>
      <c r="AA19" s="235">
        <v>35.6</v>
      </c>
      <c r="AB19" s="235">
        <v>45.900000000000013</v>
      </c>
      <c r="AC19" s="235">
        <v>43.3</v>
      </c>
      <c r="AD19" s="235">
        <v>38.1</v>
      </c>
      <c r="AE19" s="235">
        <v>37.299999999999997</v>
      </c>
      <c r="AF19" s="235">
        <v>38.200000000000003</v>
      </c>
      <c r="AG19" s="352">
        <v>41.2</v>
      </c>
      <c r="AH19" s="352">
        <v>43.900000000000013</v>
      </c>
      <c r="AI19" s="237">
        <f t="shared" si="0"/>
        <v>-2.5</v>
      </c>
      <c r="AJ19" s="237">
        <f t="shared" si="1"/>
        <v>18.500000000000014</v>
      </c>
    </row>
    <row r="20" spans="1:36" ht="13.15" customHeight="1">
      <c r="A20" s="246" t="s">
        <v>435</v>
      </c>
      <c r="B20" s="246" t="s">
        <v>436</v>
      </c>
      <c r="C20" s="245">
        <v>10.1</v>
      </c>
      <c r="D20" s="245">
        <v>10</v>
      </c>
      <c r="E20" s="245">
        <v>9.5</v>
      </c>
      <c r="F20" s="245">
        <v>9.1</v>
      </c>
      <c r="G20" s="256">
        <v>8.1</v>
      </c>
      <c r="H20" s="256">
        <v>7.5</v>
      </c>
      <c r="I20" s="256">
        <v>7.6</v>
      </c>
      <c r="J20" s="256">
        <v>7.4</v>
      </c>
      <c r="K20" s="256">
        <v>7.4</v>
      </c>
      <c r="L20" s="256">
        <v>7.8000000000000016</v>
      </c>
      <c r="M20" s="256">
        <v>8</v>
      </c>
      <c r="N20" s="235">
        <v>8.2000000000000011</v>
      </c>
      <c r="O20" s="235">
        <v>8.1</v>
      </c>
      <c r="P20" s="235">
        <v>14.6</v>
      </c>
      <c r="Q20" s="235">
        <v>15.3</v>
      </c>
      <c r="R20" s="235">
        <v>19.100000000000001</v>
      </c>
      <c r="S20" s="235">
        <v>18.5</v>
      </c>
      <c r="T20" s="235">
        <v>20.8</v>
      </c>
      <c r="U20" s="235">
        <v>22.4</v>
      </c>
      <c r="V20" s="235">
        <v>21.9</v>
      </c>
      <c r="W20" s="235">
        <v>21.1</v>
      </c>
      <c r="X20" s="235">
        <v>19.600000000000001</v>
      </c>
      <c r="Y20" s="235">
        <v>21.8</v>
      </c>
      <c r="Z20" s="235">
        <v>20.9</v>
      </c>
      <c r="AA20" s="235">
        <v>22.3</v>
      </c>
      <c r="AB20" s="235">
        <v>24.5</v>
      </c>
      <c r="AC20" s="235">
        <v>24.2</v>
      </c>
      <c r="AD20" s="235">
        <v>24.9</v>
      </c>
      <c r="AE20" s="235">
        <v>25</v>
      </c>
      <c r="AF20" s="235">
        <v>26.3</v>
      </c>
      <c r="AG20" s="352">
        <v>25.7</v>
      </c>
      <c r="AH20" s="352">
        <v>26.2</v>
      </c>
      <c r="AI20" s="237">
        <f t="shared" si="0"/>
        <v>4.4000000000000021</v>
      </c>
      <c r="AJ20" s="237">
        <f t="shared" si="1"/>
        <v>14.999999999999998</v>
      </c>
    </row>
    <row r="21" spans="1:36" ht="13.15" customHeight="1">
      <c r="A21" s="234" t="s">
        <v>437</v>
      </c>
      <c r="B21" s="234" t="s">
        <v>438</v>
      </c>
      <c r="C21" s="245">
        <v>83.9</v>
      </c>
      <c r="D21" s="245">
        <v>71.2</v>
      </c>
      <c r="E21" s="245">
        <v>62.2</v>
      </c>
      <c r="F21" s="245">
        <v>60.4</v>
      </c>
      <c r="G21" s="256">
        <v>60.3</v>
      </c>
      <c r="H21" s="256">
        <v>55.6</v>
      </c>
      <c r="I21" s="256">
        <v>52.2</v>
      </c>
      <c r="J21" s="256">
        <v>55.6</v>
      </c>
      <c r="K21" s="256">
        <v>58.2</v>
      </c>
      <c r="L21" s="256">
        <v>58.9</v>
      </c>
      <c r="M21" s="256">
        <v>60.6</v>
      </c>
      <c r="N21" s="235">
        <v>64.5</v>
      </c>
      <c r="O21" s="235">
        <v>65.600000000000009</v>
      </c>
      <c r="P21" s="235">
        <v>71.8</v>
      </c>
      <c r="Q21" s="235">
        <v>78.2</v>
      </c>
      <c r="R21" s="235">
        <v>80.2</v>
      </c>
      <c r="S21" s="235">
        <v>80.5</v>
      </c>
      <c r="T21" s="235">
        <v>78.400000000000006</v>
      </c>
      <c r="U21" s="235">
        <v>77.2</v>
      </c>
      <c r="V21" s="235">
        <v>76.5</v>
      </c>
      <c r="W21" s="235">
        <v>75.7</v>
      </c>
      <c r="X21" s="235">
        <v>74.600000000000009</v>
      </c>
      <c r="Y21" s="235">
        <v>72</v>
      </c>
      <c r="Z21" s="235">
        <v>68.8</v>
      </c>
      <c r="AA21" s="235">
        <v>65</v>
      </c>
      <c r="AB21" s="235">
        <v>78.7</v>
      </c>
      <c r="AC21" s="235">
        <v>76.2</v>
      </c>
      <c r="AD21" s="235">
        <v>73.900000000000006</v>
      </c>
      <c r="AE21" s="235">
        <v>73</v>
      </c>
      <c r="AF21" s="235">
        <v>73.5</v>
      </c>
      <c r="AG21" s="352">
        <v>74.5</v>
      </c>
      <c r="AH21" s="352">
        <v>74.3</v>
      </c>
      <c r="AI21" s="237">
        <f t="shared" si="0"/>
        <v>-3</v>
      </c>
      <c r="AJ21" s="237">
        <f t="shared" si="1"/>
        <v>19</v>
      </c>
    </row>
    <row r="22" spans="1:36" ht="13.15" customHeight="1">
      <c r="A22" s="246" t="s">
        <v>439</v>
      </c>
      <c r="B22" s="246" t="s">
        <v>439</v>
      </c>
      <c r="C22" s="245">
        <v>34.299999999999997</v>
      </c>
      <c r="D22" s="245">
        <v>38.5</v>
      </c>
      <c r="E22" s="245">
        <v>46.5</v>
      </c>
      <c r="F22" s="245">
        <v>50.7</v>
      </c>
      <c r="G22" s="256">
        <v>61.8</v>
      </c>
      <c r="H22" s="256">
        <v>61.1</v>
      </c>
      <c r="I22" s="256">
        <v>65.2</v>
      </c>
      <c r="J22" s="256">
        <v>63.4</v>
      </c>
      <c r="K22" s="256">
        <v>69</v>
      </c>
      <c r="L22" s="256">
        <v>71.2</v>
      </c>
      <c r="M22" s="256">
        <v>70.2</v>
      </c>
      <c r="N22" s="235">
        <v>64.5</v>
      </c>
      <c r="O22" s="235">
        <v>62</v>
      </c>
      <c r="P22" s="235">
        <v>61.5</v>
      </c>
      <c r="Q22" s="235">
        <v>66</v>
      </c>
      <c r="R22" s="235">
        <v>65</v>
      </c>
      <c r="S22" s="235">
        <v>68.900000000000006</v>
      </c>
      <c r="T22" s="235">
        <v>65.600000000000009</v>
      </c>
      <c r="U22" s="235">
        <v>64.900000000000006</v>
      </c>
      <c r="V22" s="235">
        <v>60.7</v>
      </c>
      <c r="W22" s="235">
        <v>55</v>
      </c>
      <c r="X22" s="235">
        <v>53.1</v>
      </c>
      <c r="Y22" s="235">
        <v>45.6</v>
      </c>
      <c r="Z22" s="235">
        <v>41.400000000000013</v>
      </c>
      <c r="AA22" s="235">
        <v>39.299999999999997</v>
      </c>
      <c r="AB22" s="235">
        <v>48.8</v>
      </c>
      <c r="AC22" s="235">
        <v>49.8</v>
      </c>
      <c r="AD22" s="235">
        <v>49.5</v>
      </c>
      <c r="AE22" s="235">
        <v>47.900000000000013</v>
      </c>
      <c r="AF22" s="235">
        <v>47.400000000000013</v>
      </c>
      <c r="AG22" s="352">
        <v>47.6</v>
      </c>
      <c r="AH22" s="352">
        <v>47.3</v>
      </c>
      <c r="AI22" s="237">
        <f t="shared" si="0"/>
        <v>-13.29999999999999</v>
      </c>
      <c r="AJ22" s="237">
        <f t="shared" si="1"/>
        <v>-4.0999999999999943</v>
      </c>
    </row>
    <row r="23" spans="1:36" ht="13.15" customHeight="1">
      <c r="A23" s="246" t="s">
        <v>440</v>
      </c>
      <c r="B23" s="246" t="s">
        <v>441</v>
      </c>
      <c r="C23" s="245">
        <v>73.2</v>
      </c>
      <c r="D23" s="245">
        <v>71.400000000000006</v>
      </c>
      <c r="E23" s="245">
        <v>65.8</v>
      </c>
      <c r="F23" s="245">
        <v>62.8</v>
      </c>
      <c r="G23" s="256">
        <v>58.7</v>
      </c>
      <c r="H23" s="256">
        <v>52.2</v>
      </c>
      <c r="I23" s="256">
        <v>49.5</v>
      </c>
      <c r="J23" s="256">
        <v>48.8</v>
      </c>
      <c r="K23" s="256">
        <v>49.900000000000013</v>
      </c>
      <c r="L23" s="256">
        <v>50.2</v>
      </c>
      <c r="M23" s="256">
        <v>49.6</v>
      </c>
      <c r="N23" s="235">
        <v>45</v>
      </c>
      <c r="O23" s="235">
        <v>42.8</v>
      </c>
      <c r="P23" s="235">
        <v>54.3</v>
      </c>
      <c r="Q23" s="235">
        <v>56.3</v>
      </c>
      <c r="R23" s="235">
        <v>58.9</v>
      </c>
      <c r="S23" s="235">
        <v>61.2</v>
      </c>
      <c r="T23" s="235">
        <v>65.7</v>
      </c>
      <c r="U23" s="235">
        <v>67.2</v>
      </c>
      <c r="V23" s="235">
        <v>67.2</v>
      </c>
      <c r="W23" s="235">
        <v>63.8</v>
      </c>
      <c r="X23" s="235">
        <v>60.9</v>
      </c>
      <c r="Y23" s="235">
        <v>56</v>
      </c>
      <c r="Z23" s="235">
        <v>51.6</v>
      </c>
      <c r="AA23" s="235">
        <v>47.7</v>
      </c>
      <c r="AB23" s="235">
        <v>53.400000000000013</v>
      </c>
      <c r="AC23" s="235">
        <v>50.5</v>
      </c>
      <c r="AD23" s="235">
        <v>48.400000000000013</v>
      </c>
      <c r="AE23" s="235">
        <v>45.2</v>
      </c>
      <c r="AF23" s="235">
        <v>43.3</v>
      </c>
      <c r="AG23" s="352">
        <v>45</v>
      </c>
      <c r="AH23" s="352">
        <v>47.8</v>
      </c>
      <c r="AI23" s="237">
        <f t="shared" si="0"/>
        <v>-23.900000000000006</v>
      </c>
      <c r="AJ23" s="237">
        <f t="shared" si="1"/>
        <v>17.29999999999999</v>
      </c>
    </row>
    <row r="24" spans="1:36" ht="13.15" customHeight="1">
      <c r="A24" s="246" t="s">
        <v>442</v>
      </c>
      <c r="B24" s="246" t="s">
        <v>443</v>
      </c>
      <c r="C24" s="245">
        <v>68.600000000000009</v>
      </c>
      <c r="D24" s="245">
        <v>68.600000000000009</v>
      </c>
      <c r="E24" s="245">
        <v>63.9</v>
      </c>
      <c r="F24" s="245">
        <v>64.3</v>
      </c>
      <c r="G24" s="256">
        <v>67.100000000000009</v>
      </c>
      <c r="H24" s="256">
        <v>66.600000000000009</v>
      </c>
      <c r="I24" s="256">
        <v>67.2</v>
      </c>
      <c r="J24" s="256">
        <v>67.400000000000006</v>
      </c>
      <c r="K24" s="256">
        <v>66.400000000000006</v>
      </c>
      <c r="L24" s="256">
        <v>65.900000000000006</v>
      </c>
      <c r="M24" s="256">
        <v>69.400000000000006</v>
      </c>
      <c r="N24" s="235">
        <v>68.2</v>
      </c>
      <c r="O24" s="235">
        <v>65.8</v>
      </c>
      <c r="P24" s="235">
        <v>69.5</v>
      </c>
      <c r="Q24" s="235">
        <v>80.800000000000011</v>
      </c>
      <c r="R24" s="235">
        <v>83.7</v>
      </c>
      <c r="S24" s="235">
        <v>83.4</v>
      </c>
      <c r="T24" s="235">
        <v>82.9</v>
      </c>
      <c r="U24" s="235">
        <v>82.4</v>
      </c>
      <c r="V24" s="235">
        <v>85.2</v>
      </c>
      <c r="W24" s="235">
        <v>85.600000000000009</v>
      </c>
      <c r="X24" s="235">
        <v>83.4</v>
      </c>
      <c r="Y24" s="235">
        <v>79.100000000000009</v>
      </c>
      <c r="Z24" s="235">
        <v>74.600000000000009</v>
      </c>
      <c r="AA24" s="235">
        <v>71</v>
      </c>
      <c r="AB24" s="235">
        <v>83.2</v>
      </c>
      <c r="AC24" s="235">
        <v>82.4</v>
      </c>
      <c r="AD24" s="235">
        <v>78.400000000000006</v>
      </c>
      <c r="AE24" s="235">
        <v>78.5</v>
      </c>
      <c r="AF24" s="235">
        <v>81.800000000000011</v>
      </c>
      <c r="AG24" s="352">
        <v>84</v>
      </c>
      <c r="AH24" s="352">
        <v>85.800000000000011</v>
      </c>
      <c r="AI24" s="237">
        <f t="shared" si="0"/>
        <v>-3.3999999999999915</v>
      </c>
      <c r="AJ24" s="237">
        <f t="shared" si="1"/>
        <v>16</v>
      </c>
    </row>
    <row r="25" spans="1:36" ht="13.15" customHeight="1">
      <c r="A25" s="234" t="s">
        <v>444</v>
      </c>
      <c r="B25" s="234" t="s">
        <v>445</v>
      </c>
      <c r="C25" s="245">
        <v>47.3</v>
      </c>
      <c r="D25" s="245">
        <v>42.2</v>
      </c>
      <c r="E25" s="245">
        <v>42.1</v>
      </c>
      <c r="F25" s="245">
        <v>38.200000000000003</v>
      </c>
      <c r="G25" s="256">
        <v>38.799999999999997</v>
      </c>
      <c r="H25" s="256">
        <v>36.200000000000003</v>
      </c>
      <c r="I25" s="256">
        <v>37.1</v>
      </c>
      <c r="J25" s="256">
        <v>41.6</v>
      </c>
      <c r="K25" s="256">
        <v>46.400000000000013</v>
      </c>
      <c r="L25" s="256">
        <v>44.900000000000013</v>
      </c>
      <c r="M25" s="256">
        <v>46.5</v>
      </c>
      <c r="N25" s="235">
        <v>47.1</v>
      </c>
      <c r="O25" s="235">
        <v>44.400000000000013</v>
      </c>
      <c r="P25" s="235">
        <v>46.6</v>
      </c>
      <c r="Q25" s="235">
        <v>49.7</v>
      </c>
      <c r="R25" s="235">
        <v>53.7</v>
      </c>
      <c r="S25" s="235">
        <v>54.8</v>
      </c>
      <c r="T25" s="235">
        <v>54.5</v>
      </c>
      <c r="U25" s="235">
        <v>56.900000000000013</v>
      </c>
      <c r="V25" s="235">
        <v>51.1</v>
      </c>
      <c r="W25" s="235">
        <v>51.1</v>
      </c>
      <c r="X25" s="235">
        <v>54.1</v>
      </c>
      <c r="Y25" s="235">
        <v>50.400000000000013</v>
      </c>
      <c r="Z25" s="235">
        <v>48.2</v>
      </c>
      <c r="AA25" s="235">
        <v>45.2</v>
      </c>
      <c r="AB25" s="235">
        <v>56.6</v>
      </c>
      <c r="AC25" s="235">
        <v>53</v>
      </c>
      <c r="AD25" s="235">
        <v>48.8</v>
      </c>
      <c r="AE25" s="235">
        <v>49.5</v>
      </c>
      <c r="AF25" s="235">
        <v>55.3</v>
      </c>
      <c r="AG25" s="352">
        <v>58</v>
      </c>
      <c r="AH25" s="352">
        <v>65.3</v>
      </c>
      <c r="AI25" s="237">
        <f t="shared" si="0"/>
        <v>4.1999999999999957</v>
      </c>
      <c r="AJ25" s="237">
        <f t="shared" si="1"/>
        <v>10.5</v>
      </c>
    </row>
    <row r="26" spans="1:36" ht="13.15" customHeight="1">
      <c r="A26" s="246" t="s">
        <v>446</v>
      </c>
      <c r="B26" s="246" t="s">
        <v>447</v>
      </c>
      <c r="C26" s="245">
        <v>62.2</v>
      </c>
      <c r="D26" s="245">
        <v>63.3</v>
      </c>
      <c r="E26" s="245">
        <v>58.7</v>
      </c>
      <c r="F26" s="245">
        <v>55.6</v>
      </c>
      <c r="G26" s="256">
        <v>55.400000000000013</v>
      </c>
      <c r="H26" s="256">
        <v>54.2</v>
      </c>
      <c r="I26" s="256">
        <v>57.400000000000013</v>
      </c>
      <c r="J26" s="256">
        <v>60</v>
      </c>
      <c r="K26" s="256">
        <v>63.9</v>
      </c>
      <c r="L26" s="256">
        <v>67.100000000000009</v>
      </c>
      <c r="M26" s="256">
        <v>72.2</v>
      </c>
      <c r="N26" s="235">
        <v>73.7</v>
      </c>
      <c r="O26" s="235">
        <v>72.7</v>
      </c>
      <c r="P26" s="235">
        <v>75.5</v>
      </c>
      <c r="Q26" s="235">
        <v>87.600000000000009</v>
      </c>
      <c r="R26" s="235">
        <v>99.9</v>
      </c>
      <c r="S26" s="235">
        <v>114</v>
      </c>
      <c r="T26" s="235">
        <v>128.6</v>
      </c>
      <c r="U26" s="235">
        <v>130.80000000000001</v>
      </c>
      <c r="V26" s="235">
        <v>132.5</v>
      </c>
      <c r="W26" s="235">
        <v>131</v>
      </c>
      <c r="X26" s="235">
        <v>131.19999999999999</v>
      </c>
      <c r="Y26" s="235">
        <v>126</v>
      </c>
      <c r="Z26" s="235">
        <v>121.1</v>
      </c>
      <c r="AA26" s="235">
        <v>116.1</v>
      </c>
      <c r="AB26" s="235">
        <v>134.1</v>
      </c>
      <c r="AC26" s="235">
        <v>123.9</v>
      </c>
      <c r="AD26" s="235">
        <v>111.2</v>
      </c>
      <c r="AE26" s="235">
        <v>97.7</v>
      </c>
      <c r="AF26" s="235">
        <v>94.9</v>
      </c>
      <c r="AG26" s="352">
        <v>91.7</v>
      </c>
      <c r="AH26" s="352">
        <v>89.7</v>
      </c>
      <c r="AI26" s="237">
        <f t="shared" si="0"/>
        <v>-37.599999999999994</v>
      </c>
      <c r="AJ26" s="237">
        <f t="shared" si="1"/>
        <v>66.900000000000006</v>
      </c>
    </row>
    <row r="27" spans="1:36" ht="13.15" customHeight="1">
      <c r="A27" s="234" t="s">
        <v>448</v>
      </c>
      <c r="B27" s="234" t="s">
        <v>449</v>
      </c>
      <c r="C27" s="245">
        <v>6.6</v>
      </c>
      <c r="D27" s="245">
        <v>10.6</v>
      </c>
      <c r="E27" s="245">
        <v>15.1</v>
      </c>
      <c r="F27" s="245">
        <v>16.8</v>
      </c>
      <c r="G27" s="256">
        <v>21.7</v>
      </c>
      <c r="H27" s="256">
        <v>22.5</v>
      </c>
      <c r="I27" s="256">
        <v>25.9</v>
      </c>
      <c r="J27" s="256">
        <v>24.8</v>
      </c>
      <c r="K27" s="256">
        <v>22.1</v>
      </c>
      <c r="L27" s="256">
        <v>18.899999999999999</v>
      </c>
      <c r="M27" s="256">
        <v>15.9</v>
      </c>
      <c r="N27" s="235">
        <v>12.4</v>
      </c>
      <c r="O27" s="235">
        <v>11.9</v>
      </c>
      <c r="P27" s="235">
        <v>12.3</v>
      </c>
      <c r="Q27" s="235">
        <v>21.8</v>
      </c>
      <c r="R27" s="235">
        <v>29</v>
      </c>
      <c r="S27" s="235">
        <v>32.299999999999997</v>
      </c>
      <c r="T27" s="235">
        <v>35.4</v>
      </c>
      <c r="U27" s="235">
        <v>37.799999999999997</v>
      </c>
      <c r="V27" s="235">
        <v>39.1</v>
      </c>
      <c r="W27" s="235">
        <v>37.700000000000003</v>
      </c>
      <c r="X27" s="235">
        <v>37.799999999999997</v>
      </c>
      <c r="Y27" s="235">
        <v>35.299999999999997</v>
      </c>
      <c r="Z27" s="235">
        <v>34.4</v>
      </c>
      <c r="AA27" s="235">
        <v>35</v>
      </c>
      <c r="AB27" s="235">
        <v>46.6</v>
      </c>
      <c r="AC27" s="235">
        <v>48.3</v>
      </c>
      <c r="AD27" s="235">
        <v>47.900000000000013</v>
      </c>
      <c r="AE27" s="235">
        <v>48.900000000000013</v>
      </c>
      <c r="AF27" s="235">
        <v>54.8</v>
      </c>
      <c r="AG27" s="352">
        <v>59.4</v>
      </c>
      <c r="AH27" s="352">
        <v>63.3</v>
      </c>
      <c r="AI27" s="237">
        <f t="shared" si="0"/>
        <v>15.699999999999996</v>
      </c>
      <c r="AJ27" s="237">
        <f t="shared" si="1"/>
        <v>15.699999999999996</v>
      </c>
    </row>
    <row r="28" spans="1:36" ht="13.15" customHeight="1">
      <c r="A28" s="246" t="s">
        <v>450</v>
      </c>
      <c r="B28" s="246" t="s">
        <v>451</v>
      </c>
      <c r="C28" s="245">
        <v>18.2</v>
      </c>
      <c r="D28" s="245">
        <v>21.6</v>
      </c>
      <c r="E28" s="245">
        <v>22.1</v>
      </c>
      <c r="F28" s="245">
        <v>22.8</v>
      </c>
      <c r="G28" s="256">
        <v>23.8</v>
      </c>
      <c r="H28" s="256">
        <v>26.1</v>
      </c>
      <c r="I28" s="256">
        <v>26.3</v>
      </c>
      <c r="J28" s="256">
        <v>27.7</v>
      </c>
      <c r="K28" s="256">
        <v>27</v>
      </c>
      <c r="L28" s="256">
        <v>27.1</v>
      </c>
      <c r="M28" s="256">
        <v>26.6</v>
      </c>
      <c r="N28" s="256">
        <v>26.2</v>
      </c>
      <c r="O28" s="235">
        <v>22.9</v>
      </c>
      <c r="P28" s="256">
        <v>21.9</v>
      </c>
      <c r="Q28" s="235">
        <v>34.9</v>
      </c>
      <c r="R28" s="235">
        <v>38.6</v>
      </c>
      <c r="S28" s="235">
        <v>46.8</v>
      </c>
      <c r="T28" s="235">
        <v>54.1</v>
      </c>
      <c r="U28" s="235">
        <v>70.8</v>
      </c>
      <c r="V28" s="235">
        <v>81.100000000000009</v>
      </c>
      <c r="W28" s="235">
        <v>83.4</v>
      </c>
      <c r="X28" s="235">
        <v>79.400000000000006</v>
      </c>
      <c r="Y28" s="235">
        <v>74.900000000000006</v>
      </c>
      <c r="Z28" s="235">
        <v>71</v>
      </c>
      <c r="AA28" s="235">
        <v>66</v>
      </c>
      <c r="AB28" s="235">
        <v>80.2</v>
      </c>
      <c r="AC28" s="235">
        <v>74.8</v>
      </c>
      <c r="AD28" s="235">
        <v>72.7</v>
      </c>
      <c r="AE28" s="235">
        <v>68.400000000000006</v>
      </c>
      <c r="AF28" s="235">
        <v>67</v>
      </c>
      <c r="AG28" s="352">
        <v>65.5</v>
      </c>
      <c r="AH28" s="352">
        <v>63.8</v>
      </c>
      <c r="AI28" s="237">
        <f t="shared" si="0"/>
        <v>-14.100000000000009</v>
      </c>
      <c r="AJ28" s="237">
        <f t="shared" si="1"/>
        <v>43.8</v>
      </c>
    </row>
    <row r="29" spans="1:36" ht="13.15" customHeight="1">
      <c r="A29" s="246" t="s">
        <v>452</v>
      </c>
      <c r="B29" s="246" t="s">
        <v>453</v>
      </c>
      <c r="C29" s="245">
        <v>21.3</v>
      </c>
      <c r="D29" s="245">
        <v>30.3</v>
      </c>
      <c r="E29" s="245">
        <v>32.799999999999997</v>
      </c>
      <c r="F29" s="245">
        <v>33.9</v>
      </c>
      <c r="G29" s="256">
        <v>47.1</v>
      </c>
      <c r="H29" s="256">
        <v>50.6</v>
      </c>
      <c r="I29" s="256">
        <v>51.400000000000013</v>
      </c>
      <c r="J29" s="256">
        <v>45.6</v>
      </c>
      <c r="K29" s="256">
        <v>43.6</v>
      </c>
      <c r="L29" s="256">
        <v>42</v>
      </c>
      <c r="M29" s="256">
        <v>35</v>
      </c>
      <c r="N29" s="235">
        <v>31.5</v>
      </c>
      <c r="O29" s="235">
        <v>30.4</v>
      </c>
      <c r="P29" s="235">
        <v>28.6</v>
      </c>
      <c r="Q29" s="235">
        <v>36.4</v>
      </c>
      <c r="R29" s="235">
        <v>40.700000000000003</v>
      </c>
      <c r="S29" s="235">
        <v>43.3</v>
      </c>
      <c r="T29" s="235">
        <v>51.7</v>
      </c>
      <c r="U29" s="235">
        <v>54.6</v>
      </c>
      <c r="V29" s="235">
        <v>53.400000000000013</v>
      </c>
      <c r="W29" s="235">
        <v>51.6</v>
      </c>
      <c r="X29" s="235">
        <v>52.1</v>
      </c>
      <c r="Y29" s="235">
        <v>51.400000000000013</v>
      </c>
      <c r="Z29" s="235">
        <v>49.3</v>
      </c>
      <c r="AA29" s="235">
        <v>48</v>
      </c>
      <c r="AB29" s="235">
        <v>58.4</v>
      </c>
      <c r="AC29" s="235">
        <v>60.2</v>
      </c>
      <c r="AD29" s="235">
        <v>57.7</v>
      </c>
      <c r="AE29" s="235">
        <v>55.6</v>
      </c>
      <c r="AF29" s="235">
        <v>59.3</v>
      </c>
      <c r="AG29" s="352">
        <v>60.9</v>
      </c>
      <c r="AH29" s="352">
        <v>63</v>
      </c>
      <c r="AI29" s="237">
        <f t="shared" si="0"/>
        <v>5.8999999999999844</v>
      </c>
      <c r="AJ29" s="237">
        <f t="shared" si="1"/>
        <v>11</v>
      </c>
    </row>
    <row r="30" spans="1:36" ht="13.15" customHeight="1">
      <c r="A30" s="246" t="s">
        <v>454</v>
      </c>
      <c r="B30" s="246" t="s">
        <v>455</v>
      </c>
      <c r="C30" s="245">
        <v>55.2</v>
      </c>
      <c r="D30" s="245">
        <v>55.400000000000013</v>
      </c>
      <c r="E30" s="245">
        <v>52.2</v>
      </c>
      <c r="F30" s="245">
        <v>46.8</v>
      </c>
      <c r="G30" s="256">
        <v>44.1</v>
      </c>
      <c r="H30" s="256">
        <v>45.1</v>
      </c>
      <c r="I30" s="256">
        <v>43.400000000000013</v>
      </c>
      <c r="J30" s="256">
        <v>42.6</v>
      </c>
      <c r="K30" s="256">
        <v>45.2</v>
      </c>
      <c r="L30" s="256">
        <v>44.900000000000013</v>
      </c>
      <c r="M30" s="256">
        <v>42.1</v>
      </c>
      <c r="N30" s="235">
        <v>40.200000000000003</v>
      </c>
      <c r="O30" s="235">
        <v>36</v>
      </c>
      <c r="P30" s="235">
        <v>34.700000000000003</v>
      </c>
      <c r="Q30" s="235">
        <v>44.1</v>
      </c>
      <c r="R30" s="235">
        <v>50.1</v>
      </c>
      <c r="S30" s="235">
        <v>52</v>
      </c>
      <c r="T30" s="235">
        <v>57.9</v>
      </c>
      <c r="U30" s="235">
        <v>60.8</v>
      </c>
      <c r="V30" s="235">
        <v>64.8</v>
      </c>
      <c r="W30" s="235">
        <v>68.8</v>
      </c>
      <c r="X30" s="235">
        <v>68.600000000000009</v>
      </c>
      <c r="Y30" s="235">
        <v>66.600000000000009</v>
      </c>
      <c r="Z30" s="235">
        <v>65.400000000000006</v>
      </c>
      <c r="AA30" s="235">
        <v>65.3</v>
      </c>
      <c r="AB30" s="235">
        <v>75.3</v>
      </c>
      <c r="AC30" s="235">
        <v>73.2</v>
      </c>
      <c r="AD30" s="235">
        <v>74</v>
      </c>
      <c r="AE30" s="235">
        <v>77.5</v>
      </c>
      <c r="AF30" s="235">
        <v>82.100000000000009</v>
      </c>
      <c r="AG30" s="352">
        <v>85.600000000000009</v>
      </c>
      <c r="AH30" s="352">
        <v>87.5</v>
      </c>
      <c r="AI30" s="237">
        <f t="shared" si="0"/>
        <v>17.300000000000011</v>
      </c>
      <c r="AJ30" s="237">
        <f t="shared" si="1"/>
        <v>15.599999999999994</v>
      </c>
    </row>
    <row r="31" spans="1:36" ht="13.15" customHeight="1">
      <c r="A31" s="247" t="s">
        <v>456</v>
      </c>
      <c r="B31" s="247" t="s">
        <v>457</v>
      </c>
      <c r="C31" s="239">
        <v>68.8</v>
      </c>
      <c r="D31" s="239">
        <v>69.3</v>
      </c>
      <c r="E31" s="239">
        <v>66.900000000000006</v>
      </c>
      <c r="F31" s="239">
        <v>66.100000000000009</v>
      </c>
      <c r="G31" s="240">
        <v>60.7</v>
      </c>
      <c r="H31" s="240">
        <v>50.400000000000013</v>
      </c>
      <c r="I31" s="240">
        <v>52</v>
      </c>
      <c r="J31" s="240">
        <v>49.8</v>
      </c>
      <c r="K31" s="240">
        <v>49.400000000000013</v>
      </c>
      <c r="L31" s="240">
        <v>48.7</v>
      </c>
      <c r="M31" s="240">
        <v>48.900000000000013</v>
      </c>
      <c r="N31" s="240">
        <v>43.8</v>
      </c>
      <c r="O31" s="240">
        <v>39.200000000000003</v>
      </c>
      <c r="P31" s="240">
        <v>38</v>
      </c>
      <c r="Q31" s="240">
        <v>41.2</v>
      </c>
      <c r="R31" s="240">
        <v>38.6</v>
      </c>
      <c r="S31" s="240">
        <v>37.700000000000003</v>
      </c>
      <c r="T31" s="240">
        <v>38</v>
      </c>
      <c r="U31" s="240">
        <v>40.799999999999997</v>
      </c>
      <c r="V31" s="240">
        <v>45.7</v>
      </c>
      <c r="W31" s="240">
        <v>44.5</v>
      </c>
      <c r="X31" s="240">
        <v>42.8</v>
      </c>
      <c r="Y31" s="240">
        <v>41.6</v>
      </c>
      <c r="Z31" s="240">
        <v>39.799999999999997</v>
      </c>
      <c r="AA31" s="240">
        <v>35.700000000000003</v>
      </c>
      <c r="AB31" s="240">
        <v>40.400000000000013</v>
      </c>
      <c r="AC31" s="240">
        <v>36.9</v>
      </c>
      <c r="AD31" s="240">
        <v>33.799999999999997</v>
      </c>
      <c r="AE31" s="240">
        <v>31.6</v>
      </c>
      <c r="AF31" s="240">
        <v>33.5</v>
      </c>
      <c r="AG31" s="353">
        <v>33.799999999999997</v>
      </c>
      <c r="AH31" s="353">
        <v>33.299999999999997</v>
      </c>
      <c r="AI31" s="241">
        <f t="shared" si="0"/>
        <v>-12.200000000000003</v>
      </c>
      <c r="AJ31" s="241">
        <f t="shared" si="1"/>
        <v>-8.6000000000000156</v>
      </c>
    </row>
    <row r="32" spans="1:36" ht="13.15" hidden="1" customHeight="1">
      <c r="A32" s="261"/>
      <c r="B32" s="261"/>
      <c r="C32" s="243">
        <v>0</v>
      </c>
      <c r="D32" s="243">
        <v>0</v>
      </c>
      <c r="E32" s="243">
        <v>0</v>
      </c>
      <c r="F32" s="243">
        <v>0</v>
      </c>
      <c r="G32" s="243">
        <v>0</v>
      </c>
      <c r="H32" s="243">
        <v>0</v>
      </c>
      <c r="I32" s="243">
        <v>0</v>
      </c>
      <c r="J32" s="243">
        <v>0</v>
      </c>
      <c r="K32" s="243">
        <v>0</v>
      </c>
      <c r="L32" s="243">
        <v>0</v>
      </c>
      <c r="M32" s="243">
        <v>0</v>
      </c>
      <c r="N32" s="243">
        <v>0</v>
      </c>
      <c r="O32" s="243">
        <v>0</v>
      </c>
      <c r="P32" s="243">
        <v>0</v>
      </c>
      <c r="Q32" s="243">
        <v>0</v>
      </c>
      <c r="R32" s="243">
        <v>0</v>
      </c>
      <c r="S32" s="243">
        <v>0</v>
      </c>
      <c r="T32" s="243">
        <v>0</v>
      </c>
      <c r="U32" s="243">
        <v>0</v>
      </c>
      <c r="V32" s="243">
        <v>0</v>
      </c>
      <c r="W32" s="243">
        <v>0</v>
      </c>
      <c r="X32" s="243">
        <v>0</v>
      </c>
      <c r="Y32" s="235">
        <v>0</v>
      </c>
      <c r="Z32" s="236">
        <v>0</v>
      </c>
      <c r="AA32" s="236">
        <v>0</v>
      </c>
      <c r="AB32" s="236">
        <v>0</v>
      </c>
      <c r="AC32" s="236">
        <v>0</v>
      </c>
      <c r="AD32" s="236">
        <v>0</v>
      </c>
      <c r="AE32" s="236">
        <v>0</v>
      </c>
      <c r="AF32" s="236"/>
      <c r="AG32" s="357"/>
      <c r="AH32" s="357"/>
      <c r="AI32" s="285">
        <f t="shared" ref="AI32" si="2">AA32-Q32</f>
        <v>0</v>
      </c>
      <c r="AJ32" s="285"/>
    </row>
    <row r="33" spans="1:36" s="229" customFormat="1" ht="12.75">
      <c r="A33" s="298" t="s">
        <v>458</v>
      </c>
      <c r="B33" s="298" t="s">
        <v>459</v>
      </c>
      <c r="C33" s="248">
        <f>COUNT(C5:C31)</f>
        <v>25</v>
      </c>
      <c r="D33" s="248">
        <f t="shared" ref="D33:AD33" si="3">COUNT(D5:D31)</f>
        <v>25</v>
      </c>
      <c r="E33" s="248">
        <f t="shared" si="3"/>
        <v>26</v>
      </c>
      <c r="F33" s="248">
        <f t="shared" si="3"/>
        <v>26</v>
      </c>
      <c r="G33" s="248">
        <f t="shared" si="3"/>
        <v>26</v>
      </c>
      <c r="H33" s="248">
        <f t="shared" si="3"/>
        <v>27</v>
      </c>
      <c r="I33" s="248">
        <f t="shared" si="3"/>
        <v>27</v>
      </c>
      <c r="J33" s="248">
        <f t="shared" si="3"/>
        <v>27</v>
      </c>
      <c r="K33" s="248">
        <f t="shared" si="3"/>
        <v>27</v>
      </c>
      <c r="L33" s="248">
        <f t="shared" si="3"/>
        <v>27</v>
      </c>
      <c r="M33" s="248">
        <f t="shared" si="3"/>
        <v>27</v>
      </c>
      <c r="N33" s="248">
        <f t="shared" si="3"/>
        <v>27</v>
      </c>
      <c r="O33" s="248">
        <f t="shared" si="3"/>
        <v>27</v>
      </c>
      <c r="P33" s="248">
        <f t="shared" si="3"/>
        <v>27</v>
      </c>
      <c r="Q33" s="248">
        <f t="shared" si="3"/>
        <v>27</v>
      </c>
      <c r="R33" s="248">
        <f t="shared" si="3"/>
        <v>27</v>
      </c>
      <c r="S33" s="248">
        <f t="shared" si="3"/>
        <v>27</v>
      </c>
      <c r="T33" s="248">
        <f t="shared" si="3"/>
        <v>27</v>
      </c>
      <c r="U33" s="248">
        <f t="shared" si="3"/>
        <v>27</v>
      </c>
      <c r="V33" s="248">
        <f t="shared" si="3"/>
        <v>27</v>
      </c>
      <c r="W33" s="248">
        <f t="shared" si="3"/>
        <v>27</v>
      </c>
      <c r="X33" s="248">
        <f t="shared" si="3"/>
        <v>27</v>
      </c>
      <c r="Y33" s="248">
        <f t="shared" si="3"/>
        <v>27</v>
      </c>
      <c r="Z33" s="248">
        <f t="shared" si="3"/>
        <v>27</v>
      </c>
      <c r="AA33" s="248">
        <f t="shared" si="3"/>
        <v>27</v>
      </c>
      <c r="AB33" s="248">
        <f t="shared" si="3"/>
        <v>27</v>
      </c>
      <c r="AC33" s="248">
        <f t="shared" si="3"/>
        <v>27</v>
      </c>
      <c r="AD33" s="248">
        <f t="shared" si="3"/>
        <v>27</v>
      </c>
      <c r="AE33" s="410">
        <f t="shared" ref="AE33:AF33" si="4">COUNT(AE5:AE31)</f>
        <v>27</v>
      </c>
      <c r="AF33" s="410">
        <f t="shared" si="4"/>
        <v>27</v>
      </c>
      <c r="AG33" s="358">
        <f t="shared" ref="AG33" si="5">COUNT(AG5:AG31)</f>
        <v>27</v>
      </c>
      <c r="AH33" s="358">
        <f t="shared" ref="AH33" si="6">COUNT(AH5:AH31)</f>
        <v>27</v>
      </c>
      <c r="AI33" s="299">
        <f>COUNT(AI5:AI31)</f>
        <v>27</v>
      </c>
      <c r="AJ33" s="299">
        <f>COUNT(AJ5:AJ31)</f>
        <v>27</v>
      </c>
    </row>
    <row r="34" spans="1:36" s="229" customFormat="1" ht="12.75">
      <c r="A34" s="300" t="s">
        <v>460</v>
      </c>
      <c r="B34" s="300" t="s">
        <v>461</v>
      </c>
      <c r="C34" s="301">
        <f>_xlfn.RANK.AVG(C29,C5:C31)</f>
        <v>18</v>
      </c>
      <c r="D34" s="301">
        <f t="shared" ref="D34:AD34" si="7">_xlfn.RANK.AVG(D29,D5:D31)</f>
        <v>17</v>
      </c>
      <c r="E34" s="301">
        <f t="shared" si="7"/>
        <v>18</v>
      </c>
      <c r="F34" s="301">
        <f t="shared" si="7"/>
        <v>18</v>
      </c>
      <c r="G34" s="301">
        <f t="shared" si="7"/>
        <v>15</v>
      </c>
      <c r="H34" s="301">
        <f t="shared" si="7"/>
        <v>15</v>
      </c>
      <c r="I34" s="301">
        <f t="shared" si="7"/>
        <v>14</v>
      </c>
      <c r="J34" s="301">
        <f t="shared" si="7"/>
        <v>16</v>
      </c>
      <c r="K34" s="301">
        <f t="shared" si="7"/>
        <v>17</v>
      </c>
      <c r="L34" s="301">
        <f t="shared" si="7"/>
        <v>17</v>
      </c>
      <c r="M34" s="301">
        <f t="shared" si="7"/>
        <v>18</v>
      </c>
      <c r="N34" s="301">
        <f t="shared" si="7"/>
        <v>18</v>
      </c>
      <c r="O34" s="301">
        <f t="shared" si="7"/>
        <v>17</v>
      </c>
      <c r="P34" s="301">
        <f t="shared" si="7"/>
        <v>19</v>
      </c>
      <c r="Q34" s="301">
        <f t="shared" si="7"/>
        <v>20</v>
      </c>
      <c r="R34" s="301">
        <f t="shared" si="7"/>
        <v>19</v>
      </c>
      <c r="S34" s="301">
        <f t="shared" si="7"/>
        <v>20</v>
      </c>
      <c r="T34" s="301">
        <f t="shared" si="7"/>
        <v>18</v>
      </c>
      <c r="U34" s="301">
        <f t="shared" si="7"/>
        <v>18</v>
      </c>
      <c r="V34" s="301">
        <f t="shared" si="7"/>
        <v>17</v>
      </c>
      <c r="W34" s="301">
        <f t="shared" si="7"/>
        <v>17</v>
      </c>
      <c r="X34" s="301">
        <f t="shared" si="7"/>
        <v>18</v>
      </c>
      <c r="Y34" s="301">
        <f t="shared" si="7"/>
        <v>16</v>
      </c>
      <c r="Z34" s="301">
        <f t="shared" si="7"/>
        <v>16</v>
      </c>
      <c r="AA34" s="301">
        <f t="shared" si="7"/>
        <v>15</v>
      </c>
      <c r="AB34" s="301">
        <f t="shared" si="7"/>
        <v>14</v>
      </c>
      <c r="AC34" s="301">
        <f t="shared" si="7"/>
        <v>14</v>
      </c>
      <c r="AD34" s="301">
        <f t="shared" si="7"/>
        <v>14</v>
      </c>
      <c r="AE34" s="301">
        <f t="shared" ref="AE34:AF34" si="8">_xlfn.RANK.AVG(AE29,AE5:AE31)</f>
        <v>14</v>
      </c>
      <c r="AF34" s="301">
        <f t="shared" si="8"/>
        <v>13</v>
      </c>
      <c r="AG34" s="359">
        <f t="shared" ref="AG34" si="9">_xlfn.RANK.AVG(AG29,AG5:AG31)</f>
        <v>12</v>
      </c>
      <c r="AH34" s="359">
        <f t="shared" ref="AH34" si="10">_xlfn.RANK.AVG(AH29,AH5:AH31)</f>
        <v>14</v>
      </c>
      <c r="AI34" s="302">
        <f>_xlfn.RANK.AVG(AI29,AI5:AI31)</f>
        <v>5</v>
      </c>
      <c r="AJ34" s="302">
        <f>_xlfn.RANK.AVG(AJ29,AJ5:AJ31)</f>
        <v>20</v>
      </c>
    </row>
    <row r="35" spans="1:36" ht="13.15" customHeight="1">
      <c r="A35" s="210" t="s">
        <v>467</v>
      </c>
      <c r="B35" s="210"/>
      <c r="Z35" s="47"/>
      <c r="AG35" s="263"/>
      <c r="AH35" s="263"/>
      <c r="AJ35" s="305" t="s">
        <v>501</v>
      </c>
    </row>
    <row r="36" spans="1:36" ht="13.15" customHeight="1">
      <c r="A36" s="210" t="s">
        <v>468</v>
      </c>
      <c r="B36" s="210"/>
      <c r="Y36"/>
      <c r="Z36"/>
      <c r="AA36"/>
      <c r="AB36"/>
      <c r="AC36"/>
      <c r="AD36"/>
      <c r="AE36"/>
      <c r="AF36"/>
      <c r="AJ36" s="305" t="s">
        <v>502</v>
      </c>
    </row>
    <row r="37" spans="1:36" ht="13.15" customHeight="1">
      <c r="A37" s="251" t="s">
        <v>600</v>
      </c>
      <c r="B37" s="251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Y37"/>
      <c r="Z37"/>
      <c r="AA37"/>
      <c r="AB37"/>
      <c r="AC37"/>
      <c r="AD37"/>
      <c r="AE37"/>
      <c r="AF37"/>
    </row>
    <row r="38" spans="1:36" ht="13.15" customHeight="1">
      <c r="A38" s="251" t="s">
        <v>495</v>
      </c>
      <c r="B38" s="251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Y38"/>
      <c r="Z38"/>
      <c r="AA38"/>
      <c r="AB38"/>
      <c r="AC38"/>
      <c r="AD38"/>
      <c r="AE38"/>
      <c r="AF38"/>
    </row>
    <row r="39" spans="1:36" ht="13.15" customHeight="1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Y39"/>
      <c r="Z39"/>
      <c r="AA39"/>
      <c r="AB39"/>
      <c r="AC39"/>
      <c r="AD39"/>
      <c r="AE39"/>
      <c r="AF39"/>
    </row>
    <row r="40" spans="1:36" ht="13.15" customHeight="1">
      <c r="A40" s="210" t="s">
        <v>464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/>
      <c r="Z40"/>
      <c r="AA40"/>
      <c r="AB40"/>
      <c r="AC40"/>
      <c r="AD40"/>
      <c r="AE40"/>
      <c r="AF40"/>
      <c r="AG40" s="47"/>
      <c r="AH40" s="47"/>
    </row>
    <row r="41" spans="1:36" ht="13.15" customHeight="1">
      <c r="A41" s="251" t="s">
        <v>469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1:36" ht="13.15" customHeight="1">
      <c r="A42" s="251" t="s">
        <v>542</v>
      </c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1:36" ht="13.15" customHeight="1">
      <c r="A43" s="210" t="s">
        <v>493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56" spans="15:25" ht="13.15" customHeight="1">
      <c r="O56" s="374"/>
      <c r="P56" s="432"/>
      <c r="Q56" s="433"/>
      <c r="R56" s="376"/>
      <c r="S56" s="376"/>
      <c r="T56" s="376"/>
      <c r="U56" s="376"/>
      <c r="V56" s="376"/>
      <c r="W56" s="376"/>
      <c r="X56" s="376"/>
      <c r="Y56" s="376"/>
    </row>
    <row r="57" spans="15:25" ht="13.15" customHeight="1">
      <c r="O57" s="374"/>
      <c r="P57" s="432"/>
      <c r="Q57" s="433"/>
      <c r="R57" s="376"/>
      <c r="S57" s="376"/>
      <c r="T57" s="376"/>
      <c r="U57" s="376"/>
      <c r="V57" s="376"/>
      <c r="W57" s="376"/>
      <c r="X57" s="376"/>
      <c r="Y57" s="376"/>
    </row>
    <row r="58" spans="15:25" ht="13.15" customHeight="1">
      <c r="O58" s="374"/>
      <c r="P58" s="374"/>
      <c r="Q58" s="375"/>
      <c r="R58" s="376"/>
      <c r="S58" s="376"/>
      <c r="T58" s="376"/>
      <c r="U58" s="376"/>
      <c r="V58" s="376"/>
      <c r="W58" s="376"/>
      <c r="X58" s="376"/>
      <c r="Y58" s="376"/>
    </row>
    <row r="59" spans="15:25" ht="13.15" customHeight="1">
      <c r="O59" s="374"/>
      <c r="P59" s="374"/>
      <c r="Q59" s="375"/>
      <c r="R59" s="376"/>
      <c r="S59" s="376"/>
      <c r="T59" s="376"/>
      <c r="U59" s="376"/>
      <c r="V59" s="376"/>
      <c r="W59" s="376"/>
      <c r="X59" s="376"/>
      <c r="Y59" s="376"/>
    </row>
    <row r="60" spans="15:25" ht="13.15" customHeight="1">
      <c r="O60" s="374"/>
      <c r="P60" s="374"/>
      <c r="Q60" s="375"/>
      <c r="R60" s="376"/>
      <c r="S60" s="376"/>
      <c r="T60" s="376"/>
      <c r="U60" s="376"/>
      <c r="V60" s="376"/>
      <c r="W60" s="376"/>
      <c r="X60" s="376"/>
      <c r="Y60" s="376"/>
    </row>
    <row r="61" spans="15:25" ht="13.15" customHeight="1">
      <c r="O61" s="374"/>
      <c r="P61" s="374"/>
      <c r="Q61" s="375"/>
      <c r="R61" s="376"/>
      <c r="S61" s="376"/>
      <c r="T61" s="376"/>
      <c r="U61" s="376"/>
      <c r="V61" s="376"/>
      <c r="W61" s="376"/>
      <c r="X61" s="376"/>
      <c r="Y61" s="376"/>
    </row>
    <row r="62" spans="15:25" ht="13.15" customHeight="1">
      <c r="O62" s="374"/>
      <c r="P62" s="374"/>
      <c r="Q62" s="375"/>
      <c r="R62" s="376"/>
      <c r="S62" s="376"/>
      <c r="T62" s="376"/>
      <c r="U62" s="376"/>
      <c r="V62" s="376"/>
      <c r="W62" s="376"/>
      <c r="X62" s="376"/>
      <c r="Y62" s="376"/>
    </row>
    <row r="63" spans="15:25" ht="13.15" customHeight="1">
      <c r="O63" s="374"/>
      <c r="P63" s="374"/>
      <c r="Q63" s="375"/>
      <c r="R63" s="376"/>
      <c r="S63" s="376"/>
      <c r="T63" s="376"/>
      <c r="U63" s="376"/>
      <c r="V63" s="376"/>
      <c r="W63" s="376"/>
      <c r="X63" s="376"/>
      <c r="Y63" s="376"/>
    </row>
    <row r="64" spans="15:25" ht="13.15" customHeight="1">
      <c r="O64" s="374"/>
      <c r="P64" s="374"/>
      <c r="Q64" s="375"/>
      <c r="R64" s="376"/>
      <c r="S64" s="376"/>
      <c r="T64" s="376"/>
      <c r="U64" s="376"/>
      <c r="V64" s="376"/>
      <c r="W64" s="376"/>
      <c r="X64" s="376"/>
      <c r="Y64" s="376"/>
    </row>
    <row r="65" spans="15:25" ht="13.15" customHeight="1">
      <c r="O65" s="374"/>
      <c r="P65" s="374"/>
      <c r="Q65" s="375"/>
      <c r="R65" s="376"/>
      <c r="S65" s="376"/>
      <c r="T65" s="376"/>
      <c r="U65" s="376"/>
      <c r="V65" s="376"/>
      <c r="W65" s="376"/>
      <c r="X65" s="376"/>
      <c r="Y65" s="376"/>
    </row>
    <row r="66" spans="15:25" ht="13.15" customHeight="1">
      <c r="O66" s="374"/>
      <c r="P66" s="374"/>
      <c r="Q66" s="375"/>
      <c r="R66" s="376"/>
      <c r="S66" s="376"/>
      <c r="T66" s="376"/>
      <c r="U66" s="376"/>
      <c r="V66" s="376"/>
      <c r="W66" s="376"/>
      <c r="X66" s="376"/>
      <c r="Y66" s="376"/>
    </row>
    <row r="67" spans="15:25" ht="13.15" customHeight="1">
      <c r="O67" s="374"/>
      <c r="P67" s="374"/>
      <c r="Q67" s="375"/>
      <c r="R67" s="376"/>
      <c r="S67" s="376"/>
      <c r="T67" s="376"/>
      <c r="U67" s="376"/>
      <c r="V67" s="376"/>
      <c r="W67" s="376"/>
      <c r="X67" s="376"/>
      <c r="Y67" s="376"/>
    </row>
    <row r="68" spans="15:25" ht="13.15" customHeight="1">
      <c r="O68" s="374"/>
      <c r="P68" s="374"/>
      <c r="Q68" s="375"/>
      <c r="R68" s="376"/>
      <c r="S68" s="376"/>
      <c r="T68" s="376"/>
      <c r="U68" s="376"/>
      <c r="V68" s="376"/>
      <c r="W68" s="376"/>
      <c r="X68" s="376"/>
      <c r="Y68" s="376"/>
    </row>
    <row r="69" spans="15:25" ht="13.15" customHeight="1">
      <c r="O69" s="374"/>
      <c r="P69" s="374"/>
      <c r="Q69" s="375"/>
      <c r="R69" s="376"/>
      <c r="S69" s="376"/>
      <c r="T69" s="376"/>
      <c r="U69" s="376"/>
      <c r="V69" s="376"/>
      <c r="W69" s="376"/>
      <c r="X69" s="376"/>
      <c r="Y69" s="376"/>
    </row>
    <row r="70" spans="15:25" ht="13.15" customHeight="1">
      <c r="O70" s="374"/>
      <c r="P70" s="374"/>
      <c r="Q70" s="375"/>
      <c r="R70" s="376"/>
      <c r="S70" s="376"/>
      <c r="T70" s="376"/>
      <c r="U70" s="376"/>
      <c r="V70" s="376"/>
      <c r="W70" s="376"/>
      <c r="X70" s="376"/>
      <c r="Y70" s="376"/>
    </row>
    <row r="71" spans="15:25" ht="13.15" customHeight="1">
      <c r="O71" s="374"/>
      <c r="P71" s="374"/>
      <c r="Q71" s="375"/>
      <c r="R71" s="376"/>
      <c r="S71" s="376"/>
      <c r="T71" s="376"/>
      <c r="U71" s="376"/>
      <c r="V71" s="376"/>
      <c r="W71" s="376"/>
      <c r="X71" s="376"/>
      <c r="Y71" s="376"/>
    </row>
    <row r="72" spans="15:25" ht="13.15" customHeight="1">
      <c r="O72" s="374"/>
      <c r="P72" s="374"/>
      <c r="Q72" s="375"/>
      <c r="R72" s="376"/>
      <c r="S72" s="376"/>
      <c r="T72" s="376"/>
      <c r="U72" s="376"/>
      <c r="V72" s="376"/>
      <c r="W72" s="376"/>
      <c r="X72" s="376"/>
      <c r="Y72" s="376"/>
    </row>
    <row r="73" spans="15:25" ht="13.15" customHeight="1">
      <c r="O73" s="374"/>
      <c r="P73" s="374"/>
      <c r="Q73" s="375"/>
      <c r="R73" s="376"/>
      <c r="S73" s="376"/>
      <c r="T73" s="376"/>
      <c r="U73" s="376"/>
      <c r="V73" s="376"/>
      <c r="W73" s="376"/>
      <c r="X73" s="376"/>
      <c r="Y73" s="376"/>
    </row>
    <row r="74" spans="15:25" ht="13.15" customHeight="1">
      <c r="O74" s="374"/>
      <c r="P74" s="374"/>
      <c r="Q74" s="375"/>
      <c r="R74" s="376"/>
      <c r="S74" s="376"/>
      <c r="T74" s="376"/>
      <c r="U74" s="376"/>
      <c r="V74" s="376"/>
      <c r="W74" s="376"/>
      <c r="X74" s="376"/>
      <c r="Y74" s="376"/>
    </row>
    <row r="75" spans="15:25" ht="13.15" customHeight="1">
      <c r="O75" s="374"/>
      <c r="P75" s="374"/>
      <c r="Q75" s="375"/>
      <c r="R75" s="376"/>
      <c r="S75" s="376"/>
      <c r="T75" s="376"/>
      <c r="U75" s="376"/>
      <c r="V75" s="376"/>
      <c r="W75" s="376"/>
      <c r="X75" s="376"/>
      <c r="Y75" s="376"/>
    </row>
    <row r="76" spans="15:25" ht="13.15" customHeight="1">
      <c r="O76" s="374"/>
      <c r="P76" s="374"/>
      <c r="Q76" s="375"/>
      <c r="R76" s="376"/>
      <c r="S76" s="376"/>
      <c r="T76" s="376"/>
      <c r="U76" s="376"/>
      <c r="V76" s="376"/>
      <c r="W76" s="376"/>
      <c r="X76" s="376"/>
      <c r="Y76" s="376"/>
    </row>
    <row r="77" spans="15:25" ht="13.15" customHeight="1">
      <c r="O77" s="374"/>
      <c r="P77" s="374"/>
      <c r="Q77" s="375"/>
      <c r="R77" s="376"/>
      <c r="S77" s="376"/>
      <c r="T77" s="376"/>
      <c r="U77" s="376"/>
      <c r="V77" s="376"/>
      <c r="W77" s="376"/>
      <c r="X77" s="376"/>
      <c r="Y77" s="376"/>
    </row>
    <row r="78" spans="15:25" ht="13.15" customHeight="1">
      <c r="O78" s="374"/>
      <c r="P78" s="374"/>
      <c r="Q78" s="375"/>
      <c r="R78" s="376"/>
      <c r="S78" s="376"/>
      <c r="T78" s="376"/>
      <c r="U78" s="376"/>
      <c r="V78" s="376"/>
      <c r="W78" s="376"/>
      <c r="X78" s="376"/>
      <c r="Y78" s="376"/>
    </row>
    <row r="79" spans="15:25" ht="13.15" customHeight="1">
      <c r="O79" s="374"/>
      <c r="P79" s="374"/>
      <c r="Q79" s="375"/>
      <c r="R79" s="376"/>
      <c r="S79" s="376"/>
      <c r="T79" s="376"/>
      <c r="U79" s="376"/>
      <c r="V79" s="376"/>
      <c r="W79" s="376"/>
      <c r="X79" s="376"/>
      <c r="Y79" s="376"/>
    </row>
    <row r="80" spans="15:25" ht="13.15" customHeight="1">
      <c r="O80" s="374"/>
      <c r="P80" s="374"/>
      <c r="Q80" s="375"/>
      <c r="R80" s="376"/>
      <c r="S80" s="376"/>
      <c r="T80" s="376"/>
      <c r="U80" s="376"/>
      <c r="V80" s="376"/>
      <c r="W80" s="376"/>
      <c r="X80" s="376"/>
      <c r="Y80" s="376"/>
    </row>
    <row r="81" spans="15:25" ht="13.15" customHeight="1">
      <c r="O81" s="374"/>
      <c r="P81" s="374"/>
      <c r="Q81" s="375"/>
      <c r="R81" s="376"/>
      <c r="S81" s="376"/>
      <c r="T81" s="376"/>
      <c r="U81" s="376"/>
      <c r="V81" s="376"/>
      <c r="W81" s="376"/>
      <c r="X81" s="376"/>
      <c r="Y81" s="376"/>
    </row>
    <row r="82" spans="15:25" ht="13.15" customHeight="1">
      <c r="O82" s="374"/>
      <c r="P82" s="374"/>
      <c r="Q82" s="375"/>
      <c r="R82" s="376"/>
      <c r="S82" s="376"/>
      <c r="T82" s="376"/>
      <c r="U82" s="376"/>
      <c r="V82" s="376"/>
      <c r="W82" s="376"/>
      <c r="X82" s="376"/>
      <c r="Y82" s="376"/>
    </row>
    <row r="83" spans="15:25" ht="13.15" customHeight="1">
      <c r="O83" s="374"/>
      <c r="P83" s="374"/>
      <c r="Q83" s="375"/>
      <c r="R83" s="376"/>
      <c r="S83" s="376"/>
      <c r="T83" s="376"/>
      <c r="U83" s="376"/>
      <c r="V83" s="376"/>
      <c r="W83" s="376"/>
      <c r="X83" s="376"/>
      <c r="Y83" s="376"/>
    </row>
    <row r="84" spans="15:25" ht="13.15" customHeight="1">
      <c r="O84" s="374"/>
      <c r="P84" s="432"/>
      <c r="Q84" s="433"/>
      <c r="R84" s="376"/>
      <c r="S84" s="376"/>
      <c r="T84" s="376"/>
      <c r="U84" s="376"/>
      <c r="V84" s="376"/>
      <c r="W84" s="376"/>
      <c r="X84" s="376"/>
      <c r="Y84" s="376"/>
    </row>
  </sheetData>
  <mergeCells count="3">
    <mergeCell ref="P84:Q84"/>
    <mergeCell ref="P57:Q57"/>
    <mergeCell ref="P56:Q56"/>
  </mergeCells>
  <pageMargins left="0.75" right="0.75" top="1" bottom="1" header="0.4921259845" footer="0.4921259845"/>
  <pageSetup paperSize="9" scale="68" orientation="landscape" r:id="rId1"/>
  <ignoredErrors>
    <ignoredError sqref="C33:AH3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D43"/>
  <sheetViews>
    <sheetView showGridLines="0" zoomScaleNormal="100" workbookViewId="0">
      <pane xSplit="2" topLeftCell="C1" activePane="topRight" state="frozen"/>
      <selection pane="topRight"/>
    </sheetView>
  </sheetViews>
  <sheetFormatPr defaultColWidth="8.85546875" defaultRowHeight="13.15" customHeight="1"/>
  <cols>
    <col min="1" max="1" width="19.28515625" style="46" customWidth="1"/>
    <col min="2" max="2" width="25.85546875" style="46" bestFit="1" customWidth="1"/>
    <col min="3" max="28" width="8.5703125" style="46" customWidth="1"/>
    <col min="29" max="30" width="14.7109375" style="46" bestFit="1" customWidth="1"/>
    <col min="31" max="16384" width="8.85546875" style="46"/>
  </cols>
  <sheetData>
    <row r="1" spans="1:30" ht="12.75">
      <c r="A1" s="10" t="s">
        <v>503</v>
      </c>
      <c r="B1" s="10"/>
      <c r="C1" s="10"/>
      <c r="D1" s="10"/>
      <c r="E1" s="10"/>
      <c r="F1" s="10"/>
      <c r="G1" s="10"/>
      <c r="H1" s="10"/>
      <c r="I1" s="10"/>
      <c r="J1" s="9"/>
      <c r="K1" s="9"/>
      <c r="L1" s="9"/>
      <c r="M1" s="10"/>
      <c r="N1" s="10"/>
      <c r="O1" s="10"/>
      <c r="P1" s="10"/>
      <c r="Q1" s="10"/>
      <c r="R1" s="10" t="s">
        <v>404</v>
      </c>
      <c r="S1" s="10"/>
      <c r="T1" s="10"/>
      <c r="U1" s="10"/>
      <c r="V1" s="10"/>
      <c r="W1" s="10"/>
      <c r="X1" s="292"/>
      <c r="Y1" s="10"/>
      <c r="Z1" s="10"/>
      <c r="AA1" s="10"/>
      <c r="AB1" s="10"/>
      <c r="AC1" s="9"/>
      <c r="AD1" s="427"/>
    </row>
    <row r="2" spans="1:30" ht="33.75" customHeight="1">
      <c r="A2" s="15"/>
      <c r="B2" s="15"/>
      <c r="C2" s="15">
        <v>1999</v>
      </c>
      <c r="D2" s="15">
        <v>2000</v>
      </c>
      <c r="E2" s="15">
        <v>2001</v>
      </c>
      <c r="F2" s="15">
        <v>2002</v>
      </c>
      <c r="G2" s="15">
        <v>2003</v>
      </c>
      <c r="H2" s="15">
        <v>2004</v>
      </c>
      <c r="I2" s="15">
        <v>2005</v>
      </c>
      <c r="J2" s="15">
        <v>2006</v>
      </c>
      <c r="K2" s="15">
        <v>2007</v>
      </c>
      <c r="L2" s="15">
        <v>2008</v>
      </c>
      <c r="M2" s="15">
        <v>2009</v>
      </c>
      <c r="N2" s="15">
        <v>2010</v>
      </c>
      <c r="O2" s="15">
        <v>2011</v>
      </c>
      <c r="P2" s="15">
        <v>2012</v>
      </c>
      <c r="Q2" s="15">
        <v>2013</v>
      </c>
      <c r="R2" s="15">
        <v>2014</v>
      </c>
      <c r="S2" s="15">
        <v>2015</v>
      </c>
      <c r="T2" s="15">
        <v>2016</v>
      </c>
      <c r="U2" s="15">
        <v>2017</v>
      </c>
      <c r="V2" s="15">
        <v>2018</v>
      </c>
      <c r="W2" s="15">
        <v>2019</v>
      </c>
      <c r="X2" s="15">
        <v>2020</v>
      </c>
      <c r="Y2" s="15">
        <v>2021</v>
      </c>
      <c r="Z2" s="15">
        <v>2022</v>
      </c>
      <c r="AA2" s="15">
        <v>2023</v>
      </c>
      <c r="AB2" s="15">
        <v>2024</v>
      </c>
      <c r="AC2" s="279" t="s">
        <v>607</v>
      </c>
      <c r="AD2" s="279" t="s">
        <v>610</v>
      </c>
    </row>
    <row r="3" spans="1:30" ht="13.15" customHeight="1">
      <c r="A3" s="234" t="s">
        <v>488</v>
      </c>
      <c r="B3" s="234" t="s">
        <v>500</v>
      </c>
      <c r="C3" s="245" t="s">
        <v>492</v>
      </c>
      <c r="D3" s="245">
        <v>58.941588711293505</v>
      </c>
      <c r="E3" s="245">
        <v>58.97588956041939</v>
      </c>
      <c r="F3" s="245">
        <v>59.010430844194609</v>
      </c>
      <c r="G3" s="245">
        <v>60.417427879709372</v>
      </c>
      <c r="H3" s="245">
        <v>60.643507439772826</v>
      </c>
      <c r="I3" s="245">
        <v>60.442312407410945</v>
      </c>
      <c r="J3" s="235">
        <v>58.059369150004834</v>
      </c>
      <c r="K3" s="235">
        <v>55.209881212168398</v>
      </c>
      <c r="L3" s="235">
        <v>56.700589481562943</v>
      </c>
      <c r="M3" s="235">
        <v>66.289709750732172</v>
      </c>
      <c r="N3" s="235">
        <v>70.347204328134055</v>
      </c>
      <c r="O3" s="235">
        <v>71.921196674989645</v>
      </c>
      <c r="P3" s="235">
        <v>74.967657239357976</v>
      </c>
      <c r="Q3" s="235">
        <v>77.35965404264671</v>
      </c>
      <c r="R3" s="235">
        <v>77.13882278491667</v>
      </c>
      <c r="S3" s="235">
        <v>75.768852709824955</v>
      </c>
      <c r="T3" s="235">
        <v>74.6119269307423</v>
      </c>
      <c r="U3" s="235">
        <v>72.049138655570033</v>
      </c>
      <c r="V3" s="235">
        <v>70.077074102001419</v>
      </c>
      <c r="W3" s="235">
        <v>68.067594359124101</v>
      </c>
      <c r="X3" s="235">
        <v>77.706829153973999</v>
      </c>
      <c r="Y3" s="235">
        <v>75.455855075315597</v>
      </c>
      <c r="Z3" s="235">
        <v>72.876803575996647</v>
      </c>
      <c r="AA3" s="235">
        <v>71.91139313817007</v>
      </c>
      <c r="AB3" s="235">
        <v>72.415736811476265</v>
      </c>
      <c r="AC3" s="260">
        <f>AB3-R3</f>
        <v>-4.7230859734404049</v>
      </c>
      <c r="AD3" s="237">
        <f>Q3-G3</f>
        <v>16.942226162937338</v>
      </c>
    </row>
    <row r="4" spans="1:30" ht="13.15" customHeight="1">
      <c r="A4" s="246" t="s">
        <v>489</v>
      </c>
      <c r="B4" s="238" t="s">
        <v>482</v>
      </c>
      <c r="C4" s="256">
        <v>64.619631673343733</v>
      </c>
      <c r="D4" s="256">
        <v>61.695862965952116</v>
      </c>
      <c r="E4" s="256">
        <v>61.48117557657968</v>
      </c>
      <c r="F4" s="256">
        <v>61.549515392459256</v>
      </c>
      <c r="G4" s="256">
        <v>62.987946094894212</v>
      </c>
      <c r="H4" s="256">
        <v>63.304268916630633</v>
      </c>
      <c r="I4" s="256">
        <v>63.688125292151469</v>
      </c>
      <c r="J4" s="235">
        <v>61.536462419675431</v>
      </c>
      <c r="K4" s="235">
        <v>59.067046602894244</v>
      </c>
      <c r="L4" s="235">
        <v>61.448276975265806</v>
      </c>
      <c r="M4" s="235">
        <v>70.802162361687664</v>
      </c>
      <c r="N4" s="235">
        <v>75.406019436136219</v>
      </c>
      <c r="O4" s="235">
        <v>77.641329146294311</v>
      </c>
      <c r="P4" s="235">
        <v>80.862039635188125</v>
      </c>
      <c r="Q4" s="235">
        <v>83.431139247664689</v>
      </c>
      <c r="R4" s="235">
        <v>83.361530828428442</v>
      </c>
      <c r="S4" s="235">
        <v>81.772348805087532</v>
      </c>
      <c r="T4" s="240">
        <v>80.589600419163759</v>
      </c>
      <c r="U4" s="240">
        <v>78.204235888165499</v>
      </c>
      <c r="V4" s="240">
        <v>76.235256034261639</v>
      </c>
      <c r="W4" s="240">
        <v>74.257192847815219</v>
      </c>
      <c r="X4" s="240">
        <v>84.722906861978686</v>
      </c>
      <c r="Y4" s="240">
        <v>82.6043549573196</v>
      </c>
      <c r="Z4" s="240">
        <v>80.058533338953126</v>
      </c>
      <c r="AA4" s="240">
        <v>78.684707364931256</v>
      </c>
      <c r="AB4" s="240">
        <v>79.215841530699876</v>
      </c>
      <c r="AC4" s="237">
        <f t="shared" ref="AC4:AC31" si="0">AB4-R4</f>
        <v>-4.1456892977285662</v>
      </c>
      <c r="AD4" s="237">
        <f t="shared" ref="AD4:AD31" si="1">Q4-G4</f>
        <v>20.443193152770476</v>
      </c>
    </row>
    <row r="5" spans="1:30" ht="13.15" customHeight="1">
      <c r="A5" s="257" t="s">
        <v>406</v>
      </c>
      <c r="B5" s="242" t="s">
        <v>407</v>
      </c>
      <c r="C5" s="259">
        <v>112.09891889482624</v>
      </c>
      <c r="D5" s="259">
        <v>106.16480300058819</v>
      </c>
      <c r="E5" s="259">
        <v>105.16450911324988</v>
      </c>
      <c r="F5" s="259">
        <v>102.5656902559103</v>
      </c>
      <c r="G5" s="259">
        <v>98.518671039352029</v>
      </c>
      <c r="H5" s="259">
        <v>93.762577079621053</v>
      </c>
      <c r="I5" s="259">
        <v>91.634466271187748</v>
      </c>
      <c r="J5" s="259">
        <v>88.286506443919222</v>
      </c>
      <c r="K5" s="259">
        <v>83.869571784322687</v>
      </c>
      <c r="L5" s="259">
        <v>87.574766925065489</v>
      </c>
      <c r="M5" s="259">
        <v>94.481083146960515</v>
      </c>
      <c r="N5" s="259">
        <v>94.825136052399159</v>
      </c>
      <c r="O5" s="259">
        <v>97.306158701861449</v>
      </c>
      <c r="P5" s="259">
        <v>99.251781677802114</v>
      </c>
      <c r="Q5" s="259">
        <v>100.21413205688665</v>
      </c>
      <c r="R5" s="259">
        <v>101.94128630034254</v>
      </c>
      <c r="S5" s="259">
        <v>101.05610076575427</v>
      </c>
      <c r="T5" s="235">
        <v>100.46442305605261</v>
      </c>
      <c r="U5" s="235">
        <v>97.470925145103635</v>
      </c>
      <c r="V5" s="235">
        <v>95.377850050860545</v>
      </c>
      <c r="W5" s="235">
        <v>93.560261043552657</v>
      </c>
      <c r="X5" s="235">
        <v>106.3478475190021</v>
      </c>
      <c r="Y5" s="235">
        <v>103.0606433550072</v>
      </c>
      <c r="Z5" s="235">
        <v>97.973729423170226</v>
      </c>
      <c r="AA5" s="235">
        <v>98.056516684677888</v>
      </c>
      <c r="AB5" s="235">
        <v>101.03659069887662</v>
      </c>
      <c r="AC5" s="260">
        <f t="shared" si="0"/>
        <v>-0.90469560146591732</v>
      </c>
      <c r="AD5" s="260">
        <f t="shared" si="1"/>
        <v>1.6954610175346261</v>
      </c>
    </row>
    <row r="6" spans="1:30" ht="13.15" customHeight="1">
      <c r="A6" s="234" t="s">
        <v>408</v>
      </c>
      <c r="B6" s="234" t="s">
        <v>409</v>
      </c>
      <c r="C6" s="256">
        <v>58.98206866389679</v>
      </c>
      <c r="D6" s="256">
        <v>52.80193905817174</v>
      </c>
      <c r="E6" s="256">
        <v>50.608287803436589</v>
      </c>
      <c r="F6" s="256">
        <v>38.256008879582104</v>
      </c>
      <c r="G6" s="256">
        <v>29.352654229371804</v>
      </c>
      <c r="H6" s="256">
        <v>22.061612273149638</v>
      </c>
      <c r="I6" s="256">
        <v>15.7213632336241</v>
      </c>
      <c r="J6" s="235">
        <v>7.6767603064574992</v>
      </c>
      <c r="K6" s="235">
        <v>1.6032798701358704</v>
      </c>
      <c r="L6" s="235">
        <v>-0.96384377676411603</v>
      </c>
      <c r="M6" s="235">
        <v>1.3688708819622797</v>
      </c>
      <c r="N6" s="235">
        <v>5.5413946200052235</v>
      </c>
      <c r="O6" s="235">
        <v>7.052813531373026</v>
      </c>
      <c r="P6" s="235">
        <v>5.6908837471275788</v>
      </c>
      <c r="Q6" s="235">
        <v>7.3853557858294376</v>
      </c>
      <c r="R6" s="235">
        <v>15.930616599302262</v>
      </c>
      <c r="S6" s="235">
        <v>17.513723366624596</v>
      </c>
      <c r="T6" s="235">
        <v>15.320160567442223</v>
      </c>
      <c r="U6" s="235">
        <v>13.106979189284937</v>
      </c>
      <c r="V6" s="235">
        <v>10.726279277337243</v>
      </c>
      <c r="W6" s="235">
        <v>10.003882025569174</v>
      </c>
      <c r="X6" s="235">
        <v>13.730991318392894</v>
      </c>
      <c r="Y6" s="235">
        <v>13.620647142552928</v>
      </c>
      <c r="Z6" s="235">
        <v>12.325516017211417</v>
      </c>
      <c r="AA6" s="235">
        <v>13.305979455027117</v>
      </c>
      <c r="AB6" s="235">
        <v>15.836892492504074</v>
      </c>
      <c r="AC6" s="237">
        <f t="shared" si="0"/>
        <v>-9.3724106798187989E-2</v>
      </c>
      <c r="AD6" s="237">
        <f t="shared" si="1"/>
        <v>-21.967298443542369</v>
      </c>
    </row>
    <row r="7" spans="1:30" ht="13.15" customHeight="1">
      <c r="A7" s="234" t="s">
        <v>410</v>
      </c>
      <c r="B7" s="234" t="s">
        <v>411</v>
      </c>
      <c r="C7" s="256">
        <v>2.5786394752596378</v>
      </c>
      <c r="D7" s="256">
        <v>5.4778872913489547</v>
      </c>
      <c r="E7" s="256">
        <v>11.398753263415827</v>
      </c>
      <c r="F7" s="256">
        <v>11.713189340276713</v>
      </c>
      <c r="G7" s="256">
        <v>13.751045347864792</v>
      </c>
      <c r="H7" s="256">
        <v>13.227669515857835</v>
      </c>
      <c r="I7" s="256">
        <v>7.1522240777838526</v>
      </c>
      <c r="J7" s="235">
        <v>6.5129777856276956</v>
      </c>
      <c r="K7" s="235">
        <v>2.0001079933044088</v>
      </c>
      <c r="L7" s="235">
        <v>7.4458672789124876</v>
      </c>
      <c r="M7" s="235">
        <v>13.646751725759801</v>
      </c>
      <c r="N7" s="235">
        <v>20.471003930257215</v>
      </c>
      <c r="O7" s="235">
        <v>20.86661002548853</v>
      </c>
      <c r="P7" s="235">
        <v>24.417224293689401</v>
      </c>
      <c r="Q7" s="235">
        <v>25.54801520533433</v>
      </c>
      <c r="R7" s="235">
        <v>26.796841340574808</v>
      </c>
      <c r="S7" s="235">
        <v>27.181571513769352</v>
      </c>
      <c r="T7" s="235">
        <v>23.696886169317857</v>
      </c>
      <c r="U7" s="235">
        <v>19.851711940762033</v>
      </c>
      <c r="V7" s="235">
        <v>17.214833910524042</v>
      </c>
      <c r="W7" s="235">
        <v>16.094865581519631</v>
      </c>
      <c r="X7" s="235">
        <v>21.261573433143937</v>
      </c>
      <c r="Y7" s="235">
        <v>22.611755591082233</v>
      </c>
      <c r="Z7" s="235">
        <v>25.4859974743603</v>
      </c>
      <c r="AA7" s="235">
        <v>23.964336148624167</v>
      </c>
      <c r="AB7" s="235">
        <v>25.621794210458148</v>
      </c>
      <c r="AC7" s="237">
        <f t="shared" si="0"/>
        <v>-1.1750471301166598</v>
      </c>
      <c r="AD7" s="237">
        <f t="shared" si="1"/>
        <v>11.796969857469538</v>
      </c>
    </row>
    <row r="8" spans="1:30" ht="13.15" customHeight="1">
      <c r="A8" s="234" t="s">
        <v>412</v>
      </c>
      <c r="B8" s="234" t="s">
        <v>413</v>
      </c>
      <c r="C8" s="256">
        <v>-9.3386794679908984</v>
      </c>
      <c r="D8" s="256">
        <v>44.597301194253866</v>
      </c>
      <c r="E8" s="256">
        <v>41.036610564534833</v>
      </c>
      <c r="F8" s="256">
        <v>42.02203124383086</v>
      </c>
      <c r="G8" s="256">
        <v>41.237450404535799</v>
      </c>
      <c r="H8" s="256">
        <v>38.007716497327216</v>
      </c>
      <c r="I8" s="256">
        <v>31.653777407445244</v>
      </c>
      <c r="J8" s="235">
        <v>22.629451141677006</v>
      </c>
      <c r="K8" s="235">
        <v>17.24959320021388</v>
      </c>
      <c r="L8" s="235">
        <v>15.803264748160533</v>
      </c>
      <c r="M8" s="235">
        <v>21.83790416325828</v>
      </c>
      <c r="N8" s="235">
        <v>25.384761691148043</v>
      </c>
      <c r="O8" s="235">
        <v>25.819794038814209</v>
      </c>
      <c r="P8" s="235">
        <v>29.29877896521716</v>
      </c>
      <c r="Q8" s="235">
        <v>29.539449830444081</v>
      </c>
      <c r="R8" s="235">
        <v>30.007977090428735</v>
      </c>
      <c r="S8" s="235">
        <v>29.934935872707968</v>
      </c>
      <c r="T8" s="235">
        <v>29.793339665442176</v>
      </c>
      <c r="U8" s="235">
        <v>26.376823903110193</v>
      </c>
      <c r="V8" s="235">
        <v>24.419692821641814</v>
      </c>
      <c r="W8" s="235">
        <v>23.86945617868572</v>
      </c>
      <c r="X8" s="235">
        <v>29.149043808068932</v>
      </c>
      <c r="Y8" s="235">
        <v>23.255077685988716</v>
      </c>
      <c r="Z8" s="235">
        <v>18.556781119371148</v>
      </c>
      <c r="AA8" s="235">
        <v>17.360757644183515</v>
      </c>
      <c r="AB8" s="235">
        <v>13.588821647314175</v>
      </c>
      <c r="AC8" s="237">
        <f t="shared" si="0"/>
        <v>-16.419155443114562</v>
      </c>
      <c r="AD8" s="237">
        <f t="shared" si="1"/>
        <v>-11.698000574091719</v>
      </c>
    </row>
    <row r="9" spans="1:30" ht="13.15" customHeight="1">
      <c r="A9" s="246" t="s">
        <v>414</v>
      </c>
      <c r="B9" s="246" t="s">
        <v>415</v>
      </c>
      <c r="C9" s="256">
        <v>51.975597427355524</v>
      </c>
      <c r="D9" s="256">
        <v>48.899434651540616</v>
      </c>
      <c r="E9" s="256">
        <v>49.965930777534354</v>
      </c>
      <c r="F9" s="256">
        <v>52.492853159182509</v>
      </c>
      <c r="G9" s="256">
        <v>56.066467036473419</v>
      </c>
      <c r="H9" s="256">
        <v>58.099112967937764</v>
      </c>
      <c r="I9" s="256">
        <v>60.085715759918479</v>
      </c>
      <c r="J9" s="235">
        <v>58.513741766892814</v>
      </c>
      <c r="K9" s="235">
        <v>55.652799521677906</v>
      </c>
      <c r="L9" s="235">
        <v>55.684563343733586</v>
      </c>
      <c r="M9" s="235">
        <v>62.53836873263937</v>
      </c>
      <c r="N9" s="235">
        <v>65.974052582891815</v>
      </c>
      <c r="O9" s="235">
        <v>63.815900662709581</v>
      </c>
      <c r="P9" s="235">
        <v>64.869428434712432</v>
      </c>
      <c r="Q9" s="235">
        <v>63.692314667559501</v>
      </c>
      <c r="R9" s="235">
        <v>59.869940405404044</v>
      </c>
      <c r="S9" s="235">
        <v>56.432803461183212</v>
      </c>
      <c r="T9" s="235">
        <v>53.350604328386694</v>
      </c>
      <c r="U9" s="235">
        <v>49.245233570791711</v>
      </c>
      <c r="V9" s="235">
        <v>46.304715939063804</v>
      </c>
      <c r="W9" s="235">
        <v>43.916596885891458</v>
      </c>
      <c r="X9" s="235">
        <v>50.497202590430255</v>
      </c>
      <c r="Y9" s="235">
        <v>51.379914374153401</v>
      </c>
      <c r="Z9" s="235">
        <v>51.41268889816255</v>
      </c>
      <c r="AA9" s="235">
        <v>50.427219839686543</v>
      </c>
      <c r="AB9" s="235">
        <v>51.206391716179731</v>
      </c>
      <c r="AC9" s="237">
        <f t="shared" si="0"/>
        <v>-8.6635486892243136</v>
      </c>
      <c r="AD9" s="237">
        <f t="shared" si="1"/>
        <v>7.6258476310860814</v>
      </c>
    </row>
    <row r="10" spans="1:30" ht="13.15" customHeight="1">
      <c r="A10" s="246" t="s">
        <v>416</v>
      </c>
      <c r="B10" s="246" t="s">
        <v>417</v>
      </c>
      <c r="C10" s="256">
        <v>-3.1496791137250542</v>
      </c>
      <c r="D10" s="256">
        <v>-3.0769978611705224</v>
      </c>
      <c r="E10" s="256">
        <v>-4.429899313959984</v>
      </c>
      <c r="F10" s="256">
        <v>-7.0671829671944684</v>
      </c>
      <c r="G10" s="256">
        <v>-9.1074348039832156</v>
      </c>
      <c r="H10" s="256">
        <v>-9.9370117387214218</v>
      </c>
      <c r="I10" s="256">
        <v>-11.357907169425493</v>
      </c>
      <c r="J10" s="235">
        <v>-12.566316906390002</v>
      </c>
      <c r="K10" s="235">
        <v>-11.592957042347978</v>
      </c>
      <c r="L10" s="235">
        <v>-8.0306157447243809</v>
      </c>
      <c r="M10" s="235">
        <v>-7.8839554218998771</v>
      </c>
      <c r="N10" s="235">
        <v>-5.709614836722789</v>
      </c>
      <c r="O10" s="235">
        <v>-3.5103542608664489</v>
      </c>
      <c r="P10" s="235">
        <v>-0.30409253259319052</v>
      </c>
      <c r="Q10" s="235">
        <v>0.48895800283877577</v>
      </c>
      <c r="R10" s="235">
        <v>0.47236516478768031</v>
      </c>
      <c r="S10" s="235">
        <v>1.7238671356296018</v>
      </c>
      <c r="T10" s="235">
        <v>1.1951868042723874</v>
      </c>
      <c r="U10" s="235">
        <v>1.2789879956078485</v>
      </c>
      <c r="V10" s="235">
        <v>-0.22202469882935974</v>
      </c>
      <c r="W10" s="235">
        <v>-0.63219783577607391</v>
      </c>
      <c r="X10" s="235">
        <v>5.4994203012997431</v>
      </c>
      <c r="Y10" s="235">
        <v>6.7954807001481434</v>
      </c>
      <c r="Z10" s="235">
        <v>6.4558705697696102</v>
      </c>
      <c r="AA10" s="235">
        <v>9.0107311759252955</v>
      </c>
      <c r="AB10" s="235">
        <v>10.283952710825837</v>
      </c>
      <c r="AC10" s="237">
        <f t="shared" si="0"/>
        <v>9.8115875460381563</v>
      </c>
      <c r="AD10" s="237">
        <f t="shared" si="1"/>
        <v>9.5963928068219921</v>
      </c>
    </row>
    <row r="11" spans="1:30" ht="13.15" customHeight="1">
      <c r="A11" s="246" t="s">
        <v>418</v>
      </c>
      <c r="B11" s="246" t="s">
        <v>419</v>
      </c>
      <c r="C11" s="256">
        <v>36.606118083208948</v>
      </c>
      <c r="D11" s="256">
        <v>25.94379664372558</v>
      </c>
      <c r="E11" s="256">
        <v>21.911356614671899</v>
      </c>
      <c r="F11" s="256">
        <v>23.880442271535074</v>
      </c>
      <c r="G11" s="256">
        <v>23.160473948820179</v>
      </c>
      <c r="H11" s="256">
        <v>20.868872392166899</v>
      </c>
      <c r="I11" s="256">
        <v>18.628381250778009</v>
      </c>
      <c r="J11" s="235">
        <v>15.357388914546153</v>
      </c>
      <c r="K11" s="235">
        <v>15.278729219249666</v>
      </c>
      <c r="L11" s="235">
        <v>23.804936913654736</v>
      </c>
      <c r="M11" s="235">
        <v>38.089319412434065</v>
      </c>
      <c r="N11" s="235">
        <v>67.927871542834481</v>
      </c>
      <c r="O11" s="235">
        <v>93.618817845877373</v>
      </c>
      <c r="P11" s="235">
        <v>98.841224329201268</v>
      </c>
      <c r="Q11" s="235">
        <v>98.555783063408086</v>
      </c>
      <c r="R11" s="235">
        <v>87.29891648320897</v>
      </c>
      <c r="S11" s="235">
        <v>65.994739203865208</v>
      </c>
      <c r="T11" s="235">
        <v>66.390942409267865</v>
      </c>
      <c r="U11" s="235">
        <v>58.879765125948559</v>
      </c>
      <c r="V11" s="235">
        <v>54.502864879860788</v>
      </c>
      <c r="W11" s="235">
        <v>48.809032462784756</v>
      </c>
      <c r="X11" s="235">
        <v>49.655200021140374</v>
      </c>
      <c r="Y11" s="235">
        <v>43.671147431138436</v>
      </c>
      <c r="Z11" s="235">
        <v>36.609191198983829</v>
      </c>
      <c r="AA11" s="235">
        <v>35.937690581737336</v>
      </c>
      <c r="AB11" s="235">
        <v>30.193154259274777</v>
      </c>
      <c r="AC11" s="237">
        <f t="shared" si="0"/>
        <v>-57.105762223934192</v>
      </c>
      <c r="AD11" s="237">
        <f t="shared" si="1"/>
        <v>75.395309114587903</v>
      </c>
    </row>
    <row r="12" spans="1:30" ht="13.15" customHeight="1">
      <c r="A12" s="246" t="s">
        <v>420</v>
      </c>
      <c r="B12" s="246" t="s">
        <v>421</v>
      </c>
      <c r="C12" s="256">
        <v>95.716062554982301</v>
      </c>
      <c r="D12" s="256">
        <v>101.9728269229095</v>
      </c>
      <c r="E12" s="256">
        <v>105.0153724903977</v>
      </c>
      <c r="F12" s="256">
        <v>102.83998406568062</v>
      </c>
      <c r="G12" s="256">
        <v>99.688677511258163</v>
      </c>
      <c r="H12" s="256">
        <v>100.4651010136301</v>
      </c>
      <c r="I12" s="256">
        <v>104.23389436134502</v>
      </c>
      <c r="J12" s="235">
        <v>99.869761347351755</v>
      </c>
      <c r="K12" s="235">
        <v>99.468472994921569</v>
      </c>
      <c r="L12" s="235">
        <v>104.30476586212183</v>
      </c>
      <c r="M12" s="235">
        <v>121.75765376451098</v>
      </c>
      <c r="N12" s="235">
        <v>138.60432352895137</v>
      </c>
      <c r="O12" s="235">
        <v>166.11048040299789</v>
      </c>
      <c r="P12" s="235">
        <v>146.8005779476189</v>
      </c>
      <c r="Q12" s="235">
        <v>160.54906439081961</v>
      </c>
      <c r="R12" s="235">
        <v>166.22622134833631</v>
      </c>
      <c r="S12" s="235">
        <v>170.25562419417105</v>
      </c>
      <c r="T12" s="235">
        <v>170.48189663177951</v>
      </c>
      <c r="U12" s="235">
        <v>167.69529565308085</v>
      </c>
      <c r="V12" s="235">
        <v>163.76355986771912</v>
      </c>
      <c r="W12" s="235">
        <v>158.17771998453406</v>
      </c>
      <c r="X12" s="235">
        <v>186.06758406226592</v>
      </c>
      <c r="Y12" s="235">
        <v>174.54606430137193</v>
      </c>
      <c r="Z12" s="235">
        <v>158.81603547101767</v>
      </c>
      <c r="AA12" s="235">
        <v>146.93452707386291</v>
      </c>
      <c r="AB12" s="235">
        <v>153.58832259840537</v>
      </c>
      <c r="AC12" s="237">
        <f t="shared" si="0"/>
        <v>-12.63789874993094</v>
      </c>
      <c r="AD12" s="237">
        <f t="shared" si="1"/>
        <v>60.860386879561446</v>
      </c>
    </row>
    <row r="13" spans="1:30" ht="13.15" customHeight="1">
      <c r="A13" s="246" t="s">
        <v>422</v>
      </c>
      <c r="B13" s="246" t="s">
        <v>423</v>
      </c>
      <c r="C13" s="256">
        <v>53.117135551590778</v>
      </c>
      <c r="D13" s="256">
        <v>48.991103650730658</v>
      </c>
      <c r="E13" s="256">
        <v>46.201255995366346</v>
      </c>
      <c r="F13" s="256">
        <v>42.833327108986538</v>
      </c>
      <c r="G13" s="256">
        <v>40.383688205680201</v>
      </c>
      <c r="H13" s="256">
        <v>37.680077762107025</v>
      </c>
      <c r="I13" s="256">
        <v>33.580078912039582</v>
      </c>
      <c r="J13" s="235">
        <v>28.493834678639089</v>
      </c>
      <c r="K13" s="235">
        <v>24.175042991403576</v>
      </c>
      <c r="L13" s="235">
        <v>27.335783220906983</v>
      </c>
      <c r="M13" s="235">
        <v>39.291083793884383</v>
      </c>
      <c r="N13" s="235">
        <v>49.343542420008447</v>
      </c>
      <c r="O13" s="235">
        <v>60.916561397598926</v>
      </c>
      <c r="P13" s="235">
        <v>80.658623272623373</v>
      </c>
      <c r="Q13" s="235">
        <v>91.409581417478819</v>
      </c>
      <c r="R13" s="235">
        <v>95.257553546901718</v>
      </c>
      <c r="S13" s="235">
        <v>93.919945690968362</v>
      </c>
      <c r="T13" s="235">
        <v>94.296359554644084</v>
      </c>
      <c r="U13" s="235">
        <v>92.6382963084518</v>
      </c>
      <c r="V13" s="235">
        <v>90.737901270007825</v>
      </c>
      <c r="W13" s="235">
        <v>88.890875880387014</v>
      </c>
      <c r="X13" s="235">
        <v>108.22681971707753</v>
      </c>
      <c r="Y13" s="235">
        <v>102.88156610337408</v>
      </c>
      <c r="Z13" s="235">
        <v>96.872372380024004</v>
      </c>
      <c r="AA13" s="235">
        <v>93.645366422749689</v>
      </c>
      <c r="AB13" s="235">
        <v>90.924443980907583</v>
      </c>
      <c r="AC13" s="237">
        <f t="shared" si="0"/>
        <v>-4.3331095659941354</v>
      </c>
      <c r="AD13" s="237">
        <f t="shared" si="1"/>
        <v>51.025893211798618</v>
      </c>
    </row>
    <row r="14" spans="1:30" ht="13.15" customHeight="1">
      <c r="A14" s="246" t="s">
        <v>424</v>
      </c>
      <c r="B14" s="246" t="s">
        <v>425</v>
      </c>
      <c r="C14" s="256">
        <v>55.803076089418468</v>
      </c>
      <c r="D14" s="256">
        <v>54.686891019196047</v>
      </c>
      <c r="E14" s="256">
        <v>54.477187952532134</v>
      </c>
      <c r="F14" s="256">
        <v>56.021445192971008</v>
      </c>
      <c r="G14" s="256">
        <v>59.604313052328742</v>
      </c>
      <c r="H14" s="256">
        <v>61.182724422511612</v>
      </c>
      <c r="I14" s="256">
        <v>62.86434243522465</v>
      </c>
      <c r="J14" s="235">
        <v>61.635313101564179</v>
      </c>
      <c r="K14" s="235">
        <v>61.588951781906822</v>
      </c>
      <c r="L14" s="235">
        <v>64.427426798104548</v>
      </c>
      <c r="M14" s="235">
        <v>78.029539834951251</v>
      </c>
      <c r="N14" s="235">
        <v>81.334124151941978</v>
      </c>
      <c r="O14" s="235">
        <v>83.465629466534168</v>
      </c>
      <c r="P14" s="235">
        <v>86.998839766589526</v>
      </c>
      <c r="Q14" s="235">
        <v>90.265733720897927</v>
      </c>
      <c r="R14" s="235">
        <v>91.753778590299788</v>
      </c>
      <c r="S14" s="235">
        <v>92.468770804927175</v>
      </c>
      <c r="T14" s="235">
        <v>93.608684789520581</v>
      </c>
      <c r="U14" s="235">
        <v>93.777767014206376</v>
      </c>
      <c r="V14" s="235">
        <v>93.588856035257081</v>
      </c>
      <c r="W14" s="235">
        <v>93.065359409405488</v>
      </c>
      <c r="X14" s="235">
        <v>106.14158054161105</v>
      </c>
      <c r="Y14" s="235">
        <v>104.70371563392769</v>
      </c>
      <c r="Z14" s="235">
        <v>105.09442511845906</v>
      </c>
      <c r="AA14" s="235">
        <v>105.43375358189505</v>
      </c>
      <c r="AB14" s="235">
        <v>108.5094971920099</v>
      </c>
      <c r="AC14" s="237">
        <f t="shared" si="0"/>
        <v>16.755718601710115</v>
      </c>
      <c r="AD14" s="237">
        <f t="shared" si="1"/>
        <v>30.661420668569185</v>
      </c>
    </row>
    <row r="15" spans="1:30" ht="13.15" customHeight="1">
      <c r="A15" s="246" t="s">
        <v>426</v>
      </c>
      <c r="B15" s="246" t="s">
        <v>427</v>
      </c>
      <c r="C15" s="256">
        <v>24.36218109054527</v>
      </c>
      <c r="D15" s="256">
        <v>30.874729701709175</v>
      </c>
      <c r="E15" s="256">
        <v>30.184874597574847</v>
      </c>
      <c r="F15" s="256">
        <v>29.800180105629515</v>
      </c>
      <c r="G15" s="256">
        <v>29.738556823347722</v>
      </c>
      <c r="H15" s="256">
        <v>31.928810420469379</v>
      </c>
      <c r="I15" s="256">
        <v>32.5145446302284</v>
      </c>
      <c r="J15" s="235">
        <v>24.789730840707421</v>
      </c>
      <c r="K15" s="235">
        <v>18.504930371584138</v>
      </c>
      <c r="L15" s="235">
        <v>27.404258999561371</v>
      </c>
      <c r="M15" s="235">
        <v>34.231468601603829</v>
      </c>
      <c r="N15" s="235">
        <v>39.6545688198674</v>
      </c>
      <c r="O15" s="235">
        <v>47.300828497518012</v>
      </c>
      <c r="P15" s="235">
        <v>52.593117557782698</v>
      </c>
      <c r="Q15" s="235">
        <v>60.415722738422332</v>
      </c>
      <c r="R15" s="235">
        <v>64.629239058273072</v>
      </c>
      <c r="S15" s="235">
        <v>66.620652362665993</v>
      </c>
      <c r="T15" s="235">
        <v>64.700318640020853</v>
      </c>
      <c r="U15" s="235">
        <v>62.620774269877089</v>
      </c>
      <c r="V15" s="235">
        <v>60.233239999622889</v>
      </c>
      <c r="W15" s="235">
        <v>56.48250090552748</v>
      </c>
      <c r="X15" s="235">
        <v>69.127322267546504</v>
      </c>
      <c r="Y15" s="235">
        <v>62.71489756670622</v>
      </c>
      <c r="Z15" s="235">
        <v>53.576240728278471</v>
      </c>
      <c r="AA15" s="235">
        <v>45.019113404491918</v>
      </c>
      <c r="AB15" s="235">
        <v>42.006639426794592</v>
      </c>
      <c r="AC15" s="237">
        <f t="shared" si="0"/>
        <v>-22.622599631478479</v>
      </c>
      <c r="AD15" s="237">
        <f t="shared" si="1"/>
        <v>30.67716591507461</v>
      </c>
    </row>
    <row r="16" spans="1:30" ht="13.15" customHeight="1">
      <c r="A16" s="246" t="s">
        <v>428</v>
      </c>
      <c r="B16" s="246" t="s">
        <v>429</v>
      </c>
      <c r="C16" s="256">
        <v>107.28863503595645</v>
      </c>
      <c r="D16" s="256">
        <v>103.75818581841956</v>
      </c>
      <c r="E16" s="256">
        <v>103.68134262645982</v>
      </c>
      <c r="F16" s="256">
        <v>101.13407946147399</v>
      </c>
      <c r="G16" s="256">
        <v>101.12520776969328</v>
      </c>
      <c r="H16" s="256">
        <v>100.65336120297839</v>
      </c>
      <c r="I16" s="256">
        <v>101.62373002357256</v>
      </c>
      <c r="J16" s="235">
        <v>101.08912045035716</v>
      </c>
      <c r="K16" s="235">
        <v>98.930360430273026</v>
      </c>
      <c r="L16" s="235">
        <v>100.58399283381074</v>
      </c>
      <c r="M16" s="235">
        <v>109.70043181431959</v>
      </c>
      <c r="N16" s="235">
        <v>111.62649749401201</v>
      </c>
      <c r="O16" s="235">
        <v>113.14322240485515</v>
      </c>
      <c r="P16" s="235">
        <v>120.06092234146826</v>
      </c>
      <c r="Q16" s="235">
        <v>126.33205751548779</v>
      </c>
      <c r="R16" s="235">
        <v>128.71597981429704</v>
      </c>
      <c r="S16" s="235">
        <v>129.32861421757772</v>
      </c>
      <c r="T16" s="235">
        <v>128.38727149325805</v>
      </c>
      <c r="U16" s="235">
        <v>128.61708244171803</v>
      </c>
      <c r="V16" s="235">
        <v>128.78032410058501</v>
      </c>
      <c r="W16" s="235">
        <v>128.32617949623594</v>
      </c>
      <c r="X16" s="235">
        <v>147.3909856570483</v>
      </c>
      <c r="Y16" s="235">
        <v>139.31894656162575</v>
      </c>
      <c r="Z16" s="235">
        <v>132.86449651529176</v>
      </c>
      <c r="AA16" s="235">
        <v>129.04408859945855</v>
      </c>
      <c r="AB16" s="235">
        <v>130.17816133480912</v>
      </c>
      <c r="AC16" s="237">
        <f t="shared" si="0"/>
        <v>1.4621815205120754</v>
      </c>
      <c r="AD16" s="237">
        <f t="shared" si="1"/>
        <v>25.206849745794514</v>
      </c>
    </row>
    <row r="17" spans="1:30" ht="13.15" customHeight="1">
      <c r="A17" s="246" t="s">
        <v>430</v>
      </c>
      <c r="B17" s="246" t="s">
        <v>430</v>
      </c>
      <c r="C17" s="256">
        <v>45.807290872689208</v>
      </c>
      <c r="D17" s="256">
        <v>45.910075338281835</v>
      </c>
      <c r="E17" s="256">
        <v>44.864645907488651</v>
      </c>
      <c r="F17" s="256">
        <v>47.933460233385745</v>
      </c>
      <c r="G17" s="256">
        <v>50.406718824050415</v>
      </c>
      <c r="H17" s="256">
        <v>51.45071028842014</v>
      </c>
      <c r="I17" s="256">
        <v>50.842791885260617</v>
      </c>
      <c r="J17" s="235">
        <v>47.469226134113804</v>
      </c>
      <c r="K17" s="235">
        <v>41.287021772497297</v>
      </c>
      <c r="L17" s="235">
        <v>41.130487387885005</v>
      </c>
      <c r="M17" s="235">
        <v>49.515675617788006</v>
      </c>
      <c r="N17" s="235">
        <v>53.828920256306169</v>
      </c>
      <c r="O17" s="235">
        <v>59.550510874655686</v>
      </c>
      <c r="P17" s="235">
        <v>76.273890251033578</v>
      </c>
      <c r="Q17" s="235">
        <v>88.68754954185907</v>
      </c>
      <c r="R17" s="235">
        <v>99.740888187246895</v>
      </c>
      <c r="S17" s="235">
        <v>100.62861537432708</v>
      </c>
      <c r="T17" s="235">
        <v>94.613386066961894</v>
      </c>
      <c r="U17" s="235">
        <v>85.323743132273876</v>
      </c>
      <c r="V17" s="235">
        <v>90.464420986986312</v>
      </c>
      <c r="W17" s="235">
        <v>79.611040601002529</v>
      </c>
      <c r="X17" s="235">
        <v>88.589230164122</v>
      </c>
      <c r="Y17" s="235">
        <v>77.345706174868283</v>
      </c>
      <c r="Z17" s="235">
        <v>64.493893223316036</v>
      </c>
      <c r="AA17" s="235">
        <v>56.044671346522023</v>
      </c>
      <c r="AB17" s="235">
        <v>47.35057808548099</v>
      </c>
      <c r="AC17" s="237">
        <f t="shared" si="0"/>
        <v>-52.390310101765905</v>
      </c>
      <c r="AD17" s="237">
        <f t="shared" si="1"/>
        <v>38.280830717808655</v>
      </c>
    </row>
    <row r="18" spans="1:30" ht="13.15" customHeight="1">
      <c r="A18" s="246" t="s">
        <v>431</v>
      </c>
      <c r="B18" s="246" t="s">
        <v>432</v>
      </c>
      <c r="C18" s="256">
        <v>9.6048578977330781</v>
      </c>
      <c r="D18" s="256">
        <v>9.8847707293894036</v>
      </c>
      <c r="E18" s="256">
        <v>10.250266820587658</v>
      </c>
      <c r="F18" s="256">
        <v>10.105680317040951</v>
      </c>
      <c r="G18" s="256">
        <v>10.984145976667662</v>
      </c>
      <c r="H18" s="256">
        <v>11.383207031354353</v>
      </c>
      <c r="I18" s="256">
        <v>10.589782942337207</v>
      </c>
      <c r="J18" s="235">
        <v>7.6294576093960869</v>
      </c>
      <c r="K18" s="235">
        <v>5.6246642337118606</v>
      </c>
      <c r="L18" s="235">
        <v>13.596485594276245</v>
      </c>
      <c r="M18" s="235">
        <v>26.349787576195499</v>
      </c>
      <c r="N18" s="235">
        <v>35.813956135259104</v>
      </c>
      <c r="O18" s="235">
        <v>39.178135480954232</v>
      </c>
      <c r="P18" s="235">
        <v>34.478089784635344</v>
      </c>
      <c r="Q18" s="235">
        <v>33.903259535391186</v>
      </c>
      <c r="R18" s="235">
        <v>34.216011057238759</v>
      </c>
      <c r="S18" s="235">
        <v>34.747286717233187</v>
      </c>
      <c r="T18" s="235">
        <v>34.173531116571823</v>
      </c>
      <c r="U18" s="235">
        <v>33.272347802022516</v>
      </c>
      <c r="V18" s="235">
        <v>30.727016985515071</v>
      </c>
      <c r="W18" s="235">
        <v>30.248249737883455</v>
      </c>
      <c r="X18" s="235">
        <v>35.468428670661062</v>
      </c>
      <c r="Y18" s="235">
        <v>36.374900104696472</v>
      </c>
      <c r="Z18" s="235">
        <v>35.950714271863752</v>
      </c>
      <c r="AA18" s="235">
        <v>36.620322865763832</v>
      </c>
      <c r="AB18" s="235">
        <v>36.820913043045735</v>
      </c>
      <c r="AC18" s="237">
        <f t="shared" si="0"/>
        <v>2.6049019858069755</v>
      </c>
      <c r="AD18" s="237">
        <f t="shared" si="1"/>
        <v>22.919113558723524</v>
      </c>
    </row>
    <row r="19" spans="1:30" ht="13.15" customHeight="1">
      <c r="A19" s="246" t="s">
        <v>433</v>
      </c>
      <c r="B19" s="246" t="s">
        <v>434</v>
      </c>
      <c r="C19" s="256">
        <v>14.871804791241525</v>
      </c>
      <c r="D19" s="256">
        <v>13.368842822524533</v>
      </c>
      <c r="E19" s="256">
        <v>12.758295777425548</v>
      </c>
      <c r="F19" s="256">
        <v>10.792504546293124</v>
      </c>
      <c r="G19" s="256">
        <v>7.5989828841471461</v>
      </c>
      <c r="H19" s="256">
        <v>4.3631399317406148</v>
      </c>
      <c r="I19" s="256">
        <v>3.1277994853712001</v>
      </c>
      <c r="J19" s="235">
        <v>2.1283688061467663</v>
      </c>
      <c r="K19" s="235">
        <v>2.9696115946421617</v>
      </c>
      <c r="L19" s="235">
        <v>10.319400546459793</v>
      </c>
      <c r="M19" s="235">
        <v>19.502103916807233</v>
      </c>
      <c r="N19" s="235">
        <v>26.849917219141538</v>
      </c>
      <c r="O19" s="235">
        <v>33.098781963793677</v>
      </c>
      <c r="P19" s="235">
        <v>33.304051696128809</v>
      </c>
      <c r="Q19" s="235">
        <v>34.080116992601937</v>
      </c>
      <c r="R19" s="235">
        <v>32.790077478501843</v>
      </c>
      <c r="S19" s="235">
        <v>35.352170231859979</v>
      </c>
      <c r="T19" s="235">
        <v>34.080786796734735</v>
      </c>
      <c r="U19" s="235">
        <v>30.915727174237013</v>
      </c>
      <c r="V19" s="235">
        <v>27.459660394276934</v>
      </c>
      <c r="W19" s="235">
        <v>26.509163430762477</v>
      </c>
      <c r="X19" s="235">
        <v>30.577981322839531</v>
      </c>
      <c r="Y19" s="235">
        <v>28.000324631217175</v>
      </c>
      <c r="Z19" s="235">
        <v>24.88959388041005</v>
      </c>
      <c r="AA19" s="235">
        <v>22.415059463795931</v>
      </c>
      <c r="AB19" s="235">
        <v>22.855306352012121</v>
      </c>
      <c r="AC19" s="237">
        <f t="shared" si="0"/>
        <v>-9.9347711264897214</v>
      </c>
      <c r="AD19" s="237">
        <f t="shared" si="1"/>
        <v>26.481134108454789</v>
      </c>
    </row>
    <row r="20" spans="1:30" ht="13.15" customHeight="1">
      <c r="A20" s="246" t="s">
        <v>435</v>
      </c>
      <c r="B20" s="246" t="s">
        <v>436</v>
      </c>
      <c r="C20" s="256">
        <v>-22.698780404714864</v>
      </c>
      <c r="D20" s="256">
        <v>-26.647524580179244</v>
      </c>
      <c r="E20" s="256">
        <v>-27.517703172961362</v>
      </c>
      <c r="F20" s="256">
        <v>-28.227866827128757</v>
      </c>
      <c r="G20" s="256">
        <v>-28.712067197157161</v>
      </c>
      <c r="H20" s="256">
        <v>-26.190695793454278</v>
      </c>
      <c r="I20" s="256">
        <v>-22.607575707539386</v>
      </c>
      <c r="J20" s="235">
        <v>-22.494806144842723</v>
      </c>
      <c r="K20" s="235">
        <v>-23.360404230392199</v>
      </c>
      <c r="L20" s="235">
        <v>-19.279622890506275</v>
      </c>
      <c r="M20" s="235">
        <v>-16.071670930354642</v>
      </c>
      <c r="N20" s="235">
        <v>-10.709223705094253</v>
      </c>
      <c r="O20" s="235">
        <v>-9.6698139812966026</v>
      </c>
      <c r="P20" s="235">
        <v>-8.305857774759172</v>
      </c>
      <c r="Q20" s="235">
        <v>-7.1590504027946071</v>
      </c>
      <c r="R20" s="235">
        <v>-8.6570524393093056</v>
      </c>
      <c r="S20" s="235">
        <v>-10.093586715008415</v>
      </c>
      <c r="T20" s="235">
        <v>-9.9563941851797182</v>
      </c>
      <c r="U20" s="235">
        <v>-9.9560245354898171</v>
      </c>
      <c r="V20" s="235">
        <v>-9.9547458691484465</v>
      </c>
      <c r="W20" s="235">
        <v>-12.299767684050311</v>
      </c>
      <c r="X20" s="235">
        <v>-8.441810130978368</v>
      </c>
      <c r="Y20" s="235">
        <v>-8.8564406930496524</v>
      </c>
      <c r="Z20" s="235">
        <v>-5.5699637174969263</v>
      </c>
      <c r="AA20" s="235">
        <v>-4.5605795147415984</v>
      </c>
      <c r="AB20" s="235">
        <v>-4.8859518721545996</v>
      </c>
      <c r="AC20" s="237">
        <f t="shared" si="0"/>
        <v>3.771100567154706</v>
      </c>
      <c r="AD20" s="237">
        <f t="shared" si="1"/>
        <v>21.553016794362556</v>
      </c>
    </row>
    <row r="21" spans="1:30" ht="13.15" customHeight="1">
      <c r="A21" s="234" t="s">
        <v>437</v>
      </c>
      <c r="B21" s="234" t="s">
        <v>438</v>
      </c>
      <c r="C21" s="256">
        <v>52.922389774833853</v>
      </c>
      <c r="D21" s="256">
        <v>49.150209840373172</v>
      </c>
      <c r="E21" s="256">
        <v>48.173427802786136</v>
      </c>
      <c r="F21" s="256">
        <v>53.483791249740541</v>
      </c>
      <c r="G21" s="256">
        <v>52.43535666979011</v>
      </c>
      <c r="H21" s="256">
        <v>54.993478387986386</v>
      </c>
      <c r="I21" s="256">
        <v>54.402826389155976</v>
      </c>
      <c r="J21" s="235">
        <v>62.960081705382564</v>
      </c>
      <c r="K21" s="235">
        <v>60.251621108899059</v>
      </c>
      <c r="L21" s="235">
        <v>58.955215610073253</v>
      </c>
      <c r="M21" s="235">
        <v>73.182046377437857</v>
      </c>
      <c r="N21" s="235">
        <v>72.586648828678989</v>
      </c>
      <c r="O21" s="235">
        <v>62.367127542851094</v>
      </c>
      <c r="P21" s="235">
        <v>67.467060879236726</v>
      </c>
      <c r="Q21" s="235">
        <v>68.975031038763973</v>
      </c>
      <c r="R21" s="235">
        <v>67.438658658037369</v>
      </c>
      <c r="S21" s="235">
        <v>67.755152675137793</v>
      </c>
      <c r="T21" s="235">
        <v>66.13670573402463</v>
      </c>
      <c r="U21" s="235">
        <v>63.7241054058834</v>
      </c>
      <c r="V21" s="235">
        <v>60.144603895153026</v>
      </c>
      <c r="W21" s="235">
        <v>57.006294224458721</v>
      </c>
      <c r="X21" s="235">
        <v>64.844751339467237</v>
      </c>
      <c r="Y21" s="235">
        <v>65.800336448525769</v>
      </c>
      <c r="Z21" s="235">
        <v>64.456436611087057</v>
      </c>
      <c r="AA21" s="235">
        <v>63.962718921486385</v>
      </c>
      <c r="AB21" s="235">
        <v>63.805808198983073</v>
      </c>
      <c r="AC21" s="237">
        <f t="shared" si="0"/>
        <v>-3.6328504590542963</v>
      </c>
      <c r="AD21" s="237">
        <f t="shared" si="1"/>
        <v>16.539674368973863</v>
      </c>
    </row>
    <row r="22" spans="1:30" ht="13.15" customHeight="1">
      <c r="A22" s="246" t="s">
        <v>439</v>
      </c>
      <c r="B22" s="246" t="s">
        <v>439</v>
      </c>
      <c r="C22" s="256">
        <v>42.210742192570294</v>
      </c>
      <c r="D22" s="256">
        <v>43.296778615490062</v>
      </c>
      <c r="E22" s="256">
        <v>53.232440993378937</v>
      </c>
      <c r="F22" s="256">
        <v>52.767488623134732</v>
      </c>
      <c r="G22" s="256">
        <v>55.717234046988686</v>
      </c>
      <c r="H22" s="256">
        <v>54.51826837008705</v>
      </c>
      <c r="I22" s="256">
        <v>51.178464295453665</v>
      </c>
      <c r="J22" s="235">
        <v>50.620748615396053</v>
      </c>
      <c r="K22" s="235">
        <v>47.874770689834214</v>
      </c>
      <c r="L22" s="235">
        <v>50.642187124188254</v>
      </c>
      <c r="M22" s="235">
        <v>52.780075068388562</v>
      </c>
      <c r="N22" s="235">
        <v>51.862430778198778</v>
      </c>
      <c r="O22" s="235">
        <v>55.937891024911849</v>
      </c>
      <c r="P22" s="235">
        <v>56.391470018049326</v>
      </c>
      <c r="Q22" s="235">
        <v>56.244003247472143</v>
      </c>
      <c r="R22" s="235">
        <v>51.894730960496169</v>
      </c>
      <c r="S22" s="235">
        <v>46.062183262566769</v>
      </c>
      <c r="T22" s="235">
        <v>39.840578776359273</v>
      </c>
      <c r="U22" s="235">
        <v>32.674681110747706</v>
      </c>
      <c r="V22" s="235">
        <v>30.070328834822281</v>
      </c>
      <c r="W22" s="235">
        <v>27.274533718874622</v>
      </c>
      <c r="X22" s="235">
        <v>38.027904387460417</v>
      </c>
      <c r="Y22" s="235">
        <v>39.763630803547336</v>
      </c>
      <c r="Z22" s="235">
        <v>39.980846057024017</v>
      </c>
      <c r="AA22" s="235">
        <v>36.880350824252048</v>
      </c>
      <c r="AB22" s="235">
        <v>36.731886477462432</v>
      </c>
      <c r="AC22" s="237">
        <f t="shared" si="0"/>
        <v>-15.162844483033737</v>
      </c>
      <c r="AD22" s="237">
        <f t="shared" si="1"/>
        <v>0.52676920048345721</v>
      </c>
    </row>
    <row r="23" spans="1:30" ht="13.15" customHeight="1">
      <c r="A23" s="246" t="s">
        <v>440</v>
      </c>
      <c r="B23" s="246" t="s">
        <v>441</v>
      </c>
      <c r="C23" s="256">
        <v>53.105966301949572</v>
      </c>
      <c r="D23" s="256">
        <v>47.151756669195095</v>
      </c>
      <c r="E23" s="256">
        <v>45.22063771765081</v>
      </c>
      <c r="F23" s="256">
        <v>44.934490088506486</v>
      </c>
      <c r="G23" s="256">
        <v>45.917564735745323</v>
      </c>
      <c r="H23" s="256">
        <v>46.301072477345542</v>
      </c>
      <c r="I23" s="256">
        <v>44.916853786325625</v>
      </c>
      <c r="J23" s="235">
        <v>41.684143509849449</v>
      </c>
      <c r="K23" s="235">
        <v>38.885472281321505</v>
      </c>
      <c r="L23" s="235">
        <v>50.619761430617892</v>
      </c>
      <c r="M23" s="235">
        <v>49.147297646836662</v>
      </c>
      <c r="N23" s="235">
        <v>52.551079123264834</v>
      </c>
      <c r="O23" s="235">
        <v>55.038086135488172</v>
      </c>
      <c r="P23" s="235">
        <v>59.829209154219178</v>
      </c>
      <c r="Q23" s="235">
        <v>62.821323773564494</v>
      </c>
      <c r="R23" s="235">
        <v>63.706277528008762</v>
      </c>
      <c r="S23" s="235">
        <v>60.607859262702469</v>
      </c>
      <c r="T23" s="235">
        <v>57.72624709272052</v>
      </c>
      <c r="U23" s="235">
        <v>52.765558472207239</v>
      </c>
      <c r="V23" s="235">
        <v>48.426911630400127</v>
      </c>
      <c r="W23" s="235">
        <v>44.713636478674132</v>
      </c>
      <c r="X23" s="235">
        <v>49.795765392920437</v>
      </c>
      <c r="Y23" s="235">
        <v>47.706914923447933</v>
      </c>
      <c r="Z23" s="235">
        <v>44.895051417761763</v>
      </c>
      <c r="AA23" s="235">
        <v>42.39129111211232</v>
      </c>
      <c r="AB23" s="235">
        <v>40.894618270633934</v>
      </c>
      <c r="AC23" s="237">
        <f t="shared" si="0"/>
        <v>-22.811659257374828</v>
      </c>
      <c r="AD23" s="237">
        <f t="shared" si="1"/>
        <v>16.903759037819171</v>
      </c>
    </row>
    <row r="24" spans="1:30" ht="13.15" customHeight="1">
      <c r="A24" s="246" t="s">
        <v>442</v>
      </c>
      <c r="B24" s="246" t="s">
        <v>443</v>
      </c>
      <c r="C24" s="256">
        <v>62.199917366319838</v>
      </c>
      <c r="D24" s="256">
        <v>60.876064231465286</v>
      </c>
      <c r="E24" s="256">
        <v>59.335434166327452</v>
      </c>
      <c r="F24" s="256">
        <v>60.297421585078546</v>
      </c>
      <c r="G24" s="256">
        <v>60.2663550530294</v>
      </c>
      <c r="H24" s="256">
        <v>60.373274155790881</v>
      </c>
      <c r="I24" s="256">
        <v>63.680198006854638</v>
      </c>
      <c r="J24" s="235">
        <v>62.819981070469822</v>
      </c>
      <c r="K24" s="235">
        <v>60.09456847816611</v>
      </c>
      <c r="L24" s="235">
        <v>60.48017757298193</v>
      </c>
      <c r="M24" s="235">
        <v>68.333181381061024</v>
      </c>
      <c r="N24" s="235">
        <v>72.289565129266876</v>
      </c>
      <c r="O24" s="235">
        <v>71.930901102324384</v>
      </c>
      <c r="P24" s="235">
        <v>72.653632749548777</v>
      </c>
      <c r="Q24" s="235">
        <v>72.815549094201373</v>
      </c>
      <c r="R24" s="235">
        <v>74.166672977627385</v>
      </c>
      <c r="S24" s="235">
        <v>73.310726767002805</v>
      </c>
      <c r="T24" s="235">
        <v>70.255937037486888</v>
      </c>
      <c r="U24" s="235">
        <v>67.966013140939324</v>
      </c>
      <c r="V24" s="235">
        <v>64.892521363562722</v>
      </c>
      <c r="W24" s="235">
        <v>61.791584071843097</v>
      </c>
      <c r="X24" s="235">
        <v>71.312683415637267</v>
      </c>
      <c r="Y24" s="235">
        <v>71.747013591491154</v>
      </c>
      <c r="Z24" s="235">
        <v>70.034535143839136</v>
      </c>
      <c r="AA24" s="235">
        <v>70.186297603241755</v>
      </c>
      <c r="AB24" s="235">
        <v>74.419998397431925</v>
      </c>
      <c r="AC24" s="237">
        <f t="shared" si="0"/>
        <v>0.25332541980453982</v>
      </c>
      <c r="AD24" s="237">
        <f t="shared" si="1"/>
        <v>12.549194041171972</v>
      </c>
    </row>
    <row r="25" spans="1:30" ht="13.15" customHeight="1">
      <c r="A25" s="234" t="s">
        <v>444</v>
      </c>
      <c r="B25" s="234" t="s">
        <v>445</v>
      </c>
      <c r="C25" s="256">
        <v>35.915707047156033</v>
      </c>
      <c r="D25" s="256">
        <v>33.147801344618109</v>
      </c>
      <c r="E25" s="256">
        <v>35.494105412396678</v>
      </c>
      <c r="F25" s="256">
        <v>36.522346368715084</v>
      </c>
      <c r="G25" s="256">
        <v>39.821925097153411</v>
      </c>
      <c r="H25" s="256">
        <v>44.75549635765492</v>
      </c>
      <c r="I25" s="256">
        <v>43.07203297157271</v>
      </c>
      <c r="J25" s="235">
        <v>42.807951683036066</v>
      </c>
      <c r="K25" s="235">
        <v>39.893522095787489</v>
      </c>
      <c r="L25" s="235">
        <v>33.842250127850647</v>
      </c>
      <c r="M25" s="235">
        <v>46.327619276518675</v>
      </c>
      <c r="N25" s="235">
        <v>49.013454766221457</v>
      </c>
      <c r="O25" s="235">
        <v>46.206282015678958</v>
      </c>
      <c r="P25" s="235">
        <v>50.809768242969419</v>
      </c>
      <c r="Q25" s="235">
        <v>53.407376652134801</v>
      </c>
      <c r="R25" s="235">
        <v>45.399419203664557</v>
      </c>
      <c r="S25" s="235">
        <v>46.413153911642887</v>
      </c>
      <c r="T25" s="235">
        <v>48.441420329206522</v>
      </c>
      <c r="U25" s="235">
        <v>46.384621353858428</v>
      </c>
      <c r="V25" s="235">
        <v>42.391561878039731</v>
      </c>
      <c r="W25" s="235">
        <v>40.005868986030514</v>
      </c>
      <c r="X25" s="235">
        <v>46.389129255092911</v>
      </c>
      <c r="Y25" s="235">
        <v>42.89957108164748</v>
      </c>
      <c r="Z25" s="235">
        <v>39.847120871109695</v>
      </c>
      <c r="AA25" s="235">
        <v>43.976055272041336</v>
      </c>
      <c r="AB25" s="235">
        <v>46.46714564231452</v>
      </c>
      <c r="AC25" s="237">
        <f t="shared" si="0"/>
        <v>1.067726438649963</v>
      </c>
      <c r="AD25" s="237">
        <f t="shared" si="1"/>
        <v>13.58545155498139</v>
      </c>
    </row>
    <row r="26" spans="1:30" ht="13.15" customHeight="1">
      <c r="A26" s="246" t="s">
        <v>446</v>
      </c>
      <c r="B26" s="246" t="s">
        <v>447</v>
      </c>
      <c r="C26" s="256">
        <v>43.130248078439301</v>
      </c>
      <c r="D26" s="256">
        <v>44.844347674404119</v>
      </c>
      <c r="E26" s="256">
        <v>50.162842938685323</v>
      </c>
      <c r="F26" s="256">
        <v>52.15752874518693</v>
      </c>
      <c r="G26" s="256">
        <v>56.327091715565146</v>
      </c>
      <c r="H26" s="256">
        <v>59.747360234984413</v>
      </c>
      <c r="I26" s="256">
        <v>64.176138280836597</v>
      </c>
      <c r="J26" s="235">
        <v>64.407300591541585</v>
      </c>
      <c r="K26" s="235">
        <v>63.294875754629786</v>
      </c>
      <c r="L26" s="235">
        <v>67.395205435090915</v>
      </c>
      <c r="M26" s="235">
        <v>78.939141380167413</v>
      </c>
      <c r="N26" s="235">
        <v>91.31526450513843</v>
      </c>
      <c r="O26" s="235">
        <v>99.612404859401778</v>
      </c>
      <c r="P26" s="235">
        <v>110.12657026156589</v>
      </c>
      <c r="Q26" s="235">
        <v>112.29824298259388</v>
      </c>
      <c r="R26" s="235">
        <v>117.21592939873557</v>
      </c>
      <c r="S26" s="235">
        <v>118.57377697085778</v>
      </c>
      <c r="T26" s="235">
        <v>116.765952697892</v>
      </c>
      <c r="U26" s="235">
        <v>113.93367367554758</v>
      </c>
      <c r="V26" s="235">
        <v>110.95125016097751</v>
      </c>
      <c r="W26" s="235">
        <v>106.2316220950264</v>
      </c>
      <c r="X26" s="235">
        <v>118.95691596441773</v>
      </c>
      <c r="Y26" s="235">
        <v>113.474526048564</v>
      </c>
      <c r="Z26" s="235">
        <v>102.68370955385188</v>
      </c>
      <c r="AA26" s="235">
        <v>90.244405859589605</v>
      </c>
      <c r="AB26" s="235">
        <v>86.516939034204171</v>
      </c>
      <c r="AC26" s="237">
        <f t="shared" si="0"/>
        <v>-30.698990364531397</v>
      </c>
      <c r="AD26" s="237">
        <f t="shared" si="1"/>
        <v>55.971151267028731</v>
      </c>
    </row>
    <row r="27" spans="1:30" ht="13.15" customHeight="1">
      <c r="A27" s="234" t="s">
        <v>448</v>
      </c>
      <c r="B27" s="234" t="s">
        <v>449</v>
      </c>
      <c r="C27" s="256">
        <v>17.914240307411315</v>
      </c>
      <c r="D27" s="256">
        <v>17.452931279544966</v>
      </c>
      <c r="E27" s="256">
        <v>22.220647002011361</v>
      </c>
      <c r="F27" s="256">
        <v>17.619009481329975</v>
      </c>
      <c r="G27" s="256">
        <v>15.756870187933513</v>
      </c>
      <c r="H27" s="256">
        <v>12.039502003244925</v>
      </c>
      <c r="I27" s="256">
        <v>8.1818744091113924</v>
      </c>
      <c r="J27" s="235">
        <v>4.5770431905990403</v>
      </c>
      <c r="K27" s="235">
        <v>3.4147392503447409</v>
      </c>
      <c r="L27" s="235">
        <v>7.830632029399065</v>
      </c>
      <c r="M27" s="235">
        <v>16.304689833396953</v>
      </c>
      <c r="N27" s="235">
        <v>22.804513921092894</v>
      </c>
      <c r="O27" s="235">
        <v>26.345249559295503</v>
      </c>
      <c r="P27" s="235">
        <v>28.924603593340493</v>
      </c>
      <c r="Q27" s="235">
        <v>27.893532769911012</v>
      </c>
      <c r="R27" s="235">
        <v>27.860449296081551</v>
      </c>
      <c r="S27" s="235">
        <v>27.783441159405825</v>
      </c>
      <c r="T27" s="235">
        <v>26.678969367230838</v>
      </c>
      <c r="U27" s="235">
        <v>25.396836467109303</v>
      </c>
      <c r="V27" s="235">
        <v>26.751008238555347</v>
      </c>
      <c r="W27" s="235">
        <v>28.476549535208402</v>
      </c>
      <c r="X27" s="235">
        <v>38.296147696149049</v>
      </c>
      <c r="Y27" s="235">
        <v>40.290200131759057</v>
      </c>
      <c r="Z27" s="235">
        <v>39.749908965528988</v>
      </c>
      <c r="AA27" s="235">
        <v>36.65761729094617</v>
      </c>
      <c r="AB27" s="235">
        <v>42.637903731575086</v>
      </c>
      <c r="AC27" s="237">
        <f t="shared" si="0"/>
        <v>14.777454435493535</v>
      </c>
      <c r="AD27" s="237">
        <f t="shared" si="1"/>
        <v>12.136662581977498</v>
      </c>
    </row>
    <row r="28" spans="1:30" ht="13.15" customHeight="1">
      <c r="A28" s="246" t="s">
        <v>450</v>
      </c>
      <c r="B28" s="246" t="s">
        <v>451</v>
      </c>
      <c r="C28" s="256">
        <v>18.456020139690711</v>
      </c>
      <c r="D28" s="256">
        <v>20.19036923161897</v>
      </c>
      <c r="E28" s="256">
        <v>21.214174931901418</v>
      </c>
      <c r="F28" s="256">
        <v>19.296425807444987</v>
      </c>
      <c r="G28" s="256">
        <v>20.295177410237379</v>
      </c>
      <c r="H28" s="256">
        <v>21.02582201475024</v>
      </c>
      <c r="I28" s="256">
        <v>21.307722103865203</v>
      </c>
      <c r="J28" s="256">
        <v>20.286451843758186</v>
      </c>
      <c r="K28" s="235">
        <v>16.253302382294933</v>
      </c>
      <c r="L28" s="256">
        <v>15.031490033675924</v>
      </c>
      <c r="M28" s="235">
        <v>25.582258591192364</v>
      </c>
      <c r="N28" s="235">
        <v>31.40069013725077</v>
      </c>
      <c r="O28" s="235">
        <v>37.686979027899369</v>
      </c>
      <c r="P28" s="235">
        <v>45.063672996860873</v>
      </c>
      <c r="Q28" s="235">
        <v>59.164070108458901</v>
      </c>
      <c r="R28" s="235">
        <v>64.020455636971477</v>
      </c>
      <c r="S28" s="235">
        <v>63.236512798131649</v>
      </c>
      <c r="T28" s="235">
        <v>62.5218677836314</v>
      </c>
      <c r="U28" s="235">
        <v>59.874957478504655</v>
      </c>
      <c r="V28" s="235">
        <v>52.969926796649538</v>
      </c>
      <c r="W28" s="235">
        <v>49.169063366316067</v>
      </c>
      <c r="X28" s="235">
        <v>56.224285228301177</v>
      </c>
      <c r="Y28" s="235">
        <v>55.31499771253263</v>
      </c>
      <c r="Z28" s="235">
        <v>54.692420152946461</v>
      </c>
      <c r="AA28" s="235">
        <v>51.237818836863113</v>
      </c>
      <c r="AB28" s="235">
        <v>49.071274233552998</v>
      </c>
      <c r="AC28" s="237">
        <f t="shared" si="0"/>
        <v>-14.949181403418478</v>
      </c>
      <c r="AD28" s="237">
        <f t="shared" si="1"/>
        <v>38.868892698221522</v>
      </c>
    </row>
    <row r="29" spans="1:30" ht="13.15" customHeight="1">
      <c r="A29" s="246" t="s">
        <v>452</v>
      </c>
      <c r="B29" s="246" t="s">
        <v>453</v>
      </c>
      <c r="C29" s="256">
        <v>41.490505195270508</v>
      </c>
      <c r="D29" s="256">
        <v>42.904339118228229</v>
      </c>
      <c r="E29" s="256">
        <v>45.556844984980707</v>
      </c>
      <c r="F29" s="256">
        <v>32.312178948529109</v>
      </c>
      <c r="G29" s="256">
        <v>30.259556678396343</v>
      </c>
      <c r="H29" s="256">
        <v>30.901355730517508</v>
      </c>
      <c r="I29" s="256">
        <v>29.316737895549661</v>
      </c>
      <c r="J29" s="235">
        <v>28.56904720126338</v>
      </c>
      <c r="K29" s="235">
        <v>23.705387483209037</v>
      </c>
      <c r="L29" s="235">
        <v>23.461751537113223</v>
      </c>
      <c r="M29" s="235">
        <v>31.711604540465942</v>
      </c>
      <c r="N29" s="235">
        <v>36.708731832024526</v>
      </c>
      <c r="O29" s="235">
        <v>40.687426269902765</v>
      </c>
      <c r="P29" s="235">
        <v>44.995225668542041</v>
      </c>
      <c r="Q29" s="235">
        <v>47.689861165257959</v>
      </c>
      <c r="R29" s="235">
        <v>49.372471830130486</v>
      </c>
      <c r="S29" s="235">
        <v>47.17584661150115</v>
      </c>
      <c r="T29" s="235">
        <v>46.786512393778118</v>
      </c>
      <c r="U29" s="235">
        <v>45.649620293689772</v>
      </c>
      <c r="V29" s="235">
        <v>43.219286653470085</v>
      </c>
      <c r="W29" s="235">
        <v>43.120019038049662</v>
      </c>
      <c r="X29" s="235">
        <v>48.525136608545751</v>
      </c>
      <c r="Y29" s="235">
        <v>48.921012228560777</v>
      </c>
      <c r="Z29" s="235">
        <v>47.577385539190743</v>
      </c>
      <c r="AA29" s="235">
        <v>47.95757518985215</v>
      </c>
      <c r="AB29" s="235">
        <v>51.038095172657037</v>
      </c>
      <c r="AC29" s="237">
        <f t="shared" si="0"/>
        <v>1.6656233425265512</v>
      </c>
      <c r="AD29" s="237">
        <f t="shared" si="1"/>
        <v>17.430304486861615</v>
      </c>
    </row>
    <row r="30" spans="1:30" ht="13.15" customHeight="1">
      <c r="A30" s="246" t="s">
        <v>454</v>
      </c>
      <c r="B30" s="246" t="s">
        <v>455</v>
      </c>
      <c r="C30" s="256">
        <v>25.211209885883612</v>
      </c>
      <c r="D30" s="256">
        <v>22.626222632821548</v>
      </c>
      <c r="E30" s="256">
        <v>19.710537780144247</v>
      </c>
      <c r="F30" s="256">
        <v>16.261789275127995</v>
      </c>
      <c r="G30" s="256">
        <v>16.372912190041788</v>
      </c>
      <c r="H30" s="256">
        <v>12.397553247113221</v>
      </c>
      <c r="I30" s="256">
        <v>9.4196737638613932</v>
      </c>
      <c r="J30" s="235">
        <v>8.9783120541938324</v>
      </c>
      <c r="K30" s="235">
        <v>7.783105864994468</v>
      </c>
      <c r="L30" s="235">
        <v>6.6778891445691961</v>
      </c>
      <c r="M30" s="235">
        <v>12.483561229262389</v>
      </c>
      <c r="N30" s="235">
        <v>20.997943097684256</v>
      </c>
      <c r="O30" s="235">
        <v>22.138574789405784</v>
      </c>
      <c r="P30" s="235">
        <v>28.650849893700901</v>
      </c>
      <c r="Q30" s="235">
        <v>32.662889379204607</v>
      </c>
      <c r="R30" s="235">
        <v>37.223288236865756</v>
      </c>
      <c r="S30" s="235">
        <v>38.608986069878966</v>
      </c>
      <c r="T30" s="235">
        <v>40.750613071756057</v>
      </c>
      <c r="U30" s="235">
        <v>39.623775066086353</v>
      </c>
      <c r="V30" s="235">
        <v>40.67786378042733</v>
      </c>
      <c r="W30" s="235">
        <v>43.236149892251319</v>
      </c>
      <c r="X30" s="235">
        <v>50.372482412315399</v>
      </c>
      <c r="Y30" s="235">
        <v>51.260632567413289</v>
      </c>
      <c r="Z30" s="235">
        <v>54.840964172318564</v>
      </c>
      <c r="AA30" s="235">
        <v>57.727416031849607</v>
      </c>
      <c r="AB30" s="235">
        <v>62.894862621844361</v>
      </c>
      <c r="AC30" s="237">
        <f t="shared" si="0"/>
        <v>25.671574384978605</v>
      </c>
      <c r="AD30" s="237">
        <f t="shared" si="1"/>
        <v>16.289977189162819</v>
      </c>
    </row>
    <row r="31" spans="1:30" ht="13.15" customHeight="1">
      <c r="A31" s="247" t="s">
        <v>456</v>
      </c>
      <c r="B31" s="247" t="s">
        <v>457</v>
      </c>
      <c r="C31" s="240">
        <v>35.011251620905675</v>
      </c>
      <c r="D31" s="240">
        <v>22.231809222359111</v>
      </c>
      <c r="E31" s="240">
        <v>24.489853982179895</v>
      </c>
      <c r="F31" s="240">
        <v>27.560886865777938</v>
      </c>
      <c r="G31" s="240">
        <v>25.082539351216209</v>
      </c>
      <c r="H31" s="240">
        <v>23.500835752446797</v>
      </c>
      <c r="I31" s="240">
        <v>18.342062303154233</v>
      </c>
      <c r="J31" s="240">
        <v>12.343250312363912</v>
      </c>
      <c r="K31" s="240">
        <v>8.100237722334052</v>
      </c>
      <c r="L31" s="240">
        <v>10.767980415101871</v>
      </c>
      <c r="M31" s="240">
        <v>12.761281856005235</v>
      </c>
      <c r="N31" s="240">
        <v>11.438511311652162</v>
      </c>
      <c r="O31" s="240">
        <v>12.857633105347025</v>
      </c>
      <c r="P31" s="240">
        <v>12.637893981133965</v>
      </c>
      <c r="Q31" s="240">
        <v>14.161740624376145</v>
      </c>
      <c r="R31" s="240">
        <v>14.267347198773297</v>
      </c>
      <c r="S31" s="240">
        <v>16.441716489380045</v>
      </c>
      <c r="T31" s="240">
        <v>13.598327983259143</v>
      </c>
      <c r="U31" s="240">
        <v>9.8488074464101647</v>
      </c>
      <c r="V31" s="240">
        <v>12.54524659299247</v>
      </c>
      <c r="W31" s="240">
        <v>7.9610858558646482</v>
      </c>
      <c r="X31" s="240">
        <v>10.819902410946174</v>
      </c>
      <c r="Y31" s="240">
        <v>5.494241447196913</v>
      </c>
      <c r="Z31" s="240">
        <v>7.7908165055527254</v>
      </c>
      <c r="AA31" s="240">
        <v>6.3638408839845049</v>
      </c>
      <c r="AB31" s="240">
        <v>5.593156045181634</v>
      </c>
      <c r="AC31" s="241">
        <f t="shared" si="0"/>
        <v>-8.6741911535916643</v>
      </c>
      <c r="AD31" s="241">
        <f t="shared" si="1"/>
        <v>-10.920798726840063</v>
      </c>
    </row>
    <row r="32" spans="1:30" ht="13.15" hidden="1" customHeight="1">
      <c r="A32" s="261"/>
      <c r="B32" s="261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35" t="e">
        <f>VLOOKUP($B32,#REF!,60,0)</f>
        <v>#REF!</v>
      </c>
      <c r="V32" s="236" t="e">
        <f>VLOOKUP($B32,#REF!,61,0)</f>
        <v>#REF!</v>
      </c>
      <c r="W32" s="236" t="e">
        <f>VLOOKUP($B32,#REF!,62,0)</f>
        <v>#REF!</v>
      </c>
      <c r="X32" s="236"/>
      <c r="Y32" s="236"/>
      <c r="Z32" s="236"/>
      <c r="AA32" s="236"/>
      <c r="AB32" s="236"/>
      <c r="AC32" s="285">
        <f t="shared" ref="AC32" si="2">AA32-Q32</f>
        <v>0</v>
      </c>
      <c r="AD32" s="285"/>
    </row>
    <row r="33" spans="1:30" s="229" customFormat="1" ht="13.15" customHeight="1">
      <c r="A33" s="298" t="s">
        <v>458</v>
      </c>
      <c r="B33" s="298" t="s">
        <v>459</v>
      </c>
      <c r="C33" s="248">
        <f t="shared" ref="C33:Y33" si="3">COUNT(C5:C31)</f>
        <v>27</v>
      </c>
      <c r="D33" s="248">
        <f t="shared" si="3"/>
        <v>27</v>
      </c>
      <c r="E33" s="248">
        <f t="shared" si="3"/>
        <v>27</v>
      </c>
      <c r="F33" s="248">
        <f t="shared" si="3"/>
        <v>27</v>
      </c>
      <c r="G33" s="248">
        <f t="shared" si="3"/>
        <v>27</v>
      </c>
      <c r="H33" s="248">
        <f t="shared" si="3"/>
        <v>27</v>
      </c>
      <c r="I33" s="248">
        <f t="shared" si="3"/>
        <v>27</v>
      </c>
      <c r="J33" s="248">
        <f t="shared" si="3"/>
        <v>27</v>
      </c>
      <c r="K33" s="248">
        <f t="shared" si="3"/>
        <v>27</v>
      </c>
      <c r="L33" s="248">
        <f t="shared" si="3"/>
        <v>27</v>
      </c>
      <c r="M33" s="248">
        <f t="shared" si="3"/>
        <v>27</v>
      </c>
      <c r="N33" s="248">
        <f t="shared" si="3"/>
        <v>27</v>
      </c>
      <c r="O33" s="248">
        <f t="shared" si="3"/>
        <v>27</v>
      </c>
      <c r="P33" s="248">
        <f t="shared" si="3"/>
        <v>27</v>
      </c>
      <c r="Q33" s="248">
        <f t="shared" si="3"/>
        <v>27</v>
      </c>
      <c r="R33" s="248">
        <f t="shared" si="3"/>
        <v>27</v>
      </c>
      <c r="S33" s="248">
        <f t="shared" si="3"/>
        <v>27</v>
      </c>
      <c r="T33" s="248">
        <f t="shared" si="3"/>
        <v>27</v>
      </c>
      <c r="U33" s="248">
        <f t="shared" si="3"/>
        <v>27</v>
      </c>
      <c r="V33" s="248">
        <f t="shared" si="3"/>
        <v>27</v>
      </c>
      <c r="W33" s="248">
        <f t="shared" si="3"/>
        <v>27</v>
      </c>
      <c r="X33" s="248">
        <f t="shared" si="3"/>
        <v>27</v>
      </c>
      <c r="Y33" s="248">
        <f t="shared" si="3"/>
        <v>27</v>
      </c>
      <c r="Z33" s="248">
        <f t="shared" ref="Z33:AA33" si="4">COUNT(Z5:Z31)</f>
        <v>27</v>
      </c>
      <c r="AA33" s="248">
        <f t="shared" si="4"/>
        <v>27</v>
      </c>
      <c r="AB33" s="248">
        <f t="shared" ref="AB33" si="5">COUNT(AB5:AB31)</f>
        <v>27</v>
      </c>
      <c r="AC33" s="299">
        <f>COUNT(AC5:AC31)</f>
        <v>27</v>
      </c>
      <c r="AD33" s="299">
        <f>COUNT(AD5:AD31)</f>
        <v>27</v>
      </c>
    </row>
    <row r="34" spans="1:30" s="229" customFormat="1" ht="13.15" customHeight="1">
      <c r="A34" s="300" t="s">
        <v>460</v>
      </c>
      <c r="B34" s="300" t="s">
        <v>461</v>
      </c>
      <c r="C34" s="301">
        <f t="shared" ref="C34:Y34" si="6">_xlfn.RANK.AVG(C29,C5:C31)</f>
        <v>14</v>
      </c>
      <c r="D34" s="301">
        <f t="shared" si="6"/>
        <v>15</v>
      </c>
      <c r="E34" s="301">
        <f t="shared" si="6"/>
        <v>12</v>
      </c>
      <c r="F34" s="301">
        <f t="shared" si="6"/>
        <v>16</v>
      </c>
      <c r="G34" s="301">
        <f t="shared" si="6"/>
        <v>15</v>
      </c>
      <c r="H34" s="301">
        <f t="shared" si="6"/>
        <v>16</v>
      </c>
      <c r="I34" s="301">
        <f t="shared" si="6"/>
        <v>16</v>
      </c>
      <c r="J34" s="301">
        <f t="shared" si="6"/>
        <v>13</v>
      </c>
      <c r="K34" s="301">
        <f t="shared" si="6"/>
        <v>14</v>
      </c>
      <c r="L34" s="301">
        <f t="shared" si="6"/>
        <v>16</v>
      </c>
      <c r="M34" s="301">
        <f t="shared" si="6"/>
        <v>16</v>
      </c>
      <c r="N34" s="301">
        <f t="shared" si="6"/>
        <v>16</v>
      </c>
      <c r="O34" s="301">
        <f t="shared" si="6"/>
        <v>16</v>
      </c>
      <c r="P34" s="301">
        <f t="shared" si="6"/>
        <v>17</v>
      </c>
      <c r="Q34" s="301">
        <f t="shared" si="6"/>
        <v>17</v>
      </c>
      <c r="R34" s="301">
        <f t="shared" si="6"/>
        <v>16</v>
      </c>
      <c r="S34" s="301">
        <f t="shared" si="6"/>
        <v>15</v>
      </c>
      <c r="T34" s="301">
        <f t="shared" si="6"/>
        <v>16</v>
      </c>
      <c r="U34" s="301">
        <f t="shared" si="6"/>
        <v>16</v>
      </c>
      <c r="V34" s="301">
        <f t="shared" si="6"/>
        <v>15</v>
      </c>
      <c r="W34" s="301">
        <f t="shared" si="6"/>
        <v>16</v>
      </c>
      <c r="X34" s="301">
        <f t="shared" si="6"/>
        <v>16</v>
      </c>
      <c r="Y34" s="301">
        <f t="shared" si="6"/>
        <v>14</v>
      </c>
      <c r="Z34" s="301">
        <f t="shared" ref="Z34:AA34" si="7">_xlfn.RANK.AVG(Z29,Z5:Z31)</f>
        <v>14</v>
      </c>
      <c r="AA34" s="301">
        <f t="shared" si="7"/>
        <v>13</v>
      </c>
      <c r="AB34" s="301">
        <f>IFERROR(_xlfn.RANK.AVG(AB29,AB5:AB31),0)</f>
        <v>11</v>
      </c>
      <c r="AC34" s="302">
        <f>_xlfn.RANK.AVG(AC29,AC5:AC31)</f>
        <v>7</v>
      </c>
      <c r="AD34" s="302">
        <f>_xlfn.RANK.AVG(AD29,AD5:AD31)</f>
        <v>13</v>
      </c>
    </row>
    <row r="35" spans="1:30" ht="13.15" customHeight="1">
      <c r="A35" s="210" t="s">
        <v>504</v>
      </c>
      <c r="B35" s="210"/>
      <c r="V35" s="47"/>
      <c r="AD35" s="37" t="s">
        <v>506</v>
      </c>
    </row>
    <row r="36" spans="1:30" ht="13.15" customHeight="1">
      <c r="A36" s="210" t="s">
        <v>467</v>
      </c>
      <c r="B36" s="210"/>
      <c r="V36" s="47"/>
      <c r="AD36" s="37" t="s">
        <v>507</v>
      </c>
    </row>
    <row r="37" spans="1:30" ht="13.15" customHeight="1">
      <c r="A37" s="210" t="s">
        <v>468</v>
      </c>
      <c r="B37" s="251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</row>
    <row r="38" spans="1:30" ht="13.15" customHeight="1">
      <c r="A38" s="251" t="s">
        <v>496</v>
      </c>
      <c r="B38" s="251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</row>
    <row r="39" spans="1:30" ht="13.15" customHeight="1">
      <c r="A39" s="253"/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</row>
    <row r="40" spans="1:30" ht="13.15" customHeight="1">
      <c r="A40" s="210" t="s">
        <v>505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</row>
    <row r="41" spans="1:30" ht="13.15" customHeight="1">
      <c r="A41" s="210" t="s">
        <v>464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</row>
    <row r="42" spans="1:30" ht="13.15" customHeight="1">
      <c r="A42" s="251" t="s">
        <v>469</v>
      </c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</row>
    <row r="43" spans="1:30" ht="13.15" customHeight="1">
      <c r="A43" s="251" t="s">
        <v>494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</row>
  </sheetData>
  <pageMargins left="0.75" right="0.75" top="1" bottom="1" header="0.4921259845" footer="0.4921259845"/>
  <pageSetup paperSize="9" scale="68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K65"/>
  <sheetViews>
    <sheetView showGridLines="0" workbookViewId="0">
      <pane xSplit="2" topLeftCell="C1" activePane="topRight" state="frozen"/>
      <selection pane="topRight"/>
    </sheetView>
  </sheetViews>
  <sheetFormatPr defaultColWidth="8.85546875" defaultRowHeight="13.15" customHeight="1"/>
  <cols>
    <col min="1" max="1" width="19.28515625" style="46" customWidth="1"/>
    <col min="2" max="2" width="25.85546875" style="46" bestFit="1" customWidth="1"/>
    <col min="3" max="34" width="8.5703125" style="46" customWidth="1"/>
    <col min="35" max="35" width="15.140625" style="46" bestFit="1" customWidth="1"/>
    <col min="36" max="36" width="16.7109375" style="46" bestFit="1" customWidth="1"/>
    <col min="37" max="16384" width="8.85546875" style="46"/>
  </cols>
  <sheetData>
    <row r="1" spans="1:36" ht="12.75">
      <c r="A1" s="10" t="s">
        <v>30</v>
      </c>
      <c r="B1" s="10"/>
      <c r="C1" s="10"/>
      <c r="D1" s="10" t="s">
        <v>31</v>
      </c>
      <c r="E1" s="10"/>
      <c r="F1" s="10"/>
      <c r="G1" s="10"/>
      <c r="H1" s="10"/>
      <c r="I1" s="10"/>
      <c r="J1" s="10"/>
      <c r="K1" s="10"/>
      <c r="L1" s="10"/>
      <c r="M1" s="10"/>
      <c r="N1" s="9"/>
      <c r="O1" s="9"/>
      <c r="P1" s="9"/>
      <c r="Q1" s="10"/>
      <c r="R1" s="10"/>
      <c r="S1" s="10"/>
      <c r="T1" s="10"/>
      <c r="U1" s="10"/>
      <c r="V1" s="10" t="s">
        <v>404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425" t="s">
        <v>405</v>
      </c>
      <c r="AH1" s="426"/>
      <c r="AI1" s="266"/>
      <c r="AJ1" s="13"/>
    </row>
    <row r="2" spans="1:36" ht="30" customHeight="1">
      <c r="A2" s="15"/>
      <c r="B2" s="15"/>
      <c r="C2" s="15">
        <v>1995</v>
      </c>
      <c r="D2" s="15">
        <v>1996</v>
      </c>
      <c r="E2" s="15">
        <v>1997</v>
      </c>
      <c r="F2" s="15">
        <v>1998</v>
      </c>
      <c r="G2" s="15">
        <v>1999</v>
      </c>
      <c r="H2" s="15">
        <v>2000</v>
      </c>
      <c r="I2" s="15">
        <v>2001</v>
      </c>
      <c r="J2" s="15">
        <v>2002</v>
      </c>
      <c r="K2" s="15">
        <v>2003</v>
      </c>
      <c r="L2" s="15">
        <v>2004</v>
      </c>
      <c r="M2" s="15">
        <v>2005</v>
      </c>
      <c r="N2" s="15">
        <v>2006</v>
      </c>
      <c r="O2" s="15">
        <v>2007</v>
      </c>
      <c r="P2" s="15">
        <v>2008</v>
      </c>
      <c r="Q2" s="15">
        <v>2009</v>
      </c>
      <c r="R2" s="15">
        <v>2010</v>
      </c>
      <c r="S2" s="15">
        <v>2011</v>
      </c>
      <c r="T2" s="15">
        <v>2012</v>
      </c>
      <c r="U2" s="15">
        <v>2013</v>
      </c>
      <c r="V2" s="15">
        <v>2014</v>
      </c>
      <c r="W2" s="15">
        <v>2015</v>
      </c>
      <c r="X2" s="15">
        <v>2016</v>
      </c>
      <c r="Y2" s="15">
        <v>2017</v>
      </c>
      <c r="Z2" s="15">
        <v>2018</v>
      </c>
      <c r="AA2" s="15">
        <v>2019</v>
      </c>
      <c r="AB2" s="15">
        <v>2020</v>
      </c>
      <c r="AC2" s="15">
        <v>2021</v>
      </c>
      <c r="AD2" s="15">
        <v>2022</v>
      </c>
      <c r="AE2" s="15">
        <v>2023</v>
      </c>
      <c r="AF2" s="15">
        <v>2024</v>
      </c>
      <c r="AG2" s="356">
        <v>2025</v>
      </c>
      <c r="AH2" s="356">
        <v>2026</v>
      </c>
      <c r="AI2" s="279" t="s">
        <v>598</v>
      </c>
      <c r="AJ2" s="52" t="s">
        <v>599</v>
      </c>
    </row>
    <row r="3" spans="1:36" s="263" customFormat="1" ht="13.15" customHeight="1">
      <c r="A3" s="234" t="s">
        <v>488</v>
      </c>
      <c r="B3" s="234" t="s">
        <v>500</v>
      </c>
      <c r="C3" s="293">
        <v>46.3</v>
      </c>
      <c r="D3" s="293">
        <v>46.8</v>
      </c>
      <c r="E3" s="293">
        <v>46.7</v>
      </c>
      <c r="F3" s="293">
        <v>46.400000000000013</v>
      </c>
      <c r="G3" s="293">
        <v>46.900000000000013</v>
      </c>
      <c r="H3" s="293">
        <v>46.2</v>
      </c>
      <c r="I3" s="293">
        <v>45.5</v>
      </c>
      <c r="J3" s="267">
        <v>45</v>
      </c>
      <c r="K3" s="267">
        <v>45</v>
      </c>
      <c r="L3" s="267">
        <v>44.7</v>
      </c>
      <c r="M3" s="267">
        <v>44.8</v>
      </c>
      <c r="N3" s="267">
        <v>45.1</v>
      </c>
      <c r="O3" s="267">
        <v>45.2</v>
      </c>
      <c r="P3" s="267">
        <v>44.900000000000013</v>
      </c>
      <c r="Q3" s="267">
        <v>44.8</v>
      </c>
      <c r="R3" s="267">
        <v>44.7</v>
      </c>
      <c r="S3" s="267">
        <v>45.2</v>
      </c>
      <c r="T3" s="267">
        <v>46.2</v>
      </c>
      <c r="U3" s="267">
        <v>46.900000000000013</v>
      </c>
      <c r="V3" s="267">
        <v>46.8</v>
      </c>
      <c r="W3" s="267">
        <v>46.400000000000013</v>
      </c>
      <c r="X3" s="267">
        <v>46.2</v>
      </c>
      <c r="Y3" s="235">
        <v>46.1</v>
      </c>
      <c r="Z3" s="235">
        <v>46.3</v>
      </c>
      <c r="AA3" s="235">
        <v>46.2</v>
      </c>
      <c r="AB3" s="235">
        <v>46.2</v>
      </c>
      <c r="AC3" s="235">
        <v>46.5</v>
      </c>
      <c r="AD3" s="235">
        <v>46</v>
      </c>
      <c r="AE3" s="235">
        <v>45.5</v>
      </c>
      <c r="AF3" s="235">
        <v>46</v>
      </c>
      <c r="AG3" s="352">
        <v>46.3</v>
      </c>
      <c r="AH3" s="352">
        <v>46.400000000000013</v>
      </c>
      <c r="AI3" s="268">
        <f>AVERAGE(V3:AF3)</f>
        <v>46.199999999999996</v>
      </c>
      <c r="AJ3" s="244">
        <f>AVERAGE(K3:U3)</f>
        <v>45.227272727272734</v>
      </c>
    </row>
    <row r="4" spans="1:36" ht="13.15" customHeight="1">
      <c r="A4" s="246" t="s">
        <v>489</v>
      </c>
      <c r="B4" s="238" t="s">
        <v>482</v>
      </c>
      <c r="C4" s="245">
        <v>46</v>
      </c>
      <c r="D4" s="245">
        <v>46.3</v>
      </c>
      <c r="E4" s="245">
        <v>46.400000000000013</v>
      </c>
      <c r="F4" s="245">
        <v>46.1</v>
      </c>
      <c r="G4" s="245">
        <v>46.6</v>
      </c>
      <c r="H4" s="245">
        <v>46</v>
      </c>
      <c r="I4" s="256">
        <v>45.3</v>
      </c>
      <c r="J4" s="256">
        <v>44.900000000000013</v>
      </c>
      <c r="K4" s="235">
        <v>44.8</v>
      </c>
      <c r="L4" s="235">
        <v>44.5</v>
      </c>
      <c r="M4" s="235">
        <v>44.6</v>
      </c>
      <c r="N4" s="235">
        <v>45</v>
      </c>
      <c r="O4" s="235">
        <v>45.1</v>
      </c>
      <c r="P4" s="235">
        <v>44.900000000000013</v>
      </c>
      <c r="Q4" s="235">
        <v>44.900000000000013</v>
      </c>
      <c r="R4" s="235">
        <v>44.7</v>
      </c>
      <c r="S4" s="235">
        <v>45.3</v>
      </c>
      <c r="T4" s="235">
        <v>46.400000000000013</v>
      </c>
      <c r="U4" s="235">
        <v>47.1</v>
      </c>
      <c r="V4" s="235">
        <v>47</v>
      </c>
      <c r="W4" s="235">
        <v>46.6</v>
      </c>
      <c r="X4" s="235">
        <v>46.400000000000013</v>
      </c>
      <c r="Y4" s="235">
        <v>46.400000000000013</v>
      </c>
      <c r="Z4" s="235">
        <v>46.6</v>
      </c>
      <c r="AA4" s="235">
        <v>46.5</v>
      </c>
      <c r="AB4" s="235">
        <v>46.6</v>
      </c>
      <c r="AC4" s="235">
        <v>46.900000000000013</v>
      </c>
      <c r="AD4" s="235">
        <v>46.5</v>
      </c>
      <c r="AE4" s="235">
        <v>46</v>
      </c>
      <c r="AF4" s="235">
        <v>46.5</v>
      </c>
      <c r="AG4" s="352">
        <v>46.8</v>
      </c>
      <c r="AH4" s="352">
        <v>46.900000000000013</v>
      </c>
      <c r="AI4" s="264">
        <f t="shared" ref="AI4:AI30" si="0">AVERAGE(V4:AF4)</f>
        <v>46.545454545454547</v>
      </c>
      <c r="AJ4" s="244">
        <f t="shared" ref="AJ4:AJ30" si="1">AVERAGE(K4:U4)</f>
        <v>45.209090909090918</v>
      </c>
    </row>
    <row r="5" spans="1:36" ht="13.15" customHeight="1">
      <c r="A5" s="257" t="s">
        <v>406</v>
      </c>
      <c r="B5" s="242" t="s">
        <v>407</v>
      </c>
      <c r="C5" s="258">
        <v>48.1</v>
      </c>
      <c r="D5" s="258">
        <v>49</v>
      </c>
      <c r="E5" s="258">
        <v>49.5</v>
      </c>
      <c r="F5" s="258">
        <v>49.900000000000013</v>
      </c>
      <c r="G5" s="258">
        <v>49.8</v>
      </c>
      <c r="H5" s="258">
        <v>49.3</v>
      </c>
      <c r="I5" s="259">
        <v>49.6</v>
      </c>
      <c r="J5" s="259">
        <v>49.900000000000013</v>
      </c>
      <c r="K5" s="259">
        <v>49.2</v>
      </c>
      <c r="L5" s="259">
        <v>49.1</v>
      </c>
      <c r="M5" s="259">
        <v>49.1</v>
      </c>
      <c r="N5" s="259">
        <v>49</v>
      </c>
      <c r="O5" s="259">
        <v>48.6</v>
      </c>
      <c r="P5" s="259">
        <v>49.7</v>
      </c>
      <c r="Q5" s="259">
        <v>49.1</v>
      </c>
      <c r="R5" s="259">
        <v>49.8</v>
      </c>
      <c r="S5" s="259">
        <v>50.6</v>
      </c>
      <c r="T5" s="259">
        <v>51.900000000000013</v>
      </c>
      <c r="U5" s="259">
        <v>52.7</v>
      </c>
      <c r="V5" s="259">
        <v>52.2</v>
      </c>
      <c r="W5" s="259">
        <v>51.400000000000013</v>
      </c>
      <c r="X5" s="259">
        <v>50.900000000000013</v>
      </c>
      <c r="Y5" s="259">
        <v>51.5</v>
      </c>
      <c r="Z5" s="259">
        <v>51.400000000000013</v>
      </c>
      <c r="AA5" s="259">
        <v>49.7</v>
      </c>
      <c r="AB5" s="259">
        <v>49.400000000000013</v>
      </c>
      <c r="AC5" s="259">
        <v>49.5</v>
      </c>
      <c r="AD5" s="259">
        <v>48.6</v>
      </c>
      <c r="AE5" s="259">
        <v>49.2</v>
      </c>
      <c r="AF5" s="259">
        <v>50</v>
      </c>
      <c r="AG5" s="360">
        <v>50.1</v>
      </c>
      <c r="AH5" s="360">
        <v>50</v>
      </c>
      <c r="AI5" s="265">
        <f t="shared" si="0"/>
        <v>50.345454545454551</v>
      </c>
      <c r="AJ5" s="269">
        <f t="shared" si="1"/>
        <v>49.890909090909098</v>
      </c>
    </row>
    <row r="6" spans="1:36" ht="13.15" customHeight="1">
      <c r="A6" s="234" t="s">
        <v>408</v>
      </c>
      <c r="B6" s="234" t="s">
        <v>409</v>
      </c>
      <c r="C6" s="245">
        <v>26.3</v>
      </c>
      <c r="D6" s="245">
        <v>28.6</v>
      </c>
      <c r="E6" s="245">
        <v>33.299999999999997</v>
      </c>
      <c r="F6" s="245">
        <v>35.299999999999997</v>
      </c>
      <c r="G6" s="245">
        <v>41.6</v>
      </c>
      <c r="H6" s="245">
        <v>43.1</v>
      </c>
      <c r="I6" s="256">
        <v>41.3</v>
      </c>
      <c r="J6" s="256">
        <v>38</v>
      </c>
      <c r="K6" s="235">
        <v>38.5</v>
      </c>
      <c r="L6" s="235">
        <v>39.6</v>
      </c>
      <c r="M6" s="235">
        <v>38.400000000000013</v>
      </c>
      <c r="N6" s="235">
        <v>36.299999999999997</v>
      </c>
      <c r="O6" s="235">
        <v>37.700000000000003</v>
      </c>
      <c r="P6" s="235">
        <v>38.5</v>
      </c>
      <c r="Q6" s="235">
        <v>34.799999999999997</v>
      </c>
      <c r="R6" s="235">
        <v>32.5</v>
      </c>
      <c r="S6" s="235">
        <v>32</v>
      </c>
      <c r="T6" s="235">
        <v>33.5</v>
      </c>
      <c r="U6" s="235">
        <v>37</v>
      </c>
      <c r="V6" s="235">
        <v>37.799999999999997</v>
      </c>
      <c r="W6" s="235">
        <v>38.5</v>
      </c>
      <c r="X6" s="235">
        <v>35.1</v>
      </c>
      <c r="Y6" s="235">
        <v>36.4</v>
      </c>
      <c r="Z6" s="235">
        <v>38.700000000000003</v>
      </c>
      <c r="AA6" s="235">
        <v>38.6</v>
      </c>
      <c r="AB6" s="235">
        <v>37.5</v>
      </c>
      <c r="AC6" s="235">
        <v>37.5</v>
      </c>
      <c r="AD6" s="235">
        <v>38.299999999999997</v>
      </c>
      <c r="AE6" s="235">
        <v>36.799999999999997</v>
      </c>
      <c r="AF6" s="235">
        <v>36.700000000000003</v>
      </c>
      <c r="AG6" s="352">
        <v>38.799999999999997</v>
      </c>
      <c r="AH6" s="352">
        <v>38.400000000000013</v>
      </c>
      <c r="AI6" s="264">
        <f t="shared" si="0"/>
        <v>37.445454545454545</v>
      </c>
      <c r="AJ6" s="244">
        <f t="shared" si="1"/>
        <v>36.254545454545458</v>
      </c>
    </row>
    <row r="7" spans="1:36" ht="13.15" customHeight="1">
      <c r="A7" s="234" t="s">
        <v>410</v>
      </c>
      <c r="B7" s="234" t="s">
        <v>593</v>
      </c>
      <c r="C7" s="245">
        <v>40.5</v>
      </c>
      <c r="D7" s="245">
        <v>38.5</v>
      </c>
      <c r="E7" s="245">
        <v>38.200000000000003</v>
      </c>
      <c r="F7" s="245">
        <v>37.5</v>
      </c>
      <c r="G7" s="245">
        <v>37.799999999999997</v>
      </c>
      <c r="H7" s="245">
        <v>37</v>
      </c>
      <c r="I7" s="256">
        <v>37.299999999999997</v>
      </c>
      <c r="J7" s="256">
        <v>38.1</v>
      </c>
      <c r="K7" s="235">
        <v>42.1</v>
      </c>
      <c r="L7" s="235">
        <v>39.799999999999997</v>
      </c>
      <c r="M7" s="235">
        <v>39.299999999999997</v>
      </c>
      <c r="N7" s="235">
        <v>39.299999999999997</v>
      </c>
      <c r="O7" s="235">
        <v>39.799999999999997</v>
      </c>
      <c r="P7" s="235">
        <v>38.900000000000013</v>
      </c>
      <c r="Q7" s="235">
        <v>39</v>
      </c>
      <c r="R7" s="235">
        <v>39.1</v>
      </c>
      <c r="S7" s="235">
        <v>40.1</v>
      </c>
      <c r="T7" s="235">
        <v>40.5</v>
      </c>
      <c r="U7" s="235">
        <v>41.1</v>
      </c>
      <c r="V7" s="235">
        <v>40.200000000000003</v>
      </c>
      <c r="W7" s="235">
        <v>41</v>
      </c>
      <c r="X7" s="235">
        <v>40.1</v>
      </c>
      <c r="Y7" s="235">
        <v>39.900000000000013</v>
      </c>
      <c r="Z7" s="235">
        <v>41</v>
      </c>
      <c r="AA7" s="235">
        <v>40.700000000000003</v>
      </c>
      <c r="AB7" s="235">
        <v>40.6</v>
      </c>
      <c r="AC7" s="235">
        <v>40.1</v>
      </c>
      <c r="AD7" s="235">
        <v>39.900000000000013</v>
      </c>
      <c r="AE7" s="235">
        <v>40.200000000000003</v>
      </c>
      <c r="AF7" s="235">
        <v>40.799999999999997</v>
      </c>
      <c r="AG7" s="352">
        <v>40.799999999999997</v>
      </c>
      <c r="AH7" s="352">
        <v>40.299999999999997</v>
      </c>
      <c r="AI7" s="264">
        <f t="shared" si="0"/>
        <v>40.409090909090921</v>
      </c>
      <c r="AJ7" s="244">
        <f t="shared" si="1"/>
        <v>39.909090909090921</v>
      </c>
    </row>
    <row r="8" spans="1:36" ht="13.15" customHeight="1">
      <c r="A8" s="234" t="s">
        <v>412</v>
      </c>
      <c r="B8" s="234" t="s">
        <v>413</v>
      </c>
      <c r="C8" s="245">
        <v>55.2</v>
      </c>
      <c r="D8" s="245">
        <v>55.8</v>
      </c>
      <c r="E8" s="245">
        <v>55</v>
      </c>
      <c r="F8" s="245">
        <v>55.3</v>
      </c>
      <c r="G8" s="245">
        <v>55.7</v>
      </c>
      <c r="H8" s="245">
        <v>54.7</v>
      </c>
      <c r="I8" s="256">
        <v>54.1</v>
      </c>
      <c r="J8" s="256">
        <v>53.3</v>
      </c>
      <c r="K8" s="235">
        <v>53.6</v>
      </c>
      <c r="L8" s="235">
        <v>55</v>
      </c>
      <c r="M8" s="235">
        <v>56.3</v>
      </c>
      <c r="N8" s="235">
        <v>55</v>
      </c>
      <c r="O8" s="235">
        <v>54.8</v>
      </c>
      <c r="P8" s="235">
        <v>53.7</v>
      </c>
      <c r="Q8" s="235">
        <v>53.6</v>
      </c>
      <c r="R8" s="235">
        <v>54</v>
      </c>
      <c r="S8" s="235">
        <v>54.5</v>
      </c>
      <c r="T8" s="235">
        <v>54.7</v>
      </c>
      <c r="U8" s="235">
        <v>54.6</v>
      </c>
      <c r="V8" s="235">
        <v>56.5</v>
      </c>
      <c r="W8" s="235">
        <v>53.5</v>
      </c>
      <c r="X8" s="235">
        <v>52.7</v>
      </c>
      <c r="Y8" s="235">
        <v>52.3</v>
      </c>
      <c r="Z8" s="235">
        <v>51.6</v>
      </c>
      <c r="AA8" s="235">
        <v>54.1</v>
      </c>
      <c r="AB8" s="235">
        <v>53.7</v>
      </c>
      <c r="AC8" s="235">
        <v>53.5</v>
      </c>
      <c r="AD8" s="235">
        <v>48.3</v>
      </c>
      <c r="AE8" s="235">
        <v>50.1</v>
      </c>
      <c r="AF8" s="235">
        <v>51</v>
      </c>
      <c r="AG8" s="352">
        <v>49.3</v>
      </c>
      <c r="AH8" s="352">
        <v>49</v>
      </c>
      <c r="AI8" s="264">
        <f t="shared" si="0"/>
        <v>52.481818181818191</v>
      </c>
      <c r="AJ8" s="244">
        <f t="shared" si="1"/>
        <v>54.527272727272731</v>
      </c>
    </row>
    <row r="9" spans="1:36" ht="13.15" customHeight="1">
      <c r="A9" s="246" t="s">
        <v>414</v>
      </c>
      <c r="B9" s="246" t="s">
        <v>415</v>
      </c>
      <c r="C9" s="245">
        <v>45.8</v>
      </c>
      <c r="D9" s="245">
        <v>45.900000000000013</v>
      </c>
      <c r="E9" s="245">
        <v>45.7</v>
      </c>
      <c r="F9" s="245">
        <v>45.6</v>
      </c>
      <c r="G9" s="245">
        <v>46.6</v>
      </c>
      <c r="H9" s="245">
        <v>46.3</v>
      </c>
      <c r="I9" s="256">
        <v>44.5</v>
      </c>
      <c r="J9" s="256">
        <v>44.2</v>
      </c>
      <c r="K9" s="235">
        <v>44.7</v>
      </c>
      <c r="L9" s="235">
        <v>43.6</v>
      </c>
      <c r="M9" s="235">
        <v>43.5</v>
      </c>
      <c r="N9" s="235">
        <v>43.6</v>
      </c>
      <c r="O9" s="235">
        <v>43.7</v>
      </c>
      <c r="P9" s="235">
        <v>44.2</v>
      </c>
      <c r="Q9" s="235">
        <v>45.1</v>
      </c>
      <c r="R9" s="235">
        <v>43.7</v>
      </c>
      <c r="S9" s="235">
        <v>44.400000000000013</v>
      </c>
      <c r="T9" s="235">
        <v>45</v>
      </c>
      <c r="U9" s="235">
        <v>45.3</v>
      </c>
      <c r="V9" s="235">
        <v>45.2</v>
      </c>
      <c r="W9" s="235">
        <v>45.400000000000013</v>
      </c>
      <c r="X9" s="235">
        <v>45.900000000000013</v>
      </c>
      <c r="Y9" s="235">
        <v>45.900000000000013</v>
      </c>
      <c r="Z9" s="235">
        <v>46.6</v>
      </c>
      <c r="AA9" s="235">
        <v>46.900000000000013</v>
      </c>
      <c r="AB9" s="235">
        <v>46.7</v>
      </c>
      <c r="AC9" s="235">
        <v>47.5</v>
      </c>
      <c r="AD9" s="235">
        <v>46.900000000000013</v>
      </c>
      <c r="AE9" s="235">
        <v>45.900000000000013</v>
      </c>
      <c r="AF9" s="235">
        <v>46.8</v>
      </c>
      <c r="AG9" s="352">
        <v>47.5</v>
      </c>
      <c r="AH9" s="352">
        <v>47.6</v>
      </c>
      <c r="AI9" s="264">
        <f t="shared" si="0"/>
        <v>46.336363636363643</v>
      </c>
      <c r="AJ9" s="244">
        <f t="shared" si="1"/>
        <v>44.254545454545458</v>
      </c>
    </row>
    <row r="10" spans="1:36" ht="13.15" customHeight="1">
      <c r="A10" s="246" t="s">
        <v>416</v>
      </c>
      <c r="B10" s="246" t="s">
        <v>417</v>
      </c>
      <c r="C10" s="245">
        <v>40.700000000000003</v>
      </c>
      <c r="D10" s="245">
        <v>38.6</v>
      </c>
      <c r="E10" s="245">
        <v>38.900000000000013</v>
      </c>
      <c r="F10" s="245">
        <v>38.299999999999997</v>
      </c>
      <c r="G10" s="245">
        <v>36.799999999999997</v>
      </c>
      <c r="H10" s="245">
        <v>36.299999999999997</v>
      </c>
      <c r="I10" s="256">
        <v>35.6</v>
      </c>
      <c r="J10" s="256">
        <v>36.299999999999997</v>
      </c>
      <c r="K10" s="235">
        <v>36.9</v>
      </c>
      <c r="L10" s="235">
        <v>36.5</v>
      </c>
      <c r="M10" s="235">
        <v>34.9</v>
      </c>
      <c r="N10" s="235">
        <v>36.299999999999997</v>
      </c>
      <c r="O10" s="235">
        <v>36.5</v>
      </c>
      <c r="P10" s="235">
        <v>36.9</v>
      </c>
      <c r="Q10" s="235">
        <v>43.400000000000013</v>
      </c>
      <c r="R10" s="235">
        <v>40.299999999999997</v>
      </c>
      <c r="S10" s="235">
        <v>38.200000000000003</v>
      </c>
      <c r="T10" s="235">
        <v>39</v>
      </c>
      <c r="U10" s="235">
        <v>38.1</v>
      </c>
      <c r="V10" s="235">
        <v>38.400000000000013</v>
      </c>
      <c r="W10" s="235">
        <v>39.5</v>
      </c>
      <c r="X10" s="235">
        <v>38.799999999999997</v>
      </c>
      <c r="Y10" s="235">
        <v>38.299999999999997</v>
      </c>
      <c r="Z10" s="235">
        <v>38.200000000000003</v>
      </c>
      <c r="AA10" s="235">
        <v>39</v>
      </c>
      <c r="AB10" s="235">
        <v>39.299999999999997</v>
      </c>
      <c r="AC10" s="235">
        <v>39.5</v>
      </c>
      <c r="AD10" s="235">
        <v>38.900000000000013</v>
      </c>
      <c r="AE10" s="235">
        <v>40.5</v>
      </c>
      <c r="AF10" s="235">
        <v>42.5</v>
      </c>
      <c r="AG10" s="352">
        <v>43.8</v>
      </c>
      <c r="AH10" s="352">
        <v>42.8</v>
      </c>
      <c r="AI10" s="264">
        <f t="shared" si="0"/>
        <v>39.354545454545459</v>
      </c>
      <c r="AJ10" s="244">
        <f t="shared" si="1"/>
        <v>37.909090909090914</v>
      </c>
    </row>
    <row r="11" spans="1:36" ht="13.15" customHeight="1">
      <c r="A11" s="246" t="s">
        <v>418</v>
      </c>
      <c r="B11" s="246" t="s">
        <v>419</v>
      </c>
      <c r="C11" s="245">
        <v>38.299999999999997</v>
      </c>
      <c r="D11" s="245">
        <v>38.400000000000013</v>
      </c>
      <c r="E11" s="245">
        <v>37.5</v>
      </c>
      <c r="F11" s="245">
        <v>36.200000000000003</v>
      </c>
      <c r="G11" s="245">
        <v>36</v>
      </c>
      <c r="H11" s="245">
        <v>35.4</v>
      </c>
      <c r="I11" s="256">
        <v>33.1</v>
      </c>
      <c r="J11" s="256">
        <v>32.4</v>
      </c>
      <c r="K11" s="235">
        <v>33</v>
      </c>
      <c r="L11" s="235">
        <v>34.1</v>
      </c>
      <c r="M11" s="235">
        <v>34.6</v>
      </c>
      <c r="N11" s="235">
        <v>36.299999999999997</v>
      </c>
      <c r="O11" s="235">
        <v>35.9</v>
      </c>
      <c r="P11" s="235">
        <v>34.5</v>
      </c>
      <c r="Q11" s="235">
        <v>33</v>
      </c>
      <c r="R11" s="235">
        <v>32.799999999999997</v>
      </c>
      <c r="S11" s="235">
        <v>33.299999999999997</v>
      </c>
      <c r="T11" s="235">
        <v>33.799999999999997</v>
      </c>
      <c r="U11" s="235">
        <v>33.5</v>
      </c>
      <c r="V11" s="235">
        <v>33</v>
      </c>
      <c r="W11" s="235">
        <v>26.1</v>
      </c>
      <c r="X11" s="235">
        <v>26.7</v>
      </c>
      <c r="Y11" s="235">
        <v>25</v>
      </c>
      <c r="Z11" s="235">
        <v>24.9</v>
      </c>
      <c r="AA11" s="235">
        <v>24.3</v>
      </c>
      <c r="AB11" s="235">
        <v>21.8</v>
      </c>
      <c r="AC11" s="235">
        <v>22.2</v>
      </c>
      <c r="AD11" s="235">
        <v>22.3</v>
      </c>
      <c r="AE11" s="235">
        <v>24.3</v>
      </c>
      <c r="AF11" s="235">
        <v>27.8</v>
      </c>
      <c r="AG11" s="352">
        <v>24.3</v>
      </c>
      <c r="AH11" s="352">
        <v>24</v>
      </c>
      <c r="AI11" s="264">
        <f t="shared" si="0"/>
        <v>25.309090909090912</v>
      </c>
      <c r="AJ11" s="244">
        <f t="shared" si="1"/>
        <v>34.072727272727271</v>
      </c>
    </row>
    <row r="12" spans="1:36" ht="13.15" customHeight="1">
      <c r="A12" s="246" t="s">
        <v>420</v>
      </c>
      <c r="B12" s="246" t="s">
        <v>421</v>
      </c>
      <c r="C12" s="245">
        <v>36.799999999999997</v>
      </c>
      <c r="D12" s="245">
        <v>37.799999999999997</v>
      </c>
      <c r="E12" s="245">
        <v>38.799999999999997</v>
      </c>
      <c r="F12" s="245">
        <v>40.200000000000003</v>
      </c>
      <c r="G12" s="245">
        <v>42</v>
      </c>
      <c r="H12" s="245">
        <v>43.900000000000013</v>
      </c>
      <c r="I12" s="256">
        <v>41.8</v>
      </c>
      <c r="J12" s="256">
        <v>40.900000000000013</v>
      </c>
      <c r="K12" s="235">
        <v>39.799999999999997</v>
      </c>
      <c r="L12" s="235">
        <v>39.799999999999997</v>
      </c>
      <c r="M12" s="235">
        <v>40.299999999999997</v>
      </c>
      <c r="N12" s="235">
        <v>39.799999999999997</v>
      </c>
      <c r="O12" s="235">
        <v>41</v>
      </c>
      <c r="P12" s="235">
        <v>41.2</v>
      </c>
      <c r="Q12" s="235">
        <v>39.400000000000013</v>
      </c>
      <c r="R12" s="235">
        <v>41.7</v>
      </c>
      <c r="S12" s="235">
        <v>44.6</v>
      </c>
      <c r="T12" s="235">
        <v>48.6</v>
      </c>
      <c r="U12" s="235">
        <v>50.3</v>
      </c>
      <c r="V12" s="235">
        <v>47.7</v>
      </c>
      <c r="W12" s="235">
        <v>48.900000000000013</v>
      </c>
      <c r="X12" s="235">
        <v>50.5</v>
      </c>
      <c r="Y12" s="235">
        <v>49.3</v>
      </c>
      <c r="Z12" s="235">
        <v>49.5</v>
      </c>
      <c r="AA12" s="235">
        <v>48.5</v>
      </c>
      <c r="AB12" s="235">
        <v>49.7</v>
      </c>
      <c r="AC12" s="235">
        <v>49.7</v>
      </c>
      <c r="AD12" s="235">
        <v>50.400000000000013</v>
      </c>
      <c r="AE12" s="235">
        <v>48.2</v>
      </c>
      <c r="AF12" s="235">
        <v>49.3</v>
      </c>
      <c r="AG12" s="352">
        <v>48.1</v>
      </c>
      <c r="AH12" s="352">
        <v>49</v>
      </c>
      <c r="AI12" s="264">
        <f t="shared" si="0"/>
        <v>49.24545454545455</v>
      </c>
      <c r="AJ12" s="244">
        <f t="shared" si="1"/>
        <v>42.409090909090914</v>
      </c>
    </row>
    <row r="13" spans="1:36" ht="13.15" customHeight="1">
      <c r="A13" s="246" t="s">
        <v>422</v>
      </c>
      <c r="B13" s="246" t="s">
        <v>423</v>
      </c>
      <c r="C13" s="245">
        <v>37.299999999999997</v>
      </c>
      <c r="D13" s="245">
        <v>37</v>
      </c>
      <c r="E13" s="245">
        <v>37.6</v>
      </c>
      <c r="F13" s="245">
        <v>38.299999999999997</v>
      </c>
      <c r="G13" s="245">
        <v>38.700000000000003</v>
      </c>
      <c r="H13" s="245">
        <v>37.9</v>
      </c>
      <c r="I13" s="256">
        <v>37.9</v>
      </c>
      <c r="J13" s="256">
        <v>38.299999999999997</v>
      </c>
      <c r="K13" s="235">
        <v>38</v>
      </c>
      <c r="L13" s="235">
        <v>38.700000000000003</v>
      </c>
      <c r="M13" s="235">
        <v>39.700000000000003</v>
      </c>
      <c r="N13" s="235">
        <v>40.5</v>
      </c>
      <c r="O13" s="235">
        <v>41.1</v>
      </c>
      <c r="P13" s="235">
        <v>36.799999999999997</v>
      </c>
      <c r="Q13" s="235">
        <v>34.799999999999997</v>
      </c>
      <c r="R13" s="235">
        <v>36.4</v>
      </c>
      <c r="S13" s="235">
        <v>36.200000000000003</v>
      </c>
      <c r="T13" s="235">
        <v>37.700000000000003</v>
      </c>
      <c r="U13" s="235">
        <v>38.700000000000003</v>
      </c>
      <c r="V13" s="235">
        <v>39</v>
      </c>
      <c r="W13" s="235">
        <v>38.400000000000013</v>
      </c>
      <c r="X13" s="235">
        <v>37.9</v>
      </c>
      <c r="Y13" s="235">
        <v>37.9</v>
      </c>
      <c r="Z13" s="235">
        <v>39</v>
      </c>
      <c r="AA13" s="235">
        <v>39</v>
      </c>
      <c r="AB13" s="235">
        <v>41.5</v>
      </c>
      <c r="AC13" s="235">
        <v>42.8</v>
      </c>
      <c r="AD13" s="235">
        <v>41.8</v>
      </c>
      <c r="AE13" s="235">
        <v>41.900000000000013</v>
      </c>
      <c r="AF13" s="235">
        <v>42.3</v>
      </c>
      <c r="AG13" s="352">
        <v>42.8</v>
      </c>
      <c r="AH13" s="352">
        <v>43.1</v>
      </c>
      <c r="AI13" s="264">
        <f t="shared" si="0"/>
        <v>40.136363636363647</v>
      </c>
      <c r="AJ13" s="244">
        <f t="shared" si="1"/>
        <v>38.054545454545455</v>
      </c>
    </row>
    <row r="14" spans="1:36" ht="13.15" customHeight="1">
      <c r="A14" s="246" t="s">
        <v>424</v>
      </c>
      <c r="B14" s="246" t="s">
        <v>425</v>
      </c>
      <c r="C14" s="245">
        <v>50.900000000000013</v>
      </c>
      <c r="D14" s="245">
        <v>52.1</v>
      </c>
      <c r="E14" s="245">
        <v>51.900000000000013</v>
      </c>
      <c r="F14" s="245">
        <v>51.6</v>
      </c>
      <c r="G14" s="245">
        <v>52.1</v>
      </c>
      <c r="H14" s="245">
        <v>51.3</v>
      </c>
      <c r="I14" s="256">
        <v>51.400000000000013</v>
      </c>
      <c r="J14" s="256">
        <v>50.7</v>
      </c>
      <c r="K14" s="235">
        <v>50.3</v>
      </c>
      <c r="L14" s="235">
        <v>50.400000000000013</v>
      </c>
      <c r="M14" s="235">
        <v>50.8</v>
      </c>
      <c r="N14" s="235">
        <v>51.1</v>
      </c>
      <c r="O14" s="235">
        <v>50.6</v>
      </c>
      <c r="P14" s="235">
        <v>50.8</v>
      </c>
      <c r="Q14" s="235">
        <v>50.6</v>
      </c>
      <c r="R14" s="235">
        <v>50.6</v>
      </c>
      <c r="S14" s="235">
        <v>51.7</v>
      </c>
      <c r="T14" s="235">
        <v>52.7</v>
      </c>
      <c r="U14" s="235">
        <v>53.7</v>
      </c>
      <c r="V14" s="235">
        <v>53.8</v>
      </c>
      <c r="W14" s="235">
        <v>53.7</v>
      </c>
      <c r="X14" s="235">
        <v>53.6</v>
      </c>
      <c r="Y14" s="235">
        <v>54.3</v>
      </c>
      <c r="Z14" s="235">
        <v>54</v>
      </c>
      <c r="AA14" s="235">
        <v>53</v>
      </c>
      <c r="AB14" s="235">
        <v>52.8</v>
      </c>
      <c r="AC14" s="235">
        <v>52.900000000000013</v>
      </c>
      <c r="AD14" s="235">
        <v>53.7</v>
      </c>
      <c r="AE14" s="235">
        <v>51.5</v>
      </c>
      <c r="AF14" s="235">
        <v>51.3</v>
      </c>
      <c r="AG14" s="352">
        <v>52</v>
      </c>
      <c r="AH14" s="352">
        <v>51.8</v>
      </c>
      <c r="AI14" s="264">
        <f t="shared" si="0"/>
        <v>53.145454545454534</v>
      </c>
      <c r="AJ14" s="244">
        <f t="shared" si="1"/>
        <v>51.209090909090918</v>
      </c>
    </row>
    <row r="15" spans="1:36" ht="13.15" customHeight="1">
      <c r="A15" s="246" t="s">
        <v>426</v>
      </c>
      <c r="B15" s="246" t="s">
        <v>427</v>
      </c>
      <c r="C15" s="245">
        <v>57.400000000000013</v>
      </c>
      <c r="D15" s="245">
        <v>52.2</v>
      </c>
      <c r="E15" s="245">
        <v>55.2</v>
      </c>
      <c r="F15" s="245">
        <v>53.6</v>
      </c>
      <c r="G15" s="245">
        <v>47.7</v>
      </c>
      <c r="H15" s="245">
        <v>45.7</v>
      </c>
      <c r="I15" s="256">
        <v>46.1</v>
      </c>
      <c r="J15" s="256">
        <v>44.6</v>
      </c>
      <c r="K15" s="235">
        <v>45.1</v>
      </c>
      <c r="L15" s="235">
        <v>43.3</v>
      </c>
      <c r="M15" s="235">
        <v>43.400000000000013</v>
      </c>
      <c r="N15" s="235">
        <v>42.7</v>
      </c>
      <c r="O15" s="235">
        <v>44.2</v>
      </c>
      <c r="P15" s="235">
        <v>43.900000000000013</v>
      </c>
      <c r="Q15" s="235">
        <v>42.2</v>
      </c>
      <c r="R15" s="235">
        <v>41.5</v>
      </c>
      <c r="S15" s="235">
        <v>41</v>
      </c>
      <c r="T15" s="235">
        <v>41.8</v>
      </c>
      <c r="U15" s="235">
        <v>42.400000000000013</v>
      </c>
      <c r="V15" s="235">
        <v>43.6</v>
      </c>
      <c r="W15" s="235">
        <v>44.1</v>
      </c>
      <c r="X15" s="235">
        <v>44.8</v>
      </c>
      <c r="Y15" s="235">
        <v>44.8</v>
      </c>
      <c r="Z15" s="235">
        <v>45.1</v>
      </c>
      <c r="AA15" s="235">
        <v>46.5</v>
      </c>
      <c r="AB15" s="235">
        <v>46.400000000000013</v>
      </c>
      <c r="AC15" s="235">
        <v>45.5</v>
      </c>
      <c r="AD15" s="235">
        <v>45.1</v>
      </c>
      <c r="AE15" s="235">
        <v>46</v>
      </c>
      <c r="AF15" s="235">
        <v>45.6</v>
      </c>
      <c r="AG15" s="352">
        <v>46.400000000000013</v>
      </c>
      <c r="AH15" s="352">
        <v>46.6</v>
      </c>
      <c r="AI15" s="264">
        <f t="shared" si="0"/>
        <v>45.227272727272734</v>
      </c>
      <c r="AJ15" s="244">
        <f t="shared" si="1"/>
        <v>42.863636363636367</v>
      </c>
    </row>
    <row r="16" spans="1:36" ht="13.15" customHeight="1">
      <c r="A16" s="246" t="s">
        <v>428</v>
      </c>
      <c r="B16" s="246" t="s">
        <v>429</v>
      </c>
      <c r="C16" s="245">
        <v>44.2</v>
      </c>
      <c r="D16" s="245">
        <v>44.7</v>
      </c>
      <c r="E16" s="245">
        <v>46.3</v>
      </c>
      <c r="F16" s="245">
        <v>45</v>
      </c>
      <c r="G16" s="245">
        <v>45.3</v>
      </c>
      <c r="H16" s="245">
        <v>43.900000000000013</v>
      </c>
      <c r="I16" s="256">
        <v>44</v>
      </c>
      <c r="J16" s="256">
        <v>43.6</v>
      </c>
      <c r="K16" s="235">
        <v>43.7</v>
      </c>
      <c r="L16" s="235">
        <v>43.2</v>
      </c>
      <c r="M16" s="235">
        <v>43</v>
      </c>
      <c r="N16" s="235">
        <v>44</v>
      </c>
      <c r="O16" s="235">
        <v>45.3</v>
      </c>
      <c r="P16" s="235">
        <v>45.2</v>
      </c>
      <c r="Q16" s="235">
        <v>46</v>
      </c>
      <c r="R16" s="235">
        <v>45.6</v>
      </c>
      <c r="S16" s="235">
        <v>45.5</v>
      </c>
      <c r="T16" s="235">
        <v>47.5</v>
      </c>
      <c r="U16" s="235">
        <v>48</v>
      </c>
      <c r="V16" s="235">
        <v>47.900000000000013</v>
      </c>
      <c r="W16" s="235">
        <v>47.8</v>
      </c>
      <c r="X16" s="235">
        <v>46.6</v>
      </c>
      <c r="Y16" s="235">
        <v>46.3</v>
      </c>
      <c r="Z16" s="235">
        <v>46.1</v>
      </c>
      <c r="AA16" s="235">
        <v>47</v>
      </c>
      <c r="AB16" s="235">
        <v>47.400000000000013</v>
      </c>
      <c r="AC16" s="235">
        <v>47.2</v>
      </c>
      <c r="AD16" s="235">
        <v>46.8</v>
      </c>
      <c r="AE16" s="235">
        <v>46.7</v>
      </c>
      <c r="AF16" s="235">
        <v>47.1</v>
      </c>
      <c r="AG16" s="352">
        <v>47.7</v>
      </c>
      <c r="AH16" s="352">
        <v>47.900000000000013</v>
      </c>
      <c r="AI16" s="264">
        <f t="shared" si="0"/>
        <v>46.990909090909099</v>
      </c>
      <c r="AJ16" s="244">
        <f t="shared" si="1"/>
        <v>45.18181818181818</v>
      </c>
    </row>
    <row r="17" spans="1:36" ht="13.15" customHeight="1">
      <c r="A17" s="246" t="s">
        <v>430</v>
      </c>
      <c r="B17" s="246" t="s">
        <v>430</v>
      </c>
      <c r="C17" s="245">
        <v>32.200000000000003</v>
      </c>
      <c r="D17" s="245">
        <v>32</v>
      </c>
      <c r="E17" s="245">
        <v>31.5</v>
      </c>
      <c r="F17" s="245">
        <v>32.6</v>
      </c>
      <c r="G17" s="245">
        <v>32.4</v>
      </c>
      <c r="H17" s="245">
        <v>34.6</v>
      </c>
      <c r="I17" s="256">
        <v>35.4</v>
      </c>
      <c r="J17" s="256">
        <v>35.200000000000003</v>
      </c>
      <c r="K17" s="235">
        <v>37.200000000000003</v>
      </c>
      <c r="L17" s="235">
        <v>37.299999999999997</v>
      </c>
      <c r="M17" s="235">
        <v>39.400000000000013</v>
      </c>
      <c r="N17" s="235">
        <v>40</v>
      </c>
      <c r="O17" s="235">
        <v>43.3</v>
      </c>
      <c r="P17" s="235">
        <v>41.5</v>
      </c>
      <c r="Q17" s="235">
        <v>39.299999999999997</v>
      </c>
      <c r="R17" s="235">
        <v>39.400000000000013</v>
      </c>
      <c r="S17" s="235">
        <v>39</v>
      </c>
      <c r="T17" s="235">
        <v>39.299999999999997</v>
      </c>
      <c r="U17" s="235">
        <v>40.700000000000003</v>
      </c>
      <c r="V17" s="235">
        <v>43.3</v>
      </c>
      <c r="W17" s="235">
        <v>42.3</v>
      </c>
      <c r="X17" s="235">
        <v>40.1</v>
      </c>
      <c r="Y17" s="235">
        <v>40.6</v>
      </c>
      <c r="Z17" s="235">
        <v>40.900000000000013</v>
      </c>
      <c r="AA17" s="235">
        <v>41.3</v>
      </c>
      <c r="AB17" s="235">
        <v>40.400000000000013</v>
      </c>
      <c r="AC17" s="235">
        <v>41.1</v>
      </c>
      <c r="AD17" s="235">
        <v>40.799999999999997</v>
      </c>
      <c r="AE17" s="235">
        <v>43.7</v>
      </c>
      <c r="AF17" s="235">
        <v>44.3</v>
      </c>
      <c r="AG17" s="352">
        <v>44.7</v>
      </c>
      <c r="AH17" s="352">
        <v>44.400000000000013</v>
      </c>
      <c r="AI17" s="264">
        <f t="shared" si="0"/>
        <v>41.709090909090918</v>
      </c>
      <c r="AJ17" s="244">
        <f t="shared" si="1"/>
        <v>39.672727272727279</v>
      </c>
    </row>
    <row r="18" spans="1:36" ht="13.15" customHeight="1">
      <c r="A18" s="246" t="s">
        <v>431</v>
      </c>
      <c r="B18" s="246" t="s">
        <v>432</v>
      </c>
      <c r="C18" s="245">
        <v>35.299999999999997</v>
      </c>
      <c r="D18" s="245">
        <v>36</v>
      </c>
      <c r="E18" s="245">
        <v>37.6</v>
      </c>
      <c r="F18" s="245">
        <v>39</v>
      </c>
      <c r="G18" s="245">
        <v>38.200000000000003</v>
      </c>
      <c r="H18" s="245">
        <v>35.299999999999997</v>
      </c>
      <c r="I18" s="256">
        <v>33.4</v>
      </c>
      <c r="J18" s="256">
        <v>33.799999999999997</v>
      </c>
      <c r="K18" s="235">
        <v>33.700000000000003</v>
      </c>
      <c r="L18" s="235">
        <v>35.4</v>
      </c>
      <c r="M18" s="235">
        <v>35.799999999999997</v>
      </c>
      <c r="N18" s="235">
        <v>37.9</v>
      </c>
      <c r="O18" s="235">
        <v>35.9</v>
      </c>
      <c r="P18" s="235">
        <v>35.700000000000003</v>
      </c>
      <c r="Q18" s="235">
        <v>36.6</v>
      </c>
      <c r="R18" s="235">
        <v>38.1</v>
      </c>
      <c r="S18" s="235">
        <v>39.299999999999997</v>
      </c>
      <c r="T18" s="235">
        <v>38.900000000000013</v>
      </c>
      <c r="U18" s="235">
        <v>38.700000000000003</v>
      </c>
      <c r="V18" s="235">
        <v>38.700000000000003</v>
      </c>
      <c r="W18" s="235">
        <v>38.5</v>
      </c>
      <c r="X18" s="235">
        <v>38.799999999999997</v>
      </c>
      <c r="Y18" s="235">
        <v>39.299999999999997</v>
      </c>
      <c r="Z18" s="235">
        <v>39.299999999999997</v>
      </c>
      <c r="AA18" s="235">
        <v>39.5</v>
      </c>
      <c r="AB18" s="235">
        <v>40.200000000000003</v>
      </c>
      <c r="AC18" s="235">
        <v>39.299999999999997</v>
      </c>
      <c r="AD18" s="235">
        <v>39.400000000000013</v>
      </c>
      <c r="AE18" s="235">
        <v>41.3</v>
      </c>
      <c r="AF18" s="235">
        <v>43.900000000000013</v>
      </c>
      <c r="AG18" s="352">
        <v>44.400000000000013</v>
      </c>
      <c r="AH18" s="352">
        <v>44.400000000000013</v>
      </c>
      <c r="AI18" s="264">
        <f t="shared" si="0"/>
        <v>39.836363636363643</v>
      </c>
      <c r="AJ18" s="244">
        <f t="shared" si="1"/>
        <v>36.909090909090907</v>
      </c>
    </row>
    <row r="19" spans="1:36" ht="13.15" customHeight="1">
      <c r="A19" s="246" t="s">
        <v>433</v>
      </c>
      <c r="B19" s="246" t="s">
        <v>434</v>
      </c>
      <c r="C19" s="245">
        <v>32.799999999999997</v>
      </c>
      <c r="D19" s="245">
        <v>33.1</v>
      </c>
      <c r="E19" s="245">
        <v>38.299999999999997</v>
      </c>
      <c r="F19" s="245">
        <v>38</v>
      </c>
      <c r="G19" s="245">
        <v>37.9</v>
      </c>
      <c r="H19" s="245">
        <v>36.200000000000003</v>
      </c>
      <c r="I19" s="256">
        <v>33.5</v>
      </c>
      <c r="J19" s="256">
        <v>33.299999999999997</v>
      </c>
      <c r="K19" s="235">
        <v>32.299999999999997</v>
      </c>
      <c r="L19" s="235">
        <v>32.5</v>
      </c>
      <c r="M19" s="235">
        <v>33.799999999999997</v>
      </c>
      <c r="N19" s="235">
        <v>34.200000000000003</v>
      </c>
      <c r="O19" s="235">
        <v>34.4</v>
      </c>
      <c r="P19" s="235">
        <v>35</v>
      </c>
      <c r="Q19" s="235">
        <v>35.799999999999997</v>
      </c>
      <c r="R19" s="235">
        <v>36.1</v>
      </c>
      <c r="S19" s="235">
        <v>34.200000000000003</v>
      </c>
      <c r="T19" s="235">
        <v>33.5</v>
      </c>
      <c r="U19" s="235">
        <v>33</v>
      </c>
      <c r="V19" s="235">
        <v>33.200000000000003</v>
      </c>
      <c r="W19" s="235">
        <v>34.4</v>
      </c>
      <c r="X19" s="235">
        <v>34.5</v>
      </c>
      <c r="Y19" s="235">
        <v>33.700000000000003</v>
      </c>
      <c r="Z19" s="235">
        <v>34.299999999999997</v>
      </c>
      <c r="AA19" s="235">
        <v>35.1</v>
      </c>
      <c r="AB19" s="235">
        <v>35.9</v>
      </c>
      <c r="AC19" s="235">
        <v>36.200000000000003</v>
      </c>
      <c r="AD19" s="235">
        <v>35.5</v>
      </c>
      <c r="AE19" s="235">
        <v>36.700000000000003</v>
      </c>
      <c r="AF19" s="235">
        <v>38.200000000000003</v>
      </c>
      <c r="AG19" s="352">
        <v>39.299999999999997</v>
      </c>
      <c r="AH19" s="352">
        <v>39.5</v>
      </c>
      <c r="AI19" s="264">
        <f t="shared" si="0"/>
        <v>35.245454545454542</v>
      </c>
      <c r="AJ19" s="244">
        <f t="shared" si="1"/>
        <v>34.072727272727271</v>
      </c>
    </row>
    <row r="20" spans="1:36" ht="13.15" customHeight="1">
      <c r="A20" s="246" t="s">
        <v>435</v>
      </c>
      <c r="B20" s="246" t="s">
        <v>436</v>
      </c>
      <c r="C20" s="245">
        <v>44</v>
      </c>
      <c r="D20" s="245">
        <v>44</v>
      </c>
      <c r="E20" s="245">
        <v>44</v>
      </c>
      <c r="F20" s="245">
        <v>44.8</v>
      </c>
      <c r="G20" s="245">
        <v>43.3</v>
      </c>
      <c r="H20" s="245">
        <v>43.5</v>
      </c>
      <c r="I20" s="256">
        <v>43.8</v>
      </c>
      <c r="J20" s="256">
        <v>43.8</v>
      </c>
      <c r="K20" s="235">
        <v>43.6</v>
      </c>
      <c r="L20" s="235">
        <v>42.3</v>
      </c>
      <c r="M20" s="235">
        <v>43.2</v>
      </c>
      <c r="N20" s="235">
        <v>41.3</v>
      </c>
      <c r="O20" s="235">
        <v>41.7</v>
      </c>
      <c r="P20" s="235">
        <v>41.3</v>
      </c>
      <c r="Q20" s="235">
        <v>42.5</v>
      </c>
      <c r="R20" s="235">
        <v>41.7</v>
      </c>
      <c r="S20" s="235">
        <v>42.2</v>
      </c>
      <c r="T20" s="235">
        <v>42.3</v>
      </c>
      <c r="U20" s="235">
        <v>42.1</v>
      </c>
      <c r="V20" s="235">
        <v>41.900000000000013</v>
      </c>
      <c r="W20" s="235">
        <v>41.7</v>
      </c>
      <c r="X20" s="235">
        <v>41.900000000000013</v>
      </c>
      <c r="Y20" s="235">
        <v>42.6</v>
      </c>
      <c r="Z20" s="235">
        <v>45.5</v>
      </c>
      <c r="AA20" s="235">
        <v>45.8</v>
      </c>
      <c r="AB20" s="235">
        <v>43.900000000000013</v>
      </c>
      <c r="AC20" s="235">
        <v>43.400000000000013</v>
      </c>
      <c r="AD20" s="235">
        <v>44.5</v>
      </c>
      <c r="AE20" s="235">
        <v>46.2</v>
      </c>
      <c r="AF20" s="235">
        <v>47.900000000000013</v>
      </c>
      <c r="AG20" s="352">
        <v>47.5</v>
      </c>
      <c r="AH20" s="352">
        <v>47.6</v>
      </c>
      <c r="AI20" s="264">
        <f t="shared" si="0"/>
        <v>44.118181818181831</v>
      </c>
      <c r="AJ20" s="244">
        <f t="shared" si="1"/>
        <v>42.2</v>
      </c>
    </row>
    <row r="21" spans="1:36" ht="13.15" customHeight="1">
      <c r="A21" s="234" t="s">
        <v>437</v>
      </c>
      <c r="B21" s="234" t="s">
        <v>438</v>
      </c>
      <c r="C21" s="245">
        <v>46.5</v>
      </c>
      <c r="D21" s="245">
        <v>46.5</v>
      </c>
      <c r="E21" s="245">
        <v>44</v>
      </c>
      <c r="F21" s="245">
        <v>43.3</v>
      </c>
      <c r="G21" s="245">
        <v>43.7</v>
      </c>
      <c r="H21" s="245">
        <v>44.3</v>
      </c>
      <c r="I21" s="256">
        <v>43.2</v>
      </c>
      <c r="J21" s="256">
        <v>42.2</v>
      </c>
      <c r="K21" s="235">
        <v>42</v>
      </c>
      <c r="L21" s="235">
        <v>42.2</v>
      </c>
      <c r="M21" s="235">
        <v>41.6</v>
      </c>
      <c r="N21" s="235">
        <v>42.1</v>
      </c>
      <c r="O21" s="235">
        <v>44.8</v>
      </c>
      <c r="P21" s="235">
        <v>45</v>
      </c>
      <c r="Q21" s="235">
        <v>45.900000000000013</v>
      </c>
      <c r="R21" s="235">
        <v>44.5</v>
      </c>
      <c r="S21" s="235">
        <v>43.900000000000013</v>
      </c>
      <c r="T21" s="235">
        <v>46.900000000000013</v>
      </c>
      <c r="U21" s="235">
        <v>47.5</v>
      </c>
      <c r="V21" s="235">
        <v>47.2</v>
      </c>
      <c r="W21" s="235">
        <v>48.400000000000013</v>
      </c>
      <c r="X21" s="235">
        <v>44.900000000000013</v>
      </c>
      <c r="Y21" s="235">
        <v>44.2</v>
      </c>
      <c r="Z21" s="235">
        <v>43.900000000000013</v>
      </c>
      <c r="AA21" s="235">
        <v>43.8</v>
      </c>
      <c r="AB21" s="235">
        <v>43.5</v>
      </c>
      <c r="AC21" s="235">
        <v>41</v>
      </c>
      <c r="AD21" s="235">
        <v>42.5</v>
      </c>
      <c r="AE21" s="235">
        <v>42.400000000000013</v>
      </c>
      <c r="AF21" s="235">
        <v>42</v>
      </c>
      <c r="AG21" s="352">
        <v>42.5</v>
      </c>
      <c r="AH21" s="352">
        <v>42.1</v>
      </c>
      <c r="AI21" s="264">
        <f t="shared" si="0"/>
        <v>43.981818181818191</v>
      </c>
      <c r="AJ21" s="244">
        <f t="shared" si="1"/>
        <v>44.218181818181826</v>
      </c>
    </row>
    <row r="22" spans="1:36" ht="13.15" customHeight="1">
      <c r="A22" s="246" t="s">
        <v>439</v>
      </c>
      <c r="B22" s="246" t="s">
        <v>439</v>
      </c>
      <c r="C22" s="245">
        <v>35.6</v>
      </c>
      <c r="D22" s="245">
        <v>33.700000000000003</v>
      </c>
      <c r="E22" s="245">
        <v>34.5</v>
      </c>
      <c r="F22" s="245">
        <v>32</v>
      </c>
      <c r="G22" s="245">
        <v>35</v>
      </c>
      <c r="H22" s="245">
        <v>34.9</v>
      </c>
      <c r="I22" s="256">
        <v>35.6</v>
      </c>
      <c r="J22" s="256">
        <v>36.200000000000003</v>
      </c>
      <c r="K22" s="235">
        <v>36.299999999999997</v>
      </c>
      <c r="L22" s="235">
        <v>37.6</v>
      </c>
      <c r="M22" s="235">
        <v>39.799999999999997</v>
      </c>
      <c r="N22" s="235">
        <v>40</v>
      </c>
      <c r="O22" s="235">
        <v>39.1</v>
      </c>
      <c r="P22" s="235">
        <v>38.1</v>
      </c>
      <c r="Q22" s="235">
        <v>38</v>
      </c>
      <c r="R22" s="235">
        <v>37.799999999999997</v>
      </c>
      <c r="S22" s="235">
        <v>38.5</v>
      </c>
      <c r="T22" s="235">
        <v>38.400000000000013</v>
      </c>
      <c r="U22" s="235">
        <v>37.9</v>
      </c>
      <c r="V22" s="235">
        <v>38.1</v>
      </c>
      <c r="W22" s="235">
        <v>37</v>
      </c>
      <c r="X22" s="235">
        <v>36.6</v>
      </c>
      <c r="Y22" s="235">
        <v>36.1</v>
      </c>
      <c r="Z22" s="235">
        <v>36.299999999999997</v>
      </c>
      <c r="AA22" s="235">
        <v>35.6</v>
      </c>
      <c r="AB22" s="235">
        <v>33.299999999999997</v>
      </c>
      <c r="AC22" s="235">
        <v>32.5</v>
      </c>
      <c r="AD22" s="235">
        <v>32.5</v>
      </c>
      <c r="AE22" s="235">
        <v>32</v>
      </c>
      <c r="AF22" s="235">
        <v>34.6</v>
      </c>
      <c r="AG22" s="352">
        <v>33.1</v>
      </c>
      <c r="AH22" s="352">
        <v>33.200000000000003</v>
      </c>
      <c r="AI22" s="264">
        <f t="shared" si="0"/>
        <v>34.963636363636361</v>
      </c>
      <c r="AJ22" s="244">
        <f t="shared" si="1"/>
        <v>38.31818181818182</v>
      </c>
    </row>
    <row r="23" spans="1:36" ht="13.15" customHeight="1">
      <c r="A23" s="246" t="s">
        <v>440</v>
      </c>
      <c r="B23" s="246" t="s">
        <v>441</v>
      </c>
      <c r="C23" s="245">
        <v>46.1</v>
      </c>
      <c r="D23" s="245">
        <v>46.2</v>
      </c>
      <c r="E23" s="245">
        <v>44.900000000000013</v>
      </c>
      <c r="F23" s="245">
        <v>44</v>
      </c>
      <c r="G23" s="245">
        <v>44.6</v>
      </c>
      <c r="H23" s="245">
        <v>44.3</v>
      </c>
      <c r="I23" s="256">
        <v>43.6</v>
      </c>
      <c r="J23" s="256">
        <v>42.6</v>
      </c>
      <c r="K23" s="235">
        <v>42.6</v>
      </c>
      <c r="L23" s="235">
        <v>42.8</v>
      </c>
      <c r="M23" s="235">
        <v>42.900000000000013</v>
      </c>
      <c r="N23" s="235">
        <v>44</v>
      </c>
      <c r="O23" s="235">
        <v>43</v>
      </c>
      <c r="P23" s="235">
        <v>44.3</v>
      </c>
      <c r="Q23" s="235">
        <v>43.3</v>
      </c>
      <c r="R23" s="235">
        <v>43.6</v>
      </c>
      <c r="S23" s="235">
        <v>43.400000000000013</v>
      </c>
      <c r="T23" s="235">
        <v>43.8</v>
      </c>
      <c r="U23" s="235">
        <v>44.7</v>
      </c>
      <c r="V23" s="235">
        <v>44.5</v>
      </c>
      <c r="W23" s="235">
        <v>43.5</v>
      </c>
      <c r="X23" s="235">
        <v>44.1</v>
      </c>
      <c r="Y23" s="235">
        <v>44.1</v>
      </c>
      <c r="Z23" s="235">
        <v>43.900000000000013</v>
      </c>
      <c r="AA23" s="235">
        <v>43.900000000000013</v>
      </c>
      <c r="AB23" s="235">
        <v>44.2</v>
      </c>
      <c r="AC23" s="235">
        <v>43.7</v>
      </c>
      <c r="AD23" s="235">
        <v>43.3</v>
      </c>
      <c r="AE23" s="235">
        <v>42.8</v>
      </c>
      <c r="AF23" s="235">
        <v>43</v>
      </c>
      <c r="AG23" s="352">
        <v>42.1</v>
      </c>
      <c r="AH23" s="352">
        <v>42.400000000000013</v>
      </c>
      <c r="AI23" s="264">
        <f t="shared" si="0"/>
        <v>43.727272727272727</v>
      </c>
      <c r="AJ23" s="244">
        <f t="shared" si="1"/>
        <v>43.490909090909099</v>
      </c>
    </row>
    <row r="24" spans="1:36" ht="13.15" customHeight="1">
      <c r="A24" s="246" t="s">
        <v>442</v>
      </c>
      <c r="B24" s="246" t="s">
        <v>443</v>
      </c>
      <c r="C24" s="245">
        <v>49.900000000000013</v>
      </c>
      <c r="D24" s="245">
        <v>51.400000000000013</v>
      </c>
      <c r="E24" s="245">
        <v>50.1</v>
      </c>
      <c r="F24" s="245">
        <v>49.900000000000013</v>
      </c>
      <c r="G24" s="245">
        <v>49.8</v>
      </c>
      <c r="H24" s="245">
        <v>49</v>
      </c>
      <c r="I24" s="256">
        <v>51.1</v>
      </c>
      <c r="J24" s="256">
        <v>50.2</v>
      </c>
      <c r="K24" s="235">
        <v>49.900000000000013</v>
      </c>
      <c r="L24" s="235">
        <v>49.400000000000013</v>
      </c>
      <c r="M24" s="235">
        <v>49.1</v>
      </c>
      <c r="N24" s="235">
        <v>48.3</v>
      </c>
      <c r="O24" s="235">
        <v>48.400000000000013</v>
      </c>
      <c r="P24" s="235">
        <v>48.8</v>
      </c>
      <c r="Q24" s="235">
        <v>49.2</v>
      </c>
      <c r="R24" s="235">
        <v>48.900000000000013</v>
      </c>
      <c r="S24" s="235">
        <v>48.900000000000013</v>
      </c>
      <c r="T24" s="235">
        <v>49.6</v>
      </c>
      <c r="U24" s="235">
        <v>50.400000000000013</v>
      </c>
      <c r="V24" s="235">
        <v>50.5</v>
      </c>
      <c r="W24" s="235">
        <v>50.7</v>
      </c>
      <c r="X24" s="235">
        <v>49.2</v>
      </c>
      <c r="Y24" s="235">
        <v>49</v>
      </c>
      <c r="Z24" s="235">
        <v>49.400000000000013</v>
      </c>
      <c r="AA24" s="235">
        <v>49.6</v>
      </c>
      <c r="AB24" s="235">
        <v>49.1</v>
      </c>
      <c r="AC24" s="235">
        <v>50.3</v>
      </c>
      <c r="AD24" s="235">
        <v>49.7</v>
      </c>
      <c r="AE24" s="235">
        <v>50.1</v>
      </c>
      <c r="AF24" s="235">
        <v>51.6</v>
      </c>
      <c r="AG24" s="352">
        <v>52</v>
      </c>
      <c r="AH24" s="352">
        <v>52.1</v>
      </c>
      <c r="AI24" s="264">
        <f t="shared" si="0"/>
        <v>49.927272727272729</v>
      </c>
      <c r="AJ24" s="244">
        <f t="shared" si="1"/>
        <v>49.172727272727279</v>
      </c>
    </row>
    <row r="25" spans="1:36" ht="13.15" customHeight="1">
      <c r="A25" s="234" t="s">
        <v>444</v>
      </c>
      <c r="B25" s="234" t="s">
        <v>445</v>
      </c>
      <c r="C25" s="245">
        <v>43.5</v>
      </c>
      <c r="D25" s="245">
        <v>46.400000000000013</v>
      </c>
      <c r="E25" s="245">
        <v>42.3</v>
      </c>
      <c r="F25" s="245">
        <v>40.799999999999997</v>
      </c>
      <c r="G25" s="245">
        <v>40.900000000000013</v>
      </c>
      <c r="H25" s="245">
        <v>38.900000000000013</v>
      </c>
      <c r="I25" s="256">
        <v>39.900000000000013</v>
      </c>
      <c r="J25" s="256">
        <v>40.200000000000003</v>
      </c>
      <c r="K25" s="235">
        <v>39.400000000000013</v>
      </c>
      <c r="L25" s="235">
        <v>38.299999999999997</v>
      </c>
      <c r="M25" s="235">
        <v>40.200000000000003</v>
      </c>
      <c r="N25" s="235">
        <v>40.799999999999997</v>
      </c>
      <c r="O25" s="235">
        <v>41</v>
      </c>
      <c r="P25" s="235">
        <v>40.400000000000013</v>
      </c>
      <c r="Q25" s="235">
        <v>37.700000000000003</v>
      </c>
      <c r="R25" s="235">
        <v>38.6</v>
      </c>
      <c r="S25" s="235">
        <v>39.1</v>
      </c>
      <c r="T25" s="235">
        <v>39.400000000000013</v>
      </c>
      <c r="U25" s="235">
        <v>39</v>
      </c>
      <c r="V25" s="235">
        <v>39</v>
      </c>
      <c r="W25" s="235">
        <v>38.900000000000013</v>
      </c>
      <c r="X25" s="235">
        <v>38.700000000000003</v>
      </c>
      <c r="Y25" s="235">
        <v>39.6</v>
      </c>
      <c r="Z25" s="235">
        <v>40.799999999999997</v>
      </c>
      <c r="AA25" s="235">
        <v>40.700000000000003</v>
      </c>
      <c r="AB25" s="235">
        <v>40.900000000000013</v>
      </c>
      <c r="AC25" s="235">
        <v>41.8</v>
      </c>
      <c r="AD25" s="235">
        <v>39.799999999999997</v>
      </c>
      <c r="AE25" s="235">
        <v>41.6</v>
      </c>
      <c r="AF25" s="235">
        <v>42.8</v>
      </c>
      <c r="AG25" s="352">
        <v>43.8</v>
      </c>
      <c r="AH25" s="352">
        <v>44.400000000000013</v>
      </c>
      <c r="AI25" s="264">
        <f t="shared" si="0"/>
        <v>40.418181818181829</v>
      </c>
      <c r="AJ25" s="244">
        <f t="shared" si="1"/>
        <v>39.445454545454552</v>
      </c>
    </row>
    <row r="26" spans="1:36" ht="13.15" customHeight="1">
      <c r="A26" s="246" t="s">
        <v>446</v>
      </c>
      <c r="B26" s="246" t="s">
        <v>447</v>
      </c>
      <c r="C26" s="245">
        <v>37.4</v>
      </c>
      <c r="D26" s="245">
        <v>38.400000000000013</v>
      </c>
      <c r="E26" s="245">
        <v>38.799999999999997</v>
      </c>
      <c r="F26" s="245">
        <v>38.299999999999997</v>
      </c>
      <c r="G26" s="245">
        <v>39.5</v>
      </c>
      <c r="H26" s="245">
        <v>39.5</v>
      </c>
      <c r="I26" s="256">
        <v>39.400000000000013</v>
      </c>
      <c r="J26" s="256">
        <v>40.5</v>
      </c>
      <c r="K26" s="235">
        <v>39.700000000000003</v>
      </c>
      <c r="L26" s="235">
        <v>40.1</v>
      </c>
      <c r="M26" s="235">
        <v>40.700000000000003</v>
      </c>
      <c r="N26" s="235">
        <v>41.1</v>
      </c>
      <c r="O26" s="235">
        <v>41.6</v>
      </c>
      <c r="P26" s="235">
        <v>41.7</v>
      </c>
      <c r="Q26" s="235">
        <v>40.400000000000013</v>
      </c>
      <c r="R26" s="235">
        <v>40.5</v>
      </c>
      <c r="S26" s="235">
        <v>42.3</v>
      </c>
      <c r="T26" s="235">
        <v>42.6</v>
      </c>
      <c r="U26" s="235">
        <v>44.7</v>
      </c>
      <c r="V26" s="235">
        <v>44.3</v>
      </c>
      <c r="W26" s="235">
        <v>43.8</v>
      </c>
      <c r="X26" s="235">
        <v>42.900000000000013</v>
      </c>
      <c r="Y26" s="235">
        <v>42.5</v>
      </c>
      <c r="Z26" s="235">
        <v>42.900000000000013</v>
      </c>
      <c r="AA26" s="235">
        <v>42.6</v>
      </c>
      <c r="AB26" s="235">
        <v>43.400000000000013</v>
      </c>
      <c r="AC26" s="235">
        <v>44.5</v>
      </c>
      <c r="AD26" s="235">
        <v>43.6</v>
      </c>
      <c r="AE26" s="235">
        <v>43.5</v>
      </c>
      <c r="AF26" s="235">
        <v>43.5</v>
      </c>
      <c r="AG26" s="352">
        <v>44.2</v>
      </c>
      <c r="AH26" s="352">
        <v>44.400000000000013</v>
      </c>
      <c r="AI26" s="264">
        <f t="shared" si="0"/>
        <v>43.409090909090914</v>
      </c>
      <c r="AJ26" s="244">
        <f t="shared" si="1"/>
        <v>41.400000000000006</v>
      </c>
    </row>
    <row r="27" spans="1:36" ht="13.15" customHeight="1">
      <c r="A27" s="234" t="s">
        <v>448</v>
      </c>
      <c r="B27" s="234" t="s">
        <v>449</v>
      </c>
      <c r="C27" s="245">
        <v>32.299999999999997</v>
      </c>
      <c r="D27" s="245">
        <v>29.6</v>
      </c>
      <c r="E27" s="245">
        <v>30.2</v>
      </c>
      <c r="F27" s="245">
        <v>32.4</v>
      </c>
      <c r="G27" s="245">
        <v>34.799999999999997</v>
      </c>
      <c r="H27" s="245">
        <v>33.9</v>
      </c>
      <c r="I27" s="256">
        <v>32.9</v>
      </c>
      <c r="J27" s="256">
        <v>33</v>
      </c>
      <c r="K27" s="235">
        <v>32.9</v>
      </c>
      <c r="L27" s="235">
        <v>32.700000000000003</v>
      </c>
      <c r="M27" s="235">
        <v>32.700000000000003</v>
      </c>
      <c r="N27" s="235">
        <v>33.5</v>
      </c>
      <c r="O27" s="235">
        <v>34.700000000000003</v>
      </c>
      <c r="P27" s="235">
        <v>32.299999999999997</v>
      </c>
      <c r="Q27" s="235">
        <v>30.2</v>
      </c>
      <c r="R27" s="235">
        <v>32.200000000000003</v>
      </c>
      <c r="S27" s="235">
        <v>32.4</v>
      </c>
      <c r="T27" s="235">
        <v>32.299999999999997</v>
      </c>
      <c r="U27" s="235">
        <v>33.5</v>
      </c>
      <c r="V27" s="235">
        <v>34.299999999999997</v>
      </c>
      <c r="W27" s="235">
        <v>35.4</v>
      </c>
      <c r="X27" s="235">
        <v>32.299999999999997</v>
      </c>
      <c r="Y27" s="235">
        <v>31</v>
      </c>
      <c r="Z27" s="235">
        <v>31.5</v>
      </c>
      <c r="AA27" s="235">
        <v>31.7</v>
      </c>
      <c r="AB27" s="235">
        <v>32.299999999999997</v>
      </c>
      <c r="AC27" s="235">
        <v>32.6</v>
      </c>
      <c r="AD27" s="235">
        <v>34.299999999999997</v>
      </c>
      <c r="AE27" s="235">
        <v>34</v>
      </c>
      <c r="AF27" s="235">
        <v>34.1</v>
      </c>
      <c r="AG27" s="352">
        <v>34.6</v>
      </c>
      <c r="AH27" s="352">
        <v>34.5</v>
      </c>
      <c r="AI27" s="264">
        <f t="shared" si="0"/>
        <v>33.045454545454554</v>
      </c>
      <c r="AJ27" s="244">
        <f t="shared" si="1"/>
        <v>32.672727272727272</v>
      </c>
    </row>
    <row r="28" spans="1:36" ht="13.15" customHeight="1">
      <c r="A28" s="246" t="s">
        <v>450</v>
      </c>
      <c r="B28" s="246" t="s">
        <v>451</v>
      </c>
      <c r="C28" s="245">
        <v>44.8</v>
      </c>
      <c r="D28" s="245">
        <v>44</v>
      </c>
      <c r="E28" s="245">
        <v>43.1</v>
      </c>
      <c r="F28" s="245">
        <v>44</v>
      </c>
      <c r="G28" s="245">
        <v>44.1</v>
      </c>
      <c r="H28" s="245">
        <v>44</v>
      </c>
      <c r="I28" s="256">
        <v>44.6</v>
      </c>
      <c r="J28" s="256">
        <v>45.3</v>
      </c>
      <c r="K28" s="235">
        <v>44.900000000000013</v>
      </c>
      <c r="L28" s="235">
        <v>44.900000000000013</v>
      </c>
      <c r="M28" s="235">
        <v>45.3</v>
      </c>
      <c r="N28" s="235">
        <v>44.400000000000013</v>
      </c>
      <c r="O28" s="235">
        <v>43.400000000000013</v>
      </c>
      <c r="P28" s="235">
        <v>43.7</v>
      </c>
      <c r="Q28" s="235">
        <v>44.1</v>
      </c>
      <c r="R28" s="235">
        <v>45.2</v>
      </c>
      <c r="S28" s="235">
        <v>44.7</v>
      </c>
      <c r="T28" s="235">
        <v>45.8</v>
      </c>
      <c r="U28" s="235">
        <v>46.5</v>
      </c>
      <c r="V28" s="235">
        <v>46</v>
      </c>
      <c r="W28" s="235">
        <v>46.7</v>
      </c>
      <c r="X28" s="235">
        <v>44.900000000000013</v>
      </c>
      <c r="Y28" s="235">
        <v>44.7</v>
      </c>
      <c r="Z28" s="235">
        <v>45</v>
      </c>
      <c r="AA28" s="235">
        <v>44.5</v>
      </c>
      <c r="AB28" s="235">
        <v>44.1</v>
      </c>
      <c r="AC28" s="235">
        <v>45.3</v>
      </c>
      <c r="AD28" s="235">
        <v>44.6</v>
      </c>
      <c r="AE28" s="235">
        <v>43.900000000000013</v>
      </c>
      <c r="AF28" s="235">
        <v>45.8</v>
      </c>
      <c r="AG28" s="352">
        <v>46.5</v>
      </c>
      <c r="AH28" s="352">
        <v>46.8</v>
      </c>
      <c r="AI28" s="264">
        <f t="shared" si="0"/>
        <v>45.045454545454554</v>
      </c>
      <c r="AJ28" s="244">
        <f t="shared" si="1"/>
        <v>44.809090909090912</v>
      </c>
    </row>
    <row r="29" spans="1:36" ht="13.15" customHeight="1">
      <c r="A29" s="246" t="s">
        <v>452</v>
      </c>
      <c r="B29" s="246" t="s">
        <v>453</v>
      </c>
      <c r="C29" s="245">
        <v>44.400000000000013</v>
      </c>
      <c r="D29" s="245">
        <v>43.1</v>
      </c>
      <c r="E29" s="245">
        <v>42.3</v>
      </c>
      <c r="F29" s="245">
        <v>40.799999999999997</v>
      </c>
      <c r="G29" s="245">
        <v>41.2</v>
      </c>
      <c r="H29" s="245">
        <v>40.5</v>
      </c>
      <c r="I29" s="256">
        <v>38.5</v>
      </c>
      <c r="J29" s="256">
        <v>37.6</v>
      </c>
      <c r="K29" s="235">
        <v>37.799999999999997</v>
      </c>
      <c r="L29" s="235">
        <v>36</v>
      </c>
      <c r="M29" s="235">
        <v>36.299999999999997</v>
      </c>
      <c r="N29" s="235">
        <v>34.6</v>
      </c>
      <c r="O29" s="235">
        <v>33.700000000000003</v>
      </c>
      <c r="P29" s="235">
        <v>33.9</v>
      </c>
      <c r="Q29" s="235">
        <v>35.1</v>
      </c>
      <c r="R29" s="235">
        <v>33.6</v>
      </c>
      <c r="S29" s="235">
        <v>36.4</v>
      </c>
      <c r="T29" s="235">
        <v>35.700000000000003</v>
      </c>
      <c r="U29" s="235">
        <v>38.200000000000003</v>
      </c>
      <c r="V29" s="235">
        <v>38.700000000000003</v>
      </c>
      <c r="W29" s="235">
        <v>41.3</v>
      </c>
      <c r="X29" s="235">
        <v>38.299999999999997</v>
      </c>
      <c r="Y29" s="235">
        <v>38.799999999999997</v>
      </c>
      <c r="Z29" s="235">
        <v>38.6</v>
      </c>
      <c r="AA29" s="235">
        <v>39.400000000000013</v>
      </c>
      <c r="AB29" s="235">
        <v>39.200000000000003</v>
      </c>
      <c r="AC29" s="235">
        <v>39.799999999999997</v>
      </c>
      <c r="AD29" s="235">
        <v>41.3</v>
      </c>
      <c r="AE29" s="235">
        <v>42.8</v>
      </c>
      <c r="AF29" s="235">
        <v>41.8</v>
      </c>
      <c r="AG29" s="352">
        <v>43.6</v>
      </c>
      <c r="AH29" s="352">
        <v>44</v>
      </c>
      <c r="AI29" s="264">
        <f t="shared" si="0"/>
        <v>40.000000000000007</v>
      </c>
      <c r="AJ29" s="244">
        <f t="shared" si="1"/>
        <v>35.572727272727271</v>
      </c>
    </row>
    <row r="30" spans="1:36" ht="13.15" customHeight="1">
      <c r="A30" s="246" t="s">
        <v>454</v>
      </c>
      <c r="B30" s="246" t="s">
        <v>455</v>
      </c>
      <c r="C30" s="245">
        <v>55.2</v>
      </c>
      <c r="D30" s="245">
        <v>56.3</v>
      </c>
      <c r="E30" s="245">
        <v>54.900000000000013</v>
      </c>
      <c r="F30" s="245">
        <v>54</v>
      </c>
      <c r="G30" s="245">
        <v>52.7</v>
      </c>
      <c r="H30" s="245">
        <v>54.8</v>
      </c>
      <c r="I30" s="256">
        <v>52.3</v>
      </c>
      <c r="J30" s="256">
        <v>52.5</v>
      </c>
      <c r="K30" s="235">
        <v>51.8</v>
      </c>
      <c r="L30" s="235">
        <v>51.3</v>
      </c>
      <c r="M30" s="235">
        <v>51.7</v>
      </c>
      <c r="N30" s="235">
        <v>52.1</v>
      </c>
      <c r="O30" s="235">
        <v>51.7</v>
      </c>
      <c r="P30" s="235">
        <v>52.1</v>
      </c>
      <c r="Q30" s="235">
        <v>51.6</v>
      </c>
      <c r="R30" s="235">
        <v>51.400000000000013</v>
      </c>
      <c r="S30" s="235">
        <v>52.8</v>
      </c>
      <c r="T30" s="235">
        <v>53.5</v>
      </c>
      <c r="U30" s="235">
        <v>54.6</v>
      </c>
      <c r="V30" s="235">
        <v>54.6</v>
      </c>
      <c r="W30" s="235">
        <v>53.3</v>
      </c>
      <c r="X30" s="235">
        <v>53.400000000000013</v>
      </c>
      <c r="Y30" s="235">
        <v>52.2</v>
      </c>
      <c r="Z30" s="235">
        <v>51.8</v>
      </c>
      <c r="AA30" s="235">
        <v>51.7</v>
      </c>
      <c r="AB30" s="235">
        <v>50.900000000000013</v>
      </c>
      <c r="AC30" s="235">
        <v>52.5</v>
      </c>
      <c r="AD30" s="235">
        <v>52.5</v>
      </c>
      <c r="AE30" s="235">
        <v>53</v>
      </c>
      <c r="AF30" s="235">
        <v>53.2</v>
      </c>
      <c r="AG30" s="352">
        <v>53.8</v>
      </c>
      <c r="AH30" s="352">
        <v>53.7</v>
      </c>
      <c r="AI30" s="264">
        <f t="shared" si="0"/>
        <v>52.645454545454555</v>
      </c>
      <c r="AJ30" s="244">
        <f t="shared" si="1"/>
        <v>52.236363636363649</v>
      </c>
    </row>
    <row r="31" spans="1:36" ht="13.15" customHeight="1">
      <c r="A31" s="234" t="s">
        <v>456</v>
      </c>
      <c r="B31" s="234" t="s">
        <v>457</v>
      </c>
      <c r="C31" s="245">
        <v>56.2</v>
      </c>
      <c r="D31" s="245">
        <v>57.9</v>
      </c>
      <c r="E31" s="245">
        <v>57.2</v>
      </c>
      <c r="F31" s="245">
        <v>57.3</v>
      </c>
      <c r="G31" s="245">
        <v>56.7</v>
      </c>
      <c r="H31" s="245">
        <v>56.2</v>
      </c>
      <c r="I31" s="256">
        <v>54</v>
      </c>
      <c r="J31" s="256">
        <v>52.2</v>
      </c>
      <c r="K31" s="235">
        <v>52.7</v>
      </c>
      <c r="L31" s="235">
        <v>52.8</v>
      </c>
      <c r="M31" s="235">
        <v>54.3</v>
      </c>
      <c r="N31" s="235">
        <v>53.3</v>
      </c>
      <c r="O31" s="235">
        <v>52.8</v>
      </c>
      <c r="P31" s="235">
        <v>52.3</v>
      </c>
      <c r="Q31" s="235">
        <v>51.900000000000013</v>
      </c>
      <c r="R31" s="235">
        <v>50.7</v>
      </c>
      <c r="S31" s="235">
        <v>49.8</v>
      </c>
      <c r="T31" s="235">
        <v>50.2</v>
      </c>
      <c r="U31" s="235">
        <v>50.8</v>
      </c>
      <c r="V31" s="235">
        <v>49.900000000000013</v>
      </c>
      <c r="W31" s="235">
        <v>50.1</v>
      </c>
      <c r="X31" s="235">
        <v>51.2</v>
      </c>
      <c r="Y31" s="235">
        <v>51.5</v>
      </c>
      <c r="Z31" s="235">
        <v>51.400000000000013</v>
      </c>
      <c r="AA31" s="235">
        <v>50.1</v>
      </c>
      <c r="AB31" s="235">
        <v>49.8</v>
      </c>
      <c r="AC31" s="235">
        <v>49.8</v>
      </c>
      <c r="AD31" s="235">
        <v>49.900000000000013</v>
      </c>
      <c r="AE31" s="235">
        <v>48.6</v>
      </c>
      <c r="AF31" s="235">
        <v>48.5</v>
      </c>
      <c r="AG31" s="352">
        <v>47.900000000000013</v>
      </c>
      <c r="AH31" s="352">
        <v>48</v>
      </c>
      <c r="AI31" s="264">
        <f>AVERAGE(V31:AF31)</f>
        <v>50.072727272727292</v>
      </c>
      <c r="AJ31" s="244">
        <f>AVERAGE(K31:U31)</f>
        <v>51.963636363636368</v>
      </c>
    </row>
    <row r="32" spans="1:36" s="229" customFormat="1" ht="13.15" customHeight="1">
      <c r="A32" s="294" t="s">
        <v>458</v>
      </c>
      <c r="B32" s="295" t="s">
        <v>459</v>
      </c>
      <c r="C32" s="286">
        <f t="shared" ref="C32:AJ32" si="2">COUNT(C5:C31)</f>
        <v>27</v>
      </c>
      <c r="D32" s="286">
        <f t="shared" si="2"/>
        <v>27</v>
      </c>
      <c r="E32" s="286">
        <f t="shared" si="2"/>
        <v>27</v>
      </c>
      <c r="F32" s="286">
        <f t="shared" si="2"/>
        <v>27</v>
      </c>
      <c r="G32" s="286">
        <f t="shared" si="2"/>
        <v>27</v>
      </c>
      <c r="H32" s="286">
        <f t="shared" si="2"/>
        <v>27</v>
      </c>
      <c r="I32" s="286">
        <f t="shared" si="2"/>
        <v>27</v>
      </c>
      <c r="J32" s="286">
        <f t="shared" si="2"/>
        <v>27</v>
      </c>
      <c r="K32" s="286">
        <f t="shared" si="2"/>
        <v>27</v>
      </c>
      <c r="L32" s="286">
        <f t="shared" si="2"/>
        <v>27</v>
      </c>
      <c r="M32" s="286">
        <f t="shared" si="2"/>
        <v>27</v>
      </c>
      <c r="N32" s="286">
        <f t="shared" si="2"/>
        <v>27</v>
      </c>
      <c r="O32" s="286">
        <f t="shared" si="2"/>
        <v>27</v>
      </c>
      <c r="P32" s="286">
        <f t="shared" si="2"/>
        <v>27</v>
      </c>
      <c r="Q32" s="286">
        <f t="shared" si="2"/>
        <v>27</v>
      </c>
      <c r="R32" s="286">
        <f t="shared" si="2"/>
        <v>27</v>
      </c>
      <c r="S32" s="286">
        <f t="shared" si="2"/>
        <v>27</v>
      </c>
      <c r="T32" s="286">
        <f t="shared" si="2"/>
        <v>27</v>
      </c>
      <c r="U32" s="286">
        <f t="shared" si="2"/>
        <v>27</v>
      </c>
      <c r="V32" s="286">
        <f t="shared" si="2"/>
        <v>27</v>
      </c>
      <c r="W32" s="286">
        <f t="shared" si="2"/>
        <v>27</v>
      </c>
      <c r="X32" s="286">
        <f t="shared" si="2"/>
        <v>27</v>
      </c>
      <c r="Y32" s="286">
        <f t="shared" si="2"/>
        <v>27</v>
      </c>
      <c r="Z32" s="286">
        <f t="shared" si="2"/>
        <v>27</v>
      </c>
      <c r="AA32" s="286">
        <f t="shared" si="2"/>
        <v>27</v>
      </c>
      <c r="AB32" s="286">
        <f>COUNT(AB5:AB31)</f>
        <v>27</v>
      </c>
      <c r="AC32" s="286">
        <f t="shared" si="2"/>
        <v>27</v>
      </c>
      <c r="AD32" s="286">
        <f t="shared" si="2"/>
        <v>27</v>
      </c>
      <c r="AE32" s="409">
        <f t="shared" ref="AE32:AH32" si="3">COUNT(AE5:AE31)</f>
        <v>27</v>
      </c>
      <c r="AF32" s="409">
        <f t="shared" ref="AF32:AG32" si="4">COUNT(AF5:AF31)</f>
        <v>27</v>
      </c>
      <c r="AG32" s="354">
        <f t="shared" si="4"/>
        <v>27</v>
      </c>
      <c r="AH32" s="354">
        <f t="shared" si="3"/>
        <v>27</v>
      </c>
      <c r="AI32" s="303">
        <f t="shared" si="2"/>
        <v>27</v>
      </c>
      <c r="AJ32" s="290">
        <f t="shared" si="2"/>
        <v>27</v>
      </c>
    </row>
    <row r="33" spans="1:37" s="229" customFormat="1" ht="13.15" customHeight="1">
      <c r="A33" s="296" t="s">
        <v>460</v>
      </c>
      <c r="B33" s="297" t="s">
        <v>461</v>
      </c>
      <c r="C33" s="249">
        <f t="shared" ref="C33:AJ33" si="5">_xlfn.RANK.AVG(C29,C5:C31)</f>
        <v>12</v>
      </c>
      <c r="D33" s="249">
        <f t="shared" si="5"/>
        <v>15</v>
      </c>
      <c r="E33" s="249">
        <f t="shared" si="5"/>
        <v>14.5</v>
      </c>
      <c r="F33" s="249">
        <f t="shared" si="5"/>
        <v>14.5</v>
      </c>
      <c r="G33" s="249">
        <f t="shared" si="5"/>
        <v>16</v>
      </c>
      <c r="H33" s="249">
        <f t="shared" si="5"/>
        <v>16</v>
      </c>
      <c r="I33" s="249">
        <f t="shared" si="5"/>
        <v>18</v>
      </c>
      <c r="J33" s="249">
        <f t="shared" si="5"/>
        <v>20</v>
      </c>
      <c r="K33" s="249">
        <f t="shared" si="5"/>
        <v>20</v>
      </c>
      <c r="L33" s="249">
        <f t="shared" si="5"/>
        <v>23</v>
      </c>
      <c r="M33" s="249">
        <f t="shared" si="5"/>
        <v>22</v>
      </c>
      <c r="N33" s="249">
        <f t="shared" si="5"/>
        <v>25</v>
      </c>
      <c r="O33" s="249">
        <f t="shared" si="5"/>
        <v>27</v>
      </c>
      <c r="P33" s="249">
        <f t="shared" si="5"/>
        <v>26</v>
      </c>
      <c r="Q33" s="249">
        <f t="shared" si="5"/>
        <v>23</v>
      </c>
      <c r="R33" s="249">
        <f t="shared" si="5"/>
        <v>24</v>
      </c>
      <c r="S33" s="249">
        <f t="shared" si="5"/>
        <v>22</v>
      </c>
      <c r="T33" s="249">
        <f t="shared" si="5"/>
        <v>23</v>
      </c>
      <c r="U33" s="249">
        <f t="shared" si="5"/>
        <v>21</v>
      </c>
      <c r="V33" s="249">
        <f t="shared" si="5"/>
        <v>20.5</v>
      </c>
      <c r="W33" s="249">
        <f t="shared" si="5"/>
        <v>17</v>
      </c>
      <c r="X33" s="249">
        <f t="shared" si="5"/>
        <v>21</v>
      </c>
      <c r="Y33" s="249">
        <f t="shared" si="5"/>
        <v>20</v>
      </c>
      <c r="Z33" s="249">
        <f t="shared" si="5"/>
        <v>22</v>
      </c>
      <c r="AA33" s="249">
        <f t="shared" si="5"/>
        <v>20</v>
      </c>
      <c r="AB33" s="249">
        <f t="shared" si="5"/>
        <v>22</v>
      </c>
      <c r="AC33" s="249">
        <f t="shared" si="5"/>
        <v>20</v>
      </c>
      <c r="AD33" s="249">
        <f t="shared" si="5"/>
        <v>17</v>
      </c>
      <c r="AE33" s="249">
        <f t="shared" ref="AE33:AH33" si="6">_xlfn.RANK.AVG(AE29,AE5:AE31)</f>
        <v>15.5</v>
      </c>
      <c r="AF33" s="249">
        <f t="shared" ref="AF33:AG33" si="7">_xlfn.RANK.AVG(AF29,AF5:AF31)</f>
        <v>21</v>
      </c>
      <c r="AG33" s="355">
        <f t="shared" si="7"/>
        <v>18</v>
      </c>
      <c r="AH33" s="355">
        <f t="shared" si="6"/>
        <v>17</v>
      </c>
      <c r="AI33" s="304">
        <f t="shared" si="5"/>
        <v>20</v>
      </c>
      <c r="AJ33" s="291">
        <f t="shared" si="5"/>
        <v>24</v>
      </c>
    </row>
    <row r="34" spans="1:37" ht="13.15" customHeight="1">
      <c r="A34" s="210" t="s">
        <v>462</v>
      </c>
      <c r="B34" s="210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418"/>
      <c r="AH34" s="418"/>
      <c r="AI34" s="253"/>
      <c r="AJ34" s="305" t="s">
        <v>501</v>
      </c>
    </row>
    <row r="35" spans="1:37" ht="13.15" customHeight="1">
      <c r="A35" s="210" t="s">
        <v>473</v>
      </c>
      <c r="B35" s="210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305" t="s">
        <v>502</v>
      </c>
    </row>
    <row r="36" spans="1:37" ht="13.15" customHeight="1">
      <c r="A36" s="251" t="s">
        <v>600</v>
      </c>
      <c r="B36" s="251"/>
    </row>
    <row r="38" spans="1:37" ht="13.15" customHeight="1">
      <c r="A38" s="251" t="s">
        <v>471</v>
      </c>
      <c r="Y38" s="380"/>
      <c r="Z38" s="380"/>
      <c r="AA38" s="381"/>
      <c r="AB38" s="382"/>
      <c r="AC38" s="382"/>
      <c r="AD38" s="382"/>
      <c r="AE38" s="382"/>
      <c r="AF38" s="385"/>
      <c r="AG38" s="385"/>
      <c r="AH38" s="382"/>
      <c r="AI38" s="382"/>
      <c r="AJ38" s="382"/>
      <c r="AK38" s="382"/>
    </row>
    <row r="39" spans="1:37" ht="13.15" customHeight="1">
      <c r="A39" s="251" t="s">
        <v>472</v>
      </c>
      <c r="Y39" s="380"/>
      <c r="Z39" s="380"/>
      <c r="AA39" s="381"/>
      <c r="AB39" s="382"/>
      <c r="AC39" s="382"/>
      <c r="AD39" s="382"/>
      <c r="AE39" s="382"/>
      <c r="AF39" s="385"/>
      <c r="AG39" s="385"/>
      <c r="AH39" s="382"/>
      <c r="AI39" s="382"/>
      <c r="AJ39" s="382"/>
      <c r="AK39" s="382"/>
    </row>
    <row r="40" spans="1:37" ht="13.15" customHeight="1">
      <c r="A40" s="251" t="s">
        <v>542</v>
      </c>
      <c r="Y40" s="380"/>
      <c r="Z40" s="380"/>
      <c r="AA40" s="380"/>
      <c r="AB40" s="382"/>
      <c r="AC40" s="382"/>
      <c r="AD40" s="382"/>
      <c r="AE40" s="382"/>
      <c r="AF40" s="385"/>
      <c r="AG40" s="385"/>
      <c r="AH40" s="382"/>
      <c r="AI40" s="382"/>
      <c r="AJ40" s="382"/>
      <c r="AK40" s="382"/>
    </row>
    <row r="41" spans="1:37" ht="13.15" customHeight="1">
      <c r="Y41" s="380"/>
      <c r="Z41" s="380"/>
      <c r="AA41" s="380"/>
      <c r="AB41" s="382"/>
      <c r="AC41" s="382"/>
      <c r="AD41" s="382"/>
      <c r="AE41" s="382"/>
      <c r="AF41" s="385"/>
      <c r="AG41" s="385"/>
      <c r="AH41" s="382"/>
      <c r="AI41" s="382"/>
      <c r="AJ41" s="382"/>
      <c r="AK41" s="382"/>
    </row>
    <row r="42" spans="1:37" ht="13.15" customHeight="1">
      <c r="Y42" s="380"/>
      <c r="Z42" s="380"/>
      <c r="AA42" s="380"/>
      <c r="AB42" s="382"/>
      <c r="AC42" s="382"/>
      <c r="AD42" s="382"/>
      <c r="AE42" s="382"/>
      <c r="AF42" s="385"/>
      <c r="AG42" s="385"/>
      <c r="AH42" s="382"/>
      <c r="AI42" s="382"/>
      <c r="AJ42" s="382"/>
      <c r="AK42" s="382"/>
    </row>
    <row r="43" spans="1:37" ht="13.15" customHeight="1">
      <c r="Y43" s="380"/>
      <c r="Z43" s="380"/>
      <c r="AA43" s="380"/>
      <c r="AB43" s="382"/>
      <c r="AC43" s="382"/>
      <c r="AD43" s="382"/>
      <c r="AE43" s="382"/>
      <c r="AF43" s="385"/>
      <c r="AG43" s="385"/>
      <c r="AH43" s="382"/>
      <c r="AI43" s="382"/>
      <c r="AJ43" s="382"/>
      <c r="AK43" s="382"/>
    </row>
    <row r="44" spans="1:37" ht="13.15" customHeight="1">
      <c r="Y44" s="380"/>
      <c r="Z44" s="380"/>
      <c r="AA44" s="380"/>
      <c r="AB44" s="382"/>
      <c r="AC44" s="382"/>
      <c r="AD44" s="382"/>
      <c r="AE44" s="382"/>
      <c r="AF44" s="385"/>
      <c r="AG44" s="385"/>
      <c r="AH44" s="382"/>
      <c r="AI44" s="382"/>
      <c r="AJ44" s="382"/>
      <c r="AK44" s="382"/>
    </row>
    <row r="45" spans="1:37" ht="13.15" customHeight="1">
      <c r="Y45" s="380"/>
      <c r="Z45" s="380"/>
      <c r="AA45" s="380"/>
      <c r="AB45" s="382"/>
      <c r="AC45" s="382"/>
      <c r="AD45" s="382"/>
      <c r="AE45" s="382"/>
      <c r="AF45" s="385"/>
      <c r="AG45" s="385"/>
      <c r="AH45" s="382"/>
      <c r="AI45" s="382"/>
      <c r="AJ45" s="382"/>
      <c r="AK45" s="382"/>
    </row>
    <row r="46" spans="1:37" ht="13.15" customHeight="1">
      <c r="Y46" s="380"/>
      <c r="Z46" s="380"/>
      <c r="AA46" s="380"/>
      <c r="AB46" s="382"/>
      <c r="AC46" s="382"/>
      <c r="AD46" s="382"/>
      <c r="AE46" s="382"/>
      <c r="AF46" s="385"/>
      <c r="AG46" s="385"/>
      <c r="AH46" s="382"/>
      <c r="AI46" s="382"/>
      <c r="AJ46" s="382"/>
      <c r="AK46" s="382"/>
    </row>
    <row r="47" spans="1:37" ht="13.15" customHeight="1">
      <c r="Y47" s="380"/>
      <c r="Z47" s="380"/>
      <c r="AA47" s="380"/>
      <c r="AB47" s="382"/>
      <c r="AC47" s="382"/>
      <c r="AD47" s="382"/>
      <c r="AE47" s="382"/>
      <c r="AF47" s="385"/>
      <c r="AG47" s="385"/>
      <c r="AH47" s="382"/>
      <c r="AI47" s="382"/>
      <c r="AJ47" s="382"/>
      <c r="AK47" s="382"/>
    </row>
    <row r="48" spans="1:37" ht="13.15" customHeight="1">
      <c r="Y48" s="380"/>
      <c r="Z48" s="380"/>
      <c r="AA48" s="380"/>
      <c r="AB48" s="382"/>
      <c r="AC48" s="382"/>
      <c r="AD48" s="382"/>
      <c r="AE48" s="382"/>
      <c r="AF48" s="385"/>
      <c r="AG48" s="385"/>
      <c r="AH48" s="382"/>
      <c r="AI48" s="382"/>
      <c r="AJ48" s="382"/>
      <c r="AK48" s="382"/>
    </row>
    <row r="49" spans="25:37" ht="13.15" customHeight="1">
      <c r="Y49" s="380"/>
      <c r="Z49" s="380"/>
      <c r="AA49" s="380"/>
      <c r="AB49" s="382"/>
      <c r="AC49" s="382"/>
      <c r="AD49" s="382"/>
      <c r="AE49" s="382"/>
      <c r="AF49" s="385"/>
      <c r="AG49" s="385"/>
      <c r="AH49" s="382"/>
      <c r="AI49" s="382"/>
      <c r="AJ49" s="382"/>
      <c r="AK49" s="382"/>
    </row>
    <row r="50" spans="25:37" ht="13.15" customHeight="1">
      <c r="Y50" s="380"/>
      <c r="Z50" s="380"/>
      <c r="AA50" s="380"/>
      <c r="AB50" s="382"/>
      <c r="AC50" s="382"/>
      <c r="AD50" s="382"/>
      <c r="AE50" s="382"/>
      <c r="AF50" s="385"/>
      <c r="AG50" s="385"/>
      <c r="AH50" s="382"/>
      <c r="AI50" s="382"/>
      <c r="AJ50" s="382"/>
      <c r="AK50" s="382"/>
    </row>
    <row r="51" spans="25:37" ht="13.15" customHeight="1">
      <c r="Y51" s="380"/>
      <c r="Z51" s="380"/>
      <c r="AA51" s="380"/>
      <c r="AB51" s="382"/>
      <c r="AC51" s="382"/>
      <c r="AD51" s="382"/>
      <c r="AE51" s="382"/>
      <c r="AF51" s="385"/>
      <c r="AG51" s="385"/>
      <c r="AH51" s="382"/>
      <c r="AI51" s="382"/>
      <c r="AJ51" s="382"/>
      <c r="AK51" s="382"/>
    </row>
    <row r="52" spans="25:37" ht="13.15" customHeight="1">
      <c r="Y52" s="380"/>
      <c r="Z52" s="380"/>
      <c r="AA52" s="380"/>
      <c r="AB52" s="382"/>
      <c r="AC52" s="382"/>
      <c r="AD52" s="382"/>
      <c r="AE52" s="382"/>
      <c r="AF52" s="385"/>
      <c r="AG52" s="385"/>
      <c r="AH52" s="382"/>
      <c r="AI52" s="382"/>
      <c r="AJ52" s="382"/>
      <c r="AK52" s="382"/>
    </row>
    <row r="53" spans="25:37" ht="13.15" customHeight="1">
      <c r="Y53" s="380"/>
      <c r="Z53" s="380"/>
      <c r="AA53" s="380"/>
      <c r="AB53" s="382"/>
      <c r="AC53" s="382"/>
      <c r="AD53" s="382"/>
      <c r="AE53" s="382"/>
      <c r="AF53" s="385"/>
      <c r="AG53" s="385"/>
      <c r="AH53" s="382"/>
      <c r="AI53" s="382"/>
      <c r="AJ53" s="382"/>
      <c r="AK53" s="382"/>
    </row>
    <row r="54" spans="25:37" ht="13.15" customHeight="1">
      <c r="Y54" s="380"/>
      <c r="Z54" s="380"/>
      <c r="AA54" s="380"/>
      <c r="AB54" s="382"/>
      <c r="AC54" s="382"/>
      <c r="AD54" s="382"/>
      <c r="AE54" s="382"/>
      <c r="AF54" s="385"/>
      <c r="AG54" s="385"/>
      <c r="AH54" s="382"/>
      <c r="AI54" s="382"/>
      <c r="AJ54" s="382"/>
      <c r="AK54" s="382"/>
    </row>
    <row r="55" spans="25:37" ht="13.15" customHeight="1">
      <c r="Y55" s="380"/>
      <c r="Z55" s="380"/>
      <c r="AA55" s="380"/>
      <c r="AB55" s="382"/>
      <c r="AC55" s="382"/>
      <c r="AD55" s="382"/>
      <c r="AE55" s="382"/>
      <c r="AF55" s="385"/>
      <c r="AG55" s="385"/>
      <c r="AH55" s="382"/>
      <c r="AI55" s="382"/>
      <c r="AJ55" s="382"/>
      <c r="AK55" s="382"/>
    </row>
    <row r="56" spans="25:37" ht="13.15" customHeight="1">
      <c r="Y56" s="380"/>
      <c r="Z56" s="380"/>
      <c r="AA56" s="380"/>
      <c r="AB56" s="382"/>
      <c r="AC56" s="382"/>
      <c r="AD56" s="382"/>
      <c r="AE56" s="382"/>
      <c r="AF56" s="385"/>
      <c r="AG56" s="385"/>
      <c r="AH56" s="382"/>
      <c r="AI56" s="382"/>
      <c r="AJ56" s="382"/>
      <c r="AK56" s="382"/>
    </row>
    <row r="57" spans="25:37" ht="13.15" customHeight="1">
      <c r="Y57" s="380"/>
      <c r="Z57" s="380"/>
      <c r="AA57" s="380"/>
      <c r="AB57" s="382"/>
      <c r="AC57" s="382"/>
      <c r="AD57" s="382"/>
      <c r="AE57" s="382"/>
      <c r="AF57" s="385"/>
      <c r="AG57" s="385"/>
      <c r="AH57" s="382"/>
      <c r="AI57" s="382"/>
      <c r="AJ57" s="382"/>
      <c r="AK57" s="382"/>
    </row>
    <row r="58" spans="25:37" ht="13.15" customHeight="1">
      <c r="Y58" s="380"/>
      <c r="Z58" s="380"/>
      <c r="AA58" s="380"/>
      <c r="AB58" s="382"/>
      <c r="AC58" s="382"/>
      <c r="AD58" s="382"/>
      <c r="AE58" s="382"/>
      <c r="AF58" s="385"/>
      <c r="AG58" s="385"/>
      <c r="AH58" s="382"/>
      <c r="AI58" s="382"/>
      <c r="AJ58" s="382"/>
      <c r="AK58" s="382"/>
    </row>
    <row r="59" spans="25:37" ht="13.15" customHeight="1">
      <c r="Y59" s="380"/>
      <c r="Z59" s="380"/>
      <c r="AA59" s="380"/>
      <c r="AB59" s="382"/>
      <c r="AC59" s="382"/>
      <c r="AD59" s="382"/>
      <c r="AE59" s="382"/>
      <c r="AF59" s="385"/>
      <c r="AG59" s="385"/>
      <c r="AH59" s="382"/>
      <c r="AI59" s="382"/>
      <c r="AJ59" s="382"/>
      <c r="AK59" s="382"/>
    </row>
    <row r="60" spans="25:37" ht="13.15" customHeight="1">
      <c r="Y60" s="380"/>
      <c r="Z60" s="380"/>
      <c r="AA60" s="380"/>
      <c r="AB60" s="382"/>
      <c r="AC60" s="382"/>
      <c r="AD60" s="382"/>
      <c r="AE60" s="382"/>
      <c r="AF60" s="385"/>
      <c r="AG60" s="385"/>
      <c r="AH60" s="382"/>
      <c r="AI60" s="382"/>
      <c r="AJ60" s="382"/>
      <c r="AK60" s="382"/>
    </row>
    <row r="61" spans="25:37" ht="13.15" customHeight="1">
      <c r="Y61" s="380"/>
      <c r="Z61" s="380"/>
      <c r="AA61" s="380"/>
      <c r="AB61" s="382"/>
      <c r="AC61" s="382"/>
      <c r="AD61" s="382"/>
      <c r="AE61" s="382"/>
      <c r="AF61" s="385"/>
      <c r="AG61" s="385"/>
      <c r="AH61" s="382"/>
      <c r="AI61" s="382"/>
      <c r="AJ61" s="382"/>
      <c r="AK61" s="382"/>
    </row>
    <row r="62" spans="25:37" ht="13.15" customHeight="1">
      <c r="Y62" s="380"/>
      <c r="Z62" s="380"/>
      <c r="AA62" s="380"/>
      <c r="AB62" s="382"/>
      <c r="AC62" s="382"/>
      <c r="AD62" s="382"/>
      <c r="AE62" s="382"/>
      <c r="AF62" s="385"/>
      <c r="AG62" s="385"/>
      <c r="AH62" s="382"/>
      <c r="AI62" s="382"/>
      <c r="AJ62" s="382"/>
      <c r="AK62" s="382"/>
    </row>
    <row r="63" spans="25:37" ht="13.15" customHeight="1">
      <c r="Y63" s="380"/>
      <c r="Z63" s="380"/>
      <c r="AA63" s="380"/>
      <c r="AB63" s="382"/>
      <c r="AC63" s="382"/>
      <c r="AD63" s="382"/>
      <c r="AE63" s="382"/>
      <c r="AF63" s="385"/>
      <c r="AG63" s="385"/>
      <c r="AH63" s="382"/>
      <c r="AI63" s="382"/>
      <c r="AJ63" s="382"/>
      <c r="AK63" s="382"/>
    </row>
    <row r="64" spans="25:37" ht="13.15" customHeight="1">
      <c r="Y64" s="380"/>
      <c r="Z64" s="380"/>
      <c r="AA64" s="380"/>
      <c r="AB64" s="382"/>
      <c r="AC64" s="382"/>
      <c r="AD64" s="382"/>
      <c r="AE64" s="382"/>
      <c r="AF64" s="385"/>
      <c r="AG64" s="385"/>
      <c r="AH64" s="382"/>
      <c r="AI64" s="382"/>
      <c r="AJ64" s="382"/>
      <c r="AK64" s="382"/>
    </row>
    <row r="65" spans="25:37" ht="13.15" customHeight="1">
      <c r="Y65" s="380"/>
      <c r="Z65" s="380"/>
      <c r="AA65" s="381"/>
      <c r="AB65" s="382"/>
      <c r="AC65" s="382"/>
      <c r="AD65" s="382"/>
      <c r="AE65" s="382"/>
      <c r="AF65" s="385"/>
      <c r="AG65" s="385"/>
      <c r="AH65" s="382"/>
      <c r="AI65" s="382"/>
      <c r="AJ65" s="382"/>
      <c r="AK65" s="382"/>
    </row>
  </sheetData>
  <pageMargins left="0.75" right="0.75" top="1" bottom="1" header="0.4921259845" footer="0.4921259845"/>
  <pageSetup paperSize="9" scale="68" orientation="landscape"/>
  <ignoredErrors>
    <ignoredError sqref="AI3:AJ31 C32:AH3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J64"/>
  <sheetViews>
    <sheetView showGridLines="0" workbookViewId="0">
      <pane xSplit="2" topLeftCell="C1" activePane="topRight" state="frozen"/>
      <selection pane="topRight"/>
    </sheetView>
  </sheetViews>
  <sheetFormatPr defaultColWidth="8.85546875" defaultRowHeight="13.15" customHeight="1"/>
  <cols>
    <col min="1" max="1" width="19.28515625" style="46" customWidth="1"/>
    <col min="2" max="2" width="25.85546875" style="46" bestFit="1" customWidth="1"/>
    <col min="3" max="34" width="8.5703125" style="46" customWidth="1"/>
    <col min="35" max="35" width="15.140625" style="46" bestFit="1" customWidth="1"/>
    <col min="36" max="36" width="16.7109375" style="46" bestFit="1" customWidth="1"/>
    <col min="37" max="16384" width="8.85546875" style="46"/>
  </cols>
  <sheetData>
    <row r="1" spans="1:36" ht="12.75">
      <c r="A1" s="10" t="s">
        <v>28</v>
      </c>
      <c r="B1" s="10"/>
      <c r="C1" s="10"/>
      <c r="D1" s="10" t="s">
        <v>29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 t="s">
        <v>404</v>
      </c>
      <c r="W1" s="10"/>
      <c r="X1" s="10"/>
      <c r="Y1" s="10"/>
      <c r="Z1" s="10"/>
      <c r="AA1" s="10"/>
      <c r="AB1" s="10"/>
      <c r="AC1" s="10"/>
      <c r="AD1" s="10"/>
      <c r="AE1" s="10"/>
      <c r="AF1" s="10"/>
      <c r="AG1" s="425" t="s">
        <v>405</v>
      </c>
      <c r="AH1" s="425"/>
      <c r="AI1" s="10"/>
      <c r="AJ1" s="13"/>
    </row>
    <row r="2" spans="1:36" ht="30" customHeight="1">
      <c r="A2" s="15"/>
      <c r="B2" s="15"/>
      <c r="C2" s="15">
        <v>1995</v>
      </c>
      <c r="D2" s="15">
        <v>1996</v>
      </c>
      <c r="E2" s="15">
        <v>1997</v>
      </c>
      <c r="F2" s="15">
        <v>1998</v>
      </c>
      <c r="G2" s="15">
        <v>1999</v>
      </c>
      <c r="H2" s="15">
        <v>2000</v>
      </c>
      <c r="I2" s="15">
        <v>2001</v>
      </c>
      <c r="J2" s="15">
        <v>2002</v>
      </c>
      <c r="K2" s="15">
        <v>2003</v>
      </c>
      <c r="L2" s="15">
        <v>2004</v>
      </c>
      <c r="M2" s="15">
        <v>2005</v>
      </c>
      <c r="N2" s="15">
        <v>2006</v>
      </c>
      <c r="O2" s="15">
        <v>2007</v>
      </c>
      <c r="P2" s="15">
        <v>2008</v>
      </c>
      <c r="Q2" s="15">
        <v>2009</v>
      </c>
      <c r="R2" s="15">
        <v>2010</v>
      </c>
      <c r="S2" s="15">
        <v>2011</v>
      </c>
      <c r="T2" s="15">
        <v>2012</v>
      </c>
      <c r="U2" s="15">
        <v>2013</v>
      </c>
      <c r="V2" s="15">
        <v>2014</v>
      </c>
      <c r="W2" s="15">
        <v>2015</v>
      </c>
      <c r="X2" s="15">
        <v>2016</v>
      </c>
      <c r="Y2" s="15">
        <v>2017</v>
      </c>
      <c r="Z2" s="262">
        <v>2018</v>
      </c>
      <c r="AA2" s="15">
        <v>2019</v>
      </c>
      <c r="AB2" s="15">
        <v>2020</v>
      </c>
      <c r="AC2" s="15">
        <v>2021</v>
      </c>
      <c r="AD2" s="15">
        <v>2022</v>
      </c>
      <c r="AE2" s="15">
        <v>2023</v>
      </c>
      <c r="AF2" s="15">
        <v>2024</v>
      </c>
      <c r="AG2" s="356">
        <v>2025</v>
      </c>
      <c r="AH2" s="356">
        <v>2026</v>
      </c>
      <c r="AI2" s="279" t="s">
        <v>598</v>
      </c>
      <c r="AJ2" s="52" t="s">
        <v>599</v>
      </c>
    </row>
    <row r="3" spans="1:36" s="263" customFormat="1" ht="13.15" customHeight="1">
      <c r="A3" s="234" t="s">
        <v>488</v>
      </c>
      <c r="B3" s="234" t="s">
        <v>500</v>
      </c>
      <c r="C3" s="293">
        <v>53.5</v>
      </c>
      <c r="D3" s="293">
        <v>51.1</v>
      </c>
      <c r="E3" s="293">
        <v>49.7</v>
      </c>
      <c r="F3" s="293">
        <v>48.8</v>
      </c>
      <c r="G3" s="293">
        <v>48.400000000000013</v>
      </c>
      <c r="H3" s="293">
        <v>47.400000000000013</v>
      </c>
      <c r="I3" s="293">
        <v>47.400000000000013</v>
      </c>
      <c r="J3" s="235">
        <v>47.8</v>
      </c>
      <c r="K3" s="235">
        <v>48.1</v>
      </c>
      <c r="L3" s="235">
        <v>47.400000000000013</v>
      </c>
      <c r="M3" s="235">
        <v>47.2</v>
      </c>
      <c r="N3" s="235">
        <v>46.6</v>
      </c>
      <c r="O3" s="235">
        <v>45.8</v>
      </c>
      <c r="P3" s="235">
        <v>47</v>
      </c>
      <c r="Q3" s="235">
        <v>50.8</v>
      </c>
      <c r="R3" s="235">
        <v>50.7</v>
      </c>
      <c r="S3" s="235">
        <v>49.3</v>
      </c>
      <c r="T3" s="235">
        <v>50</v>
      </c>
      <c r="U3" s="235">
        <v>50</v>
      </c>
      <c r="V3" s="235">
        <v>49.2</v>
      </c>
      <c r="W3" s="235">
        <v>48.3</v>
      </c>
      <c r="X3" s="235">
        <v>47.5</v>
      </c>
      <c r="Y3" s="235">
        <v>47</v>
      </c>
      <c r="Z3" s="235">
        <v>46.7</v>
      </c>
      <c r="AA3" s="235">
        <v>46.6</v>
      </c>
      <c r="AB3" s="235">
        <v>52.900000000000013</v>
      </c>
      <c r="AC3" s="235">
        <v>51.1</v>
      </c>
      <c r="AD3" s="235">
        <v>49.2</v>
      </c>
      <c r="AE3" s="235">
        <v>49</v>
      </c>
      <c r="AF3" s="235">
        <v>49.2</v>
      </c>
      <c r="AG3" s="352">
        <v>49.6</v>
      </c>
      <c r="AH3" s="352">
        <v>49.7</v>
      </c>
      <c r="AI3" s="264">
        <f t="shared" ref="AI3:AI4" si="0">AVERAGE(V3:AF3)</f>
        <v>48.790909090909096</v>
      </c>
      <c r="AJ3" s="237">
        <f>AVERAGE(K3:U3)</f>
        <v>48.445454545454552</v>
      </c>
    </row>
    <row r="4" spans="1:36" ht="12.75">
      <c r="A4" s="246" t="s">
        <v>489</v>
      </c>
      <c r="B4" s="238" t="s">
        <v>482</v>
      </c>
      <c r="C4" s="245">
        <v>53.3</v>
      </c>
      <c r="D4" s="245">
        <v>50.7</v>
      </c>
      <c r="E4" s="245">
        <v>49.5</v>
      </c>
      <c r="F4" s="245">
        <v>48.6</v>
      </c>
      <c r="G4" s="245">
        <v>48.1</v>
      </c>
      <c r="H4" s="245">
        <v>47.3</v>
      </c>
      <c r="I4" s="256">
        <v>47.3</v>
      </c>
      <c r="J4" s="256">
        <v>47.6</v>
      </c>
      <c r="K4" s="256">
        <v>47.900000000000013</v>
      </c>
      <c r="L4" s="256">
        <v>47.400000000000013</v>
      </c>
      <c r="M4" s="256">
        <v>47.2</v>
      </c>
      <c r="N4" s="256">
        <v>46.6</v>
      </c>
      <c r="O4" s="256">
        <v>45.900000000000013</v>
      </c>
      <c r="P4" s="256">
        <v>47.1</v>
      </c>
      <c r="Q4" s="256">
        <v>51.1</v>
      </c>
      <c r="R4" s="256">
        <v>51</v>
      </c>
      <c r="S4" s="235">
        <v>49.6</v>
      </c>
      <c r="T4" s="235">
        <v>50.3</v>
      </c>
      <c r="U4" s="235">
        <v>50.3</v>
      </c>
      <c r="V4" s="235">
        <v>49.6</v>
      </c>
      <c r="W4" s="235">
        <v>48.6</v>
      </c>
      <c r="X4" s="235">
        <v>47.900000000000013</v>
      </c>
      <c r="Y4" s="235">
        <v>47.400000000000013</v>
      </c>
      <c r="Z4" s="235">
        <v>47</v>
      </c>
      <c r="AA4" s="235">
        <v>47</v>
      </c>
      <c r="AB4" s="235">
        <v>53.6</v>
      </c>
      <c r="AC4" s="235">
        <v>52</v>
      </c>
      <c r="AD4" s="235">
        <v>50</v>
      </c>
      <c r="AE4" s="235">
        <v>49.5</v>
      </c>
      <c r="AF4" s="235">
        <v>49.6</v>
      </c>
      <c r="AG4" s="352">
        <v>50.1</v>
      </c>
      <c r="AH4" s="352">
        <v>50.2</v>
      </c>
      <c r="AI4" s="264">
        <f t="shared" si="0"/>
        <v>49.290909090909096</v>
      </c>
      <c r="AJ4" s="244">
        <f t="shared" ref="AJ4:AJ31" si="1">AVERAGE(K4:U4)</f>
        <v>48.581818181818193</v>
      </c>
    </row>
    <row r="5" spans="1:36" ht="13.15" customHeight="1">
      <c r="A5" s="257" t="s">
        <v>406</v>
      </c>
      <c r="B5" s="242" t="s">
        <v>407</v>
      </c>
      <c r="C5" s="258">
        <v>52.6</v>
      </c>
      <c r="D5" s="258">
        <v>53.1</v>
      </c>
      <c r="E5" s="258">
        <v>51.6</v>
      </c>
      <c r="F5" s="258">
        <v>51</v>
      </c>
      <c r="G5" s="258">
        <v>50.5</v>
      </c>
      <c r="H5" s="258">
        <v>49.400000000000013</v>
      </c>
      <c r="I5" s="259">
        <v>49.400000000000013</v>
      </c>
      <c r="J5" s="259">
        <v>49.900000000000013</v>
      </c>
      <c r="K5" s="259">
        <v>51</v>
      </c>
      <c r="L5" s="259">
        <v>49.3</v>
      </c>
      <c r="M5" s="259">
        <v>51.900000000000013</v>
      </c>
      <c r="N5" s="259">
        <v>48.8</v>
      </c>
      <c r="O5" s="259">
        <v>48.6</v>
      </c>
      <c r="P5" s="259">
        <v>50.8</v>
      </c>
      <c r="Q5" s="259">
        <v>54.5</v>
      </c>
      <c r="R5" s="259">
        <v>53.900000000000013</v>
      </c>
      <c r="S5" s="259">
        <v>55</v>
      </c>
      <c r="T5" s="259">
        <v>56.2</v>
      </c>
      <c r="U5" s="259">
        <v>55.900000000000013</v>
      </c>
      <c r="V5" s="259">
        <v>55.400000000000013</v>
      </c>
      <c r="W5" s="259">
        <v>53.900000000000013</v>
      </c>
      <c r="X5" s="259">
        <v>53.400000000000013</v>
      </c>
      <c r="Y5" s="259">
        <v>52.3</v>
      </c>
      <c r="Z5" s="259">
        <v>52.5</v>
      </c>
      <c r="AA5" s="259">
        <v>51.8</v>
      </c>
      <c r="AB5" s="259">
        <v>58.5</v>
      </c>
      <c r="AC5" s="259">
        <v>54.900000000000013</v>
      </c>
      <c r="AD5" s="259">
        <v>52.3</v>
      </c>
      <c r="AE5" s="259">
        <v>53.3</v>
      </c>
      <c r="AF5" s="259">
        <v>54.5</v>
      </c>
      <c r="AG5" s="360">
        <v>55.5</v>
      </c>
      <c r="AH5" s="360">
        <v>55.6</v>
      </c>
      <c r="AI5" s="265">
        <f>AVERAGE(V5:AF5)</f>
        <v>53.890909090909098</v>
      </c>
      <c r="AJ5" s="260">
        <f t="shared" si="1"/>
        <v>52.354545454545452</v>
      </c>
    </row>
    <row r="6" spans="1:36" ht="13.15" customHeight="1">
      <c r="A6" s="234" t="s">
        <v>408</v>
      </c>
      <c r="B6" s="234" t="s">
        <v>409</v>
      </c>
      <c r="C6" s="245">
        <v>31.8</v>
      </c>
      <c r="D6" s="245">
        <v>36.799999999999997</v>
      </c>
      <c r="E6" s="245">
        <v>31.8</v>
      </c>
      <c r="F6" s="245">
        <v>33.9</v>
      </c>
      <c r="G6" s="245">
        <v>41.5</v>
      </c>
      <c r="H6" s="245">
        <v>43</v>
      </c>
      <c r="I6" s="256">
        <v>40.6</v>
      </c>
      <c r="J6" s="256">
        <v>39.1</v>
      </c>
      <c r="K6" s="256">
        <v>38.6</v>
      </c>
      <c r="L6" s="256">
        <v>37.799999999999997</v>
      </c>
      <c r="M6" s="256">
        <v>36.700000000000003</v>
      </c>
      <c r="N6" s="256">
        <v>33.700000000000003</v>
      </c>
      <c r="O6" s="256">
        <v>37.700000000000003</v>
      </c>
      <c r="P6" s="256">
        <v>37.1</v>
      </c>
      <c r="Q6" s="256">
        <v>39.299999999999997</v>
      </c>
      <c r="R6" s="256">
        <v>36.1</v>
      </c>
      <c r="S6" s="256">
        <v>33.700000000000003</v>
      </c>
      <c r="T6" s="256">
        <v>34.299999999999997</v>
      </c>
      <c r="U6" s="256">
        <v>37.799999999999997</v>
      </c>
      <c r="V6" s="256">
        <v>43.2</v>
      </c>
      <c r="W6" s="256">
        <v>40.400000000000013</v>
      </c>
      <c r="X6" s="256">
        <v>34.799999999999997</v>
      </c>
      <c r="Y6" s="256">
        <v>34.799999999999997</v>
      </c>
      <c r="Z6" s="256">
        <v>37</v>
      </c>
      <c r="AA6" s="256">
        <v>36.4</v>
      </c>
      <c r="AB6" s="256">
        <v>41.3</v>
      </c>
      <c r="AC6" s="256">
        <v>41.5</v>
      </c>
      <c r="AD6" s="256">
        <v>41.3</v>
      </c>
      <c r="AE6" s="256">
        <v>38.799999999999997</v>
      </c>
      <c r="AF6" s="256">
        <v>39.799999999999997</v>
      </c>
      <c r="AG6" s="361">
        <v>41.6</v>
      </c>
      <c r="AH6" s="361">
        <v>41.2</v>
      </c>
      <c r="AI6" s="264">
        <f t="shared" ref="AI6:AI31" si="2">AVERAGE(V6:AF6)</f>
        <v>39.027272727272731</v>
      </c>
      <c r="AJ6" s="237">
        <f t="shared" si="1"/>
        <v>36.618181818181817</v>
      </c>
    </row>
    <row r="7" spans="1:36" ht="13.15" customHeight="1">
      <c r="A7" s="234" t="s">
        <v>410</v>
      </c>
      <c r="B7" s="234" t="s">
        <v>411</v>
      </c>
      <c r="C7" s="245">
        <v>52.8</v>
      </c>
      <c r="D7" s="245">
        <v>41.400000000000013</v>
      </c>
      <c r="E7" s="245">
        <v>41.3</v>
      </c>
      <c r="F7" s="245">
        <v>41.6</v>
      </c>
      <c r="G7" s="245">
        <v>40.900000000000013</v>
      </c>
      <c r="H7" s="245">
        <v>40.6</v>
      </c>
      <c r="I7" s="256">
        <v>43.1</v>
      </c>
      <c r="J7" s="256">
        <v>44.400000000000013</v>
      </c>
      <c r="K7" s="256">
        <v>49</v>
      </c>
      <c r="L7" s="256">
        <v>42.2</v>
      </c>
      <c r="M7" s="256">
        <v>42.3</v>
      </c>
      <c r="N7" s="256">
        <v>41.5</v>
      </c>
      <c r="O7" s="256">
        <v>40.5</v>
      </c>
      <c r="P7" s="256">
        <v>40.900000000000013</v>
      </c>
      <c r="Q7" s="256">
        <v>44.5</v>
      </c>
      <c r="R7" s="256">
        <v>43.2</v>
      </c>
      <c r="S7" s="256">
        <v>42.8</v>
      </c>
      <c r="T7" s="256">
        <v>44.400000000000013</v>
      </c>
      <c r="U7" s="256">
        <v>42.400000000000013</v>
      </c>
      <c r="V7" s="256">
        <v>42.3</v>
      </c>
      <c r="W7" s="256">
        <v>41.7</v>
      </c>
      <c r="X7" s="256">
        <v>39.400000000000013</v>
      </c>
      <c r="Y7" s="256">
        <v>38.5</v>
      </c>
      <c r="Z7" s="256">
        <v>40.1</v>
      </c>
      <c r="AA7" s="256">
        <v>40.400000000000013</v>
      </c>
      <c r="AB7" s="256">
        <v>46.3</v>
      </c>
      <c r="AC7" s="256">
        <v>45</v>
      </c>
      <c r="AD7" s="256">
        <v>43</v>
      </c>
      <c r="AE7" s="256">
        <v>43.900000000000013</v>
      </c>
      <c r="AF7" s="256">
        <v>43</v>
      </c>
      <c r="AG7" s="361">
        <v>43.1</v>
      </c>
      <c r="AH7" s="361">
        <v>42.5</v>
      </c>
      <c r="AI7" s="264">
        <f t="shared" si="2"/>
        <v>42.145454545454548</v>
      </c>
      <c r="AJ7" s="237">
        <f t="shared" si="1"/>
        <v>43.06363636363637</v>
      </c>
    </row>
    <row r="8" spans="1:36" ht="13.15" customHeight="1">
      <c r="A8" s="234" t="s">
        <v>412</v>
      </c>
      <c r="B8" s="234" t="s">
        <v>413</v>
      </c>
      <c r="C8" s="245">
        <v>58.7</v>
      </c>
      <c r="D8" s="245">
        <v>58.2</v>
      </c>
      <c r="E8" s="245">
        <v>56.2</v>
      </c>
      <c r="F8" s="245">
        <v>55.6</v>
      </c>
      <c r="G8" s="245">
        <v>54.7</v>
      </c>
      <c r="H8" s="245">
        <v>52.900000000000013</v>
      </c>
      <c r="I8" s="256">
        <v>53</v>
      </c>
      <c r="J8" s="256">
        <v>53.1</v>
      </c>
      <c r="K8" s="256">
        <v>53.5</v>
      </c>
      <c r="L8" s="256">
        <v>52.8</v>
      </c>
      <c r="M8" s="256">
        <v>51.1</v>
      </c>
      <c r="N8" s="256">
        <v>49.7</v>
      </c>
      <c r="O8" s="256">
        <v>49.5</v>
      </c>
      <c r="P8" s="256">
        <v>50.3</v>
      </c>
      <c r="Q8" s="256">
        <v>56.3</v>
      </c>
      <c r="R8" s="256">
        <v>56.5</v>
      </c>
      <c r="S8" s="256">
        <v>56.3</v>
      </c>
      <c r="T8" s="256">
        <v>57.9</v>
      </c>
      <c r="U8" s="256">
        <v>55.6</v>
      </c>
      <c r="V8" s="256">
        <v>55.1</v>
      </c>
      <c r="W8" s="256">
        <v>54.400000000000013</v>
      </c>
      <c r="X8" s="256">
        <v>52.400000000000013</v>
      </c>
      <c r="Y8" s="256">
        <v>50.6</v>
      </c>
      <c r="Z8" s="256">
        <v>50.8</v>
      </c>
      <c r="AA8" s="256">
        <v>49.8</v>
      </c>
      <c r="AB8" s="256">
        <v>53.3</v>
      </c>
      <c r="AC8" s="256">
        <v>49.400000000000013</v>
      </c>
      <c r="AD8" s="256">
        <v>44.900000000000013</v>
      </c>
      <c r="AE8" s="256">
        <v>46.8</v>
      </c>
      <c r="AF8" s="256">
        <v>46.5</v>
      </c>
      <c r="AG8" s="361">
        <v>47.8</v>
      </c>
      <c r="AH8" s="361">
        <v>48.400000000000013</v>
      </c>
      <c r="AI8" s="264">
        <f t="shared" si="2"/>
        <v>50.363636363636374</v>
      </c>
      <c r="AJ8" s="237">
        <f t="shared" si="1"/>
        <v>53.590909090909101</v>
      </c>
    </row>
    <row r="9" spans="1:36" ht="13.15" customHeight="1">
      <c r="A9" s="246" t="s">
        <v>414</v>
      </c>
      <c r="B9" s="246" t="s">
        <v>415</v>
      </c>
      <c r="C9" s="245">
        <v>55.2</v>
      </c>
      <c r="D9" s="245">
        <v>49.6</v>
      </c>
      <c r="E9" s="245">
        <v>48.8</v>
      </c>
      <c r="F9" s="245">
        <v>48.3</v>
      </c>
      <c r="G9" s="245">
        <v>48.5</v>
      </c>
      <c r="H9" s="245">
        <v>48.1</v>
      </c>
      <c r="I9" s="256">
        <v>47.7</v>
      </c>
      <c r="J9" s="256">
        <v>48.2</v>
      </c>
      <c r="K9" s="256">
        <v>48.5</v>
      </c>
      <c r="L9" s="256">
        <v>47</v>
      </c>
      <c r="M9" s="256">
        <v>46.900000000000013</v>
      </c>
      <c r="N9" s="256">
        <v>45.3</v>
      </c>
      <c r="O9" s="256">
        <v>43.5</v>
      </c>
      <c r="P9" s="256">
        <v>44.400000000000013</v>
      </c>
      <c r="Q9" s="256">
        <v>48.3</v>
      </c>
      <c r="R9" s="256">
        <v>48.1</v>
      </c>
      <c r="S9" s="256">
        <v>45.3</v>
      </c>
      <c r="T9" s="256">
        <v>45.1</v>
      </c>
      <c r="U9" s="256">
        <v>45.2</v>
      </c>
      <c r="V9" s="256">
        <v>44.5</v>
      </c>
      <c r="W9" s="256">
        <v>44.5</v>
      </c>
      <c r="X9" s="256">
        <v>44.7</v>
      </c>
      <c r="Y9" s="256">
        <v>44.6</v>
      </c>
      <c r="Z9" s="256">
        <v>44.7</v>
      </c>
      <c r="AA9" s="256">
        <v>45.6</v>
      </c>
      <c r="AB9" s="256">
        <v>51.1</v>
      </c>
      <c r="AC9" s="256">
        <v>50.7</v>
      </c>
      <c r="AD9" s="256">
        <v>49</v>
      </c>
      <c r="AE9" s="256">
        <v>48.400000000000013</v>
      </c>
      <c r="AF9" s="256">
        <v>49.5</v>
      </c>
      <c r="AG9" s="361">
        <v>50.2</v>
      </c>
      <c r="AH9" s="361">
        <v>50.5</v>
      </c>
      <c r="AI9" s="264">
        <f t="shared" si="2"/>
        <v>47.027272727272731</v>
      </c>
      <c r="AJ9" s="237">
        <f t="shared" si="1"/>
        <v>46.145454545454555</v>
      </c>
    </row>
    <row r="10" spans="1:36" ht="13.15" customHeight="1">
      <c r="A10" s="246" t="s">
        <v>416</v>
      </c>
      <c r="B10" s="246" t="s">
        <v>417</v>
      </c>
      <c r="C10" s="245">
        <v>39.700000000000003</v>
      </c>
      <c r="D10" s="245">
        <v>38.900000000000013</v>
      </c>
      <c r="E10" s="245">
        <v>36.700000000000003</v>
      </c>
      <c r="F10" s="245">
        <v>39.1</v>
      </c>
      <c r="G10" s="245">
        <v>40.1</v>
      </c>
      <c r="H10" s="245">
        <v>36.4</v>
      </c>
      <c r="I10" s="256">
        <v>35.299999999999997</v>
      </c>
      <c r="J10" s="256">
        <v>35.9</v>
      </c>
      <c r="K10" s="256">
        <v>35</v>
      </c>
      <c r="L10" s="256">
        <v>34.1</v>
      </c>
      <c r="M10" s="256">
        <v>33.700000000000003</v>
      </c>
      <c r="N10" s="256">
        <v>33.5</v>
      </c>
      <c r="O10" s="256">
        <v>33.799999999999997</v>
      </c>
      <c r="P10" s="256">
        <v>39.5</v>
      </c>
      <c r="Q10" s="256">
        <v>46.1</v>
      </c>
      <c r="R10" s="256">
        <v>40.700000000000003</v>
      </c>
      <c r="S10" s="256">
        <v>37.6</v>
      </c>
      <c r="T10" s="256">
        <v>39.400000000000013</v>
      </c>
      <c r="U10" s="256">
        <v>38.299999999999997</v>
      </c>
      <c r="V10" s="256">
        <v>37.6</v>
      </c>
      <c r="W10" s="256">
        <v>39.299999999999997</v>
      </c>
      <c r="X10" s="256">
        <v>38.900000000000013</v>
      </c>
      <c r="Y10" s="256">
        <v>38.900000000000013</v>
      </c>
      <c r="Z10" s="256">
        <v>38.799999999999997</v>
      </c>
      <c r="AA10" s="256">
        <v>39.1</v>
      </c>
      <c r="AB10" s="256">
        <v>44.7</v>
      </c>
      <c r="AC10" s="256">
        <v>42.1</v>
      </c>
      <c r="AD10" s="256">
        <v>40</v>
      </c>
      <c r="AE10" s="256">
        <v>43.7</v>
      </c>
      <c r="AF10" s="256">
        <v>44</v>
      </c>
      <c r="AG10" s="361">
        <v>45.2</v>
      </c>
      <c r="AH10" s="361">
        <v>45.3</v>
      </c>
      <c r="AI10" s="264">
        <f t="shared" si="2"/>
        <v>40.645454545454548</v>
      </c>
      <c r="AJ10" s="237">
        <f t="shared" si="1"/>
        <v>37.427272727272737</v>
      </c>
    </row>
    <row r="11" spans="1:36" ht="13.15" customHeight="1">
      <c r="A11" s="246" t="s">
        <v>418</v>
      </c>
      <c r="B11" s="246" t="s">
        <v>419</v>
      </c>
      <c r="C11" s="245">
        <v>40.400000000000013</v>
      </c>
      <c r="D11" s="245">
        <v>38.6</v>
      </c>
      <c r="E11" s="245">
        <v>36.1</v>
      </c>
      <c r="F11" s="245">
        <v>34.200000000000003</v>
      </c>
      <c r="G11" s="245">
        <v>32.5</v>
      </c>
      <c r="H11" s="245">
        <v>30.6</v>
      </c>
      <c r="I11" s="256">
        <v>32.200000000000003</v>
      </c>
      <c r="J11" s="256">
        <v>32.9</v>
      </c>
      <c r="K11" s="256">
        <v>32.700000000000003</v>
      </c>
      <c r="L11" s="256">
        <v>32.799999999999997</v>
      </c>
      <c r="M11" s="256">
        <v>33</v>
      </c>
      <c r="N11" s="256">
        <v>33.6</v>
      </c>
      <c r="O11" s="256">
        <v>35.6</v>
      </c>
      <c r="P11" s="256">
        <v>41.6</v>
      </c>
      <c r="Q11" s="256">
        <v>46.900000000000013</v>
      </c>
      <c r="R11" s="256">
        <v>64.900000000000006</v>
      </c>
      <c r="S11" s="256">
        <v>46.8</v>
      </c>
      <c r="T11" s="256">
        <v>42.2</v>
      </c>
      <c r="U11" s="256">
        <v>39.799999999999997</v>
      </c>
      <c r="V11" s="256">
        <v>36.5</v>
      </c>
      <c r="W11" s="256">
        <v>28</v>
      </c>
      <c r="X11" s="256">
        <v>27.5</v>
      </c>
      <c r="Y11" s="256">
        <v>25.3</v>
      </c>
      <c r="Z11" s="256">
        <v>24.8</v>
      </c>
      <c r="AA11" s="256">
        <v>23.9</v>
      </c>
      <c r="AB11" s="256">
        <v>26.7</v>
      </c>
      <c r="AC11" s="256">
        <v>23.5</v>
      </c>
      <c r="AD11" s="256">
        <v>20.6</v>
      </c>
      <c r="AE11" s="256">
        <v>22.7</v>
      </c>
      <c r="AF11" s="256">
        <v>23.5</v>
      </c>
      <c r="AG11" s="361">
        <v>23.6</v>
      </c>
      <c r="AH11" s="361">
        <v>24</v>
      </c>
      <c r="AI11" s="264">
        <f t="shared" si="2"/>
        <v>25.727272727272727</v>
      </c>
      <c r="AJ11" s="237">
        <f t="shared" si="1"/>
        <v>40.900000000000006</v>
      </c>
    </row>
    <row r="12" spans="1:36" ht="13.15" customHeight="1">
      <c r="A12" s="246" t="s">
        <v>420</v>
      </c>
      <c r="B12" s="246" t="s">
        <v>421</v>
      </c>
      <c r="C12" s="245">
        <v>46.6</v>
      </c>
      <c r="D12" s="245">
        <v>46.1</v>
      </c>
      <c r="E12" s="245">
        <v>45.1</v>
      </c>
      <c r="F12" s="245">
        <v>46.7</v>
      </c>
      <c r="G12" s="245">
        <v>48</v>
      </c>
      <c r="H12" s="245">
        <v>48.2</v>
      </c>
      <c r="I12" s="256">
        <v>47.5</v>
      </c>
      <c r="J12" s="256">
        <v>47.1</v>
      </c>
      <c r="K12" s="256">
        <v>47.900000000000013</v>
      </c>
      <c r="L12" s="256">
        <v>48.8</v>
      </c>
      <c r="M12" s="256">
        <v>46.6</v>
      </c>
      <c r="N12" s="256">
        <v>45.900000000000013</v>
      </c>
      <c r="O12" s="256">
        <v>47.8</v>
      </c>
      <c r="P12" s="256">
        <v>51.5</v>
      </c>
      <c r="Q12" s="256">
        <v>54.8</v>
      </c>
      <c r="R12" s="256">
        <v>53.1</v>
      </c>
      <c r="S12" s="256">
        <v>55.1</v>
      </c>
      <c r="T12" s="256">
        <v>57.9</v>
      </c>
      <c r="U12" s="256">
        <v>63.9</v>
      </c>
      <c r="V12" s="256">
        <v>51.5</v>
      </c>
      <c r="W12" s="256">
        <v>54.8</v>
      </c>
      <c r="X12" s="256">
        <v>50.3</v>
      </c>
      <c r="Y12" s="256">
        <v>48.6</v>
      </c>
      <c r="Z12" s="256">
        <v>48.6</v>
      </c>
      <c r="AA12" s="256">
        <v>47.7</v>
      </c>
      <c r="AB12" s="256">
        <v>59.3</v>
      </c>
      <c r="AC12" s="256">
        <v>56.7</v>
      </c>
      <c r="AD12" s="256">
        <v>52.8</v>
      </c>
      <c r="AE12" s="256">
        <v>49.5</v>
      </c>
      <c r="AF12" s="256">
        <v>48</v>
      </c>
      <c r="AG12" s="361">
        <v>47.5</v>
      </c>
      <c r="AH12" s="361">
        <v>47.6</v>
      </c>
      <c r="AI12" s="264">
        <f t="shared" si="2"/>
        <v>51.618181818181817</v>
      </c>
      <c r="AJ12" s="237">
        <f t="shared" si="1"/>
        <v>52.118181818181824</v>
      </c>
    </row>
    <row r="13" spans="1:36" ht="13.15" customHeight="1">
      <c r="A13" s="246" t="s">
        <v>422</v>
      </c>
      <c r="B13" s="246" t="s">
        <v>423</v>
      </c>
      <c r="C13" s="245">
        <v>44.1</v>
      </c>
      <c r="D13" s="245">
        <v>42.900000000000013</v>
      </c>
      <c r="E13" s="245">
        <v>41.5</v>
      </c>
      <c r="F13" s="245">
        <v>41</v>
      </c>
      <c r="G13" s="245">
        <v>39.900000000000013</v>
      </c>
      <c r="H13" s="245">
        <v>39.1</v>
      </c>
      <c r="I13" s="256">
        <v>38.400000000000013</v>
      </c>
      <c r="J13" s="256">
        <v>38.6</v>
      </c>
      <c r="K13" s="256">
        <v>38.299999999999997</v>
      </c>
      <c r="L13" s="256">
        <v>38.799999999999997</v>
      </c>
      <c r="M13" s="256">
        <v>38.400000000000013</v>
      </c>
      <c r="N13" s="256">
        <v>38.400000000000013</v>
      </c>
      <c r="O13" s="256">
        <v>39.200000000000003</v>
      </c>
      <c r="P13" s="256">
        <v>41.3</v>
      </c>
      <c r="Q13" s="256">
        <v>46.1</v>
      </c>
      <c r="R13" s="256">
        <v>45.8</v>
      </c>
      <c r="S13" s="256">
        <v>45.900000000000013</v>
      </c>
      <c r="T13" s="256">
        <v>49.2</v>
      </c>
      <c r="U13" s="256">
        <v>46.2</v>
      </c>
      <c r="V13" s="256">
        <v>45</v>
      </c>
      <c r="W13" s="256">
        <v>43.7</v>
      </c>
      <c r="X13" s="256">
        <v>42.1</v>
      </c>
      <c r="Y13" s="256">
        <v>41</v>
      </c>
      <c r="Z13" s="256">
        <v>41.5</v>
      </c>
      <c r="AA13" s="256">
        <v>42</v>
      </c>
      <c r="AB13" s="256">
        <v>51.400000000000013</v>
      </c>
      <c r="AC13" s="256">
        <v>49.5</v>
      </c>
      <c r="AD13" s="256">
        <v>46.400000000000013</v>
      </c>
      <c r="AE13" s="256">
        <v>45.400000000000013</v>
      </c>
      <c r="AF13" s="256">
        <v>45.400000000000013</v>
      </c>
      <c r="AG13" s="361">
        <v>45.6</v>
      </c>
      <c r="AH13" s="361">
        <v>45.6</v>
      </c>
      <c r="AI13" s="264">
        <f t="shared" si="2"/>
        <v>44.854545454545466</v>
      </c>
      <c r="AJ13" s="237">
        <f t="shared" si="1"/>
        <v>42.509090909090915</v>
      </c>
    </row>
    <row r="14" spans="1:36" ht="13.15" customHeight="1">
      <c r="A14" s="246" t="s">
        <v>424</v>
      </c>
      <c r="B14" s="246" t="s">
        <v>425</v>
      </c>
      <c r="C14" s="245">
        <v>56.1</v>
      </c>
      <c r="D14" s="245">
        <v>56</v>
      </c>
      <c r="E14" s="245">
        <v>55.6</v>
      </c>
      <c r="F14" s="245">
        <v>54</v>
      </c>
      <c r="G14" s="245">
        <v>53.7</v>
      </c>
      <c r="H14" s="245">
        <v>52.6</v>
      </c>
      <c r="I14" s="256">
        <v>52.8</v>
      </c>
      <c r="J14" s="256">
        <v>53.900000000000013</v>
      </c>
      <c r="K14" s="256">
        <v>54.400000000000013</v>
      </c>
      <c r="L14" s="256">
        <v>54</v>
      </c>
      <c r="M14" s="256">
        <v>54.3</v>
      </c>
      <c r="N14" s="256">
        <v>53.8</v>
      </c>
      <c r="O14" s="256">
        <v>53.6</v>
      </c>
      <c r="P14" s="256">
        <v>54.3</v>
      </c>
      <c r="Q14" s="256">
        <v>58</v>
      </c>
      <c r="R14" s="256">
        <v>57.7</v>
      </c>
      <c r="S14" s="256">
        <v>57</v>
      </c>
      <c r="T14" s="256">
        <v>57.9</v>
      </c>
      <c r="U14" s="256">
        <v>58.6</v>
      </c>
      <c r="V14" s="256">
        <v>58.4</v>
      </c>
      <c r="W14" s="256">
        <v>57.6</v>
      </c>
      <c r="X14" s="256">
        <v>57.400000000000013</v>
      </c>
      <c r="Y14" s="256">
        <v>57.7</v>
      </c>
      <c r="Z14" s="256">
        <v>56.400000000000013</v>
      </c>
      <c r="AA14" s="256">
        <v>55.3</v>
      </c>
      <c r="AB14" s="256">
        <v>61.7</v>
      </c>
      <c r="AC14" s="256">
        <v>59.5</v>
      </c>
      <c r="AD14" s="256">
        <v>58.4</v>
      </c>
      <c r="AE14" s="256">
        <v>56.900000000000013</v>
      </c>
      <c r="AF14" s="256">
        <v>57.1</v>
      </c>
      <c r="AG14" s="361">
        <v>57.6</v>
      </c>
      <c r="AH14" s="361">
        <v>57.5</v>
      </c>
      <c r="AI14" s="264">
        <f t="shared" si="2"/>
        <v>57.854545454545466</v>
      </c>
      <c r="AJ14" s="237">
        <f t="shared" si="1"/>
        <v>55.781818181818181</v>
      </c>
    </row>
    <row r="15" spans="1:36" ht="13.15" customHeight="1">
      <c r="A15" s="246" t="s">
        <v>426</v>
      </c>
      <c r="B15" s="246" t="s">
        <v>427</v>
      </c>
      <c r="C15" s="245">
        <v>57.9</v>
      </c>
      <c r="D15" s="245">
        <v>57.1</v>
      </c>
      <c r="E15" s="245">
        <v>53.8</v>
      </c>
      <c r="F15" s="245">
        <v>54.5</v>
      </c>
      <c r="G15" s="245">
        <v>56.5</v>
      </c>
      <c r="H15" s="245">
        <v>54.6</v>
      </c>
      <c r="I15" s="256">
        <v>50.6</v>
      </c>
      <c r="J15" s="256">
        <v>49.2</v>
      </c>
      <c r="K15" s="256">
        <v>49.6</v>
      </c>
      <c r="L15" s="256">
        <v>49</v>
      </c>
      <c r="M15" s="256">
        <v>46.5</v>
      </c>
      <c r="N15" s="256">
        <v>44.6</v>
      </c>
      <c r="O15" s="256">
        <v>46.3</v>
      </c>
      <c r="P15" s="256">
        <v>46.3</v>
      </c>
      <c r="Q15" s="256">
        <v>49.2</v>
      </c>
      <c r="R15" s="256">
        <v>48.1</v>
      </c>
      <c r="S15" s="256">
        <v>48.6</v>
      </c>
      <c r="T15" s="256">
        <v>47.3</v>
      </c>
      <c r="U15" s="256">
        <v>47.900000000000013</v>
      </c>
      <c r="V15" s="256">
        <v>48.7</v>
      </c>
      <c r="W15" s="256">
        <v>47.5</v>
      </c>
      <c r="X15" s="256">
        <v>45.900000000000013</v>
      </c>
      <c r="Y15" s="256">
        <v>44.3</v>
      </c>
      <c r="Z15" s="256">
        <v>45.1</v>
      </c>
      <c r="AA15" s="256">
        <v>46.3</v>
      </c>
      <c r="AB15" s="256">
        <v>53.7</v>
      </c>
      <c r="AC15" s="256">
        <v>48.1</v>
      </c>
      <c r="AD15" s="256">
        <v>45</v>
      </c>
      <c r="AE15" s="256">
        <v>46.8</v>
      </c>
      <c r="AF15" s="256">
        <v>48</v>
      </c>
      <c r="AG15" s="361">
        <v>49.1</v>
      </c>
      <c r="AH15" s="361">
        <v>49.2</v>
      </c>
      <c r="AI15" s="264">
        <f t="shared" si="2"/>
        <v>47.218181818181826</v>
      </c>
      <c r="AJ15" s="237">
        <f t="shared" si="1"/>
        <v>47.581818181818193</v>
      </c>
    </row>
    <row r="16" spans="1:36" ht="13.15" customHeight="1">
      <c r="A16" s="246" t="s">
        <v>428</v>
      </c>
      <c r="B16" s="246" t="s">
        <v>429</v>
      </c>
      <c r="C16" s="245">
        <v>51.400000000000013</v>
      </c>
      <c r="D16" s="245">
        <v>51.3</v>
      </c>
      <c r="E16" s="245">
        <v>49.3</v>
      </c>
      <c r="F16" s="245">
        <v>48</v>
      </c>
      <c r="G16" s="245">
        <v>47.1</v>
      </c>
      <c r="H16" s="245">
        <v>46.400000000000013</v>
      </c>
      <c r="I16" s="256">
        <v>47.1</v>
      </c>
      <c r="J16" s="256">
        <v>46.5</v>
      </c>
      <c r="K16" s="256">
        <v>47</v>
      </c>
      <c r="L16" s="256">
        <v>46.7</v>
      </c>
      <c r="M16" s="256">
        <v>47.1</v>
      </c>
      <c r="N16" s="256">
        <v>47.6</v>
      </c>
      <c r="O16" s="256">
        <v>46.6</v>
      </c>
      <c r="P16" s="256">
        <v>47.8</v>
      </c>
      <c r="Q16" s="256">
        <v>51.1</v>
      </c>
      <c r="R16" s="256">
        <v>49.8</v>
      </c>
      <c r="S16" s="256">
        <v>49</v>
      </c>
      <c r="T16" s="256">
        <v>50.5</v>
      </c>
      <c r="U16" s="256">
        <v>50.900000000000013</v>
      </c>
      <c r="V16" s="256">
        <v>50.7</v>
      </c>
      <c r="W16" s="256">
        <v>50.2</v>
      </c>
      <c r="X16" s="256">
        <v>49</v>
      </c>
      <c r="Y16" s="256">
        <v>48.8</v>
      </c>
      <c r="Z16" s="256">
        <v>48.3</v>
      </c>
      <c r="AA16" s="256">
        <v>48.400000000000013</v>
      </c>
      <c r="AB16" s="256">
        <v>56.8</v>
      </c>
      <c r="AC16" s="256">
        <v>56</v>
      </c>
      <c r="AD16" s="256">
        <v>54.900000000000013</v>
      </c>
      <c r="AE16" s="256">
        <v>54</v>
      </c>
      <c r="AF16" s="256">
        <v>50.6</v>
      </c>
      <c r="AG16" s="361">
        <v>51</v>
      </c>
      <c r="AH16" s="361">
        <v>50.8</v>
      </c>
      <c r="AI16" s="264">
        <f t="shared" si="2"/>
        <v>51.609090909090924</v>
      </c>
      <c r="AJ16" s="237">
        <f t="shared" si="1"/>
        <v>48.554545454545455</v>
      </c>
    </row>
    <row r="17" spans="1:36" ht="13.15" customHeight="1">
      <c r="A17" s="246" t="s">
        <v>430</v>
      </c>
      <c r="B17" s="246" t="s">
        <v>430</v>
      </c>
      <c r="C17" s="245">
        <v>32.5</v>
      </c>
      <c r="D17" s="245">
        <v>34.4</v>
      </c>
      <c r="E17" s="245">
        <v>35.9</v>
      </c>
      <c r="F17" s="245">
        <v>35.9</v>
      </c>
      <c r="G17" s="245">
        <v>35.9</v>
      </c>
      <c r="H17" s="245">
        <v>36.4</v>
      </c>
      <c r="I17" s="256">
        <v>37.1</v>
      </c>
      <c r="J17" s="256">
        <v>38.900000000000013</v>
      </c>
      <c r="K17" s="256">
        <v>42.900000000000013</v>
      </c>
      <c r="L17" s="256">
        <v>40.900000000000013</v>
      </c>
      <c r="M17" s="256">
        <v>41.5</v>
      </c>
      <c r="N17" s="256">
        <v>41</v>
      </c>
      <c r="O17" s="256">
        <v>40.1</v>
      </c>
      <c r="P17" s="256">
        <v>40.799999999999997</v>
      </c>
      <c r="Q17" s="256">
        <v>44.900000000000013</v>
      </c>
      <c r="R17" s="256">
        <v>44.5</v>
      </c>
      <c r="S17" s="256">
        <v>44.900000000000013</v>
      </c>
      <c r="T17" s="256">
        <v>54.6</v>
      </c>
      <c r="U17" s="256">
        <v>46.3</v>
      </c>
      <c r="V17" s="256">
        <v>52.1</v>
      </c>
      <c r="W17" s="256">
        <v>43.1</v>
      </c>
      <c r="X17" s="256">
        <v>39.6</v>
      </c>
      <c r="Y17" s="256">
        <v>38.5</v>
      </c>
      <c r="Z17" s="256">
        <v>44.3</v>
      </c>
      <c r="AA17" s="256">
        <v>40.299999999999997</v>
      </c>
      <c r="AB17" s="256">
        <v>45.900000000000013</v>
      </c>
      <c r="AC17" s="256">
        <v>42.7</v>
      </c>
      <c r="AD17" s="256">
        <v>38.1</v>
      </c>
      <c r="AE17" s="256">
        <v>42</v>
      </c>
      <c r="AF17" s="256">
        <v>40</v>
      </c>
      <c r="AG17" s="361">
        <v>41.2</v>
      </c>
      <c r="AH17" s="361">
        <v>41</v>
      </c>
      <c r="AI17" s="264">
        <f t="shared" si="2"/>
        <v>42.418181818181829</v>
      </c>
      <c r="AJ17" s="237">
        <f t="shared" si="1"/>
        <v>43.854545454545466</v>
      </c>
    </row>
    <row r="18" spans="1:36" ht="13.15" customHeight="1">
      <c r="A18" s="246" t="s">
        <v>431</v>
      </c>
      <c r="B18" s="246" t="s">
        <v>432</v>
      </c>
      <c r="C18" s="245">
        <v>36.799999999999997</v>
      </c>
      <c r="D18" s="245">
        <v>36.5</v>
      </c>
      <c r="E18" s="245">
        <v>36.1</v>
      </c>
      <c r="F18" s="245">
        <v>39</v>
      </c>
      <c r="G18" s="245">
        <v>42</v>
      </c>
      <c r="H18" s="245">
        <v>38.1</v>
      </c>
      <c r="I18" s="256">
        <v>35.4</v>
      </c>
      <c r="J18" s="256">
        <v>36.200000000000003</v>
      </c>
      <c r="K18" s="256">
        <v>35.4</v>
      </c>
      <c r="L18" s="256">
        <v>36.6</v>
      </c>
      <c r="M18" s="256">
        <v>36.299999999999997</v>
      </c>
      <c r="N18" s="256">
        <v>38.5</v>
      </c>
      <c r="O18" s="256">
        <v>36.5</v>
      </c>
      <c r="P18" s="256">
        <v>40.200000000000003</v>
      </c>
      <c r="Q18" s="256">
        <v>46.400000000000013</v>
      </c>
      <c r="R18" s="256">
        <v>46.900000000000013</v>
      </c>
      <c r="S18" s="256">
        <v>43.8</v>
      </c>
      <c r="T18" s="256">
        <v>40.400000000000013</v>
      </c>
      <c r="U18" s="256">
        <v>39.900000000000013</v>
      </c>
      <c r="V18" s="256">
        <v>40.400000000000013</v>
      </c>
      <c r="W18" s="256">
        <v>40</v>
      </c>
      <c r="X18" s="256">
        <v>38.799999999999997</v>
      </c>
      <c r="Y18" s="256">
        <v>39.6</v>
      </c>
      <c r="Z18" s="256">
        <v>40.700000000000003</v>
      </c>
      <c r="AA18" s="256">
        <v>39.700000000000003</v>
      </c>
      <c r="AB18" s="256">
        <v>44.3</v>
      </c>
      <c r="AC18" s="256">
        <v>46.5</v>
      </c>
      <c r="AD18" s="256">
        <v>44.2</v>
      </c>
      <c r="AE18" s="256">
        <v>43.7</v>
      </c>
      <c r="AF18" s="256">
        <v>45.7</v>
      </c>
      <c r="AG18" s="361">
        <v>47.6</v>
      </c>
      <c r="AH18" s="361">
        <v>47.5</v>
      </c>
      <c r="AI18" s="264">
        <f t="shared" si="2"/>
        <v>42.145454545454541</v>
      </c>
      <c r="AJ18" s="237">
        <f t="shared" si="1"/>
        <v>40.081818181818193</v>
      </c>
    </row>
    <row r="19" spans="1:36" ht="13.15" customHeight="1">
      <c r="A19" s="246" t="s">
        <v>433</v>
      </c>
      <c r="B19" s="246" t="s">
        <v>434</v>
      </c>
      <c r="C19" s="245">
        <v>34.4</v>
      </c>
      <c r="D19" s="245">
        <v>36.4</v>
      </c>
      <c r="E19" s="245">
        <v>50</v>
      </c>
      <c r="F19" s="245">
        <v>41</v>
      </c>
      <c r="G19" s="245">
        <v>40.700000000000003</v>
      </c>
      <c r="H19" s="245">
        <v>39.400000000000013</v>
      </c>
      <c r="I19" s="256">
        <v>37.1</v>
      </c>
      <c r="J19" s="256">
        <v>35.1</v>
      </c>
      <c r="K19" s="256">
        <v>33.6</v>
      </c>
      <c r="L19" s="256">
        <v>33.9</v>
      </c>
      <c r="M19" s="256">
        <v>34.1</v>
      </c>
      <c r="N19" s="256">
        <v>34.4</v>
      </c>
      <c r="O19" s="256">
        <v>35.299999999999997</v>
      </c>
      <c r="P19" s="256">
        <v>38.1</v>
      </c>
      <c r="Q19" s="256">
        <v>44.8</v>
      </c>
      <c r="R19" s="256">
        <v>43</v>
      </c>
      <c r="S19" s="256">
        <v>40.1</v>
      </c>
      <c r="T19" s="256">
        <v>36.6</v>
      </c>
      <c r="U19" s="256">
        <v>35.700000000000003</v>
      </c>
      <c r="V19" s="256">
        <v>35</v>
      </c>
      <c r="W19" s="256">
        <v>35.200000000000003</v>
      </c>
      <c r="X19" s="256">
        <v>34.5</v>
      </c>
      <c r="Y19" s="256">
        <v>33.4</v>
      </c>
      <c r="Z19" s="256">
        <v>33.799999999999997</v>
      </c>
      <c r="AA19" s="256">
        <v>34.6</v>
      </c>
      <c r="AB19" s="256">
        <v>42.3</v>
      </c>
      <c r="AC19" s="256">
        <v>37.299999999999997</v>
      </c>
      <c r="AD19" s="256">
        <v>36.299999999999997</v>
      </c>
      <c r="AE19" s="256">
        <v>37.4</v>
      </c>
      <c r="AF19" s="256">
        <v>39.5</v>
      </c>
      <c r="AG19" s="361">
        <v>41.6</v>
      </c>
      <c r="AH19" s="361">
        <v>41.900000000000013</v>
      </c>
      <c r="AI19" s="264">
        <f t="shared" si="2"/>
        <v>36.299999999999997</v>
      </c>
      <c r="AJ19" s="237">
        <f t="shared" si="1"/>
        <v>37.236363636363642</v>
      </c>
    </row>
    <row r="20" spans="1:36" ht="13.15" customHeight="1">
      <c r="A20" s="246" t="s">
        <v>435</v>
      </c>
      <c r="B20" s="246" t="s">
        <v>436</v>
      </c>
      <c r="C20" s="245">
        <v>41.400000000000013</v>
      </c>
      <c r="D20" s="245">
        <v>41.7</v>
      </c>
      <c r="E20" s="245">
        <v>41.5</v>
      </c>
      <c r="F20" s="245">
        <v>41.900000000000013</v>
      </c>
      <c r="G20" s="245">
        <v>40.200000000000003</v>
      </c>
      <c r="H20" s="245">
        <v>38</v>
      </c>
      <c r="I20" s="256">
        <v>38.1</v>
      </c>
      <c r="J20" s="256">
        <v>41.8</v>
      </c>
      <c r="K20" s="256">
        <v>43.3</v>
      </c>
      <c r="L20" s="256">
        <v>43.7</v>
      </c>
      <c r="M20" s="256">
        <v>43.400000000000013</v>
      </c>
      <c r="N20" s="256">
        <v>39.400000000000013</v>
      </c>
      <c r="O20" s="256">
        <v>37.4</v>
      </c>
      <c r="P20" s="256">
        <v>37.9</v>
      </c>
      <c r="Q20" s="256">
        <v>42.7</v>
      </c>
      <c r="R20" s="256">
        <v>42</v>
      </c>
      <c r="S20" s="256">
        <v>41.5</v>
      </c>
      <c r="T20" s="256">
        <v>41.8</v>
      </c>
      <c r="U20" s="256">
        <v>41.2</v>
      </c>
      <c r="V20" s="256">
        <v>40.6</v>
      </c>
      <c r="W20" s="256">
        <v>40.400000000000013</v>
      </c>
      <c r="X20" s="256">
        <v>40</v>
      </c>
      <c r="Y20" s="256">
        <v>41.3</v>
      </c>
      <c r="Z20" s="256">
        <v>42.3</v>
      </c>
      <c r="AA20" s="256">
        <v>43.1</v>
      </c>
      <c r="AB20" s="256">
        <v>47</v>
      </c>
      <c r="AC20" s="256">
        <v>42.400000000000013</v>
      </c>
      <c r="AD20" s="256">
        <v>44.3</v>
      </c>
      <c r="AE20" s="256">
        <v>47</v>
      </c>
      <c r="AF20" s="256">
        <v>46.900000000000013</v>
      </c>
      <c r="AG20" s="361">
        <v>48</v>
      </c>
      <c r="AH20" s="361">
        <v>48.2</v>
      </c>
      <c r="AI20" s="264">
        <f t="shared" si="2"/>
        <v>43.209090909090918</v>
      </c>
      <c r="AJ20" s="237">
        <f t="shared" si="1"/>
        <v>41.300000000000004</v>
      </c>
    </row>
    <row r="21" spans="1:36" ht="13.15" customHeight="1">
      <c r="A21" s="234" t="s">
        <v>437</v>
      </c>
      <c r="B21" s="234" t="s">
        <v>438</v>
      </c>
      <c r="C21" s="245">
        <v>55</v>
      </c>
      <c r="D21" s="245">
        <v>50.900000000000013</v>
      </c>
      <c r="E21" s="245">
        <v>49.5</v>
      </c>
      <c r="F21" s="245">
        <v>50.7</v>
      </c>
      <c r="G21" s="245">
        <v>48.900000000000013</v>
      </c>
      <c r="H21" s="245">
        <v>47.3</v>
      </c>
      <c r="I21" s="256">
        <v>47.2</v>
      </c>
      <c r="J21" s="256">
        <v>51</v>
      </c>
      <c r="K21" s="256">
        <v>49.2</v>
      </c>
      <c r="L21" s="256">
        <v>48.8</v>
      </c>
      <c r="M21" s="256">
        <v>49.400000000000013</v>
      </c>
      <c r="N21" s="256">
        <v>51.400000000000013</v>
      </c>
      <c r="O21" s="256">
        <v>49.900000000000013</v>
      </c>
      <c r="P21" s="256">
        <v>48.8</v>
      </c>
      <c r="Q21" s="256">
        <v>50.7</v>
      </c>
      <c r="R21" s="256">
        <v>48.900000000000013</v>
      </c>
      <c r="S21" s="256">
        <v>49.1</v>
      </c>
      <c r="T21" s="256">
        <v>49.2</v>
      </c>
      <c r="U21" s="256">
        <v>50.1</v>
      </c>
      <c r="V21" s="256">
        <v>50</v>
      </c>
      <c r="W21" s="256">
        <v>50.400000000000013</v>
      </c>
      <c r="X21" s="256">
        <v>46.7</v>
      </c>
      <c r="Y21" s="256">
        <v>46.6</v>
      </c>
      <c r="Z21" s="256">
        <v>45.900000000000013</v>
      </c>
      <c r="AA21" s="256">
        <v>45.8</v>
      </c>
      <c r="AB21" s="256">
        <v>51</v>
      </c>
      <c r="AC21" s="256">
        <v>48.1</v>
      </c>
      <c r="AD21" s="256">
        <v>48.7</v>
      </c>
      <c r="AE21" s="256">
        <v>49.2</v>
      </c>
      <c r="AF21" s="256">
        <v>46.900000000000013</v>
      </c>
      <c r="AG21" s="361">
        <v>47.1</v>
      </c>
      <c r="AH21" s="361">
        <v>46.8</v>
      </c>
      <c r="AI21" s="264">
        <f t="shared" si="2"/>
        <v>48.118181818181824</v>
      </c>
      <c r="AJ21" s="237">
        <f t="shared" si="1"/>
        <v>49.590909090909093</v>
      </c>
    </row>
    <row r="22" spans="1:36" ht="13.15" customHeight="1">
      <c r="A22" s="246" t="s">
        <v>439</v>
      </c>
      <c r="B22" s="246" t="s">
        <v>439</v>
      </c>
      <c r="C22" s="245">
        <v>39</v>
      </c>
      <c r="D22" s="245">
        <v>41.400000000000013</v>
      </c>
      <c r="E22" s="245">
        <v>41.6</v>
      </c>
      <c r="F22" s="245">
        <v>41.2</v>
      </c>
      <c r="G22" s="245">
        <v>41.6</v>
      </c>
      <c r="H22" s="245">
        <v>40.400000000000013</v>
      </c>
      <c r="I22" s="256">
        <v>41.7</v>
      </c>
      <c r="J22" s="256">
        <v>41.5</v>
      </c>
      <c r="K22" s="256">
        <v>45.2</v>
      </c>
      <c r="L22" s="256">
        <v>41.8</v>
      </c>
      <c r="M22" s="256">
        <v>42.6</v>
      </c>
      <c r="N22" s="256">
        <v>42.5</v>
      </c>
      <c r="O22" s="256">
        <v>41.2</v>
      </c>
      <c r="P22" s="256">
        <v>42.1</v>
      </c>
      <c r="Q22" s="256">
        <v>41.1</v>
      </c>
      <c r="R22" s="256">
        <v>40.1</v>
      </c>
      <c r="S22" s="256">
        <v>41.5</v>
      </c>
      <c r="T22" s="256">
        <v>41.7</v>
      </c>
      <c r="U22" s="256">
        <v>40.1</v>
      </c>
      <c r="V22" s="256">
        <v>39.6</v>
      </c>
      <c r="W22" s="256">
        <v>37.799999999999997</v>
      </c>
      <c r="X22" s="256">
        <v>35.5</v>
      </c>
      <c r="Y22" s="256">
        <v>32.700000000000003</v>
      </c>
      <c r="Z22" s="256">
        <v>34.5</v>
      </c>
      <c r="AA22" s="256">
        <v>34.9</v>
      </c>
      <c r="AB22" s="256">
        <v>42.1</v>
      </c>
      <c r="AC22" s="256">
        <v>39.5</v>
      </c>
      <c r="AD22" s="256">
        <v>37.700000000000003</v>
      </c>
      <c r="AE22" s="256">
        <v>36.700000000000003</v>
      </c>
      <c r="AF22" s="256">
        <v>38.299999999999997</v>
      </c>
      <c r="AG22" s="361">
        <v>36.299999999999997</v>
      </c>
      <c r="AH22" s="361">
        <v>36</v>
      </c>
      <c r="AI22" s="264">
        <f t="shared" si="2"/>
        <v>37.209090909090911</v>
      </c>
      <c r="AJ22" s="237">
        <f t="shared" si="1"/>
        <v>41.809090909090912</v>
      </c>
    </row>
    <row r="23" spans="1:36" ht="13.15" customHeight="1">
      <c r="A23" s="246" t="s">
        <v>440</v>
      </c>
      <c r="B23" s="246" t="s">
        <v>441</v>
      </c>
      <c r="C23" s="245">
        <v>54.8</v>
      </c>
      <c r="D23" s="245">
        <v>48.1</v>
      </c>
      <c r="E23" s="245">
        <v>46.5</v>
      </c>
      <c r="F23" s="245">
        <v>45.400000000000013</v>
      </c>
      <c r="G23" s="245">
        <v>44.3</v>
      </c>
      <c r="H23" s="245">
        <v>43.2</v>
      </c>
      <c r="I23" s="256">
        <v>44.1</v>
      </c>
      <c r="J23" s="256">
        <v>44.8</v>
      </c>
      <c r="K23" s="256">
        <v>45.8</v>
      </c>
      <c r="L23" s="256">
        <v>44.7</v>
      </c>
      <c r="M23" s="256">
        <v>43.400000000000013</v>
      </c>
      <c r="N23" s="256">
        <v>44</v>
      </c>
      <c r="O23" s="256">
        <v>43.3</v>
      </c>
      <c r="P23" s="256">
        <v>44.3</v>
      </c>
      <c r="Q23" s="256">
        <v>48.400000000000013</v>
      </c>
      <c r="R23" s="256">
        <v>48.900000000000013</v>
      </c>
      <c r="S23" s="256">
        <v>47.8</v>
      </c>
      <c r="T23" s="256">
        <v>47.6</v>
      </c>
      <c r="U23" s="256">
        <v>47.5</v>
      </c>
      <c r="V23" s="256">
        <v>46.7</v>
      </c>
      <c r="W23" s="256">
        <v>45.3</v>
      </c>
      <c r="X23" s="256">
        <v>43.900000000000013</v>
      </c>
      <c r="Y23" s="256">
        <v>42.8</v>
      </c>
      <c r="Z23" s="256">
        <v>42.400000000000013</v>
      </c>
      <c r="AA23" s="256">
        <v>42.1</v>
      </c>
      <c r="AB23" s="256">
        <v>47.8</v>
      </c>
      <c r="AC23" s="256">
        <v>45.900000000000013</v>
      </c>
      <c r="AD23" s="256">
        <v>43.2</v>
      </c>
      <c r="AE23" s="256">
        <v>43.2</v>
      </c>
      <c r="AF23" s="256">
        <v>43.900000000000013</v>
      </c>
      <c r="AG23" s="361">
        <v>44.3</v>
      </c>
      <c r="AH23" s="361">
        <v>45.2</v>
      </c>
      <c r="AI23" s="264">
        <f t="shared" si="2"/>
        <v>44.290909090909096</v>
      </c>
      <c r="AJ23" s="237">
        <f t="shared" si="1"/>
        <v>45.972727272727283</v>
      </c>
    </row>
    <row r="24" spans="1:36" ht="13.15" customHeight="1">
      <c r="A24" s="246" t="s">
        <v>442</v>
      </c>
      <c r="B24" s="246" t="s">
        <v>443</v>
      </c>
      <c r="C24" s="245">
        <v>56</v>
      </c>
      <c r="D24" s="245">
        <v>56</v>
      </c>
      <c r="E24" s="245">
        <v>52.7</v>
      </c>
      <c r="F24" s="245">
        <v>52.6</v>
      </c>
      <c r="G24" s="245">
        <v>52.400000000000013</v>
      </c>
      <c r="H24" s="245">
        <v>51.400000000000013</v>
      </c>
      <c r="I24" s="256">
        <v>51.8</v>
      </c>
      <c r="J24" s="256">
        <v>51.6</v>
      </c>
      <c r="K24" s="256">
        <v>51.8</v>
      </c>
      <c r="L24" s="256">
        <v>54.3</v>
      </c>
      <c r="M24" s="256">
        <v>51.7</v>
      </c>
      <c r="N24" s="256">
        <v>50.900000000000013</v>
      </c>
      <c r="O24" s="256">
        <v>49.7</v>
      </c>
      <c r="P24" s="256">
        <v>50.400000000000013</v>
      </c>
      <c r="Q24" s="256">
        <v>54.6</v>
      </c>
      <c r="R24" s="256">
        <v>53.400000000000013</v>
      </c>
      <c r="S24" s="256">
        <v>51.3</v>
      </c>
      <c r="T24" s="256">
        <v>51.8</v>
      </c>
      <c r="U24" s="256">
        <v>52.400000000000013</v>
      </c>
      <c r="V24" s="256">
        <v>52.400000000000013</v>
      </c>
      <c r="W24" s="256">
        <v>51.2</v>
      </c>
      <c r="X24" s="256">
        <v>50.6</v>
      </c>
      <c r="Y24" s="256">
        <v>49.8</v>
      </c>
      <c r="Z24" s="256">
        <v>49.2</v>
      </c>
      <c r="AA24" s="256">
        <v>49.1</v>
      </c>
      <c r="AB24" s="256">
        <v>57.3</v>
      </c>
      <c r="AC24" s="256">
        <v>56</v>
      </c>
      <c r="AD24" s="256">
        <v>53.1</v>
      </c>
      <c r="AE24" s="256">
        <v>52.7</v>
      </c>
      <c r="AF24" s="256">
        <v>56.3</v>
      </c>
      <c r="AG24" s="361">
        <v>56.400000000000013</v>
      </c>
      <c r="AH24" s="361">
        <v>56.3</v>
      </c>
      <c r="AI24" s="264">
        <f t="shared" si="2"/>
        <v>52.518181818181823</v>
      </c>
      <c r="AJ24" s="237">
        <f t="shared" si="1"/>
        <v>52.027272727272731</v>
      </c>
    </row>
    <row r="25" spans="1:36" ht="13.15" customHeight="1">
      <c r="A25" s="234" t="s">
        <v>444</v>
      </c>
      <c r="B25" s="234" t="s">
        <v>445</v>
      </c>
      <c r="C25" s="245">
        <v>47.7</v>
      </c>
      <c r="D25" s="245">
        <v>50.900000000000013</v>
      </c>
      <c r="E25" s="245">
        <v>46.900000000000013</v>
      </c>
      <c r="F25" s="245">
        <v>44.900000000000013</v>
      </c>
      <c r="G25" s="245">
        <v>43.2</v>
      </c>
      <c r="H25" s="245">
        <v>42.900000000000013</v>
      </c>
      <c r="I25" s="256">
        <v>44.6</v>
      </c>
      <c r="J25" s="256">
        <v>45.1</v>
      </c>
      <c r="K25" s="256">
        <v>45.5</v>
      </c>
      <c r="L25" s="256">
        <v>43.3</v>
      </c>
      <c r="M25" s="256">
        <v>44.1</v>
      </c>
      <c r="N25" s="256">
        <v>44.3</v>
      </c>
      <c r="O25" s="256">
        <v>42.8</v>
      </c>
      <c r="P25" s="256">
        <v>44</v>
      </c>
      <c r="Q25" s="256">
        <v>44.900000000000013</v>
      </c>
      <c r="R25" s="256">
        <v>46</v>
      </c>
      <c r="S25" s="256">
        <v>44.1</v>
      </c>
      <c r="T25" s="256">
        <v>43.2</v>
      </c>
      <c r="U25" s="256">
        <v>43.2</v>
      </c>
      <c r="V25" s="256">
        <v>42.7</v>
      </c>
      <c r="W25" s="256">
        <v>41.5</v>
      </c>
      <c r="X25" s="256">
        <v>41.1</v>
      </c>
      <c r="Y25" s="256">
        <v>41.1</v>
      </c>
      <c r="Z25" s="256">
        <v>41</v>
      </c>
      <c r="AA25" s="256">
        <v>41.400000000000013</v>
      </c>
      <c r="AB25" s="256">
        <v>47.7</v>
      </c>
      <c r="AC25" s="256">
        <v>43.6</v>
      </c>
      <c r="AD25" s="256">
        <v>43.2</v>
      </c>
      <c r="AE25" s="256">
        <v>46.900000000000013</v>
      </c>
      <c r="AF25" s="256">
        <v>49.400000000000013</v>
      </c>
      <c r="AG25" s="361">
        <v>50.2</v>
      </c>
      <c r="AH25" s="361">
        <v>50.6</v>
      </c>
      <c r="AI25" s="264">
        <f t="shared" si="2"/>
        <v>43.600000000000009</v>
      </c>
      <c r="AJ25" s="237">
        <f t="shared" si="1"/>
        <v>44.127272727272732</v>
      </c>
    </row>
    <row r="26" spans="1:36" ht="13.15" customHeight="1">
      <c r="A26" s="246" t="s">
        <v>446</v>
      </c>
      <c r="B26" s="246" t="s">
        <v>447</v>
      </c>
      <c r="C26" s="245">
        <v>42.6</v>
      </c>
      <c r="D26" s="245">
        <v>43.1</v>
      </c>
      <c r="E26" s="245">
        <v>42.5</v>
      </c>
      <c r="F26" s="245">
        <v>42.7</v>
      </c>
      <c r="G26" s="245">
        <v>42.6</v>
      </c>
      <c r="H26" s="245">
        <v>42.7</v>
      </c>
      <c r="I26" s="256">
        <v>44.1</v>
      </c>
      <c r="J26" s="256">
        <v>43.7</v>
      </c>
      <c r="K26" s="256">
        <v>45.400000000000013</v>
      </c>
      <c r="L26" s="256">
        <v>46.3</v>
      </c>
      <c r="M26" s="256">
        <v>46.8</v>
      </c>
      <c r="N26" s="256">
        <v>45.2</v>
      </c>
      <c r="O26" s="256">
        <v>44.5</v>
      </c>
      <c r="P26" s="256">
        <v>45.5</v>
      </c>
      <c r="Q26" s="256">
        <v>50.3</v>
      </c>
      <c r="R26" s="256">
        <v>51.900000000000013</v>
      </c>
      <c r="S26" s="256">
        <v>50</v>
      </c>
      <c r="T26" s="256">
        <v>48.8</v>
      </c>
      <c r="U26" s="256">
        <v>50</v>
      </c>
      <c r="V26" s="256">
        <v>51.7</v>
      </c>
      <c r="W26" s="256">
        <v>48.3</v>
      </c>
      <c r="X26" s="256">
        <v>44.900000000000013</v>
      </c>
      <c r="Y26" s="256">
        <v>45.5</v>
      </c>
      <c r="Z26" s="256">
        <v>43.3</v>
      </c>
      <c r="AA26" s="256">
        <v>42.5</v>
      </c>
      <c r="AB26" s="256">
        <v>49.1</v>
      </c>
      <c r="AC26" s="256">
        <v>47.3</v>
      </c>
      <c r="AD26" s="256">
        <v>43.900000000000013</v>
      </c>
      <c r="AE26" s="256">
        <v>42.3</v>
      </c>
      <c r="AF26" s="256">
        <v>42.8</v>
      </c>
      <c r="AG26" s="361">
        <v>44</v>
      </c>
      <c r="AH26" s="361">
        <v>45</v>
      </c>
      <c r="AI26" s="264">
        <f t="shared" si="2"/>
        <v>45.600000000000009</v>
      </c>
      <c r="AJ26" s="237">
        <f t="shared" si="1"/>
        <v>47.7</v>
      </c>
    </row>
    <row r="27" spans="1:36" ht="13.15" customHeight="1">
      <c r="A27" s="234" t="s">
        <v>448</v>
      </c>
      <c r="B27" s="234" t="s">
        <v>449</v>
      </c>
      <c r="C27" s="245">
        <v>34.299999999999997</v>
      </c>
      <c r="D27" s="245">
        <v>33.200000000000003</v>
      </c>
      <c r="E27" s="245">
        <v>34.6</v>
      </c>
      <c r="F27" s="245">
        <v>35.6</v>
      </c>
      <c r="G27" s="245">
        <v>39.299999999999997</v>
      </c>
      <c r="H27" s="245">
        <v>38.5</v>
      </c>
      <c r="I27" s="256">
        <v>36.299999999999997</v>
      </c>
      <c r="J27" s="256">
        <v>34.9</v>
      </c>
      <c r="K27" s="256">
        <v>34.299999999999997</v>
      </c>
      <c r="L27" s="256">
        <v>33.799999999999997</v>
      </c>
      <c r="M27" s="256">
        <v>33.5</v>
      </c>
      <c r="N27" s="256">
        <v>35.6</v>
      </c>
      <c r="O27" s="256">
        <v>37.5</v>
      </c>
      <c r="P27" s="256">
        <v>37.700000000000003</v>
      </c>
      <c r="Q27" s="256">
        <v>39.700000000000003</v>
      </c>
      <c r="R27" s="256">
        <v>39.400000000000013</v>
      </c>
      <c r="S27" s="256">
        <v>37.9</v>
      </c>
      <c r="T27" s="256">
        <v>36.1</v>
      </c>
      <c r="U27" s="256">
        <v>35.799999999999997</v>
      </c>
      <c r="V27" s="256">
        <v>35.5</v>
      </c>
      <c r="W27" s="256">
        <v>35.9</v>
      </c>
      <c r="X27" s="256">
        <v>34.799999999999997</v>
      </c>
      <c r="Y27" s="256">
        <v>33.6</v>
      </c>
      <c r="Z27" s="256">
        <v>34.299999999999997</v>
      </c>
      <c r="AA27" s="256">
        <v>36.1</v>
      </c>
      <c r="AB27" s="256">
        <v>41.5</v>
      </c>
      <c r="AC27" s="256">
        <v>39.799999999999997</v>
      </c>
      <c r="AD27" s="256">
        <v>40.700000000000003</v>
      </c>
      <c r="AE27" s="256">
        <v>40.6</v>
      </c>
      <c r="AF27" s="256">
        <v>43.5</v>
      </c>
      <c r="AG27" s="361">
        <v>43.2</v>
      </c>
      <c r="AH27" s="361">
        <v>42.900000000000013</v>
      </c>
      <c r="AI27" s="264">
        <f t="shared" si="2"/>
        <v>37.845454545454544</v>
      </c>
      <c r="AJ27" s="237">
        <f t="shared" si="1"/>
        <v>36.481818181818184</v>
      </c>
    </row>
    <row r="28" spans="1:36" ht="13.15" customHeight="1">
      <c r="A28" s="246" t="s">
        <v>450</v>
      </c>
      <c r="B28" s="246" t="s">
        <v>451</v>
      </c>
      <c r="C28" s="245">
        <v>53</v>
      </c>
      <c r="D28" s="245">
        <v>45.1</v>
      </c>
      <c r="E28" s="245">
        <v>45.400000000000013</v>
      </c>
      <c r="F28" s="245">
        <v>46.400000000000013</v>
      </c>
      <c r="G28" s="245">
        <v>47.2</v>
      </c>
      <c r="H28" s="245">
        <v>47.8</v>
      </c>
      <c r="I28" s="256">
        <v>49.2</v>
      </c>
      <c r="J28" s="256">
        <v>47.8</v>
      </c>
      <c r="K28" s="256">
        <v>47.6</v>
      </c>
      <c r="L28" s="256">
        <v>46.900000000000013</v>
      </c>
      <c r="M28" s="256">
        <v>46.7</v>
      </c>
      <c r="N28" s="256">
        <v>45.7</v>
      </c>
      <c r="O28" s="256">
        <v>43.5</v>
      </c>
      <c r="P28" s="256">
        <v>45.2</v>
      </c>
      <c r="Q28" s="256">
        <v>50</v>
      </c>
      <c r="R28" s="256">
        <v>50.7</v>
      </c>
      <c r="S28" s="256">
        <v>51.400000000000013</v>
      </c>
      <c r="T28" s="256">
        <v>50</v>
      </c>
      <c r="U28" s="256">
        <v>57.7</v>
      </c>
      <c r="V28" s="256">
        <v>50.6</v>
      </c>
      <c r="W28" s="256">
        <v>49.5</v>
      </c>
      <c r="X28" s="256">
        <v>46.900000000000013</v>
      </c>
      <c r="Y28" s="256">
        <v>44.6</v>
      </c>
      <c r="Z28" s="256">
        <v>44.1</v>
      </c>
      <c r="AA28" s="256">
        <v>43.8</v>
      </c>
      <c r="AB28" s="256">
        <v>51.8</v>
      </c>
      <c r="AC28" s="256">
        <v>49.900000000000013</v>
      </c>
      <c r="AD28" s="256">
        <v>47.7</v>
      </c>
      <c r="AE28" s="256">
        <v>46.5</v>
      </c>
      <c r="AF28" s="256">
        <v>46.8</v>
      </c>
      <c r="AG28" s="361">
        <v>47.8</v>
      </c>
      <c r="AH28" s="361">
        <v>48.3</v>
      </c>
      <c r="AI28" s="264">
        <f t="shared" si="2"/>
        <v>47.472727272727276</v>
      </c>
      <c r="AJ28" s="237">
        <f t="shared" si="1"/>
        <v>48.672727272727279</v>
      </c>
    </row>
    <row r="29" spans="1:36" ht="13.15" customHeight="1">
      <c r="A29" s="246" t="s">
        <v>452</v>
      </c>
      <c r="B29" s="246" t="s">
        <v>453</v>
      </c>
      <c r="C29" s="245">
        <v>47.8</v>
      </c>
      <c r="D29" s="245">
        <v>52.8</v>
      </c>
      <c r="E29" s="245">
        <v>48.6</v>
      </c>
      <c r="F29" s="245">
        <v>46.2</v>
      </c>
      <c r="G29" s="245">
        <v>48.400000000000013</v>
      </c>
      <c r="H29" s="245">
        <v>53.2</v>
      </c>
      <c r="I29" s="256">
        <v>46.2</v>
      </c>
      <c r="J29" s="256">
        <v>46</v>
      </c>
      <c r="K29" s="256">
        <v>40</v>
      </c>
      <c r="L29" s="256">
        <v>38.400000000000013</v>
      </c>
      <c r="M29" s="256">
        <v>39.1</v>
      </c>
      <c r="N29" s="256">
        <v>38.200000000000003</v>
      </c>
      <c r="O29" s="256">
        <v>35.9</v>
      </c>
      <c r="P29" s="256">
        <v>36.5</v>
      </c>
      <c r="Q29" s="256">
        <v>43.2</v>
      </c>
      <c r="R29" s="256">
        <v>41</v>
      </c>
      <c r="S29" s="256">
        <v>40.799999999999997</v>
      </c>
      <c r="T29" s="256">
        <v>40</v>
      </c>
      <c r="U29" s="256">
        <v>41.1</v>
      </c>
      <c r="V29" s="256">
        <v>42</v>
      </c>
      <c r="W29" s="256">
        <v>44.1</v>
      </c>
      <c r="X29" s="256">
        <v>40.900000000000013</v>
      </c>
      <c r="Y29" s="256">
        <v>39.799999999999997</v>
      </c>
      <c r="Z29" s="256">
        <v>39.700000000000003</v>
      </c>
      <c r="AA29" s="256">
        <v>40.6</v>
      </c>
      <c r="AB29" s="256">
        <v>44.5</v>
      </c>
      <c r="AC29" s="256">
        <v>44.900000000000013</v>
      </c>
      <c r="AD29" s="256">
        <v>43</v>
      </c>
      <c r="AE29" s="256">
        <v>48</v>
      </c>
      <c r="AF29" s="256">
        <v>47.1</v>
      </c>
      <c r="AG29" s="361">
        <v>48.5</v>
      </c>
      <c r="AH29" s="361">
        <v>49.1</v>
      </c>
      <c r="AI29" s="264">
        <f t="shared" si="2"/>
        <v>43.145454545454555</v>
      </c>
      <c r="AJ29" s="237">
        <f t="shared" si="1"/>
        <v>39.472727272727276</v>
      </c>
    </row>
    <row r="30" spans="1:36" ht="13.15" customHeight="1">
      <c r="A30" s="246" t="s">
        <v>454</v>
      </c>
      <c r="B30" s="246" t="s">
        <v>455</v>
      </c>
      <c r="C30" s="245">
        <v>61</v>
      </c>
      <c r="D30" s="245">
        <v>59.5</v>
      </c>
      <c r="E30" s="245">
        <v>56.1</v>
      </c>
      <c r="F30" s="245">
        <v>52.3</v>
      </c>
      <c r="G30" s="245">
        <v>51</v>
      </c>
      <c r="H30" s="245">
        <v>47.900000000000013</v>
      </c>
      <c r="I30" s="256">
        <v>47.3</v>
      </c>
      <c r="J30" s="256">
        <v>48.5</v>
      </c>
      <c r="K30" s="256">
        <v>49.3</v>
      </c>
      <c r="L30" s="256">
        <v>49.1</v>
      </c>
      <c r="M30" s="256">
        <v>49</v>
      </c>
      <c r="N30" s="256">
        <v>48.1</v>
      </c>
      <c r="O30" s="256">
        <v>46.6</v>
      </c>
      <c r="P30" s="256">
        <v>47.900000000000013</v>
      </c>
      <c r="Q30" s="256">
        <v>54.1</v>
      </c>
      <c r="R30" s="256">
        <v>54</v>
      </c>
      <c r="S30" s="256">
        <v>53.8</v>
      </c>
      <c r="T30" s="256">
        <v>55.7</v>
      </c>
      <c r="U30" s="256">
        <v>57.1</v>
      </c>
      <c r="V30" s="256">
        <v>57.6</v>
      </c>
      <c r="W30" s="256">
        <v>55.7</v>
      </c>
      <c r="X30" s="256">
        <v>55.1</v>
      </c>
      <c r="Y30" s="256">
        <v>52.8</v>
      </c>
      <c r="Z30" s="256">
        <v>52.7</v>
      </c>
      <c r="AA30" s="256">
        <v>52.6</v>
      </c>
      <c r="AB30" s="256">
        <v>56.5</v>
      </c>
      <c r="AC30" s="256">
        <v>55.1</v>
      </c>
      <c r="AD30" s="256">
        <v>52.6</v>
      </c>
      <c r="AE30" s="256">
        <v>55.900000000000013</v>
      </c>
      <c r="AF30" s="256">
        <v>57.6</v>
      </c>
      <c r="AG30" s="361">
        <v>57.5</v>
      </c>
      <c r="AH30" s="361">
        <v>57.2</v>
      </c>
      <c r="AI30" s="264">
        <f t="shared" si="2"/>
        <v>54.927272727272729</v>
      </c>
      <c r="AJ30" s="237">
        <f t="shared" si="1"/>
        <v>51.336363636363643</v>
      </c>
    </row>
    <row r="31" spans="1:36" ht="13.15" customHeight="1">
      <c r="A31" s="234" t="s">
        <v>456</v>
      </c>
      <c r="B31" s="234" t="s">
        <v>457</v>
      </c>
      <c r="C31" s="245">
        <v>63.2</v>
      </c>
      <c r="D31" s="245">
        <v>61</v>
      </c>
      <c r="E31" s="245">
        <v>58.8</v>
      </c>
      <c r="F31" s="245">
        <v>56.5</v>
      </c>
      <c r="G31" s="245">
        <v>56.1</v>
      </c>
      <c r="H31" s="245">
        <v>53.1</v>
      </c>
      <c r="I31" s="256">
        <v>52.6</v>
      </c>
      <c r="J31" s="256">
        <v>53.6</v>
      </c>
      <c r="K31" s="256">
        <v>53.900000000000013</v>
      </c>
      <c r="L31" s="256">
        <v>52.7</v>
      </c>
      <c r="M31" s="256">
        <v>52.2</v>
      </c>
      <c r="N31" s="256">
        <v>51.1</v>
      </c>
      <c r="O31" s="256">
        <v>49.400000000000013</v>
      </c>
      <c r="P31" s="256">
        <v>50.400000000000013</v>
      </c>
      <c r="Q31" s="256">
        <v>52.8</v>
      </c>
      <c r="R31" s="256">
        <v>50.8</v>
      </c>
      <c r="S31" s="256">
        <v>50.2</v>
      </c>
      <c r="T31" s="256">
        <v>51.400000000000013</v>
      </c>
      <c r="U31" s="256">
        <v>52.400000000000013</v>
      </c>
      <c r="V31" s="256">
        <v>51.8</v>
      </c>
      <c r="W31" s="256">
        <v>50.3</v>
      </c>
      <c r="X31" s="256">
        <v>50.400000000000013</v>
      </c>
      <c r="Y31" s="256">
        <v>50.2</v>
      </c>
      <c r="Z31" s="256">
        <v>50.7</v>
      </c>
      <c r="AA31" s="256">
        <v>49.7</v>
      </c>
      <c r="AB31" s="256">
        <v>53</v>
      </c>
      <c r="AC31" s="256">
        <v>50</v>
      </c>
      <c r="AD31" s="256">
        <v>48.900000000000013</v>
      </c>
      <c r="AE31" s="256">
        <v>49.400000000000013</v>
      </c>
      <c r="AF31" s="256">
        <v>50</v>
      </c>
      <c r="AG31" s="361">
        <v>49.5</v>
      </c>
      <c r="AH31" s="361">
        <v>48.8</v>
      </c>
      <c r="AI31" s="264">
        <f t="shared" si="2"/>
        <v>50.400000000000006</v>
      </c>
      <c r="AJ31" s="237">
        <f t="shared" si="1"/>
        <v>51.572727272727278</v>
      </c>
    </row>
    <row r="32" spans="1:36" s="229" customFormat="1" ht="13.15" customHeight="1">
      <c r="A32" s="294" t="s">
        <v>458</v>
      </c>
      <c r="B32" s="295" t="s">
        <v>459</v>
      </c>
      <c r="C32" s="286">
        <f t="shared" ref="C32:AJ32" si="3">COUNT(C5:C31)</f>
        <v>27</v>
      </c>
      <c r="D32" s="286">
        <f t="shared" si="3"/>
        <v>27</v>
      </c>
      <c r="E32" s="286">
        <f t="shared" si="3"/>
        <v>27</v>
      </c>
      <c r="F32" s="286">
        <f t="shared" si="3"/>
        <v>27</v>
      </c>
      <c r="G32" s="286">
        <f t="shared" si="3"/>
        <v>27</v>
      </c>
      <c r="H32" s="286">
        <f t="shared" si="3"/>
        <v>27</v>
      </c>
      <c r="I32" s="286">
        <f t="shared" si="3"/>
        <v>27</v>
      </c>
      <c r="J32" s="286">
        <f t="shared" si="3"/>
        <v>27</v>
      </c>
      <c r="K32" s="286">
        <f t="shared" si="3"/>
        <v>27</v>
      </c>
      <c r="L32" s="286">
        <f t="shared" si="3"/>
        <v>27</v>
      </c>
      <c r="M32" s="286">
        <f t="shared" si="3"/>
        <v>27</v>
      </c>
      <c r="N32" s="286">
        <f t="shared" si="3"/>
        <v>27</v>
      </c>
      <c r="O32" s="286">
        <f t="shared" si="3"/>
        <v>27</v>
      </c>
      <c r="P32" s="286">
        <f t="shared" si="3"/>
        <v>27</v>
      </c>
      <c r="Q32" s="286">
        <f t="shared" si="3"/>
        <v>27</v>
      </c>
      <c r="R32" s="286">
        <f t="shared" si="3"/>
        <v>27</v>
      </c>
      <c r="S32" s="286">
        <f t="shared" si="3"/>
        <v>27</v>
      </c>
      <c r="T32" s="286">
        <f t="shared" si="3"/>
        <v>27</v>
      </c>
      <c r="U32" s="286">
        <f t="shared" si="3"/>
        <v>27</v>
      </c>
      <c r="V32" s="286">
        <f t="shared" si="3"/>
        <v>27</v>
      </c>
      <c r="W32" s="286">
        <f t="shared" si="3"/>
        <v>27</v>
      </c>
      <c r="X32" s="286">
        <f t="shared" si="3"/>
        <v>27</v>
      </c>
      <c r="Y32" s="286">
        <f t="shared" si="3"/>
        <v>27</v>
      </c>
      <c r="Z32" s="286">
        <f t="shared" si="3"/>
        <v>27</v>
      </c>
      <c r="AA32" s="286">
        <f t="shared" si="3"/>
        <v>27</v>
      </c>
      <c r="AB32" s="286">
        <f t="shared" si="3"/>
        <v>27</v>
      </c>
      <c r="AC32" s="286">
        <f t="shared" si="3"/>
        <v>27</v>
      </c>
      <c r="AD32" s="286">
        <f t="shared" si="3"/>
        <v>27</v>
      </c>
      <c r="AE32" s="409">
        <f t="shared" ref="AE32:AH32" si="4">COUNT(AE5:AE31)</f>
        <v>27</v>
      </c>
      <c r="AF32" s="409">
        <f t="shared" ref="AF32:AG32" si="5">COUNT(AF5:AF31)</f>
        <v>27</v>
      </c>
      <c r="AG32" s="354">
        <f t="shared" si="5"/>
        <v>27</v>
      </c>
      <c r="AH32" s="354">
        <f t="shared" si="4"/>
        <v>27</v>
      </c>
      <c r="AI32" s="290">
        <f t="shared" si="3"/>
        <v>27</v>
      </c>
      <c r="AJ32" s="290">
        <f t="shared" si="3"/>
        <v>27</v>
      </c>
    </row>
    <row r="33" spans="1:36" s="229" customFormat="1" ht="13.15" customHeight="1">
      <c r="A33" s="296" t="s">
        <v>460</v>
      </c>
      <c r="B33" s="297" t="s">
        <v>461</v>
      </c>
      <c r="C33" s="249">
        <f t="shared" ref="C33:AJ33" si="6">_xlfn.RANK.AVG(C29,C5:C31)</f>
        <v>14</v>
      </c>
      <c r="D33" s="249">
        <f t="shared" si="6"/>
        <v>8</v>
      </c>
      <c r="E33" s="249">
        <f t="shared" si="6"/>
        <v>12</v>
      </c>
      <c r="F33" s="249">
        <f t="shared" si="6"/>
        <v>13</v>
      </c>
      <c r="G33" s="249">
        <f t="shared" si="6"/>
        <v>10</v>
      </c>
      <c r="H33" s="249">
        <f t="shared" si="6"/>
        <v>2</v>
      </c>
      <c r="I33" s="249">
        <f t="shared" si="6"/>
        <v>13</v>
      </c>
      <c r="J33" s="249">
        <f t="shared" si="6"/>
        <v>13</v>
      </c>
      <c r="K33" s="249">
        <f t="shared" si="6"/>
        <v>20</v>
      </c>
      <c r="L33" s="249">
        <f t="shared" si="6"/>
        <v>21</v>
      </c>
      <c r="M33" s="249">
        <f t="shared" si="6"/>
        <v>20</v>
      </c>
      <c r="N33" s="249">
        <f t="shared" si="6"/>
        <v>22</v>
      </c>
      <c r="O33" s="249">
        <f t="shared" si="6"/>
        <v>24</v>
      </c>
      <c r="P33" s="249">
        <f t="shared" si="6"/>
        <v>27</v>
      </c>
      <c r="Q33" s="249">
        <f t="shared" si="6"/>
        <v>23</v>
      </c>
      <c r="R33" s="249">
        <f t="shared" si="6"/>
        <v>23</v>
      </c>
      <c r="S33" s="249">
        <f t="shared" si="6"/>
        <v>23</v>
      </c>
      <c r="T33" s="249">
        <f t="shared" si="6"/>
        <v>23</v>
      </c>
      <c r="U33" s="249">
        <f t="shared" si="6"/>
        <v>20</v>
      </c>
      <c r="V33" s="249">
        <f t="shared" si="6"/>
        <v>20</v>
      </c>
      <c r="W33" s="249">
        <f t="shared" si="6"/>
        <v>15</v>
      </c>
      <c r="X33" s="249">
        <f t="shared" si="6"/>
        <v>17</v>
      </c>
      <c r="Y33" s="249">
        <f t="shared" si="6"/>
        <v>18</v>
      </c>
      <c r="Z33" s="249">
        <f t="shared" si="6"/>
        <v>21</v>
      </c>
      <c r="AA33" s="249">
        <f t="shared" si="6"/>
        <v>18</v>
      </c>
      <c r="AB33" s="249">
        <f t="shared" si="6"/>
        <v>21</v>
      </c>
      <c r="AC33" s="249">
        <f t="shared" si="6"/>
        <v>18</v>
      </c>
      <c r="AD33" s="249">
        <f t="shared" si="6"/>
        <v>19.5</v>
      </c>
      <c r="AE33" s="249">
        <f t="shared" ref="AE33:AH33" si="7">_xlfn.RANK.AVG(AE29,AE5:AE31)</f>
        <v>10</v>
      </c>
      <c r="AF33" s="249">
        <f t="shared" ref="AF33:AG33" si="8">_xlfn.RANK.AVG(AF29,AF5:AF31)</f>
        <v>11</v>
      </c>
      <c r="AG33" s="355">
        <f t="shared" si="8"/>
        <v>10</v>
      </c>
      <c r="AH33" s="355">
        <f t="shared" si="7"/>
        <v>9</v>
      </c>
      <c r="AI33" s="291">
        <f t="shared" si="6"/>
        <v>18</v>
      </c>
      <c r="AJ33" s="291">
        <f t="shared" si="6"/>
        <v>23</v>
      </c>
    </row>
    <row r="34" spans="1:36" ht="13.15" customHeight="1">
      <c r="A34" s="39" t="s">
        <v>467</v>
      </c>
      <c r="B34" s="39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24"/>
      <c r="AH34" s="424"/>
      <c r="AI34" s="47"/>
      <c r="AJ34" s="305" t="s">
        <v>501</v>
      </c>
    </row>
    <row r="35" spans="1:36" ht="13.15" customHeight="1">
      <c r="A35" s="210" t="s">
        <v>470</v>
      </c>
      <c r="B35" s="210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AJ35" s="305" t="s">
        <v>502</v>
      </c>
    </row>
    <row r="36" spans="1:36" ht="13.15" customHeight="1">
      <c r="A36" s="251" t="s">
        <v>600</v>
      </c>
      <c r="B36" s="251"/>
    </row>
    <row r="37" spans="1:36" ht="13.15" customHeight="1">
      <c r="U37" s="383"/>
      <c r="V37" s="432"/>
      <c r="W37" s="433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</row>
    <row r="38" spans="1:36" ht="13.15" customHeight="1">
      <c r="A38" s="210" t="s">
        <v>471</v>
      </c>
      <c r="U38" s="383"/>
      <c r="V38" s="432"/>
      <c r="W38" s="433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</row>
    <row r="39" spans="1:36" ht="13.15" customHeight="1">
      <c r="A39" s="210" t="s">
        <v>472</v>
      </c>
      <c r="U39" s="383"/>
      <c r="V39" s="383"/>
      <c r="W39" s="384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</row>
    <row r="40" spans="1:36" ht="13.15" customHeight="1">
      <c r="A40" s="251" t="s">
        <v>542</v>
      </c>
      <c r="U40" s="383"/>
      <c r="V40" s="383"/>
      <c r="W40" s="384"/>
      <c r="X40" s="385"/>
      <c r="Y40" s="385"/>
      <c r="Z40" s="385"/>
      <c r="AA40" s="385"/>
      <c r="AB40" s="385"/>
      <c r="AC40" s="385"/>
      <c r="AD40" s="385"/>
      <c r="AE40" s="385"/>
      <c r="AF40" s="385"/>
      <c r="AG40" s="385"/>
    </row>
    <row r="41" spans="1:36" ht="13.15" customHeight="1">
      <c r="U41" s="383"/>
      <c r="V41" s="383"/>
      <c r="W41" s="384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</row>
    <row r="42" spans="1:36" ht="13.15" customHeight="1">
      <c r="U42" s="383"/>
      <c r="V42" s="383"/>
      <c r="W42" s="384"/>
      <c r="X42" s="385"/>
      <c r="Y42" s="385"/>
      <c r="Z42" s="385"/>
      <c r="AA42" s="385"/>
      <c r="AB42" s="385"/>
      <c r="AC42" s="385"/>
      <c r="AD42" s="385"/>
      <c r="AE42" s="385"/>
      <c r="AF42" s="385"/>
      <c r="AG42" s="385"/>
    </row>
    <row r="43" spans="1:36" ht="13.15" customHeight="1">
      <c r="U43" s="383"/>
      <c r="V43" s="383"/>
      <c r="W43" s="384"/>
      <c r="X43" s="385"/>
      <c r="Y43" s="385"/>
      <c r="Z43" s="385"/>
      <c r="AA43" s="385"/>
      <c r="AB43" s="385"/>
      <c r="AC43" s="385"/>
      <c r="AD43" s="385"/>
      <c r="AE43" s="385"/>
      <c r="AF43" s="385"/>
      <c r="AG43" s="385"/>
    </row>
    <row r="44" spans="1:36" ht="13.15" customHeight="1">
      <c r="U44" s="383"/>
      <c r="V44" s="383"/>
      <c r="W44" s="384"/>
      <c r="X44" s="385"/>
      <c r="Y44" s="385"/>
      <c r="Z44" s="385"/>
      <c r="AA44" s="385"/>
      <c r="AB44" s="385"/>
      <c r="AC44" s="385"/>
      <c r="AD44" s="385"/>
      <c r="AE44" s="385"/>
      <c r="AF44" s="385"/>
      <c r="AG44" s="385"/>
    </row>
    <row r="45" spans="1:36" ht="13.15" customHeight="1">
      <c r="U45" s="383"/>
      <c r="V45" s="383"/>
      <c r="W45" s="384"/>
      <c r="X45" s="385"/>
      <c r="Y45" s="385"/>
      <c r="Z45" s="385"/>
      <c r="AA45" s="385"/>
      <c r="AB45" s="385"/>
      <c r="AC45" s="385"/>
      <c r="AD45" s="385"/>
      <c r="AE45" s="385"/>
      <c r="AF45" s="385"/>
      <c r="AG45" s="385"/>
    </row>
    <row r="46" spans="1:36" ht="13.15" customHeight="1">
      <c r="U46" s="383"/>
      <c r="V46" s="383"/>
      <c r="W46" s="384"/>
      <c r="X46" s="385"/>
      <c r="Y46" s="385"/>
      <c r="Z46" s="385"/>
      <c r="AA46" s="385"/>
      <c r="AB46" s="385"/>
      <c r="AC46" s="385"/>
      <c r="AD46" s="385"/>
      <c r="AE46" s="385"/>
      <c r="AF46" s="385"/>
      <c r="AG46" s="385"/>
    </row>
    <row r="47" spans="1:36" ht="13.15" customHeight="1">
      <c r="U47" s="383"/>
      <c r="V47" s="383"/>
      <c r="W47" s="384"/>
      <c r="X47" s="385"/>
      <c r="Y47" s="385"/>
      <c r="Z47" s="385"/>
      <c r="AA47" s="385"/>
      <c r="AB47" s="385"/>
      <c r="AC47" s="385"/>
      <c r="AD47" s="385"/>
      <c r="AE47" s="385"/>
      <c r="AF47" s="385"/>
      <c r="AG47" s="385"/>
    </row>
    <row r="48" spans="1:36" ht="13.15" customHeight="1">
      <c r="U48" s="383"/>
      <c r="V48" s="383"/>
      <c r="W48" s="384"/>
      <c r="X48" s="385"/>
      <c r="Y48" s="385"/>
      <c r="Z48" s="385"/>
      <c r="AA48" s="385"/>
      <c r="AB48" s="385"/>
      <c r="AC48" s="385"/>
      <c r="AD48" s="385"/>
      <c r="AE48" s="385"/>
      <c r="AF48" s="385"/>
      <c r="AG48" s="385"/>
    </row>
    <row r="49" spans="21:33" ht="13.15" customHeight="1">
      <c r="U49" s="383"/>
      <c r="V49" s="383"/>
      <c r="W49" s="384"/>
      <c r="X49" s="385"/>
      <c r="Y49" s="385"/>
      <c r="Z49" s="385"/>
      <c r="AA49" s="385"/>
      <c r="AB49" s="385"/>
      <c r="AC49" s="385"/>
      <c r="AD49" s="385"/>
      <c r="AE49" s="385"/>
      <c r="AF49" s="385"/>
      <c r="AG49" s="385"/>
    </row>
    <row r="50" spans="21:33" ht="13.15" customHeight="1">
      <c r="U50" s="383"/>
      <c r="V50" s="383"/>
      <c r="W50" s="384"/>
      <c r="X50" s="385"/>
      <c r="Y50" s="385"/>
      <c r="Z50" s="385"/>
      <c r="AA50" s="385"/>
      <c r="AB50" s="385"/>
      <c r="AC50" s="385"/>
      <c r="AD50" s="385"/>
      <c r="AE50" s="385"/>
      <c r="AF50" s="385"/>
      <c r="AG50" s="385"/>
    </row>
    <row r="51" spans="21:33" ht="13.15" customHeight="1">
      <c r="U51" s="383"/>
      <c r="V51" s="383"/>
      <c r="W51" s="384"/>
      <c r="X51" s="385"/>
      <c r="Y51" s="385"/>
      <c r="Z51" s="385"/>
      <c r="AA51" s="385"/>
      <c r="AB51" s="385"/>
      <c r="AC51" s="385"/>
      <c r="AD51" s="385"/>
      <c r="AE51" s="385"/>
      <c r="AF51" s="385"/>
      <c r="AG51" s="385"/>
    </row>
    <row r="52" spans="21:33" ht="13.15" customHeight="1">
      <c r="U52" s="383"/>
      <c r="V52" s="383"/>
      <c r="W52" s="384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</row>
    <row r="53" spans="21:33" ht="13.15" customHeight="1">
      <c r="U53" s="383"/>
      <c r="V53" s="383"/>
      <c r="W53" s="384"/>
      <c r="X53" s="385"/>
      <c r="Y53" s="385"/>
      <c r="Z53" s="385"/>
      <c r="AA53" s="385"/>
      <c r="AB53" s="385"/>
      <c r="AC53" s="385"/>
      <c r="AD53" s="385"/>
      <c r="AE53" s="385"/>
      <c r="AF53" s="385"/>
      <c r="AG53" s="385"/>
    </row>
    <row r="54" spans="21:33" ht="13.15" customHeight="1">
      <c r="U54" s="383"/>
      <c r="V54" s="383"/>
      <c r="W54" s="384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</row>
    <row r="55" spans="21:33" ht="13.15" customHeight="1">
      <c r="U55" s="383"/>
      <c r="V55" s="383"/>
      <c r="W55" s="384"/>
      <c r="X55" s="385"/>
      <c r="Y55" s="385"/>
      <c r="Z55" s="385"/>
      <c r="AA55" s="385"/>
      <c r="AB55" s="385"/>
      <c r="AC55" s="385"/>
      <c r="AD55" s="385"/>
      <c r="AE55" s="385"/>
      <c r="AF55" s="385"/>
      <c r="AG55" s="385"/>
    </row>
    <row r="56" spans="21:33" ht="13.15" customHeight="1">
      <c r="U56" s="383"/>
      <c r="V56" s="383"/>
      <c r="W56" s="384"/>
      <c r="X56" s="385"/>
      <c r="Y56" s="385"/>
      <c r="Z56" s="385"/>
      <c r="AA56" s="385"/>
      <c r="AB56" s="385"/>
      <c r="AC56" s="385"/>
      <c r="AD56" s="385"/>
      <c r="AE56" s="385"/>
      <c r="AF56" s="385"/>
      <c r="AG56" s="385"/>
    </row>
    <row r="57" spans="21:33" ht="13.15" customHeight="1">
      <c r="U57" s="383"/>
      <c r="V57" s="383"/>
      <c r="W57" s="384"/>
      <c r="X57" s="385"/>
      <c r="Y57" s="385"/>
      <c r="Z57" s="385"/>
      <c r="AA57" s="385"/>
      <c r="AB57" s="385"/>
      <c r="AC57" s="385"/>
      <c r="AD57" s="385"/>
      <c r="AE57" s="385"/>
      <c r="AF57" s="385"/>
      <c r="AG57" s="385"/>
    </row>
    <row r="58" spans="21:33" ht="13.15" customHeight="1">
      <c r="U58" s="383"/>
      <c r="V58" s="383"/>
      <c r="W58" s="384"/>
      <c r="X58" s="385"/>
      <c r="Y58" s="385"/>
      <c r="Z58" s="385"/>
      <c r="AA58" s="385"/>
      <c r="AB58" s="385"/>
      <c r="AC58" s="385"/>
      <c r="AD58" s="385"/>
      <c r="AE58" s="385"/>
      <c r="AF58" s="385"/>
      <c r="AG58" s="385"/>
    </row>
    <row r="59" spans="21:33" ht="13.15" customHeight="1">
      <c r="U59" s="383"/>
      <c r="V59" s="383"/>
      <c r="W59" s="384"/>
      <c r="X59" s="385"/>
      <c r="Y59" s="385"/>
      <c r="Z59" s="385"/>
      <c r="AA59" s="385"/>
      <c r="AB59" s="385"/>
      <c r="AC59" s="385"/>
      <c r="AD59" s="385"/>
      <c r="AE59" s="385"/>
      <c r="AF59" s="385"/>
      <c r="AG59" s="385"/>
    </row>
    <row r="60" spans="21:33" ht="13.15" customHeight="1">
      <c r="U60" s="383"/>
      <c r="V60" s="383"/>
      <c r="W60" s="384"/>
      <c r="X60" s="385"/>
      <c r="Y60" s="385"/>
      <c r="Z60" s="385"/>
      <c r="AA60" s="385"/>
      <c r="AB60" s="385"/>
      <c r="AC60" s="385"/>
      <c r="AD60" s="385"/>
      <c r="AE60" s="385"/>
      <c r="AF60" s="385"/>
      <c r="AG60" s="385"/>
    </row>
    <row r="61" spans="21:33" ht="13.15" customHeight="1">
      <c r="U61" s="383"/>
      <c r="V61" s="383"/>
      <c r="W61" s="384"/>
      <c r="X61" s="385"/>
      <c r="Y61" s="385"/>
      <c r="Z61" s="385"/>
      <c r="AA61" s="385"/>
      <c r="AB61" s="385"/>
      <c r="AC61" s="385"/>
      <c r="AD61" s="385"/>
      <c r="AE61" s="385"/>
      <c r="AF61" s="385"/>
      <c r="AG61" s="385"/>
    </row>
    <row r="62" spans="21:33" ht="13.15" customHeight="1">
      <c r="U62" s="383"/>
      <c r="V62" s="383"/>
      <c r="W62" s="384"/>
      <c r="X62" s="385"/>
      <c r="Y62" s="385"/>
      <c r="Z62" s="385"/>
      <c r="AA62" s="385"/>
      <c r="AB62" s="385"/>
      <c r="AC62" s="385"/>
      <c r="AD62" s="385"/>
      <c r="AE62" s="385"/>
      <c r="AF62" s="385"/>
      <c r="AG62" s="385"/>
    </row>
    <row r="63" spans="21:33" ht="13.15" customHeight="1">
      <c r="U63" s="383"/>
      <c r="V63" s="383"/>
      <c r="W63" s="384"/>
      <c r="X63" s="385"/>
      <c r="Y63" s="385"/>
      <c r="Z63" s="385"/>
      <c r="AA63" s="385"/>
      <c r="AB63" s="385"/>
      <c r="AC63" s="385"/>
      <c r="AD63" s="385"/>
      <c r="AE63" s="385"/>
      <c r="AF63" s="385"/>
      <c r="AG63" s="385"/>
    </row>
    <row r="64" spans="21:33" ht="13.15" customHeight="1">
      <c r="U64" s="383"/>
      <c r="V64" s="432"/>
      <c r="W64" s="433"/>
      <c r="X64" s="385"/>
      <c r="Y64" s="385"/>
      <c r="Z64" s="385"/>
      <c r="AA64" s="385"/>
      <c r="AB64" s="385"/>
      <c r="AC64" s="385"/>
      <c r="AD64" s="385"/>
      <c r="AE64" s="385"/>
      <c r="AF64" s="385"/>
      <c r="AG64" s="385"/>
    </row>
  </sheetData>
  <mergeCells count="3">
    <mergeCell ref="V64:W64"/>
    <mergeCell ref="V38:W38"/>
    <mergeCell ref="V37:W37"/>
  </mergeCells>
  <pageMargins left="0.75" right="0.75" top="1" bottom="1" header="0.4921259845" footer="0.4921259845"/>
  <pageSetup paperSize="9" scale="68" orientation="landscape"/>
  <ignoredErrors>
    <ignoredError sqref="AI3:AJ31 C32:AH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68"/>
  <sheetViews>
    <sheetView showGridLines="0" zoomScaleNormal="100" workbookViewId="0">
      <pane xSplit="1" ySplit="2" topLeftCell="T3" activePane="bottomRight" state="frozen"/>
      <selection pane="topRight"/>
      <selection pane="bottomLeft"/>
      <selection pane="bottomRight"/>
    </sheetView>
  </sheetViews>
  <sheetFormatPr defaultColWidth="8.85546875" defaultRowHeight="13.15" customHeight="1"/>
  <cols>
    <col min="1" max="1" width="44.7109375" style="7" customWidth="1"/>
    <col min="2" max="2" width="27.5703125" style="7" customWidth="1"/>
    <col min="3" max="3" width="6.5703125" style="7" bestFit="1" customWidth="1"/>
    <col min="4" max="4" width="8.28515625" style="7" bestFit="1" customWidth="1"/>
    <col min="5" max="40" width="8.5703125" style="7" customWidth="1"/>
    <col min="41" max="16384" width="8.85546875" style="7"/>
  </cols>
  <sheetData>
    <row r="1" spans="1:40" ht="15" customHeight="1">
      <c r="A1" s="8" t="s">
        <v>4</v>
      </c>
      <c r="B1" s="8" t="s">
        <v>32</v>
      </c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13.15" customHeight="1">
      <c r="A2" s="14"/>
      <c r="B2" s="14"/>
      <c r="C2" s="14" t="s">
        <v>33</v>
      </c>
      <c r="D2" s="14" t="s">
        <v>34</v>
      </c>
      <c r="E2" s="14">
        <v>1993</v>
      </c>
      <c r="F2" s="15">
        <v>1994</v>
      </c>
      <c r="G2" s="14">
        <v>1995</v>
      </c>
      <c r="H2" s="15">
        <v>1996</v>
      </c>
      <c r="I2" s="14">
        <v>1997</v>
      </c>
      <c r="J2" s="15">
        <v>1998</v>
      </c>
      <c r="K2" s="14">
        <v>1999</v>
      </c>
      <c r="L2" s="15">
        <v>2000</v>
      </c>
      <c r="M2" s="14">
        <v>2001</v>
      </c>
      <c r="N2" s="15">
        <v>2002</v>
      </c>
      <c r="O2" s="14">
        <v>2003</v>
      </c>
      <c r="P2" s="15">
        <v>2004</v>
      </c>
      <c r="Q2" s="15">
        <v>2005</v>
      </c>
      <c r="R2" s="15">
        <v>2006</v>
      </c>
      <c r="S2" s="15">
        <v>2007</v>
      </c>
      <c r="T2" s="15">
        <v>2008</v>
      </c>
      <c r="U2" s="15">
        <v>2009</v>
      </c>
      <c r="V2" s="15">
        <v>2010</v>
      </c>
      <c r="W2" s="15">
        <v>2011</v>
      </c>
      <c r="X2" s="15">
        <v>2012</v>
      </c>
      <c r="Y2" s="15">
        <v>2013</v>
      </c>
      <c r="Z2" s="15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  <c r="AI2" s="16">
        <v>2023</v>
      </c>
      <c r="AJ2" s="16">
        <v>2024</v>
      </c>
      <c r="AK2" s="331" t="s">
        <v>604</v>
      </c>
      <c r="AL2" s="331" t="s">
        <v>528</v>
      </c>
      <c r="AM2" s="331" t="s">
        <v>592</v>
      </c>
      <c r="AN2" s="331" t="s">
        <v>594</v>
      </c>
    </row>
    <row r="3" spans="1:40" ht="13.15" customHeight="1">
      <c r="A3" s="17" t="s">
        <v>37</v>
      </c>
      <c r="B3" s="17" t="s">
        <v>35</v>
      </c>
      <c r="C3" s="20" t="s">
        <v>36</v>
      </c>
      <c r="D3" s="20" t="s">
        <v>36</v>
      </c>
      <c r="E3" s="19">
        <f>E4/100*E17</f>
        <v>-4264.8542786961398</v>
      </c>
      <c r="F3" s="19">
        <f>F4/100*F17</f>
        <v>-1008.4312553940117</v>
      </c>
      <c r="G3" s="19">
        <f>'3a. Príjmy a výdavky VS'!D86</f>
        <v>-686.85927770032504</v>
      </c>
      <c r="H3" s="19">
        <f>'3a. Príjmy a výdavky VS'!E86</f>
        <v>-2162.6000000000004</v>
      </c>
      <c r="I3" s="19">
        <f>'3a. Príjmy a výdavky VS'!F86</f>
        <v>-1532.5</v>
      </c>
      <c r="J3" s="19">
        <f>'3a. Príjmy a výdavky VS'!G86</f>
        <v>-1413.6000000000022</v>
      </c>
      <c r="K3" s="19">
        <f>'3a. Príjmy a výdavky VS'!H86</f>
        <v>-2050.3000000000011</v>
      </c>
      <c r="L3" s="19">
        <f>'3a. Príjmy a výdavky VS'!I86</f>
        <v>-3999.2000000000007</v>
      </c>
      <c r="M3" s="19">
        <f>'3a. Príjmy a výdavky VS'!J86</f>
        <v>-2481.5</v>
      </c>
      <c r="N3" s="19">
        <f>'3a. Príjmy a výdavky VS'!K86</f>
        <v>-3068.7000000000025</v>
      </c>
      <c r="O3" s="19">
        <f>'3a. Príjmy a výdavky VS'!L86</f>
        <v>-1294.2999999999956</v>
      </c>
      <c r="P3" s="19">
        <f>'3a. Príjmy a výdavky VS'!M86</f>
        <v>-1068.3999999999942</v>
      </c>
      <c r="Q3" s="19">
        <f>'3a. Príjmy a výdavky VS'!N86</f>
        <v>-1451.2000000000007</v>
      </c>
      <c r="R3" s="19">
        <f>'3a. Príjmy a výdavky VS'!O86</f>
        <v>-2016.7999999999993</v>
      </c>
      <c r="S3" s="19">
        <f>'3a. Príjmy a výdavky VS'!P86</f>
        <v>-1295.0000000000036</v>
      </c>
      <c r="T3" s="19">
        <f>'3a. Príjmy a výdavky VS'!Q86</f>
        <v>-1741.8999999999978</v>
      </c>
      <c r="U3" s="19">
        <f>'3a. Príjmy a výdavky VS'!R86</f>
        <v>-5242.6189999999951</v>
      </c>
      <c r="V3" s="19">
        <f>'3a. Príjmy a výdavky VS'!S86</f>
        <v>-5116.2969999999987</v>
      </c>
      <c r="W3" s="19">
        <f>'3a. Príjmy a výdavky VS'!T86</f>
        <v>-3119.8600000000042</v>
      </c>
      <c r="X3" s="19">
        <f>'3a. Príjmy a výdavky VS'!U86</f>
        <v>-3219.1189999999988</v>
      </c>
      <c r="Y3" s="19">
        <f>'3a. Príjmy a výdavky VS'!V86</f>
        <v>-2135.7309999999998</v>
      </c>
      <c r="Z3" s="19">
        <f>'3a. Príjmy a výdavky VS'!W86</f>
        <v>-2484.5109999999986</v>
      </c>
      <c r="AA3" s="19">
        <f>'3a. Príjmy a výdavky VS'!X86</f>
        <v>-2236.1349999999948</v>
      </c>
      <c r="AB3" s="19">
        <f>'3a. Príjmy a výdavky VS'!Y86</f>
        <v>-2116.8860000000022</v>
      </c>
      <c r="AC3" s="19">
        <f>'3a. Príjmy a výdavky VS'!Z86</f>
        <v>-836.56800000000658</v>
      </c>
      <c r="AD3" s="19">
        <f>'3a. Príjmy a výdavky VS'!AA86</f>
        <v>-908.1710000000021</v>
      </c>
      <c r="AE3" s="19">
        <f>'3a. Príjmy a výdavky VS'!AB86</f>
        <v>-1139.3399999999965</v>
      </c>
      <c r="AF3" s="19">
        <f>'3a. Príjmy a výdavky VS'!AC86</f>
        <v>-4995.135000000002</v>
      </c>
      <c r="AG3" s="19">
        <f>'3a. Príjmy a výdavky VS'!AD86</f>
        <v>-5188.6379999999917</v>
      </c>
      <c r="AH3" s="19">
        <f>'3a. Príjmy a výdavky VS'!AE86</f>
        <v>-1835.7339999999967</v>
      </c>
      <c r="AI3" s="19">
        <f>'3a. Príjmy a výdavky VS'!AF86</f>
        <v>-6426.9660000000003</v>
      </c>
      <c r="AJ3" s="19">
        <f>'3a. Príjmy a výdavky VS'!AG86</f>
        <v>-6906.7380000000121</v>
      </c>
      <c r="AK3" s="311">
        <f>'3a. Príjmy a výdavky VS'!AH86</f>
        <v>-6767.9870000000155</v>
      </c>
      <c r="AL3" s="311">
        <f>'3a. Príjmy a výdavky VS'!AI86</f>
        <v>-6568.3910000000105</v>
      </c>
      <c r="AM3" s="311">
        <f>'3a. Príjmy a výdavky VS'!AJ86</f>
        <v>-7444.9110000000001</v>
      </c>
      <c r="AN3" s="311">
        <f>'3a. Príjmy a výdavky VS'!AK86</f>
        <v>-7209.778999999995</v>
      </c>
    </row>
    <row r="4" spans="1:40" ht="13.15" customHeight="1">
      <c r="A4" s="17" t="s">
        <v>37</v>
      </c>
      <c r="B4" s="17" t="s">
        <v>35</v>
      </c>
      <c r="C4" s="20" t="s">
        <v>38</v>
      </c>
      <c r="D4" s="20" t="s">
        <v>39</v>
      </c>
      <c r="E4" s="21">
        <v>-31.233370526819431</v>
      </c>
      <c r="F4" s="21">
        <v>-6.1293496756967745</v>
      </c>
      <c r="G4" s="21">
        <v>-3.4746523912343776</v>
      </c>
      <c r="H4" s="21">
        <v>-9.8153421249920694</v>
      </c>
      <c r="I4" s="21">
        <v>-6.26632746310319</v>
      </c>
      <c r="J4" s="21">
        <v>-5.2967072174268051</v>
      </c>
      <c r="K4" s="21">
        <v>-7.1730193993037981</v>
      </c>
      <c r="L4" s="21">
        <v>-12.631273076425018</v>
      </c>
      <c r="M4" s="21">
        <v>-7.2209046863860555</v>
      </c>
      <c r="N4" s="21">
        <v>-8.2205762198797281</v>
      </c>
      <c r="O4" s="21">
        <v>-3.1203365517906327</v>
      </c>
      <c r="P4" s="21">
        <v>-2.3137961503144422</v>
      </c>
      <c r="Q4" s="21">
        <v>-2.8744773272431616</v>
      </c>
      <c r="R4" s="21">
        <v>-3.5783355275064128</v>
      </c>
      <c r="S4" s="21">
        <v>-2.0502379542583262</v>
      </c>
      <c r="T4" s="21">
        <v>-2.5234210889800117</v>
      </c>
      <c r="U4" s="21">
        <v>-8.1493356813289868</v>
      </c>
      <c r="V4" s="21">
        <v>-7.5465902761994608</v>
      </c>
      <c r="W4" s="21">
        <f>'3a. Príjmy a výdavky VS'!T86/W17*100</f>
        <v>-4.3555518326946361</v>
      </c>
      <c r="X4" s="21">
        <f>'3a. Príjmy a výdavky VS'!U86/X17*100</f>
        <v>-4.3662332694947326</v>
      </c>
      <c r="Y4" s="21">
        <f>'3a. Príjmy a výdavky VS'!V86/Y17*100</f>
        <v>-2.8612724352146959</v>
      </c>
      <c r="Z4" s="21">
        <f>'3a. Príjmy a výdavky VS'!W86/Z17*100</f>
        <v>-3.2450840687910349</v>
      </c>
      <c r="AA4" s="21">
        <f>'3a. Príjmy a výdavky VS'!X86/AA17*100</f>
        <v>-2.7820825293027851</v>
      </c>
      <c r="AB4" s="21">
        <f>'3a. Príjmy a výdavky VS'!Y86/AB17*100</f>
        <v>-2.5935365148441125</v>
      </c>
      <c r="AC4" s="21">
        <f>'3a. Príjmy a výdavky VS'!Z86/AC17*100</f>
        <v>-0.98465638109049236</v>
      </c>
      <c r="AD4" s="21">
        <f>'3a. Príjmy a výdavky VS'!AA86/AD17*100</f>
        <v>-1.0059949554643068</v>
      </c>
      <c r="AE4" s="21">
        <f>'3a. Príjmy a výdavky VS'!AB86/AE17*100</f>
        <v>-1.205045083159255</v>
      </c>
      <c r="AF4" s="21">
        <f>'3a. Príjmy a výdavky VS'!AC86/AF17*100</f>
        <v>-5.2959109674874858</v>
      </c>
      <c r="AG4" s="21">
        <f>'3a. Príjmy a výdavky VS'!AD86/AG17*100</f>
        <v>-5.0902186229257227</v>
      </c>
      <c r="AH4" s="21">
        <f>'3a. Príjmy a výdavky VS'!AE86/AH17*100</f>
        <v>-1.6681454368339146</v>
      </c>
      <c r="AI4" s="21">
        <f>'3a. Príjmy a výdavky VS'!AF86/AI17*100</f>
        <v>-5.1900185087682464</v>
      </c>
      <c r="AJ4" s="21">
        <f>'3a. Príjmy a výdavky VS'!AG86/AJ17*100</f>
        <v>-5.2729188281720685</v>
      </c>
      <c r="AK4" s="312">
        <f>'3a. Príjmy a výdavky VS'!AH86/AK17*100</f>
        <v>-4.9176064701540092</v>
      </c>
      <c r="AL4" s="312">
        <f>'3a. Príjmy a výdavky VS'!AI86/AL17*100</f>
        <v>-4.5297997882963728</v>
      </c>
      <c r="AM4" s="312">
        <f>'3a. Príjmy a výdavky VS'!AJ86/AM17*100</f>
        <v>-4.9024137186723324</v>
      </c>
      <c r="AN4" s="312">
        <f>'3a. Príjmy a výdavky VS'!AK86/AN17*100</f>
        <v>-4.5540036216686017</v>
      </c>
    </row>
    <row r="5" spans="1:40" ht="13.15" customHeight="1">
      <c r="A5" s="17" t="s">
        <v>40</v>
      </c>
      <c r="B5" s="17"/>
      <c r="C5" s="20" t="s">
        <v>38</v>
      </c>
      <c r="D5" s="20" t="s">
        <v>39</v>
      </c>
      <c r="E5" s="21">
        <v>-28.5</v>
      </c>
      <c r="F5" s="21">
        <f>F4+'2. Dlh VS'!F31/'1. Základné ukazovatele'!F17*100</f>
        <v>-2.7235053085000254</v>
      </c>
      <c r="G5" s="21">
        <f>G4+'2. Dlh VS'!G31/'1. Základné ukazovatele'!G17*100</f>
        <v>-1.1433812018317004</v>
      </c>
      <c r="H5" s="21">
        <f>H4+'2. Dlh VS'!H31/'1. Základné ukazovatele'!H17*100</f>
        <v>-7.3193986511673383</v>
      </c>
      <c r="I5" s="21">
        <f>I4+'2. Dlh VS'!I31/'1. Základné ukazovatele'!I17*100</f>
        <v>-3.8735858393263118</v>
      </c>
      <c r="J5" s="21">
        <f>J4+'2. Dlh VS'!J31/'1. Základné ukazovatele'!J17*100</f>
        <v>-2.7462980099793417</v>
      </c>
      <c r="K5" s="21">
        <f>K4+'2. Dlh VS'!K31/'1. Základné ukazovatele'!K17*100</f>
        <v>-3.7827327923512812</v>
      </c>
      <c r="L5" s="21">
        <f>L4+'2. Dlh VS'!L31/'1. Základné ukazovatele'!L17*100</f>
        <v>-8.5847379221508646</v>
      </c>
      <c r="M5" s="21">
        <f>M4+'2. Dlh VS'!M31/'1. Základné ukazovatele'!M17*100</f>
        <v>-3.2261280645009176</v>
      </c>
      <c r="N5" s="21">
        <f>N4+'2. Dlh VS'!N31/'1. Základné ukazovatele'!N17*100</f>
        <v>-4.6530379473870926</v>
      </c>
      <c r="O5" s="21">
        <f>O4+'2. Dlh VS'!O31/'1. Základné ukazovatele'!O17*100</f>
        <v>-0.58557026423078851</v>
      </c>
      <c r="P5" s="21">
        <f>P4+'2. Dlh VS'!P31/'1. Základné ukazovatele'!P17*100</f>
        <v>-0.11733900546958376</v>
      </c>
      <c r="Q5" s="21">
        <f>Q4+'2. Dlh VS'!Q31/'1. Základné ukazovatele'!Q17*100</f>
        <v>-1.1358709571930978</v>
      </c>
      <c r="R5" s="21">
        <f>R4+'2. Dlh VS'!R31/'1. Základné ukazovatele'!R17*100</f>
        <v>-2.1142482572571986</v>
      </c>
      <c r="S5" s="21">
        <f>S4+'2. Dlh VS'!S31/'1. Základné ukazovatele'!S17*100</f>
        <v>-0.63255818812721332</v>
      </c>
      <c r="T5" s="21">
        <f>T4+'2. Dlh VS'!T31/'1. Základné ukazovatele'!T17*100</f>
        <v>-1.1706468848917109</v>
      </c>
      <c r="U5" s="21">
        <f>U4+'2. Dlh VS'!U31/'1. Základné ukazovatele'!U17*100</f>
        <v>-6.6908788215317188</v>
      </c>
      <c r="V5" s="21">
        <f>V4+'2. Dlh VS'!V31/'1. Základné ukazovatele'!V17*100</f>
        <v>-6.2598632836332531</v>
      </c>
      <c r="W5" s="21">
        <f>W4+'2. Dlh VS'!W31/'1. Základné ukazovatele'!W17*100</f>
        <v>-2.8102778883002175</v>
      </c>
      <c r="X5" s="21">
        <f>X4+'2. Dlh VS'!X31/'1. Základné ukazovatele'!X17*100</f>
        <v>-2.5855242812732255</v>
      </c>
      <c r="Y5" s="21">
        <f>Y4+'2. Dlh VS'!Y31/'1. Základné ukazovatele'!Y17*100</f>
        <v>-0.96115494214437547</v>
      </c>
      <c r="Z5" s="21">
        <f>Z4+'2. Dlh VS'!Z31/'1. Základné ukazovatele'!Z17*100</f>
        <v>-1.3198558559499891</v>
      </c>
      <c r="AA5" s="21">
        <f>AA4+'2. Dlh VS'!AA31/'1. Základné ukazovatele'!AA17*100</f>
        <v>-1.0293133672487966</v>
      </c>
      <c r="AB5" s="21">
        <f>AB4+'2. Dlh VS'!AB31/'1. Základné ukazovatele'!AB17*100</f>
        <v>-0.91109951287404578</v>
      </c>
      <c r="AC5" s="21">
        <f>AC4+'2. Dlh VS'!AC31/'1. Základné ukazovatele'!AC17*100</f>
        <v>0.4517516395873763</v>
      </c>
      <c r="AD5" s="21">
        <f>AD4+'2. Dlh VS'!AD31/'1. Základné ukazovatele'!AD17*100</f>
        <v>0.33407697957040328</v>
      </c>
      <c r="AE5" s="21">
        <f>AE4+'2. Dlh VS'!AE31/'1. Základné ukazovatele'!AE17*100</f>
        <v>2.7098548348717388E-2</v>
      </c>
      <c r="AF5" s="21">
        <f>AF4+'2. Dlh VS'!AF31/'1. Základné ukazovatele'!AF17*100</f>
        <v>-4.1247362718218517</v>
      </c>
      <c r="AG5" s="21">
        <f>AG4+'2. Dlh VS'!AG31/'1. Základné ukazovatele'!AG17*100</f>
        <v>-4.0119999803793567</v>
      </c>
      <c r="AH5" s="21">
        <f>AH4+'2. Dlh VS'!AH31/'1. Základné ukazovatele'!AH17*100</f>
        <v>-0.63318291193532628</v>
      </c>
      <c r="AI5" s="415">
        <f>AI4+'2. Dlh VS'!AI31/'1. Základné ukazovatele'!AI17*100</f>
        <v>-4.0368439158480927</v>
      </c>
      <c r="AJ5" s="415">
        <f>AJ4+'2. Dlh VS'!AJ31/'1. Základné ukazovatele'!AJ17*100</f>
        <v>-3.8613995026915369</v>
      </c>
      <c r="AK5" s="395">
        <f>AK4+'2. Dlh VS'!AK31/'1. Základné ukazovatele'!AK17*100</f>
        <v>-3.3151953658440734</v>
      </c>
      <c r="AL5" s="395">
        <f>AL4+'2. Dlh VS'!AL31/'1. Základné ukazovatele'!AL17*100</f>
        <v>-2.9247337492498477</v>
      </c>
      <c r="AM5" s="395">
        <f>AM4+'2. Dlh VS'!AM31/'1. Základné ukazovatele'!AM17*100</f>
        <v>-3.1784924149972893</v>
      </c>
      <c r="AN5" s="395">
        <f>AN4+'2. Dlh VS'!AN31/'1. Základné ukazovatele'!AN17*100</f>
        <v>-2.7127464656208735</v>
      </c>
    </row>
    <row r="6" spans="1:40" s="22" customFormat="1" ht="13.15" customHeight="1">
      <c r="A6" s="23" t="s">
        <v>42</v>
      </c>
      <c r="B6" s="23" t="s">
        <v>43</v>
      </c>
      <c r="C6" s="24" t="s">
        <v>38</v>
      </c>
      <c r="D6" s="20" t="s">
        <v>39</v>
      </c>
      <c r="E6" s="21" t="s">
        <v>44</v>
      </c>
      <c r="F6" s="21" t="s">
        <v>44</v>
      </c>
      <c r="G6" s="21" t="s">
        <v>44</v>
      </c>
      <c r="H6" s="21" t="s">
        <v>44</v>
      </c>
      <c r="I6" s="25">
        <f>I5-'5. Konsolidačné úsilie'!G5-'5. Konsolidačné úsilie'!G6</f>
        <v>-4.1037442928217978</v>
      </c>
      <c r="J6" s="25">
        <f>J5-'5. Konsolidačné úsilie'!H5-'5. Konsolidačné úsilie'!H6</f>
        <v>-3.4975012192752484</v>
      </c>
      <c r="K6" s="25">
        <f>K5-'5. Konsolidačné úsilie'!I5-'5. Konsolidačné úsilie'!I6</f>
        <v>-3.4233905511776404</v>
      </c>
      <c r="L6" s="25">
        <f>L5-'5. Konsolidačné úsilie'!J5-'5. Konsolidačné úsilie'!J6</f>
        <v>-2.688460320231858</v>
      </c>
      <c r="M6" s="25">
        <f>M5-'5. Konsolidačné úsilie'!K5-'5. Konsolidačné úsilie'!K6</f>
        <v>-2.8016000504070946</v>
      </c>
      <c r="N6" s="25">
        <f>N5-'5. Konsolidačné úsilie'!L5-'5. Konsolidačné úsilie'!L6</f>
        <v>-1.8009449825202188</v>
      </c>
      <c r="O6" s="25">
        <f>O5-'5. Konsolidačné úsilie'!M5-'5. Konsolidačné úsilie'!M6</f>
        <v>0.16763688654971787</v>
      </c>
      <c r="P6" s="25">
        <f>P5-'5. Konsolidačné úsilie'!N5-'5. Konsolidačné úsilie'!N6</f>
        <v>0.39168928921224255</v>
      </c>
      <c r="Q6" s="25">
        <f>Q5-'5. Konsolidačné úsilie'!O5-'5. Konsolidačné úsilie'!O6</f>
        <v>0.32158009587763003</v>
      </c>
      <c r="R6" s="25">
        <f>R5-'5. Konsolidačné úsilie'!P5-'5. Konsolidačné úsilie'!P6</f>
        <v>-1.4962981943041518</v>
      </c>
      <c r="S6" s="25">
        <f>S5-'5. Konsolidačné úsilie'!Q5-'5. Konsolidačné úsilie'!Q6</f>
        <v>-1.4252421352157407</v>
      </c>
      <c r="T6" s="25">
        <f>T5-'5. Konsolidačné úsilie'!R5-'5. Konsolidačné úsilie'!R6</f>
        <v>-1.9467943357426167</v>
      </c>
      <c r="U6" s="25">
        <f>U5-'5. Konsolidačné úsilie'!S5-'5. Konsolidačné úsilie'!S6</f>
        <v>-4.5611012982029058</v>
      </c>
      <c r="V6" s="25">
        <f>V5-'5. Konsolidačné úsilie'!T5-'5. Konsolidačné úsilie'!T6</f>
        <v>-5.2997976979220525</v>
      </c>
      <c r="W6" s="25">
        <f>W5-'5. Konsolidačné úsilie'!U5-'5. Konsolidačné úsilie'!U6</f>
        <v>-3.0011357476613587</v>
      </c>
      <c r="X6" s="25">
        <f>X5-'5. Konsolidačné úsilie'!V5-'5. Konsolidačné úsilie'!V6</f>
        <v>-2.1586829863915824</v>
      </c>
      <c r="Y6" s="25">
        <f>Y5-'5. Konsolidačné úsilie'!W5-'5. Konsolidačné úsilie'!W6</f>
        <v>-0.25072071651976163</v>
      </c>
      <c r="Z6" s="25">
        <f>Z5-'5. Konsolidačné úsilie'!X5-'5. Konsolidačné úsilie'!X6</f>
        <v>-1.0083630138034672</v>
      </c>
      <c r="AA6" s="25">
        <f>AA5-'5. Konsolidačné úsilie'!Y5-'5. Konsolidačné úsilie'!Y6</f>
        <v>-0.90147959098964758</v>
      </c>
      <c r="AB6" s="25">
        <f>AB5-'5. Konsolidačné úsilie'!Z5-'5. Konsolidačné úsilie'!Z6</f>
        <v>-0.80752621168331407</v>
      </c>
      <c r="AC6" s="25">
        <f>AC5-'5. Konsolidačné úsilie'!AA5-'5. Konsolidačné úsilie'!AA6</f>
        <v>0.27173903557048718</v>
      </c>
      <c r="AD6" s="25">
        <f>AD5-'5. Konsolidačné úsilie'!AB5-'5. Konsolidačné úsilie'!AB6</f>
        <v>-0.26830313790464455</v>
      </c>
      <c r="AE6" s="25">
        <f>AE5-'5. Konsolidačné úsilie'!AC5-'5. Konsolidačné úsilie'!AC6</f>
        <v>-0.67573562758898742</v>
      </c>
      <c r="AF6" s="25">
        <f>AF5-'5. Konsolidačné úsilie'!AD5-'5. Konsolidačné úsilie'!AD6</f>
        <v>-1.398741045536497</v>
      </c>
      <c r="AG6" s="25">
        <f>AG5-'5. Konsolidačné úsilie'!AE5-'5. Konsolidačné úsilie'!AE6</f>
        <v>-0.41423923521665795</v>
      </c>
      <c r="AH6" s="25">
        <f>AH5-'5. Konsolidačné úsilie'!AF5-'5. Konsolidačné úsilie'!AF6</f>
        <v>9.0194584120516508E-2</v>
      </c>
      <c r="AI6" s="25">
        <f>AI5-'5. Konsolidačné úsilie'!AG5-'5. Konsolidačné úsilie'!AG6</f>
        <v>-2.3578901678149986</v>
      </c>
      <c r="AJ6" s="25">
        <f>AJ5-'5. Konsolidačné úsilie'!AH5-'5. Konsolidačné úsilie'!AH6</f>
        <v>-3.0092555556269369</v>
      </c>
      <c r="AK6" s="313">
        <f>AK5-'5. Konsolidačné úsilie'!AI5-'5. Konsolidačné úsilie'!AI6</f>
        <v>-2.8959757842270939</v>
      </c>
      <c r="AL6" s="313">
        <f>AL5-'5. Konsolidačné úsilie'!AJ5-'5. Konsolidačné úsilie'!AJ6</f>
        <v>-2.5992532303682019</v>
      </c>
      <c r="AM6" s="313">
        <f>AM5-'5. Konsolidačné úsilie'!AK5-'5. Konsolidačné úsilie'!AK6</f>
        <v>-2.6869910568298438</v>
      </c>
      <c r="AN6" s="313">
        <f>AN5-'5. Konsolidačné úsilie'!AL5-'5. Konsolidačné úsilie'!AL6</f>
        <v>-2.2553442874243266</v>
      </c>
    </row>
    <row r="7" spans="1:40" s="22" customFormat="1" ht="13.15" customHeight="1">
      <c r="A7" s="23" t="s">
        <v>45</v>
      </c>
      <c r="B7" s="23" t="s">
        <v>46</v>
      </c>
      <c r="C7" s="24" t="s">
        <v>38</v>
      </c>
      <c r="D7" s="20" t="s">
        <v>39</v>
      </c>
      <c r="E7" s="21" t="s">
        <v>44</v>
      </c>
      <c r="F7" s="21" t="s">
        <v>44</v>
      </c>
      <c r="G7" s="21" t="s">
        <v>44</v>
      </c>
      <c r="H7" s="21" t="s">
        <v>44</v>
      </c>
      <c r="I7" s="26">
        <f>'1. Základné ukazovatele'!I4-'5. Konsolidačné úsilie'!G5-'5. Konsolidačné úsilie'!G6</f>
        <v>-6.4964859165986759</v>
      </c>
      <c r="J7" s="26">
        <f>'1. Základné ukazovatele'!J4-'5. Konsolidačné úsilie'!H5-'5. Konsolidačné úsilie'!H6</f>
        <v>-6.0479104267227113</v>
      </c>
      <c r="K7" s="26">
        <f>'1. Základné ukazovatele'!K4-'5. Konsolidačné úsilie'!I5-'5. Konsolidačné úsilie'!I6</f>
        <v>-6.8136771581301563</v>
      </c>
      <c r="L7" s="26">
        <f>'1. Základné ukazovatele'!L4-'5. Konsolidačné úsilie'!J5-'5. Konsolidačné úsilie'!J6</f>
        <v>-6.734995474506011</v>
      </c>
      <c r="M7" s="26">
        <f>'1. Základné ukazovatele'!M4-'5. Konsolidačné úsilie'!K5-'5. Konsolidačné úsilie'!K6</f>
        <v>-6.796376672292233</v>
      </c>
      <c r="N7" s="26">
        <f>'1. Základné ukazovatele'!N4-'5. Konsolidačné úsilie'!L5-'5. Konsolidačné úsilie'!L6</f>
        <v>-5.3684832550128547</v>
      </c>
      <c r="O7" s="26">
        <f>'1. Základné ukazovatele'!O4-'5. Konsolidačné úsilie'!M5-'5. Konsolidačné úsilie'!M6</f>
        <v>-2.3671294010101263</v>
      </c>
      <c r="P7" s="26">
        <f>'1. Základné ukazovatele'!P4-'5. Konsolidačné úsilie'!N5-'5. Konsolidačné úsilie'!N6</f>
        <v>-1.8047678556326159</v>
      </c>
      <c r="Q7" s="26">
        <f>'1. Základné ukazovatele'!Q4-'5. Konsolidačné úsilie'!O5-'5. Konsolidačné úsilie'!O6</f>
        <v>-1.4170262741724338</v>
      </c>
      <c r="R7" s="26">
        <f>'1. Základné ukazovatele'!R4-'5. Konsolidačné úsilie'!P5-'5. Konsolidačné úsilie'!P6</f>
        <v>-2.9603854645533656</v>
      </c>
      <c r="S7" s="26">
        <f>'1. Základné ukazovatele'!S4-'5. Konsolidačné úsilie'!Q5-'5. Konsolidačné úsilie'!Q6</f>
        <v>-2.8429219013468536</v>
      </c>
      <c r="T7" s="26">
        <f>'1. Základné ukazovatele'!T4-'5. Konsolidačné úsilie'!R5-'5. Konsolidačné úsilie'!R6</f>
        <v>-3.2995685398309171</v>
      </c>
      <c r="U7" s="26">
        <f>'1. Základné ukazovatele'!U4-'5. Konsolidačné úsilie'!S5-'5. Konsolidačné úsilie'!S6</f>
        <v>-6.0195581580001738</v>
      </c>
      <c r="V7" s="26">
        <f>'1. Základné ukazovatele'!V4-'5. Konsolidačné úsilie'!T5-'5. Konsolidačné úsilie'!T6</f>
        <v>-6.5865246904882593</v>
      </c>
      <c r="W7" s="26">
        <f>'1. Základné ukazovatele'!W4-'5. Konsolidačné úsilie'!U5-'5. Konsolidačné úsilie'!U6</f>
        <v>-4.5464096920557768</v>
      </c>
      <c r="X7" s="26">
        <f>'1. Základné ukazovatele'!X4-'5. Konsolidačné úsilie'!V5-'5. Konsolidačné úsilie'!V6</f>
        <v>-3.9393919746130894</v>
      </c>
      <c r="Y7" s="26">
        <f>'1. Základné ukazovatele'!Y4-'5. Konsolidačné úsilie'!W5-'5. Konsolidačné úsilie'!W6</f>
        <v>-2.150838209590082</v>
      </c>
      <c r="Z7" s="26">
        <f>'1. Základné ukazovatele'!Z4-'5. Konsolidačné úsilie'!X5-'5. Konsolidačné úsilie'!X6</f>
        <v>-2.9335912266445128</v>
      </c>
      <c r="AA7" s="26">
        <f>'1. Základné ukazovatele'!AA4-'5. Konsolidačné úsilie'!Y5-'5. Konsolidačné úsilie'!Y6</f>
        <v>-2.6542487530436358</v>
      </c>
      <c r="AB7" s="26">
        <f>'1. Základné ukazovatele'!AB4-'5. Konsolidačné úsilie'!Z5-'5. Konsolidačné úsilie'!Z6</f>
        <v>-2.4899632136533807</v>
      </c>
      <c r="AC7" s="26">
        <f>'1. Základné ukazovatele'!AC4-'5. Konsolidačné úsilie'!AA5-'5. Konsolidačné úsilie'!AA6</f>
        <v>-1.1646689851073815</v>
      </c>
      <c r="AD7" s="26">
        <f>'1. Základné ukazovatele'!AD4-'5. Konsolidačné úsilie'!AB5-'5. Konsolidačné úsilie'!AB6</f>
        <v>-1.6083750729393547</v>
      </c>
      <c r="AE7" s="26">
        <f>'1. Základné ukazovatele'!AE4-'5. Konsolidačné úsilie'!AC5-'5. Konsolidačné úsilie'!AC6</f>
        <v>-1.9078792590969598</v>
      </c>
      <c r="AF7" s="26">
        <f>'1. Základné ukazovatele'!AF4-'5. Konsolidačné úsilie'!AD5-'5. Konsolidačné úsilie'!AD6</f>
        <v>-2.5699157412021312</v>
      </c>
      <c r="AG7" s="26">
        <f>'1. Základné ukazovatele'!AG4-'5. Konsolidačné úsilie'!AE5-'5. Konsolidačné úsilie'!AE6</f>
        <v>-1.492457877763024</v>
      </c>
      <c r="AH7" s="26">
        <f>'1. Základné ukazovatele'!AH4-'5. Konsolidačné úsilie'!AF5-'5. Konsolidačné úsilie'!AF6</f>
        <v>-0.9447679407780718</v>
      </c>
      <c r="AI7" s="26">
        <f>'1. Základné ukazovatele'!AI4-'5. Konsolidačné úsilie'!AG5-'5. Konsolidačné úsilie'!AG6</f>
        <v>-3.5110647607351524</v>
      </c>
      <c r="AJ7" s="26">
        <f>'1. Základné ukazovatele'!AJ4-'5. Konsolidačné úsilie'!AH5-'5. Konsolidačné úsilie'!AH6</f>
        <v>-4.4207748811074685</v>
      </c>
      <c r="AK7" s="314">
        <f>'1. Základné ukazovatele'!AK4-'5. Konsolidačné úsilie'!AI5-'5. Konsolidačné úsilie'!AI6</f>
        <v>-4.4983868885370297</v>
      </c>
      <c r="AL7" s="314">
        <f>'1. Základné ukazovatele'!AL4-'5. Konsolidačné úsilie'!AJ5-'5. Konsolidačné úsilie'!AJ6</f>
        <v>-4.2043192694147269</v>
      </c>
      <c r="AM7" s="314">
        <f>'1. Základné ukazovatele'!AM4-'5. Konsolidačné úsilie'!AK5-'5. Konsolidačné úsilie'!AK6</f>
        <v>-4.410912360504887</v>
      </c>
      <c r="AN7" s="314">
        <f>'1. Základné ukazovatele'!AN4-'5. Konsolidačné úsilie'!AL5-'5. Konsolidačné úsilie'!AL6</f>
        <v>-4.0966014434720552</v>
      </c>
    </row>
    <row r="8" spans="1:40" ht="13.15" customHeight="1">
      <c r="A8" s="27" t="s">
        <v>47</v>
      </c>
      <c r="B8" s="27" t="s">
        <v>48</v>
      </c>
      <c r="C8" s="20" t="s">
        <v>38</v>
      </c>
      <c r="D8" s="20" t="s">
        <v>39</v>
      </c>
      <c r="E8" s="21">
        <f>'2. Dlh VS'!E11</f>
        <v>28.261796689659352</v>
      </c>
      <c r="F8" s="21">
        <f>'2. Dlh VS'!F11</f>
        <v>24.825883747360511</v>
      </c>
      <c r="G8" s="21">
        <f>'2. Dlh VS'!G11</f>
        <v>21.312678050572664</v>
      </c>
      <c r="H8" s="21">
        <f>'2. Dlh VS'!H11</f>
        <v>30.339147258794867</v>
      </c>
      <c r="I8" s="21">
        <f>'2. Dlh VS'!I11</f>
        <v>32.824720141068553</v>
      </c>
      <c r="J8" s="21">
        <f>'2. Dlh VS'!J11</f>
        <v>33.852542740293195</v>
      </c>
      <c r="K8" s="21">
        <f>'2. Dlh VS'!K11</f>
        <v>47.12560594469879</v>
      </c>
      <c r="L8" s="21">
        <f>'2. Dlh VS'!L11</f>
        <v>50.597946267515916</v>
      </c>
      <c r="M8" s="21">
        <f>'2. Dlh VS'!M11</f>
        <v>51.350374464427105</v>
      </c>
      <c r="N8" s="21">
        <f>'2. Dlh VS'!N11</f>
        <v>45.649220581025666</v>
      </c>
      <c r="O8" s="21">
        <f>'2. Dlh VS'!O11</f>
        <v>43.638705839029519</v>
      </c>
      <c r="P8" s="21">
        <f>'2. Dlh VS'!P11</f>
        <v>41.996600866875553</v>
      </c>
      <c r="Q8" s="21">
        <f>'2. Dlh VS'!Q11</f>
        <v>34.984737362696755</v>
      </c>
      <c r="R8" s="21">
        <f>'2. Dlh VS'!R11</f>
        <v>31.531671403423829</v>
      </c>
      <c r="S8" s="21">
        <f>'2. Dlh VS'!S11</f>
        <v>30.372769060339895</v>
      </c>
      <c r="T8" s="21">
        <f>'2. Dlh VS'!T11</f>
        <v>28.632912258493885</v>
      </c>
      <c r="U8" s="21">
        <f>'2. Dlh VS'!U11</f>
        <v>36.407272801072828</v>
      </c>
      <c r="V8" s="21">
        <f>'2. Dlh VS'!V11</f>
        <v>40.653635341141069</v>
      </c>
      <c r="W8" s="21">
        <f>'2. Dlh VS'!W11</f>
        <v>43.270226652426722</v>
      </c>
      <c r="X8" s="21">
        <f>'2. Dlh VS'!X11</f>
        <v>51.687514580699755</v>
      </c>
      <c r="Y8" s="21">
        <f>'2. Dlh VS'!Y11</f>
        <v>54.610678606213334</v>
      </c>
      <c r="Z8" s="21">
        <f>'2. Dlh VS'!Z11</f>
        <v>53.392075473176746</v>
      </c>
      <c r="AA8" s="21">
        <f>'2. Dlh VS'!AA11</f>
        <v>51.59931472336995</v>
      </c>
      <c r="AB8" s="21">
        <f>'2. Dlh VS'!AB11</f>
        <v>52.135526625305062</v>
      </c>
      <c r="AC8" s="21">
        <f>'2. Dlh VS'!AC11</f>
        <v>51.381511857288807</v>
      </c>
      <c r="AD8" s="21">
        <f>'2. Dlh VS'!AD11</f>
        <v>49.270252636639455</v>
      </c>
      <c r="AE8" s="21">
        <f>'2. Dlh VS'!AE11</f>
        <v>48.009664983209497</v>
      </c>
      <c r="AF8" s="21">
        <f>'2. Dlh VS'!AF11</f>
        <v>58.408139897328894</v>
      </c>
      <c r="AG8" s="21">
        <f>'2. Dlh VS'!AG11</f>
        <v>60.182697543005979</v>
      </c>
      <c r="AH8" s="21">
        <f>'2. Dlh VS'!AH11</f>
        <v>57.701996612338071</v>
      </c>
      <c r="AI8" s="21">
        <f>'2. Dlh VS'!AI11</f>
        <v>55.636298666270434</v>
      </c>
      <c r="AJ8" s="21">
        <f>'2. Dlh VS'!AJ11</f>
        <v>59.280260884634963</v>
      </c>
      <c r="AK8" s="312">
        <f>'2. Dlh VS'!AK11</f>
        <v>61.05518229382885</v>
      </c>
      <c r="AL8" s="312">
        <f>'2. Dlh VS'!AL11</f>
        <v>63.261692100395763</v>
      </c>
      <c r="AM8" s="312">
        <f>'2. Dlh VS'!AM11</f>
        <v>66.276150630724786</v>
      </c>
      <c r="AN8" s="312">
        <f>'2. Dlh VS'!AN11</f>
        <v>68.939758353694089</v>
      </c>
    </row>
    <row r="9" spans="1:40" ht="13.15" customHeight="1">
      <c r="A9" s="28" t="s">
        <v>49</v>
      </c>
      <c r="B9" s="28" t="s">
        <v>50</v>
      </c>
      <c r="C9" s="29" t="s">
        <v>38</v>
      </c>
      <c r="D9" s="29" t="s">
        <v>39</v>
      </c>
      <c r="E9" s="30" t="s">
        <v>51</v>
      </c>
      <c r="F9" s="31" t="s">
        <v>51</v>
      </c>
      <c r="G9" s="31" t="s">
        <v>51</v>
      </c>
      <c r="H9" s="31" t="s">
        <v>51</v>
      </c>
      <c r="I9" s="31" t="s">
        <v>51</v>
      </c>
      <c r="J9" s="31" t="s">
        <v>51</v>
      </c>
      <c r="K9" s="31" t="s">
        <v>51</v>
      </c>
      <c r="L9" s="31" t="s">
        <v>51</v>
      </c>
      <c r="M9" s="31" t="s">
        <v>51</v>
      </c>
      <c r="N9" s="31" t="str">
        <f>'2. Dlh VS'!N20</f>
        <v>-</v>
      </c>
      <c r="O9" s="31">
        <f>'2. Dlh VS'!O20</f>
        <v>33.677991561981457</v>
      </c>
      <c r="P9" s="31">
        <f>'2. Dlh VS'!P20</f>
        <v>32.602686507615779</v>
      </c>
      <c r="Q9" s="31">
        <f>'2. Dlh VS'!Q20</f>
        <v>30.042806934797905</v>
      </c>
      <c r="R9" s="31">
        <f>'2. Dlh VS'!R20</f>
        <v>27.060970008015556</v>
      </c>
      <c r="S9" s="31">
        <f>'2. Dlh VS'!S20</f>
        <v>24.270747398661562</v>
      </c>
      <c r="T9" s="31">
        <f>'2. Dlh VS'!T20</f>
        <v>22.60913044901092</v>
      </c>
      <c r="U9" s="31">
        <f>'2. Dlh VS'!U20</f>
        <v>31.711627957805078</v>
      </c>
      <c r="V9" s="31">
        <f>'2. Dlh VS'!V20</f>
        <v>36.708734742101683</v>
      </c>
      <c r="W9" s="31">
        <f>'2. Dlh VS'!W20</f>
        <v>40.68749188532658</v>
      </c>
      <c r="X9" s="31">
        <f>'2. Dlh VS'!X20</f>
        <v>44.995176840152126</v>
      </c>
      <c r="Y9" s="31">
        <f>'2. Dlh VS'!Y20</f>
        <v>47.689841069521869</v>
      </c>
      <c r="Z9" s="31">
        <f>'2. Dlh VS'!Z20</f>
        <v>49.372473136256353</v>
      </c>
      <c r="AA9" s="31">
        <f>'2. Dlh VS'!AA20</f>
        <v>47.175871494457944</v>
      </c>
      <c r="AB9" s="31">
        <f>'2. Dlh VS'!AB20</f>
        <v>46.786452360649633</v>
      </c>
      <c r="AC9" s="31">
        <f>'2. Dlh VS'!AC20</f>
        <v>45.649665020409508</v>
      </c>
      <c r="AD9" s="31">
        <f>'2. Dlh VS'!AD20</f>
        <v>43.219246775717551</v>
      </c>
      <c r="AE9" s="31">
        <f>'2. Dlh VS'!AE20</f>
        <v>43.120059229487829</v>
      </c>
      <c r="AF9" s="31">
        <f>'2. Dlh VS'!AF20</f>
        <v>48.525145090255997</v>
      </c>
      <c r="AG9" s="31">
        <f>'2. Dlh VS'!AG20</f>
        <v>48.921041659513307</v>
      </c>
      <c r="AH9" s="31">
        <f>'2. Dlh VS'!AH20</f>
        <v>47.577449148722728</v>
      </c>
      <c r="AI9" s="31">
        <f>'2. Dlh VS'!AI20</f>
        <v>47.957663211481254</v>
      </c>
      <c r="AJ9" s="31">
        <f>'2. Dlh VS'!AJ20</f>
        <v>50.079444382888994</v>
      </c>
      <c r="AK9" s="315">
        <f>'2. Dlh VS'!AK20</f>
        <v>54.58145758569961</v>
      </c>
      <c r="AL9" s="315">
        <f>'2. Dlh VS'!AL20</f>
        <v>57.641702829313601</v>
      </c>
      <c r="AM9" s="315">
        <f>'2. Dlh VS'!AM20</f>
        <v>60.281201496662852</v>
      </c>
      <c r="AN9" s="315">
        <f>'2. Dlh VS'!AN20</f>
        <v>63.209914963066097</v>
      </c>
    </row>
    <row r="10" spans="1:40" ht="13.15" customHeight="1">
      <c r="A10" s="32" t="s">
        <v>546</v>
      </c>
      <c r="B10" s="32" t="s">
        <v>491</v>
      </c>
      <c r="C10" s="33"/>
      <c r="D10" s="33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6"/>
      <c r="V10" s="36"/>
      <c r="W10" s="36"/>
      <c r="X10" s="36"/>
      <c r="Y10" s="36"/>
      <c r="AF10" s="37"/>
      <c r="AG10" s="37"/>
      <c r="AN10" s="37" t="s">
        <v>52</v>
      </c>
    </row>
    <row r="11" spans="1:40" ht="13.15" customHeight="1">
      <c r="A11" s="389" t="s">
        <v>608</v>
      </c>
      <c r="B11" s="39" t="s">
        <v>609</v>
      </c>
      <c r="C11" s="40"/>
      <c r="D11" s="40"/>
      <c r="E11" s="41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2"/>
      <c r="R11" s="42"/>
      <c r="S11" s="43"/>
      <c r="T11" s="44"/>
      <c r="U11" s="44"/>
      <c r="V11" s="44"/>
      <c r="W11" s="44"/>
      <c r="X11" s="44"/>
      <c r="Y11" s="44"/>
      <c r="Z11" s="43"/>
      <c r="AA11" s="43"/>
      <c r="AB11" s="43"/>
      <c r="AN11" s="37" t="s">
        <v>545</v>
      </c>
    </row>
    <row r="12" spans="1:40" ht="9" customHeight="1">
      <c r="A12" s="39" t="s">
        <v>53</v>
      </c>
      <c r="B12" s="39" t="s">
        <v>525</v>
      </c>
      <c r="C12" s="45"/>
      <c r="D12" s="45"/>
      <c r="E12" s="45"/>
      <c r="F12" s="45"/>
      <c r="G12" s="45"/>
      <c r="H12" s="45"/>
      <c r="I12" s="45"/>
      <c r="J12" s="46"/>
      <c r="K12" s="46"/>
      <c r="L12" s="46"/>
      <c r="M12" s="46"/>
      <c r="N12" s="46"/>
      <c r="O12" s="46"/>
      <c r="P12" s="46"/>
      <c r="S12" s="37"/>
      <c r="T12" s="37"/>
      <c r="U12" s="37"/>
      <c r="V12" s="37"/>
      <c r="W12" s="37"/>
      <c r="X12" s="37"/>
      <c r="Y12" s="37"/>
    </row>
    <row r="13" spans="1:40" ht="13.15" customHeight="1">
      <c r="A13" s="39" t="s">
        <v>54</v>
      </c>
      <c r="B13" s="39" t="s">
        <v>526</v>
      </c>
      <c r="C13" s="45"/>
      <c r="D13" s="45"/>
      <c r="E13" s="45"/>
      <c r="F13" s="45"/>
      <c r="G13" s="45"/>
      <c r="H13" s="45"/>
      <c r="I13" s="45"/>
      <c r="J13" s="46"/>
      <c r="K13" s="46"/>
      <c r="L13" s="46"/>
      <c r="M13" s="46"/>
      <c r="N13" s="47"/>
      <c r="O13" s="47"/>
      <c r="P13" s="47"/>
      <c r="Q13" s="48"/>
      <c r="R13" s="49"/>
      <c r="S13" s="49"/>
      <c r="T13" s="49"/>
      <c r="U13" s="49"/>
      <c r="V13" s="49"/>
      <c r="W13" s="49"/>
      <c r="X13" s="49"/>
      <c r="Y13" s="49"/>
    </row>
    <row r="14" spans="1:40" ht="13.15" customHeight="1">
      <c r="A14" s="39" t="s">
        <v>55</v>
      </c>
      <c r="B14" s="39" t="s">
        <v>56</v>
      </c>
      <c r="C14" s="45"/>
      <c r="D14" s="45"/>
      <c r="E14" s="45"/>
      <c r="F14" s="45"/>
      <c r="G14" s="45"/>
      <c r="H14" s="45"/>
      <c r="I14" s="45"/>
      <c r="J14" s="46"/>
      <c r="K14" s="46"/>
      <c r="L14" s="46"/>
      <c r="M14" s="46"/>
      <c r="N14" s="46"/>
      <c r="O14" s="46"/>
      <c r="P14" s="46"/>
      <c r="Q14" s="37"/>
    </row>
    <row r="15" spans="1:40" ht="13.15" customHeight="1">
      <c r="A15" s="39" t="s">
        <v>57</v>
      </c>
      <c r="B15" s="39" t="s">
        <v>527</v>
      </c>
      <c r="C15" s="45"/>
      <c r="D15" s="45"/>
      <c r="E15" s="45"/>
      <c r="F15" s="45"/>
      <c r="G15" s="45"/>
      <c r="H15" s="45"/>
      <c r="I15" s="45"/>
      <c r="J15" s="46"/>
      <c r="K15" s="46"/>
      <c r="L15" s="46"/>
      <c r="M15" s="46"/>
      <c r="N15" s="46"/>
      <c r="O15" s="50"/>
      <c r="P15" s="46"/>
      <c r="Q15" s="46"/>
    </row>
    <row r="16" spans="1:40" ht="13.15" customHeight="1">
      <c r="A16" s="14"/>
      <c r="B16" s="14"/>
      <c r="C16" s="14" t="s">
        <v>33</v>
      </c>
      <c r="D16" s="14" t="str">
        <f t="shared" ref="D16:Z16" si="0">D2</f>
        <v>unit</v>
      </c>
      <c r="E16" s="14">
        <f t="shared" si="0"/>
        <v>1993</v>
      </c>
      <c r="F16" s="14">
        <f t="shared" si="0"/>
        <v>1994</v>
      </c>
      <c r="G16" s="14">
        <f t="shared" si="0"/>
        <v>1995</v>
      </c>
      <c r="H16" s="14">
        <f t="shared" si="0"/>
        <v>1996</v>
      </c>
      <c r="I16" s="14">
        <f t="shared" si="0"/>
        <v>1997</v>
      </c>
      <c r="J16" s="14">
        <f t="shared" si="0"/>
        <v>1998</v>
      </c>
      <c r="K16" s="14">
        <f t="shared" si="0"/>
        <v>1999</v>
      </c>
      <c r="L16" s="14">
        <f t="shared" si="0"/>
        <v>2000</v>
      </c>
      <c r="M16" s="14">
        <f t="shared" si="0"/>
        <v>2001</v>
      </c>
      <c r="N16" s="14">
        <f t="shared" si="0"/>
        <v>2002</v>
      </c>
      <c r="O16" s="14">
        <f t="shared" si="0"/>
        <v>2003</v>
      </c>
      <c r="P16" s="14">
        <f t="shared" si="0"/>
        <v>2004</v>
      </c>
      <c r="Q16" s="14">
        <f t="shared" si="0"/>
        <v>2005</v>
      </c>
      <c r="R16" s="14">
        <f t="shared" si="0"/>
        <v>2006</v>
      </c>
      <c r="S16" s="14">
        <f t="shared" si="0"/>
        <v>2007</v>
      </c>
      <c r="T16" s="14">
        <f t="shared" si="0"/>
        <v>2008</v>
      </c>
      <c r="U16" s="14">
        <f t="shared" si="0"/>
        <v>2009</v>
      </c>
      <c r="V16" s="14">
        <f t="shared" si="0"/>
        <v>2010</v>
      </c>
      <c r="W16" s="14">
        <f t="shared" si="0"/>
        <v>2011</v>
      </c>
      <c r="X16" s="14">
        <f t="shared" si="0"/>
        <v>2012</v>
      </c>
      <c r="Y16" s="14">
        <f t="shared" si="0"/>
        <v>2013</v>
      </c>
      <c r="Z16" s="14">
        <f t="shared" si="0"/>
        <v>2014</v>
      </c>
      <c r="AA16" s="52">
        <v>2015</v>
      </c>
      <c r="AB16" s="52">
        <v>2016</v>
      </c>
      <c r="AC16" s="52">
        <v>2017</v>
      </c>
      <c r="AD16" s="52">
        <f t="shared" ref="AD16:AI16" si="1">AD2</f>
        <v>2018</v>
      </c>
      <c r="AE16" s="52">
        <f t="shared" si="1"/>
        <v>2019</v>
      </c>
      <c r="AF16" s="52">
        <f t="shared" si="1"/>
        <v>2020</v>
      </c>
      <c r="AG16" s="52">
        <f t="shared" si="1"/>
        <v>2021</v>
      </c>
      <c r="AH16" s="52">
        <f t="shared" si="1"/>
        <v>2022</v>
      </c>
      <c r="AI16" s="52">
        <f t="shared" si="1"/>
        <v>2023</v>
      </c>
      <c r="AJ16" s="52">
        <v>2024</v>
      </c>
      <c r="AK16" s="387" t="str">
        <f>AK2</f>
        <v>2025 OS</v>
      </c>
      <c r="AL16" s="387" t="str">
        <f t="shared" ref="AL16:AN16" si="2">AL2</f>
        <v>2026 RVS</v>
      </c>
      <c r="AM16" s="387" t="str">
        <f t="shared" si="2"/>
        <v>2027 RVS</v>
      </c>
      <c r="AN16" s="387" t="str">
        <f t="shared" si="2"/>
        <v>2028 RVS</v>
      </c>
    </row>
    <row r="17" spans="1:44" ht="13.15" customHeight="1">
      <c r="A17" s="53" t="s">
        <v>58</v>
      </c>
      <c r="B17" s="53" t="s">
        <v>59</v>
      </c>
      <c r="C17" s="54" t="s">
        <v>36</v>
      </c>
      <c r="D17" s="18" t="s">
        <v>36</v>
      </c>
      <c r="E17" s="43">
        <v>13654.8</v>
      </c>
      <c r="F17" s="43">
        <v>16452.5</v>
      </c>
      <c r="G17" s="43">
        <v>20027.7</v>
      </c>
      <c r="H17" s="43">
        <v>22248.1</v>
      </c>
      <c r="I17" s="43">
        <v>24578.5</v>
      </c>
      <c r="J17" s="43">
        <v>26795.7</v>
      </c>
      <c r="K17" s="43">
        <v>28614.1</v>
      </c>
      <c r="L17" s="43">
        <v>31632</v>
      </c>
      <c r="M17" s="43">
        <v>34307.300000000003</v>
      </c>
      <c r="N17" s="43">
        <v>37272.199999999997</v>
      </c>
      <c r="O17" s="43">
        <v>41210.9</v>
      </c>
      <c r="P17" s="43">
        <v>45996.800000000003</v>
      </c>
      <c r="Q17" s="43">
        <v>50275.9</v>
      </c>
      <c r="R17" s="43">
        <v>56349.1</v>
      </c>
      <c r="S17" s="43">
        <v>63180.7</v>
      </c>
      <c r="T17" s="43">
        <v>68556.600000000006</v>
      </c>
      <c r="U17" s="43">
        <v>64055.1</v>
      </c>
      <c r="V17" s="43">
        <v>68726.7</v>
      </c>
      <c r="W17" s="43">
        <v>71629.5</v>
      </c>
      <c r="X17" s="43">
        <v>73727.600000000006</v>
      </c>
      <c r="Y17" s="43">
        <v>74642.7</v>
      </c>
      <c r="Z17" s="55">
        <v>76562.3</v>
      </c>
      <c r="AA17" s="55">
        <v>80376.3</v>
      </c>
      <c r="AB17" s="55">
        <v>81621.600000000006</v>
      </c>
      <c r="AC17" s="55">
        <v>84960.4</v>
      </c>
      <c r="AD17" s="55">
        <v>90275.9</v>
      </c>
      <c r="AE17" s="55">
        <v>94547.5</v>
      </c>
      <c r="AF17" s="55">
        <v>94320.6</v>
      </c>
      <c r="AG17" s="55">
        <v>101933.5</v>
      </c>
      <c r="AH17" s="55">
        <v>110046.39999999999</v>
      </c>
      <c r="AI17" s="55">
        <v>123833.2</v>
      </c>
      <c r="AJ17" s="55">
        <v>130985.1</v>
      </c>
      <c r="AK17" s="316">
        <v>137627.66583858134</v>
      </c>
      <c r="AL17" s="316">
        <v>145004.00253827416</v>
      </c>
      <c r="AM17" s="316">
        <v>151862.15254832112</v>
      </c>
      <c r="AN17" s="316">
        <v>158317.37519256317</v>
      </c>
      <c r="AO17" s="22"/>
      <c r="AP17" s="22"/>
      <c r="AQ17" s="22"/>
      <c r="AR17" s="22"/>
    </row>
    <row r="18" spans="1:44" ht="13.15" customHeight="1">
      <c r="A18" s="3" t="s">
        <v>595</v>
      </c>
      <c r="B18" s="3" t="s">
        <v>60</v>
      </c>
      <c r="C18" s="56" t="s">
        <v>61</v>
      </c>
      <c r="D18" s="56" t="s">
        <v>61</v>
      </c>
      <c r="E18" s="57" t="s">
        <v>51</v>
      </c>
      <c r="F18" s="58">
        <f t="shared" ref="F18:AM18" si="3">F17/E17*100-100</f>
        <v>20.488765855230412</v>
      </c>
      <c r="G18" s="58">
        <f t="shared" si="3"/>
        <v>21.730436103935574</v>
      </c>
      <c r="H18" s="58">
        <f t="shared" si="3"/>
        <v>11.086644996679595</v>
      </c>
      <c r="I18" s="58">
        <f t="shared" si="3"/>
        <v>10.47460232559186</v>
      </c>
      <c r="J18" s="58">
        <f t="shared" si="3"/>
        <v>9.0208922432207146</v>
      </c>
      <c r="K18" s="58">
        <f t="shared" si="3"/>
        <v>6.7861634515985685</v>
      </c>
      <c r="L18" s="58">
        <f t="shared" si="3"/>
        <v>10.54689820752705</v>
      </c>
      <c r="M18" s="58">
        <f t="shared" si="3"/>
        <v>8.4575746079919298</v>
      </c>
      <c r="N18" s="58">
        <f t="shared" si="3"/>
        <v>8.6421840249742559</v>
      </c>
      <c r="O18" s="58">
        <f t="shared" si="3"/>
        <v>10.567393392394337</v>
      </c>
      <c r="P18" s="58">
        <f t="shared" si="3"/>
        <v>11.613189714371686</v>
      </c>
      <c r="Q18" s="58">
        <f t="shared" si="3"/>
        <v>9.3030384722415391</v>
      </c>
      <c r="R18" s="58">
        <f t="shared" si="3"/>
        <v>12.079743972758308</v>
      </c>
      <c r="S18" s="58">
        <f t="shared" si="3"/>
        <v>12.123707388405492</v>
      </c>
      <c r="T18" s="58">
        <f t="shared" si="3"/>
        <v>8.5087692918881999</v>
      </c>
      <c r="U18" s="58">
        <f t="shared" si="3"/>
        <v>-6.5661074207297361</v>
      </c>
      <c r="V18" s="58">
        <f t="shared" si="3"/>
        <v>7.2930961000763403</v>
      </c>
      <c r="W18" s="58">
        <f t="shared" si="3"/>
        <v>4.2236859910340598</v>
      </c>
      <c r="X18" s="58">
        <f t="shared" si="3"/>
        <v>2.9291004404609993</v>
      </c>
      <c r="Y18" s="58">
        <f t="shared" si="3"/>
        <v>1.2411905446535485</v>
      </c>
      <c r="Z18" s="58">
        <f t="shared" si="3"/>
        <v>2.5717183328041671</v>
      </c>
      <c r="AA18" s="58">
        <f t="shared" si="3"/>
        <v>4.9815640334733899</v>
      </c>
      <c r="AB18" s="58">
        <f t="shared" si="3"/>
        <v>1.5493373046532355</v>
      </c>
      <c r="AC18" s="58">
        <f t="shared" si="3"/>
        <v>4.0905838650553221</v>
      </c>
      <c r="AD18" s="58">
        <f t="shared" si="3"/>
        <v>6.2564441786997236</v>
      </c>
      <c r="AE18" s="58">
        <f t="shared" si="3"/>
        <v>4.7317168812496107</v>
      </c>
      <c r="AF18" s="58">
        <f t="shared" si="3"/>
        <v>-0.23998519262804052</v>
      </c>
      <c r="AG18" s="58">
        <f t="shared" si="3"/>
        <v>8.0713014972338897</v>
      </c>
      <c r="AH18" s="58">
        <f t="shared" si="3"/>
        <v>7.95901249343936</v>
      </c>
      <c r="AI18" s="414">
        <f t="shared" si="3"/>
        <v>12.52816993559081</v>
      </c>
      <c r="AJ18" s="414">
        <f t="shared" si="3"/>
        <v>5.7754301754295341</v>
      </c>
      <c r="AK18" s="388">
        <f t="shared" si="3"/>
        <v>5.0712377503863593</v>
      </c>
      <c r="AL18" s="388">
        <f t="shared" si="3"/>
        <v>5.359632203850822</v>
      </c>
      <c r="AM18" s="388">
        <f t="shared" si="3"/>
        <v>4.7296280723263067</v>
      </c>
      <c r="AN18" s="388">
        <f>AN17/AM17*100-100</f>
        <v>4.2507119357392753</v>
      </c>
      <c r="AO18" s="22"/>
      <c r="AP18" s="22"/>
      <c r="AQ18" s="22"/>
      <c r="AR18" s="22"/>
    </row>
    <row r="19" spans="1:44" ht="14.25" customHeight="1">
      <c r="A19" s="274" t="s">
        <v>602</v>
      </c>
      <c r="B19" s="59" t="s">
        <v>603</v>
      </c>
      <c r="AC19" s="37"/>
      <c r="AF19" s="37"/>
      <c r="AI19" s="22"/>
      <c r="AJ19" s="22"/>
      <c r="AN19" s="37" t="str">
        <f>AN10</f>
        <v>Zdroj: ŠÚ SR, MF SR, EK</v>
      </c>
    </row>
    <row r="20" spans="1:44" ht="13.15" customHeight="1">
      <c r="A20" s="60" t="s">
        <v>62</v>
      </c>
      <c r="B20" s="60" t="s">
        <v>63</v>
      </c>
      <c r="Y20" s="61"/>
      <c r="AG20" s="38"/>
      <c r="AH20" s="38"/>
      <c r="AN20" s="37" t="s">
        <v>545</v>
      </c>
    </row>
    <row r="21" spans="1:44" ht="13.15" customHeight="1">
      <c r="A21" s="59" t="s">
        <v>498</v>
      </c>
      <c r="B21" s="59" t="s">
        <v>547</v>
      </c>
    </row>
    <row r="22" spans="1:44" ht="13.15" customHeight="1">
      <c r="A22" s="274"/>
      <c r="B22" s="274"/>
    </row>
    <row r="23" spans="1:44" ht="13.15" customHeight="1"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44" ht="13.15" customHeight="1">
      <c r="A24" s="22"/>
      <c r="B24" s="22"/>
      <c r="C24" s="22"/>
      <c r="D24" s="22"/>
      <c r="E24" s="62"/>
      <c r="F24" s="62"/>
      <c r="G24" s="25"/>
      <c r="H24" s="25"/>
      <c r="I24" s="25"/>
      <c r="J24" s="25"/>
      <c r="K24" s="25"/>
      <c r="L24" s="25"/>
      <c r="M24" s="25"/>
      <c r="N24" s="62"/>
      <c r="O24" s="62"/>
      <c r="P24" s="62"/>
      <c r="Q24" s="6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44" ht="13.15" customHeight="1">
      <c r="B25" s="22"/>
      <c r="C25" s="22"/>
      <c r="D25" s="22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</row>
    <row r="26" spans="1:44" ht="13.15" hidden="1" customHeight="1">
      <c r="A26" s="22"/>
      <c r="B26" s="22"/>
      <c r="C26" s="22"/>
      <c r="D26" s="22"/>
      <c r="E26" s="64"/>
      <c r="F26" s="64"/>
      <c r="G26" s="65"/>
      <c r="H26" s="65"/>
      <c r="I26" s="275"/>
      <c r="J26" s="275">
        <f t="shared" ref="J26:AE26" si="4">J2</f>
        <v>1998</v>
      </c>
      <c r="K26" s="275">
        <f t="shared" si="4"/>
        <v>1999</v>
      </c>
      <c r="L26" s="275">
        <f t="shared" si="4"/>
        <v>2000</v>
      </c>
      <c r="M26" s="275">
        <f t="shared" si="4"/>
        <v>2001</v>
      </c>
      <c r="N26" s="275">
        <f t="shared" si="4"/>
        <v>2002</v>
      </c>
      <c r="O26" s="275">
        <f t="shared" si="4"/>
        <v>2003</v>
      </c>
      <c r="P26" s="275">
        <f t="shared" si="4"/>
        <v>2004</v>
      </c>
      <c r="Q26" s="275">
        <f t="shared" si="4"/>
        <v>2005</v>
      </c>
      <c r="R26" s="275">
        <f t="shared" si="4"/>
        <v>2006</v>
      </c>
      <c r="S26" s="275">
        <f t="shared" si="4"/>
        <v>2007</v>
      </c>
      <c r="T26" s="275">
        <f t="shared" si="4"/>
        <v>2008</v>
      </c>
      <c r="U26" s="275">
        <f t="shared" si="4"/>
        <v>2009</v>
      </c>
      <c r="V26" s="275">
        <f t="shared" si="4"/>
        <v>2010</v>
      </c>
      <c r="W26" s="275">
        <f t="shared" si="4"/>
        <v>2011</v>
      </c>
      <c r="X26" s="275">
        <f t="shared" si="4"/>
        <v>2012</v>
      </c>
      <c r="Y26" s="275">
        <f t="shared" si="4"/>
        <v>2013</v>
      </c>
      <c r="Z26" s="275">
        <f t="shared" si="4"/>
        <v>2014</v>
      </c>
      <c r="AA26" s="275">
        <f t="shared" si="4"/>
        <v>2015</v>
      </c>
      <c r="AB26" s="275">
        <f t="shared" si="4"/>
        <v>2016</v>
      </c>
      <c r="AC26" s="275">
        <f t="shared" si="4"/>
        <v>2017</v>
      </c>
      <c r="AD26" s="275">
        <f t="shared" si="4"/>
        <v>2018</v>
      </c>
      <c r="AE26" s="275">
        <f t="shared" si="4"/>
        <v>2019</v>
      </c>
    </row>
    <row r="27" spans="1:44" ht="13.15" hidden="1" customHeight="1">
      <c r="A27" s="22"/>
      <c r="B27" s="22"/>
      <c r="C27" s="22"/>
      <c r="D27" s="22"/>
      <c r="E27" s="66"/>
      <c r="F27" s="66"/>
      <c r="G27" s="67"/>
      <c r="H27" s="67"/>
      <c r="I27" s="63"/>
      <c r="J27" s="63">
        <f t="shared" ref="J27:AE27" si="5">J7-I7</f>
        <v>0.44857548987596463</v>
      </c>
      <c r="K27" s="63">
        <f t="shared" si="5"/>
        <v>-0.765766731407445</v>
      </c>
      <c r="L27" s="63">
        <f t="shared" si="5"/>
        <v>7.8681683624145293E-2</v>
      </c>
      <c r="M27" s="63">
        <f t="shared" si="5"/>
        <v>-6.1381197786221975E-2</v>
      </c>
      <c r="N27" s="63">
        <f t="shared" si="5"/>
        <v>1.4278934172793782</v>
      </c>
      <c r="O27" s="63">
        <f t="shared" si="5"/>
        <v>3.0013538540027285</v>
      </c>
      <c r="P27" s="63">
        <f t="shared" si="5"/>
        <v>0.56236154537751037</v>
      </c>
      <c r="Q27" s="63">
        <f t="shared" si="5"/>
        <v>0.38774158146018212</v>
      </c>
      <c r="R27" s="63">
        <f t="shared" si="5"/>
        <v>-1.5433591903809318</v>
      </c>
      <c r="S27" s="63">
        <f t="shared" si="5"/>
        <v>0.11746356320651197</v>
      </c>
      <c r="T27" s="63">
        <f t="shared" si="5"/>
        <v>-0.45664663848406351</v>
      </c>
      <c r="U27" s="63">
        <f t="shared" si="5"/>
        <v>-2.7199896181692567</v>
      </c>
      <c r="V27" s="63">
        <f t="shared" si="5"/>
        <v>-0.56696653248808548</v>
      </c>
      <c r="W27" s="63">
        <f t="shared" si="5"/>
        <v>2.0401149984324825</v>
      </c>
      <c r="X27" s="63">
        <f t="shared" si="5"/>
        <v>0.6070177174426874</v>
      </c>
      <c r="Y27" s="63">
        <f t="shared" si="5"/>
        <v>1.7885537650230074</v>
      </c>
      <c r="Z27" s="63">
        <f t="shared" si="5"/>
        <v>-0.78275301705443079</v>
      </c>
      <c r="AA27" s="63">
        <f t="shared" si="5"/>
        <v>0.27934247360087694</v>
      </c>
      <c r="AB27" s="63">
        <f t="shared" si="5"/>
        <v>0.16428553939025514</v>
      </c>
      <c r="AC27" s="63">
        <f t="shared" si="5"/>
        <v>1.3252942285459992</v>
      </c>
      <c r="AD27" s="63">
        <f t="shared" si="5"/>
        <v>-0.44370608783197318</v>
      </c>
      <c r="AE27" s="63">
        <f t="shared" si="5"/>
        <v>-0.2995041861576051</v>
      </c>
      <c r="AF27" s="51"/>
    </row>
    <row r="28" spans="1:44" ht="13.15" hidden="1" customHeight="1">
      <c r="A28" s="22"/>
      <c r="B28" s="22"/>
      <c r="C28" s="22"/>
      <c r="D28" s="22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E28" s="51">
        <f>AE7-Z7</f>
        <v>1.025711967547553</v>
      </c>
      <c r="AF28" s="49"/>
    </row>
    <row r="29" spans="1:44" ht="13.15" hidden="1" customHeight="1">
      <c r="A29" s="22"/>
      <c r="B29" s="22"/>
      <c r="C29" s="22"/>
      <c r="D29" s="22"/>
      <c r="E29" s="22"/>
      <c r="F29" s="2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1:44" ht="13.15" hidden="1" customHeight="1">
      <c r="G30" s="51"/>
      <c r="H30" s="51"/>
      <c r="I30" s="51"/>
      <c r="J30" s="51"/>
      <c r="K30" s="51"/>
      <c r="L30" s="51"/>
      <c r="M30" s="51"/>
    </row>
    <row r="31" spans="1:44" ht="13.15" hidden="1" customHeight="1">
      <c r="I31" s="51"/>
      <c r="J31" s="277"/>
      <c r="K31" s="277"/>
      <c r="L31" s="277"/>
      <c r="M31" s="277"/>
      <c r="N31" s="277">
        <f>SUM(J27:N27)</f>
        <v>1.1280026615858212</v>
      </c>
      <c r="O31" s="277">
        <f t="shared" ref="O31:R31" si="6">SUM(K27:O27)</f>
        <v>3.680781025712585</v>
      </c>
      <c r="P31" s="277">
        <f>SUM(L27:P27)</f>
        <v>5.00890930249754</v>
      </c>
      <c r="Q31" s="277">
        <f>SUM(M27:Q27)</f>
        <v>5.317969200333577</v>
      </c>
      <c r="R31" s="277">
        <f t="shared" si="6"/>
        <v>3.8359912077388669</v>
      </c>
      <c r="S31" s="277">
        <f>SUM(O27:S27)</f>
        <v>2.5255613536660007</v>
      </c>
      <c r="T31" s="51">
        <f>SUM(P27:T27)</f>
        <v>-0.93243913882079088</v>
      </c>
      <c r="U31" s="51">
        <f t="shared" ref="U31:V31" si="7">SUM(Q27:U27)</f>
        <v>-4.2147903023675575</v>
      </c>
      <c r="V31" s="51">
        <f t="shared" si="7"/>
        <v>-5.1694984163158253</v>
      </c>
      <c r="W31" s="51">
        <f t="shared" ref="W31" si="8">SUM(S27:W27)</f>
        <v>-1.5860242275024112</v>
      </c>
      <c r="X31" s="51">
        <f t="shared" ref="X31" si="9">SUM(T27:X27)</f>
        <v>-1.0964700732662358</v>
      </c>
      <c r="Y31" s="51">
        <f t="shared" ref="Y31" si="10">SUM(U27:Y27)</f>
        <v>1.1487303302408352</v>
      </c>
      <c r="Z31" s="277">
        <f>SUM(V27:Z27)</f>
        <v>3.085966931355661</v>
      </c>
      <c r="AA31" s="277">
        <f t="shared" ref="AA31:AB31" si="11">SUM(W27:AA27)</f>
        <v>3.932275937444623</v>
      </c>
      <c r="AB31" s="51">
        <f t="shared" si="11"/>
        <v>2.0564464784023961</v>
      </c>
      <c r="AC31" s="51">
        <f t="shared" ref="AC31:AD31" si="12">SUM(Y27:AC27)</f>
        <v>2.7747229895057082</v>
      </c>
      <c r="AD31" s="51">
        <f t="shared" si="12"/>
        <v>0.54246313665072732</v>
      </c>
      <c r="AE31" s="51">
        <f t="shared" ref="AE31" si="13">SUM(AA27:AE27)</f>
        <v>1.025711967547553</v>
      </c>
    </row>
    <row r="32" spans="1:44" ht="13.15" hidden="1" customHeight="1">
      <c r="M32" s="7" t="s">
        <v>486</v>
      </c>
      <c r="N32" s="278"/>
      <c r="O32" s="278"/>
      <c r="P32" s="276">
        <f>AVERAGE(J27:P27)</f>
        <v>0.67024543728086561</v>
      </c>
      <c r="Q32" s="276">
        <f t="shared" ref="Q32:AE32" si="14">AVERAGE(K27:Q27)</f>
        <v>0.66155487893575393</v>
      </c>
      <c r="R32" s="276">
        <f t="shared" si="14"/>
        <v>0.55047024193954142</v>
      </c>
      <c r="S32" s="276">
        <f t="shared" si="14"/>
        <v>0.55601051045130812</v>
      </c>
      <c r="T32" s="276">
        <f t="shared" si="14"/>
        <v>0.49954401892304506</v>
      </c>
      <c r="U32" s="276">
        <f t="shared" si="14"/>
        <v>-9.3010700426759935E-2</v>
      </c>
      <c r="V32" s="276">
        <f t="shared" si="14"/>
        <v>-0.60277075563973326</v>
      </c>
      <c r="W32" s="276">
        <f t="shared" si="14"/>
        <v>-0.39166311948902294</v>
      </c>
      <c r="X32" s="276">
        <f t="shared" si="14"/>
        <v>-0.36033795720580791</v>
      </c>
      <c r="Y32" s="276">
        <f t="shared" si="14"/>
        <v>0.11564960785189767</v>
      </c>
      <c r="Z32" s="276">
        <f t="shared" si="14"/>
        <v>-1.2952760756808448E-2</v>
      </c>
      <c r="AA32" s="276">
        <f t="shared" si="14"/>
        <v>9.2188540969611613E-2</v>
      </c>
      <c r="AB32" s="276">
        <f t="shared" si="14"/>
        <v>0.50422784919239905</v>
      </c>
      <c r="AC32" s="276">
        <f t="shared" si="14"/>
        <v>0.77455081505441115</v>
      </c>
      <c r="AD32" s="276">
        <f t="shared" si="14"/>
        <v>0.41971923130234601</v>
      </c>
      <c r="AE32" s="276">
        <f t="shared" si="14"/>
        <v>0.29021610221658994</v>
      </c>
    </row>
    <row r="33" spans="13:31" ht="13.15" hidden="1" customHeight="1">
      <c r="M33" s="7" t="s">
        <v>485</v>
      </c>
      <c r="P33" s="7">
        <v>1</v>
      </c>
      <c r="Q33" s="7">
        <f t="shared" ref="Q33:AE33" si="15">P33</f>
        <v>1</v>
      </c>
      <c r="R33" s="7">
        <f t="shared" si="15"/>
        <v>1</v>
      </c>
      <c r="S33" s="7">
        <f t="shared" si="15"/>
        <v>1</v>
      </c>
      <c r="T33" s="7">
        <f t="shared" si="15"/>
        <v>1</v>
      </c>
      <c r="U33" s="7">
        <f t="shared" si="15"/>
        <v>1</v>
      </c>
      <c r="V33" s="7">
        <f t="shared" si="15"/>
        <v>1</v>
      </c>
      <c r="W33" s="7">
        <f t="shared" si="15"/>
        <v>1</v>
      </c>
      <c r="X33" s="7">
        <f t="shared" si="15"/>
        <v>1</v>
      </c>
      <c r="Y33" s="7">
        <f t="shared" si="15"/>
        <v>1</v>
      </c>
      <c r="Z33" s="7">
        <f t="shared" si="15"/>
        <v>1</v>
      </c>
      <c r="AA33" s="7">
        <f t="shared" si="15"/>
        <v>1</v>
      </c>
      <c r="AB33" s="7">
        <f t="shared" si="15"/>
        <v>1</v>
      </c>
      <c r="AC33" s="7">
        <f t="shared" si="15"/>
        <v>1</v>
      </c>
      <c r="AD33" s="7">
        <f t="shared" si="15"/>
        <v>1</v>
      </c>
      <c r="AE33" s="7">
        <f t="shared" si="15"/>
        <v>1</v>
      </c>
    </row>
    <row r="34" spans="13:31" ht="13.15" hidden="1" customHeight="1"/>
    <row r="35" spans="13:31" ht="13.15" hidden="1" customHeight="1">
      <c r="P35" s="51">
        <f>P7-J7</f>
        <v>4.243142571090095</v>
      </c>
      <c r="Q35" s="51">
        <f>AC7-W7</f>
        <v>3.3817407069483956</v>
      </c>
    </row>
    <row r="36" spans="13:31" ht="13.15" hidden="1" customHeight="1"/>
    <row r="37" spans="13:31" ht="13.15" hidden="1" customHeight="1"/>
    <row r="38" spans="13:31" ht="13.15" hidden="1" customHeight="1"/>
    <row r="39" spans="13:31" ht="13.15" hidden="1" customHeight="1"/>
    <row r="40" spans="13:31" ht="13.15" hidden="1" customHeight="1"/>
    <row r="41" spans="13:31" ht="13.15" hidden="1" customHeight="1"/>
    <row r="42" spans="13:31" ht="13.15" hidden="1" customHeight="1"/>
    <row r="43" spans="13:31" ht="13.15" hidden="1" customHeight="1"/>
    <row r="44" spans="13:31" ht="13.15" hidden="1" customHeight="1"/>
    <row r="45" spans="13:31" ht="13.15" hidden="1" customHeight="1"/>
    <row r="46" spans="13:31" ht="13.15" hidden="1" customHeight="1"/>
    <row r="47" spans="13:31" ht="13.15" hidden="1" customHeight="1"/>
    <row r="48" spans="13:31" ht="13.15" hidden="1" customHeight="1"/>
    <row r="49" ht="13.15" hidden="1" customHeight="1"/>
    <row r="50" ht="13.15" hidden="1" customHeight="1"/>
    <row r="51" ht="13.15" hidden="1" customHeight="1"/>
    <row r="52" ht="13.15" hidden="1" customHeight="1"/>
    <row r="53" ht="13.15" hidden="1" customHeight="1"/>
    <row r="54" ht="13.15" hidden="1" customHeight="1"/>
    <row r="55" ht="13.15" hidden="1" customHeight="1"/>
    <row r="56" ht="13.15" hidden="1" customHeight="1"/>
    <row r="57" ht="13.15" hidden="1" customHeight="1"/>
    <row r="58" ht="13.15" hidden="1" customHeight="1"/>
    <row r="59" ht="13.15" hidden="1" customHeight="1"/>
    <row r="60" ht="13.15" hidden="1" customHeight="1"/>
    <row r="61" ht="13.15" hidden="1" customHeight="1"/>
    <row r="62" ht="13.15" hidden="1" customHeight="1"/>
    <row r="63" ht="13.15" hidden="1" customHeight="1"/>
    <row r="64" ht="13.15" hidden="1" customHeight="1"/>
    <row r="65" ht="13.15" hidden="1" customHeight="1"/>
    <row r="66" ht="13.15" hidden="1" customHeight="1"/>
    <row r="67" ht="13.15" hidden="1" customHeight="1"/>
    <row r="68" ht="13.15" hidden="1" customHeight="1"/>
  </sheetData>
  <phoneticPr fontId="58" type="noConversion"/>
  <pageMargins left="0.75" right="0.75" top="1" bottom="1" header="0.4921259845" footer="0.4921259845"/>
  <pageSetup paperSize="9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8"/>
  <sheetViews>
    <sheetView showGridLines="0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8.85546875" defaultRowHeight="13.15" customHeight="1"/>
  <cols>
    <col min="1" max="1" width="44.7109375" style="7" customWidth="1"/>
    <col min="2" max="2" width="38.28515625" style="7" customWidth="1"/>
    <col min="3" max="3" width="6.5703125" style="7" bestFit="1" customWidth="1"/>
    <col min="4" max="4" width="8.28515625" style="7" bestFit="1" customWidth="1"/>
    <col min="5" max="6" width="9" style="7" hidden="1" customWidth="1"/>
    <col min="7" max="12" width="9.28515625" style="7" hidden="1" customWidth="1"/>
    <col min="13" max="13" width="8.85546875" style="7" hidden="1" customWidth="1"/>
    <col min="14" max="20" width="9.28515625" style="7" hidden="1" customWidth="1"/>
    <col min="21" max="21" width="9.42578125" style="7" hidden="1" customWidth="1"/>
    <col min="22" max="27" width="9" style="7" hidden="1" customWidth="1"/>
    <col min="28" max="32" width="8.85546875" style="7" hidden="1" customWidth="1"/>
    <col min="33" max="34" width="11" style="7" hidden="1" customWidth="1"/>
    <col min="35" max="36" width="5.42578125" style="7" hidden="1" customWidth="1"/>
    <col min="37" max="16384" width="8.85546875" style="7"/>
  </cols>
  <sheetData>
    <row r="1" spans="1:40" ht="15" customHeight="1">
      <c r="A1" s="8" t="s">
        <v>4</v>
      </c>
      <c r="B1" s="8" t="s">
        <v>32</v>
      </c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13.15" customHeight="1">
      <c r="A2" s="14"/>
      <c r="B2" s="14"/>
      <c r="C2" s="14" t="s">
        <v>33</v>
      </c>
      <c r="D2" s="14" t="s">
        <v>34</v>
      </c>
      <c r="E2" s="14">
        <v>1993</v>
      </c>
      <c r="F2" s="15">
        <v>1994</v>
      </c>
      <c r="G2" s="14">
        <v>1995</v>
      </c>
      <c r="H2" s="15">
        <v>1996</v>
      </c>
      <c r="I2" s="14">
        <v>1997</v>
      </c>
      <c r="J2" s="15">
        <v>1998</v>
      </c>
      <c r="K2" s="14">
        <v>1999</v>
      </c>
      <c r="L2" s="15">
        <v>2000</v>
      </c>
      <c r="M2" s="14">
        <v>2001</v>
      </c>
      <c r="N2" s="15">
        <v>2002</v>
      </c>
      <c r="O2" s="14">
        <v>2003</v>
      </c>
      <c r="P2" s="15">
        <v>2004</v>
      </c>
      <c r="Q2" s="15">
        <v>2005</v>
      </c>
      <c r="R2" s="15">
        <v>2006</v>
      </c>
      <c r="S2" s="15">
        <v>2007</v>
      </c>
      <c r="T2" s="15">
        <v>2008</v>
      </c>
      <c r="U2" s="15">
        <v>2009</v>
      </c>
      <c r="V2" s="15">
        <v>2010</v>
      </c>
      <c r="W2" s="15">
        <v>2011</v>
      </c>
      <c r="X2" s="15">
        <v>2012</v>
      </c>
      <c r="Y2" s="15">
        <v>2013</v>
      </c>
      <c r="Z2" s="15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  <c r="AI2" s="16">
        <v>2023</v>
      </c>
      <c r="AJ2" s="16">
        <v>2024</v>
      </c>
      <c r="AK2" s="331" t="s">
        <v>604</v>
      </c>
      <c r="AL2" s="331" t="s">
        <v>528</v>
      </c>
      <c r="AM2" s="331" t="s">
        <v>592</v>
      </c>
      <c r="AN2" s="331" t="s">
        <v>594</v>
      </c>
    </row>
    <row r="3" spans="1:40" ht="13.15" customHeight="1">
      <c r="A3" s="17" t="s">
        <v>558</v>
      </c>
      <c r="B3" s="27" t="s">
        <v>35</v>
      </c>
      <c r="C3" s="20" t="s">
        <v>36</v>
      </c>
      <c r="D3" s="20" t="s">
        <v>36</v>
      </c>
      <c r="E3" s="19">
        <f>'1. Základné ukazovatele'!E3</f>
        <v>-4264.8542786961398</v>
      </c>
      <c r="F3" s="19">
        <f>'1. Základné ukazovatele'!F3</f>
        <v>-1008.4312553940117</v>
      </c>
      <c r="G3" s="19">
        <f>'1. Základné ukazovatele'!G3</f>
        <v>-686.85927770032504</v>
      </c>
      <c r="H3" s="19">
        <f>'1. Základné ukazovatele'!H3</f>
        <v>-2162.6000000000004</v>
      </c>
      <c r="I3" s="19">
        <f>'1. Základné ukazovatele'!I3</f>
        <v>-1532.5</v>
      </c>
      <c r="J3" s="19">
        <f>'1. Základné ukazovatele'!J3</f>
        <v>-1413.6000000000022</v>
      </c>
      <c r="K3" s="19">
        <f>'1. Základné ukazovatele'!K3</f>
        <v>-2050.3000000000011</v>
      </c>
      <c r="L3" s="19">
        <f>'1. Základné ukazovatele'!L3</f>
        <v>-3999.2000000000007</v>
      </c>
      <c r="M3" s="19">
        <f>'1. Základné ukazovatele'!M3</f>
        <v>-2481.5</v>
      </c>
      <c r="N3" s="19">
        <f>'1. Základné ukazovatele'!N3</f>
        <v>-3068.7000000000025</v>
      </c>
      <c r="O3" s="19">
        <f>'1. Základné ukazovatele'!O3</f>
        <v>-1294.2999999999956</v>
      </c>
      <c r="P3" s="19">
        <f>'1. Základné ukazovatele'!P3</f>
        <v>-1068.3999999999942</v>
      </c>
      <c r="Q3" s="19">
        <f>'1. Základné ukazovatele'!Q3</f>
        <v>-1451.2000000000007</v>
      </c>
      <c r="R3" s="19">
        <f>'1. Základné ukazovatele'!R3</f>
        <v>-2016.7999999999993</v>
      </c>
      <c r="S3" s="19">
        <f>'1. Základné ukazovatele'!S3</f>
        <v>-1295.0000000000036</v>
      </c>
      <c r="T3" s="19">
        <f>'1. Základné ukazovatele'!T3</f>
        <v>-1741.8999999999978</v>
      </c>
      <c r="U3" s="19">
        <f>'1. Základné ukazovatele'!U3</f>
        <v>-5242.6189999999951</v>
      </c>
      <c r="V3" s="19">
        <f>'1. Základné ukazovatele'!V3</f>
        <v>-5116.2969999999987</v>
      </c>
      <c r="W3" s="19">
        <f>'1. Základné ukazovatele'!W3</f>
        <v>-3119.8600000000042</v>
      </c>
      <c r="X3" s="19">
        <f>'1. Základné ukazovatele'!X3</f>
        <v>-3219.1189999999988</v>
      </c>
      <c r="Y3" s="19">
        <f>'1. Základné ukazovatele'!Y3</f>
        <v>-2135.7309999999998</v>
      </c>
      <c r="Z3" s="19">
        <f>'1. Základné ukazovatele'!Z3</f>
        <v>-2484.5109999999986</v>
      </c>
      <c r="AA3" s="19">
        <f>'1. Základné ukazovatele'!AA3</f>
        <v>-2236.1349999999948</v>
      </c>
      <c r="AB3" s="19">
        <f>'1. Základné ukazovatele'!AB3</f>
        <v>-2116.8860000000022</v>
      </c>
      <c r="AC3" s="19">
        <f>'1. Základné ukazovatele'!AC3</f>
        <v>-836.56800000000658</v>
      </c>
      <c r="AD3" s="19">
        <f>'1. Základné ukazovatele'!AD3</f>
        <v>-908.1710000000021</v>
      </c>
      <c r="AE3" s="19">
        <f>'1. Základné ukazovatele'!AE3</f>
        <v>-1139.3399999999965</v>
      </c>
      <c r="AF3" s="19">
        <f>'1. Základné ukazovatele'!AF3</f>
        <v>-4995.135000000002</v>
      </c>
      <c r="AG3" s="19">
        <f>'1. Základné ukazovatele'!AG3</f>
        <v>-5188.6379999999917</v>
      </c>
      <c r="AH3" s="19">
        <f>'1. Základné ukazovatele'!AH3</f>
        <v>-1835.7339999999967</v>
      </c>
      <c r="AI3" s="19">
        <f>'1. Základné ukazovatele'!AI3</f>
        <v>-6426.9660000000003</v>
      </c>
      <c r="AJ3" s="19">
        <f>'3a. Príjmy a výdavky VS'!AG88</f>
        <v>0</v>
      </c>
      <c r="AK3" s="311">
        <f>'3a. Príjmy a výdavky VS'!AH88</f>
        <v>-6767.9870000000155</v>
      </c>
      <c r="AL3" s="311">
        <f>'3a. Príjmy a výdavky VS'!AI88</f>
        <v>-5945.1641040692411</v>
      </c>
      <c r="AM3" s="311">
        <f>'3a. Príjmy a výdavky VS'!AJ88</f>
        <v>-5315.1753391912389</v>
      </c>
      <c r="AN3" s="311">
        <f>'3a. Príjmy a výdavky VS'!AK88</f>
        <v>-4432.8865053917689</v>
      </c>
    </row>
    <row r="4" spans="1:40" ht="13.15" customHeight="1">
      <c r="A4" s="17" t="s">
        <v>558</v>
      </c>
      <c r="B4" s="27" t="s">
        <v>35</v>
      </c>
      <c r="C4" s="20" t="s">
        <v>38</v>
      </c>
      <c r="D4" s="20" t="s">
        <v>39</v>
      </c>
      <c r="E4" s="21">
        <f>'1. Základné ukazovatele'!E4</f>
        <v>-31.233370526819431</v>
      </c>
      <c r="F4" s="21">
        <f>'1. Základné ukazovatele'!F4</f>
        <v>-6.1293496756967745</v>
      </c>
      <c r="G4" s="21">
        <f>'1. Základné ukazovatele'!G4</f>
        <v>-3.4746523912343776</v>
      </c>
      <c r="H4" s="21">
        <f>'1. Základné ukazovatele'!H4</f>
        <v>-9.8153421249920694</v>
      </c>
      <c r="I4" s="21">
        <f>'1. Základné ukazovatele'!I4</f>
        <v>-6.26632746310319</v>
      </c>
      <c r="J4" s="21">
        <f>'1. Základné ukazovatele'!J4</f>
        <v>-5.2967072174268051</v>
      </c>
      <c r="K4" s="21">
        <f>'1. Základné ukazovatele'!K4</f>
        <v>-7.1730193993037981</v>
      </c>
      <c r="L4" s="21">
        <f>'1. Základné ukazovatele'!L4</f>
        <v>-12.631273076425018</v>
      </c>
      <c r="M4" s="21">
        <f>'1. Základné ukazovatele'!M4</f>
        <v>-7.2209046863860555</v>
      </c>
      <c r="N4" s="21">
        <f>'1. Základné ukazovatele'!N4</f>
        <v>-8.2205762198797281</v>
      </c>
      <c r="O4" s="21">
        <f>'1. Základné ukazovatele'!O4</f>
        <v>-3.1203365517906327</v>
      </c>
      <c r="P4" s="21">
        <f>'1. Základné ukazovatele'!P4</f>
        <v>-2.3137961503144422</v>
      </c>
      <c r="Q4" s="21">
        <f>'1. Základné ukazovatele'!Q4</f>
        <v>-2.8744773272431616</v>
      </c>
      <c r="R4" s="21">
        <f>'1. Základné ukazovatele'!R4</f>
        <v>-3.5783355275064128</v>
      </c>
      <c r="S4" s="21">
        <f>'1. Základné ukazovatele'!S4</f>
        <v>-2.0502379542583262</v>
      </c>
      <c r="T4" s="21">
        <f>'1. Základné ukazovatele'!T4</f>
        <v>-2.5234210889800117</v>
      </c>
      <c r="U4" s="21">
        <f>'1. Základné ukazovatele'!U4</f>
        <v>-8.1493356813289868</v>
      </c>
      <c r="V4" s="21">
        <f>'1. Základné ukazovatele'!V4</f>
        <v>-7.5465902761994608</v>
      </c>
      <c r="W4" s="21">
        <f>'1. Základné ukazovatele'!W4</f>
        <v>-4.3555518326946361</v>
      </c>
      <c r="X4" s="21">
        <f>'1. Základné ukazovatele'!X4</f>
        <v>-4.3662332694947326</v>
      </c>
      <c r="Y4" s="21">
        <f>'1. Základné ukazovatele'!Y4</f>
        <v>-2.8612724352146959</v>
      </c>
      <c r="Z4" s="21">
        <f>'1. Základné ukazovatele'!Z4</f>
        <v>-3.2450840687910349</v>
      </c>
      <c r="AA4" s="21">
        <f>'1. Základné ukazovatele'!AA4</f>
        <v>-2.7820825293027851</v>
      </c>
      <c r="AB4" s="21">
        <f>'1. Základné ukazovatele'!AB4</f>
        <v>-2.5935365148441125</v>
      </c>
      <c r="AC4" s="21">
        <f>'1. Základné ukazovatele'!AC4</f>
        <v>-0.98465638109049236</v>
      </c>
      <c r="AD4" s="21">
        <f>'1. Základné ukazovatele'!AD4</f>
        <v>-1.0059949554643068</v>
      </c>
      <c r="AE4" s="21">
        <f>'1. Základné ukazovatele'!AE4</f>
        <v>-1.205045083159255</v>
      </c>
      <c r="AF4" s="21">
        <f>'1. Základné ukazovatele'!AF4</f>
        <v>-5.2959109674874858</v>
      </c>
      <c r="AG4" s="21">
        <f>'1. Základné ukazovatele'!AG4</f>
        <v>-5.0902186229257227</v>
      </c>
      <c r="AH4" s="21">
        <f>'1. Základné ukazovatele'!AH4</f>
        <v>-1.6681454368339146</v>
      </c>
      <c r="AI4" s="21">
        <f>'1. Základné ukazovatele'!AI4</f>
        <v>-5.1900185087682464</v>
      </c>
      <c r="AJ4" s="21">
        <f>AJ3/'1. Základné ukazovatele'!AJ17*100</f>
        <v>0</v>
      </c>
      <c r="AK4" s="312">
        <f>AK3/'1. Základné ukazovatele'!AK17*100</f>
        <v>-4.9176064701540092</v>
      </c>
      <c r="AL4" s="312">
        <f>AL3/'1. Základné ukazovatele'!AL17*100</f>
        <v>-4.1000000000000005</v>
      </c>
      <c r="AM4" s="312">
        <f>AM3/'1. Základné ukazovatele'!AM17*100</f>
        <v>-3.4999999999999996</v>
      </c>
      <c r="AN4" s="312">
        <f>AN3/'1. Základné ukazovatele'!AN17*100</f>
        <v>-2.8000000000000003</v>
      </c>
    </row>
    <row r="5" spans="1:40" ht="13.15" customHeight="1">
      <c r="A5" s="17" t="s">
        <v>559</v>
      </c>
      <c r="B5" s="27" t="s">
        <v>41</v>
      </c>
      <c r="E5" s="21">
        <f>'1. Základné ukazovatele'!E5</f>
        <v>-28.5</v>
      </c>
      <c r="F5" s="21">
        <f>'1. Základné ukazovatele'!F5</f>
        <v>-2.7235053085000254</v>
      </c>
      <c r="G5" s="21">
        <f>'1. Základné ukazovatele'!G5</f>
        <v>-1.1433812018317004</v>
      </c>
      <c r="H5" s="21">
        <f>'1. Základné ukazovatele'!H5</f>
        <v>-7.3193986511673383</v>
      </c>
      <c r="I5" s="21">
        <f>'1. Základné ukazovatele'!I5</f>
        <v>-3.8735858393263118</v>
      </c>
      <c r="J5" s="21">
        <f>'1. Základné ukazovatele'!J5</f>
        <v>-2.7462980099793417</v>
      </c>
      <c r="K5" s="21">
        <f>'1. Základné ukazovatele'!K5</f>
        <v>-3.7827327923512812</v>
      </c>
      <c r="L5" s="21">
        <f>'1. Základné ukazovatele'!L5</f>
        <v>-8.5847379221508646</v>
      </c>
      <c r="M5" s="21">
        <f>'1. Základné ukazovatele'!M5</f>
        <v>-3.2261280645009176</v>
      </c>
      <c r="N5" s="21">
        <f>'1. Základné ukazovatele'!N5</f>
        <v>-4.6530379473870926</v>
      </c>
      <c r="O5" s="21">
        <f>'1. Základné ukazovatele'!O5</f>
        <v>-0.58557026423078851</v>
      </c>
      <c r="P5" s="21">
        <f>'1. Základné ukazovatele'!P5</f>
        <v>-0.11733900546958376</v>
      </c>
      <c r="Q5" s="21">
        <f>'1. Základné ukazovatele'!Q5</f>
        <v>-1.1358709571930978</v>
      </c>
      <c r="R5" s="21">
        <f>'1. Základné ukazovatele'!R5</f>
        <v>-2.1142482572571986</v>
      </c>
      <c r="S5" s="21">
        <f>'1. Základné ukazovatele'!S5</f>
        <v>-0.63255818812721332</v>
      </c>
      <c r="T5" s="21">
        <f>'1. Základné ukazovatele'!T5</f>
        <v>-1.1706468848917109</v>
      </c>
      <c r="U5" s="21">
        <f>'1. Základné ukazovatele'!U5</f>
        <v>-6.6908788215317188</v>
      </c>
      <c r="V5" s="21">
        <f>'1. Základné ukazovatele'!V5</f>
        <v>-6.2598632836332531</v>
      </c>
      <c r="W5" s="21">
        <f>'1. Základné ukazovatele'!W5</f>
        <v>-2.8102778883002175</v>
      </c>
      <c r="X5" s="21">
        <f>'1. Základné ukazovatele'!X5</f>
        <v>-2.5855242812732255</v>
      </c>
      <c r="Y5" s="21">
        <f>'1. Základné ukazovatele'!Y5</f>
        <v>-0.96115494214437547</v>
      </c>
      <c r="Z5" s="21">
        <f>'1. Základné ukazovatele'!Z5</f>
        <v>-1.3198558559499891</v>
      </c>
      <c r="AA5" s="21">
        <f>'1. Základné ukazovatele'!AA5</f>
        <v>-1.0293133672487966</v>
      </c>
      <c r="AB5" s="21">
        <f>'1. Základné ukazovatele'!AB5</f>
        <v>-0.91109951287404578</v>
      </c>
      <c r="AC5" s="21">
        <f>'1. Základné ukazovatele'!AC5</f>
        <v>0.4517516395873763</v>
      </c>
      <c r="AD5" s="21">
        <f>'1. Základné ukazovatele'!AD5</f>
        <v>0.33407697957040328</v>
      </c>
      <c r="AE5" s="21">
        <f>'1. Základné ukazovatele'!AE5</f>
        <v>2.7098548348717388E-2</v>
      </c>
      <c r="AF5" s="21">
        <f>'1. Základné ukazovatele'!AF5</f>
        <v>-4.1247362718218517</v>
      </c>
      <c r="AG5" s="21">
        <f>'1. Základné ukazovatele'!AG5</f>
        <v>-4.0119999803793567</v>
      </c>
      <c r="AH5" s="21">
        <f>'1. Základné ukazovatele'!AH5</f>
        <v>-0.63318291193532628</v>
      </c>
      <c r="AI5" s="21">
        <f>'1. Základné ukazovatele'!AI5</f>
        <v>-4.0368439158480927</v>
      </c>
      <c r="AJ5" s="21">
        <f>AJ4+'2. Dlh VS'!AJ31/'1. Základné ukazovatele'!AJ17*100</f>
        <v>1.4115193254805318</v>
      </c>
      <c r="AK5" s="395">
        <f>AK4+'2. Dlh VS'!AK31/'1. Základné ukazovatele'!AK17*100</f>
        <v>-3.3151953658440734</v>
      </c>
      <c r="AL5" s="395">
        <f>AL4+'2. Dlh VS'!AL31/'1. Základné ukazovatele'!AL17*100</f>
        <v>-2.4949339609534755</v>
      </c>
      <c r="AM5" s="395">
        <f>AM4+'2. Dlh VS'!AM31/'1. Základné ukazovatele'!AM17*100</f>
        <v>-1.7760786963249566</v>
      </c>
      <c r="AN5" s="395">
        <f>AN4+'2. Dlh VS'!AN31/'1. Základné ukazovatele'!AN17*100</f>
        <v>-0.95874284395227205</v>
      </c>
    </row>
    <row r="6" spans="1:40" s="22" customFormat="1" ht="13.15" customHeight="1">
      <c r="A6" s="23" t="s">
        <v>560</v>
      </c>
      <c r="B6" s="196"/>
      <c r="C6" s="24"/>
      <c r="D6" s="20"/>
      <c r="E6" s="21" t="str">
        <f>'1. Základné ukazovatele'!E6</f>
        <v xml:space="preserve"> - </v>
      </c>
      <c r="F6" s="21" t="str">
        <f>'1. Základné ukazovatele'!F6</f>
        <v xml:space="preserve"> - </v>
      </c>
      <c r="G6" s="21" t="str">
        <f>'1. Základné ukazovatele'!G6</f>
        <v xml:space="preserve"> - </v>
      </c>
      <c r="H6" s="21" t="str">
        <f>'1. Základné ukazovatele'!H6</f>
        <v xml:space="preserve"> - </v>
      </c>
      <c r="I6" s="21">
        <f>'1. Základné ukazovatele'!I6</f>
        <v>-4.1037442928217978</v>
      </c>
      <c r="J6" s="21">
        <f>'1. Základné ukazovatele'!J6</f>
        <v>-3.4975012192752484</v>
      </c>
      <c r="K6" s="21">
        <f>'1. Základné ukazovatele'!K6</f>
        <v>-3.4233905511776404</v>
      </c>
      <c r="L6" s="21">
        <f>'1. Základné ukazovatele'!L6</f>
        <v>-2.688460320231858</v>
      </c>
      <c r="M6" s="21">
        <f>'1. Základné ukazovatele'!M6</f>
        <v>-2.8016000504070946</v>
      </c>
      <c r="N6" s="21">
        <f>'1. Základné ukazovatele'!N6</f>
        <v>-1.8009449825202188</v>
      </c>
      <c r="O6" s="21">
        <f>'1. Základné ukazovatele'!O6</f>
        <v>0.16763688654971787</v>
      </c>
      <c r="P6" s="21">
        <f>'1. Základné ukazovatele'!P6</f>
        <v>0.39168928921224255</v>
      </c>
      <c r="Q6" s="21">
        <f>'1. Základné ukazovatele'!Q6</f>
        <v>0.32158009587763003</v>
      </c>
      <c r="R6" s="21">
        <f>'1. Základné ukazovatele'!R6</f>
        <v>-1.4962981943041518</v>
      </c>
      <c r="S6" s="21">
        <f>'1. Základné ukazovatele'!S6</f>
        <v>-1.4252421352157407</v>
      </c>
      <c r="T6" s="21">
        <f>'1. Základné ukazovatele'!T6</f>
        <v>-1.9467943357426167</v>
      </c>
      <c r="U6" s="21">
        <f>'1. Základné ukazovatele'!U6</f>
        <v>-4.5611012982029058</v>
      </c>
      <c r="V6" s="21">
        <f>'1. Základné ukazovatele'!V6</f>
        <v>-5.2997976979220525</v>
      </c>
      <c r="W6" s="21">
        <f>'1. Základné ukazovatele'!W6</f>
        <v>-3.0011357476613587</v>
      </c>
      <c r="X6" s="21">
        <f>'1. Základné ukazovatele'!X6</f>
        <v>-2.1586829863915824</v>
      </c>
      <c r="Y6" s="21">
        <f>'1. Základné ukazovatele'!Y6</f>
        <v>-0.25072071651976163</v>
      </c>
      <c r="Z6" s="21">
        <f>'1. Základné ukazovatele'!Z6</f>
        <v>-1.0083630138034672</v>
      </c>
      <c r="AA6" s="21">
        <f>'1. Základné ukazovatele'!AA6</f>
        <v>-0.90147959098964758</v>
      </c>
      <c r="AB6" s="21">
        <f>'1. Základné ukazovatele'!AB6</f>
        <v>-0.80752621168331407</v>
      </c>
      <c r="AC6" s="21">
        <f>'1. Základné ukazovatele'!AC6</f>
        <v>0.27173903557048718</v>
      </c>
      <c r="AD6" s="21">
        <f>'1. Základné ukazovatele'!AD6</f>
        <v>-0.26830313790464455</v>
      </c>
      <c r="AE6" s="21">
        <f>'1. Základné ukazovatele'!AE6</f>
        <v>-0.67573562758898742</v>
      </c>
      <c r="AF6" s="21">
        <f>'1. Základné ukazovatele'!AF6</f>
        <v>-1.398741045536497</v>
      </c>
      <c r="AG6" s="21">
        <f>'1. Základné ukazovatele'!AG6</f>
        <v>-0.41423923521665795</v>
      </c>
      <c r="AH6" s="21">
        <f>'1. Základné ukazovatele'!AH6</f>
        <v>9.0194584120516508E-2</v>
      </c>
      <c r="AI6" s="21">
        <f>'1. Základné ukazovatele'!AI6</f>
        <v>-2.3578901678149986</v>
      </c>
      <c r="AJ6" s="21">
        <f>AJ5-'5. Konsolidačné úsilie'!AH5</f>
        <v>1.5104332310815607</v>
      </c>
      <c r="AK6" s="313">
        <f>AK5-'5. Konsolidačné úsilie'!AI5</f>
        <v>-3.1187087486584844</v>
      </c>
      <c r="AL6" s="313">
        <f>AL5-'5. Konsolidačné úsilie'!AJ5</f>
        <v>-2.1797979841102748</v>
      </c>
      <c r="AM6" s="313">
        <f>AM5-'5. Konsolidačné úsilie'!AK5</f>
        <v>-1.2845773381575112</v>
      </c>
      <c r="AN6" s="313">
        <f>AN5-'5. Konsolidačné úsilie'!AL5</f>
        <v>-0.50134066575572533</v>
      </c>
    </row>
    <row r="7" spans="1:40" s="22" customFormat="1" ht="13.15" customHeight="1">
      <c r="A7" s="23" t="s">
        <v>561</v>
      </c>
      <c r="B7" s="196"/>
      <c r="C7" s="24"/>
      <c r="D7" s="20"/>
      <c r="E7" s="21" t="str">
        <f>'1. Základné ukazovatele'!E7</f>
        <v xml:space="preserve"> - </v>
      </c>
      <c r="F7" s="21" t="str">
        <f>'1. Základné ukazovatele'!F7</f>
        <v xml:space="preserve"> - </v>
      </c>
      <c r="G7" s="21" t="str">
        <f>'1. Základné ukazovatele'!G7</f>
        <v xml:space="preserve"> - </v>
      </c>
      <c r="H7" s="21" t="str">
        <f>'1. Základné ukazovatele'!H7</f>
        <v xml:space="preserve"> - </v>
      </c>
      <c r="I7" s="21">
        <f>'1. Základné ukazovatele'!I7</f>
        <v>-6.4964859165986759</v>
      </c>
      <c r="J7" s="21">
        <f>'1. Základné ukazovatele'!J7</f>
        <v>-6.0479104267227113</v>
      </c>
      <c r="K7" s="21">
        <f>'1. Základné ukazovatele'!K7</f>
        <v>-6.8136771581301563</v>
      </c>
      <c r="L7" s="21">
        <f>'1. Základné ukazovatele'!L7</f>
        <v>-6.734995474506011</v>
      </c>
      <c r="M7" s="21">
        <f>'1. Základné ukazovatele'!M7</f>
        <v>-6.796376672292233</v>
      </c>
      <c r="N7" s="21">
        <f>'1. Základné ukazovatele'!N7</f>
        <v>-5.3684832550128547</v>
      </c>
      <c r="O7" s="21">
        <f>'1. Základné ukazovatele'!O7</f>
        <v>-2.3671294010101263</v>
      </c>
      <c r="P7" s="21">
        <f>'1. Základné ukazovatele'!P7</f>
        <v>-1.8047678556326159</v>
      </c>
      <c r="Q7" s="21">
        <f>'1. Základné ukazovatele'!Q7</f>
        <v>-1.4170262741724338</v>
      </c>
      <c r="R7" s="21">
        <f>'1. Základné ukazovatele'!R7</f>
        <v>-2.9603854645533656</v>
      </c>
      <c r="S7" s="21">
        <f>'1. Základné ukazovatele'!S7</f>
        <v>-2.8429219013468536</v>
      </c>
      <c r="T7" s="21">
        <f>'1. Základné ukazovatele'!T7</f>
        <v>-3.2995685398309171</v>
      </c>
      <c r="U7" s="21">
        <f>'1. Základné ukazovatele'!U7</f>
        <v>-6.0195581580001738</v>
      </c>
      <c r="V7" s="21">
        <f>'1. Základné ukazovatele'!V7</f>
        <v>-6.5865246904882593</v>
      </c>
      <c r="W7" s="21">
        <f>'1. Základné ukazovatele'!W7</f>
        <v>-4.5464096920557768</v>
      </c>
      <c r="X7" s="21">
        <f>'1. Základné ukazovatele'!X7</f>
        <v>-3.9393919746130894</v>
      </c>
      <c r="Y7" s="21">
        <f>'1. Základné ukazovatele'!Y7</f>
        <v>-2.150838209590082</v>
      </c>
      <c r="Z7" s="21">
        <f>'1. Základné ukazovatele'!Z7</f>
        <v>-2.9335912266445128</v>
      </c>
      <c r="AA7" s="21">
        <f>'1. Základné ukazovatele'!AA7</f>
        <v>-2.6542487530436358</v>
      </c>
      <c r="AB7" s="21">
        <f>'1. Základné ukazovatele'!AB7</f>
        <v>-2.4899632136533807</v>
      </c>
      <c r="AC7" s="21">
        <f>'1. Základné ukazovatele'!AC7</f>
        <v>-1.1646689851073815</v>
      </c>
      <c r="AD7" s="21">
        <f>'1. Základné ukazovatele'!AD7</f>
        <v>-1.6083750729393547</v>
      </c>
      <c r="AE7" s="21">
        <f>'1. Základné ukazovatele'!AE7</f>
        <v>-1.9078792590969598</v>
      </c>
      <c r="AF7" s="21">
        <f>'1. Základné ukazovatele'!AF7</f>
        <v>-2.5699157412021312</v>
      </c>
      <c r="AG7" s="21">
        <f>'1. Základné ukazovatele'!AG7</f>
        <v>-1.492457877763024</v>
      </c>
      <c r="AH7" s="21">
        <f>'1. Základné ukazovatele'!AH7</f>
        <v>-0.9447679407780718</v>
      </c>
      <c r="AI7" s="21">
        <f>'1. Základné ukazovatele'!AI7</f>
        <v>-3.5110647607351524</v>
      </c>
      <c r="AJ7" s="21">
        <f>AJ4-'5. Konsolidačné úsilie'!AH5-'5. Konsolidačné úsilie'!AH6</f>
        <v>0.85214394706459995</v>
      </c>
      <c r="AK7" s="314">
        <f>AK4-'5. Konsolidačné úsilie'!AI5-'5. Konsolidačné úsilie'!AI6</f>
        <v>-4.4983868885370297</v>
      </c>
      <c r="AL7" s="314">
        <f>AL4-'5. Konsolidačné úsilie'!AJ5-'5. Konsolidačné úsilie'!AJ6</f>
        <v>-3.7745194811183547</v>
      </c>
      <c r="AM7" s="314">
        <f>AM4-'5. Konsolidačné úsilie'!AK5-'5. Konsolidačné úsilie'!AK6</f>
        <v>-3.0084986418325541</v>
      </c>
      <c r="AN7" s="314">
        <f>AN4-'5. Konsolidačné úsilie'!AL5-'5. Konsolidačné úsilie'!AL6</f>
        <v>-2.3425978218034533</v>
      </c>
    </row>
    <row r="8" spans="1:40" ht="13.15" customHeight="1">
      <c r="A8" s="27" t="s">
        <v>562</v>
      </c>
      <c r="B8" s="27"/>
      <c r="C8" s="20"/>
      <c r="D8" s="20"/>
      <c r="E8" s="21">
        <f>'1. Základné ukazovatele'!E8</f>
        <v>28.261796689659352</v>
      </c>
      <c r="F8" s="21">
        <f>'1. Základné ukazovatele'!F8</f>
        <v>24.825883747360511</v>
      </c>
      <c r="G8" s="21">
        <f>'1. Základné ukazovatele'!G8</f>
        <v>21.312678050572664</v>
      </c>
      <c r="H8" s="21">
        <f>'1. Základné ukazovatele'!H8</f>
        <v>30.339147258794867</v>
      </c>
      <c r="I8" s="21">
        <f>'1. Základné ukazovatele'!I8</f>
        <v>32.824720141068553</v>
      </c>
      <c r="J8" s="21">
        <f>'1. Základné ukazovatele'!J8</f>
        <v>33.852542740293195</v>
      </c>
      <c r="K8" s="21">
        <f>'1. Základné ukazovatele'!K8</f>
        <v>47.12560594469879</v>
      </c>
      <c r="L8" s="21">
        <f>'1. Základné ukazovatele'!L8</f>
        <v>50.597946267515916</v>
      </c>
      <c r="M8" s="21">
        <f>'1. Základné ukazovatele'!M8</f>
        <v>51.350374464427105</v>
      </c>
      <c r="N8" s="21">
        <f>'1. Základné ukazovatele'!N8</f>
        <v>45.649220581025666</v>
      </c>
      <c r="O8" s="21">
        <f>'1. Základné ukazovatele'!O8</f>
        <v>43.638705839029519</v>
      </c>
      <c r="P8" s="21">
        <f>'1. Základné ukazovatele'!P8</f>
        <v>41.996600866875553</v>
      </c>
      <c r="Q8" s="21">
        <f>'1. Základné ukazovatele'!Q8</f>
        <v>34.984737362696755</v>
      </c>
      <c r="R8" s="21">
        <f>'1. Základné ukazovatele'!R8</f>
        <v>31.531671403423829</v>
      </c>
      <c r="S8" s="21">
        <f>'1. Základné ukazovatele'!S8</f>
        <v>30.372769060339895</v>
      </c>
      <c r="T8" s="21">
        <f>'1. Základné ukazovatele'!T8</f>
        <v>28.632912258493885</v>
      </c>
      <c r="U8" s="21">
        <f>'1. Základné ukazovatele'!U8</f>
        <v>36.407272801072828</v>
      </c>
      <c r="V8" s="21">
        <f>'1. Základné ukazovatele'!V8</f>
        <v>40.653635341141069</v>
      </c>
      <c r="W8" s="21">
        <f>'1. Základné ukazovatele'!W8</f>
        <v>43.270226652426722</v>
      </c>
      <c r="X8" s="21">
        <f>'1. Základné ukazovatele'!X8</f>
        <v>51.687514580699755</v>
      </c>
      <c r="Y8" s="21">
        <f>'1. Základné ukazovatele'!Y8</f>
        <v>54.610678606213334</v>
      </c>
      <c r="Z8" s="21">
        <f>'1. Základné ukazovatele'!Z8</f>
        <v>53.392075473176746</v>
      </c>
      <c r="AA8" s="21">
        <f>'1. Základné ukazovatele'!AA8</f>
        <v>51.59931472336995</v>
      </c>
      <c r="AB8" s="21">
        <f>'1. Základné ukazovatele'!AB8</f>
        <v>52.135526625305062</v>
      </c>
      <c r="AC8" s="21">
        <f>'1. Základné ukazovatele'!AC8</f>
        <v>51.381511857288807</v>
      </c>
      <c r="AD8" s="21">
        <f>'1. Základné ukazovatele'!AD8</f>
        <v>49.270252636639455</v>
      </c>
      <c r="AE8" s="21">
        <f>'1. Základné ukazovatele'!AE8</f>
        <v>48.009664983209497</v>
      </c>
      <c r="AF8" s="21">
        <f>'1. Základné ukazovatele'!AF8</f>
        <v>58.408139897328894</v>
      </c>
      <c r="AG8" s="21">
        <f>'1. Základné ukazovatele'!AG8</f>
        <v>60.182697543005979</v>
      </c>
      <c r="AH8" s="21">
        <f>'1. Základné ukazovatele'!AH8</f>
        <v>57.701996612338071</v>
      </c>
      <c r="AI8" s="21">
        <f>'1. Základné ukazovatele'!AI8</f>
        <v>55.636298666270434</v>
      </c>
      <c r="AJ8" s="21">
        <f>'2a. Dlh VS-ciele'!AJ11</f>
        <v>59.280260884634963</v>
      </c>
      <c r="AK8" s="312">
        <f>'2a. Dlh VS-ciele'!AK11</f>
        <v>61.05518229382885</v>
      </c>
      <c r="AL8" s="312">
        <f>'2a. Dlh VS-ciele'!AL11</f>
        <v>62.227237896551223</v>
      </c>
      <c r="AM8" s="312">
        <f>'2a. Dlh VS-ciele'!AM11</f>
        <v>62.786143468924806</v>
      </c>
      <c r="AN8" s="312">
        <f>'2a. Dlh VS-ciele'!AN11</f>
        <v>62.623332258430118</v>
      </c>
    </row>
    <row r="9" spans="1:40" ht="13.15" customHeight="1">
      <c r="A9" s="28" t="s">
        <v>563</v>
      </c>
      <c r="B9" s="28" t="s">
        <v>50</v>
      </c>
      <c r="C9" s="29" t="s">
        <v>38</v>
      </c>
      <c r="D9" s="29" t="s">
        <v>39</v>
      </c>
      <c r="E9" s="397" t="str">
        <f>'1. Základné ukazovatele'!E9</f>
        <v>-</v>
      </c>
      <c r="F9" s="397" t="str">
        <f>'1. Základné ukazovatele'!F9</f>
        <v>-</v>
      </c>
      <c r="G9" s="397" t="str">
        <f>'1. Základné ukazovatele'!G9</f>
        <v>-</v>
      </c>
      <c r="H9" s="397" t="str">
        <f>'1. Základné ukazovatele'!H9</f>
        <v>-</v>
      </c>
      <c r="I9" s="397" t="str">
        <f>'1. Základné ukazovatele'!I9</f>
        <v>-</v>
      </c>
      <c r="J9" s="397" t="str">
        <f>'1. Základné ukazovatele'!J9</f>
        <v>-</v>
      </c>
      <c r="K9" s="397" t="str">
        <f>'1. Základné ukazovatele'!K9</f>
        <v>-</v>
      </c>
      <c r="L9" s="397" t="str">
        <f>'1. Základné ukazovatele'!L9</f>
        <v>-</v>
      </c>
      <c r="M9" s="397" t="str">
        <f>'1. Základné ukazovatele'!M9</f>
        <v>-</v>
      </c>
      <c r="N9" s="397" t="str">
        <f>'1. Základné ukazovatele'!N9</f>
        <v>-</v>
      </c>
      <c r="O9" s="397">
        <f>'1. Základné ukazovatele'!O9</f>
        <v>33.677991561981457</v>
      </c>
      <c r="P9" s="397">
        <f>'1. Základné ukazovatele'!P9</f>
        <v>32.602686507615779</v>
      </c>
      <c r="Q9" s="397">
        <f>'1. Základné ukazovatele'!Q9</f>
        <v>30.042806934797905</v>
      </c>
      <c r="R9" s="397">
        <f>'1. Základné ukazovatele'!R9</f>
        <v>27.060970008015556</v>
      </c>
      <c r="S9" s="397">
        <f>'1. Základné ukazovatele'!S9</f>
        <v>24.270747398661562</v>
      </c>
      <c r="T9" s="397">
        <f>'1. Základné ukazovatele'!T9</f>
        <v>22.60913044901092</v>
      </c>
      <c r="U9" s="397">
        <f>'1. Základné ukazovatele'!U9</f>
        <v>31.711627957805078</v>
      </c>
      <c r="V9" s="397">
        <f>'1. Základné ukazovatele'!V9</f>
        <v>36.708734742101683</v>
      </c>
      <c r="W9" s="397">
        <f>'1. Základné ukazovatele'!W9</f>
        <v>40.68749188532658</v>
      </c>
      <c r="X9" s="397">
        <f>'1. Základné ukazovatele'!X9</f>
        <v>44.995176840152126</v>
      </c>
      <c r="Y9" s="397">
        <f>'1. Základné ukazovatele'!Y9</f>
        <v>47.689841069521869</v>
      </c>
      <c r="Z9" s="397">
        <f>'1. Základné ukazovatele'!Z9</f>
        <v>49.372473136256353</v>
      </c>
      <c r="AA9" s="397">
        <f>'1. Základné ukazovatele'!AA9</f>
        <v>47.175871494457944</v>
      </c>
      <c r="AB9" s="397">
        <f>'1. Základné ukazovatele'!AB9</f>
        <v>46.786452360649633</v>
      </c>
      <c r="AC9" s="397">
        <f>'1. Základné ukazovatele'!AC9</f>
        <v>45.649665020409508</v>
      </c>
      <c r="AD9" s="397">
        <f>'1. Základné ukazovatele'!AD9</f>
        <v>43.219246775717551</v>
      </c>
      <c r="AE9" s="397">
        <f>'1. Základné ukazovatele'!AE9</f>
        <v>43.120059229487829</v>
      </c>
      <c r="AF9" s="397">
        <f>'1. Základné ukazovatele'!AF9</f>
        <v>48.525145090255997</v>
      </c>
      <c r="AG9" s="397">
        <f>'1. Základné ukazovatele'!AG9</f>
        <v>48.921041659513307</v>
      </c>
      <c r="AH9" s="397">
        <f>'1. Základné ukazovatele'!AH9</f>
        <v>47.577449148722728</v>
      </c>
      <c r="AI9" s="397">
        <f>'1. Základné ukazovatele'!AI9</f>
        <v>47.957663211481254</v>
      </c>
      <c r="AJ9" s="397">
        <f>'2a. Dlh VS-ciele'!AJ20</f>
        <v>51.084182857439501</v>
      </c>
      <c r="AK9" s="396">
        <f>'2a. Dlh VS-ciele'!AK20</f>
        <v>54.58145758569961</v>
      </c>
      <c r="AL9" s="396">
        <f>'2a. Dlh VS-ciele'!AL20</f>
        <v>56.465684322338227</v>
      </c>
      <c r="AM9" s="396">
        <f>'2a. Dlh VS-ciele'!AM20</f>
        <v>56.851890434146689</v>
      </c>
      <c r="AN9" s="396">
        <f>'2a. Dlh VS-ciele'!AN20</f>
        <v>57.230494075107238</v>
      </c>
    </row>
    <row r="10" spans="1:40" ht="13.15" hidden="1" customHeight="1">
      <c r="A10" s="32" t="s">
        <v>546</v>
      </c>
      <c r="B10" s="32" t="s">
        <v>491</v>
      </c>
      <c r="C10" s="33"/>
      <c r="D10" s="33"/>
      <c r="E10" s="34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6"/>
      <c r="U10" s="36"/>
      <c r="V10" s="36"/>
      <c r="W10" s="36"/>
      <c r="X10" s="36"/>
      <c r="Y10" s="36"/>
      <c r="AF10" s="37"/>
      <c r="AG10" s="37"/>
    </row>
    <row r="11" spans="1:40" ht="13.15" customHeight="1">
      <c r="A11" s="389" t="s">
        <v>581</v>
      </c>
      <c r="B11" s="39" t="s">
        <v>582</v>
      </c>
      <c r="C11" s="40"/>
      <c r="D11" s="40"/>
      <c r="E11" s="41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2"/>
      <c r="R11" s="42"/>
      <c r="S11" s="43"/>
      <c r="T11" s="44"/>
      <c r="U11" s="44"/>
      <c r="V11" s="44"/>
      <c r="W11" s="44"/>
      <c r="X11" s="44"/>
      <c r="Y11" s="44"/>
      <c r="Z11" s="43"/>
      <c r="AA11" s="43"/>
      <c r="AB11" s="43"/>
      <c r="AL11" s="37"/>
      <c r="AM11" s="37"/>
      <c r="AN11" s="37" t="s">
        <v>52</v>
      </c>
    </row>
    <row r="12" spans="1:40" ht="9" customHeight="1">
      <c r="A12" s="39" t="s">
        <v>53</v>
      </c>
      <c r="B12" s="39" t="s">
        <v>525</v>
      </c>
      <c r="C12" s="45"/>
      <c r="D12" s="45"/>
      <c r="E12" s="45"/>
      <c r="F12" s="45"/>
      <c r="G12" s="45"/>
      <c r="H12" s="45"/>
      <c r="I12" s="45"/>
      <c r="J12" s="46"/>
      <c r="K12" s="46"/>
      <c r="L12" s="46"/>
      <c r="M12" s="46"/>
      <c r="N12" s="46"/>
      <c r="O12" s="46"/>
      <c r="P12" s="46"/>
      <c r="S12" s="37"/>
      <c r="T12" s="37"/>
      <c r="U12" s="37"/>
      <c r="V12" s="37"/>
      <c r="W12" s="37"/>
      <c r="X12" s="37"/>
      <c r="Y12" s="37"/>
      <c r="AL12" s="37"/>
      <c r="AM12" s="37"/>
      <c r="AN12" s="37" t="s">
        <v>545</v>
      </c>
    </row>
    <row r="13" spans="1:40" ht="13.15" customHeight="1">
      <c r="A13" s="39" t="s">
        <v>54</v>
      </c>
      <c r="B13" s="39" t="s">
        <v>526</v>
      </c>
      <c r="C13" s="45"/>
      <c r="D13" s="45"/>
      <c r="E13" s="45"/>
      <c r="F13" s="45"/>
      <c r="G13" s="45"/>
      <c r="H13" s="45"/>
      <c r="I13" s="45"/>
      <c r="J13" s="46"/>
      <c r="K13" s="46"/>
      <c r="L13" s="46"/>
      <c r="M13" s="46"/>
      <c r="N13" s="47"/>
      <c r="O13" s="47"/>
      <c r="P13" s="47"/>
      <c r="Q13" s="48"/>
      <c r="R13" s="49"/>
      <c r="S13" s="49"/>
      <c r="T13" s="49"/>
      <c r="U13" s="49"/>
      <c r="V13" s="49"/>
      <c r="W13" s="49"/>
      <c r="X13" s="49"/>
      <c r="Y13" s="49"/>
    </row>
    <row r="14" spans="1:40" ht="13.15" customHeight="1">
      <c r="A14" s="39" t="s">
        <v>55</v>
      </c>
      <c r="B14" s="39" t="s">
        <v>56</v>
      </c>
      <c r="C14" s="45"/>
      <c r="D14" s="45"/>
      <c r="E14" s="45"/>
      <c r="F14" s="45"/>
      <c r="G14" s="45"/>
      <c r="H14" s="45"/>
      <c r="I14" s="45"/>
      <c r="J14" s="46"/>
      <c r="K14" s="46"/>
      <c r="L14" s="46"/>
      <c r="M14" s="46"/>
      <c r="N14" s="46"/>
      <c r="O14" s="46"/>
      <c r="P14" s="46"/>
      <c r="Q14" s="37"/>
    </row>
    <row r="15" spans="1:40" ht="13.15" customHeight="1">
      <c r="A15" s="39" t="s">
        <v>57</v>
      </c>
      <c r="B15" s="39" t="s">
        <v>527</v>
      </c>
      <c r="C15" s="45"/>
      <c r="D15" s="45"/>
      <c r="E15" s="45"/>
      <c r="F15" s="45"/>
      <c r="G15" s="45"/>
      <c r="H15" s="45"/>
      <c r="I15" s="45"/>
      <c r="J15" s="46"/>
      <c r="K15" s="46"/>
      <c r="L15" s="46"/>
      <c r="M15" s="46"/>
      <c r="N15" s="46"/>
      <c r="O15" s="50"/>
      <c r="P15" s="46"/>
      <c r="Q15" s="46"/>
    </row>
    <row r="16" spans="1:40" ht="13.1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13.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13.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14.25" hidden="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13.15" hidden="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ht="13.15" hidden="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ht="13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ht="13.1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 ht="13.15" customHeight="1">
      <c r="A24" s="22"/>
      <c r="B24" s="22"/>
      <c r="C24" s="22"/>
      <c r="D24" s="22"/>
      <c r="E24" s="62"/>
      <c r="F24" s="62"/>
      <c r="G24" s="25"/>
      <c r="H24" s="25"/>
      <c r="I24" s="25"/>
      <c r="J24" s="25"/>
      <c r="K24" s="25"/>
      <c r="L24" s="25"/>
      <c r="M24" s="25"/>
      <c r="N24" s="62"/>
      <c r="O24" s="62"/>
      <c r="P24" s="62"/>
      <c r="Q24" s="6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38" ht="13.15" customHeight="1">
      <c r="B25" s="22"/>
      <c r="C25" s="22"/>
      <c r="D25" s="22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308"/>
      <c r="R25" s="308"/>
      <c r="S25" s="308"/>
      <c r="T25" s="308"/>
      <c r="U25" s="308"/>
      <c r="V25" s="308"/>
      <c r="W25" s="308"/>
      <c r="X25" s="308"/>
      <c r="Y25" s="308"/>
      <c r="Z25" s="308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</row>
    <row r="26" spans="1:38" ht="13.15" hidden="1" customHeight="1">
      <c r="A26" s="22"/>
      <c r="B26" s="22"/>
      <c r="C26" s="22"/>
      <c r="D26" s="22"/>
      <c r="E26" s="64"/>
      <c r="F26" s="64"/>
      <c r="G26" s="65"/>
      <c r="H26" s="65"/>
      <c r="I26" s="275"/>
      <c r="J26" s="275">
        <f t="shared" ref="J26:AE26" si="0">J2</f>
        <v>1998</v>
      </c>
      <c r="K26" s="275">
        <f t="shared" si="0"/>
        <v>1999</v>
      </c>
      <c r="L26" s="275">
        <f t="shared" si="0"/>
        <v>2000</v>
      </c>
      <c r="M26" s="275">
        <f t="shared" si="0"/>
        <v>2001</v>
      </c>
      <c r="N26" s="275">
        <f t="shared" si="0"/>
        <v>2002</v>
      </c>
      <c r="O26" s="275">
        <f t="shared" si="0"/>
        <v>2003</v>
      </c>
      <c r="P26" s="275">
        <f t="shared" si="0"/>
        <v>2004</v>
      </c>
      <c r="Q26" s="275">
        <f t="shared" si="0"/>
        <v>2005</v>
      </c>
      <c r="R26" s="275">
        <f t="shared" si="0"/>
        <v>2006</v>
      </c>
      <c r="S26" s="275">
        <f t="shared" si="0"/>
        <v>2007</v>
      </c>
      <c r="T26" s="275">
        <f t="shared" si="0"/>
        <v>2008</v>
      </c>
      <c r="U26" s="275">
        <f t="shared" si="0"/>
        <v>2009</v>
      </c>
      <c r="V26" s="275">
        <f t="shared" si="0"/>
        <v>2010</v>
      </c>
      <c r="W26" s="275">
        <f t="shared" si="0"/>
        <v>2011</v>
      </c>
      <c r="X26" s="275">
        <f t="shared" si="0"/>
        <v>2012</v>
      </c>
      <c r="Y26" s="275">
        <f t="shared" si="0"/>
        <v>2013</v>
      </c>
      <c r="Z26" s="275">
        <f t="shared" si="0"/>
        <v>2014</v>
      </c>
      <c r="AA26" s="275">
        <f t="shared" si="0"/>
        <v>2015</v>
      </c>
      <c r="AB26" s="275">
        <f t="shared" si="0"/>
        <v>2016</v>
      </c>
      <c r="AC26" s="275">
        <f t="shared" si="0"/>
        <v>2017</v>
      </c>
      <c r="AD26" s="275">
        <f t="shared" si="0"/>
        <v>2018</v>
      </c>
      <c r="AE26" s="275">
        <f t="shared" si="0"/>
        <v>2019</v>
      </c>
    </row>
    <row r="27" spans="1:38" ht="13.15" hidden="1" customHeight="1">
      <c r="A27" s="22"/>
      <c r="B27" s="22"/>
      <c r="C27" s="22"/>
      <c r="D27" s="22"/>
      <c r="E27" s="66"/>
      <c r="F27" s="66"/>
      <c r="G27" s="67"/>
      <c r="H27" s="67"/>
      <c r="I27" s="63"/>
      <c r="J27" s="63" t="e">
        <f>#REF!-#REF!</f>
        <v>#REF!</v>
      </c>
      <c r="K27" s="63" t="e">
        <f>#REF!-#REF!</f>
        <v>#REF!</v>
      </c>
      <c r="L27" s="63" t="e">
        <f>#REF!-#REF!</f>
        <v>#REF!</v>
      </c>
      <c r="M27" s="63" t="e">
        <f>#REF!-#REF!</f>
        <v>#REF!</v>
      </c>
      <c r="N27" s="63" t="e">
        <f>#REF!-#REF!</f>
        <v>#REF!</v>
      </c>
      <c r="O27" s="63" t="e">
        <f>#REF!-#REF!</f>
        <v>#REF!</v>
      </c>
      <c r="P27" s="63" t="e">
        <f>#REF!-#REF!</f>
        <v>#REF!</v>
      </c>
      <c r="Q27" s="63" t="e">
        <f>#REF!-#REF!</f>
        <v>#REF!</v>
      </c>
      <c r="R27" s="63" t="e">
        <f>#REF!-#REF!</f>
        <v>#REF!</v>
      </c>
      <c r="S27" s="63" t="e">
        <f>#REF!-#REF!</f>
        <v>#REF!</v>
      </c>
      <c r="T27" s="63" t="e">
        <f>#REF!-#REF!</f>
        <v>#REF!</v>
      </c>
      <c r="U27" s="63" t="e">
        <f>#REF!-#REF!</f>
        <v>#REF!</v>
      </c>
      <c r="V27" s="63" t="e">
        <f>#REF!-#REF!</f>
        <v>#REF!</v>
      </c>
      <c r="W27" s="63" t="e">
        <f>#REF!-#REF!</f>
        <v>#REF!</v>
      </c>
      <c r="X27" s="63" t="e">
        <f>#REF!-#REF!</f>
        <v>#REF!</v>
      </c>
      <c r="Y27" s="63" t="e">
        <f>#REF!-#REF!</f>
        <v>#REF!</v>
      </c>
      <c r="Z27" s="63" t="e">
        <f>#REF!-#REF!</f>
        <v>#REF!</v>
      </c>
      <c r="AA27" s="63" t="e">
        <f>#REF!-#REF!</f>
        <v>#REF!</v>
      </c>
      <c r="AB27" s="63" t="e">
        <f>#REF!-#REF!</f>
        <v>#REF!</v>
      </c>
      <c r="AC27" s="63" t="e">
        <f>#REF!-#REF!</f>
        <v>#REF!</v>
      </c>
      <c r="AD27" s="63" t="e">
        <f>#REF!-#REF!</f>
        <v>#REF!</v>
      </c>
      <c r="AE27" s="63" t="e">
        <f>#REF!-#REF!</f>
        <v>#REF!</v>
      </c>
      <c r="AF27" s="51"/>
    </row>
    <row r="28" spans="1:38" ht="13.15" hidden="1" customHeight="1">
      <c r="A28" s="22"/>
      <c r="B28" s="22"/>
      <c r="C28" s="22"/>
      <c r="D28" s="22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E28" s="51" t="e">
        <f>#REF!-#REF!</f>
        <v>#REF!</v>
      </c>
      <c r="AF28" s="49"/>
    </row>
    <row r="29" spans="1:38" ht="13.15" hidden="1" customHeight="1">
      <c r="A29" s="22"/>
      <c r="B29" s="22"/>
      <c r="C29" s="22"/>
      <c r="D29" s="22"/>
      <c r="E29" s="22"/>
      <c r="F29" s="2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</row>
    <row r="30" spans="1:38" ht="13.15" hidden="1" customHeight="1">
      <c r="G30" s="51"/>
      <c r="H30" s="51"/>
      <c r="I30" s="51"/>
      <c r="J30" s="51"/>
      <c r="K30" s="51"/>
      <c r="L30" s="51"/>
      <c r="M30" s="51"/>
    </row>
    <row r="31" spans="1:38" ht="13.15" hidden="1" customHeight="1">
      <c r="I31" s="51"/>
      <c r="J31" s="277"/>
      <c r="K31" s="277"/>
      <c r="L31" s="277"/>
      <c r="M31" s="277"/>
      <c r="N31" s="277" t="e">
        <f>SUM(J27:N27)</f>
        <v>#REF!</v>
      </c>
      <c r="O31" s="277" t="e">
        <f t="shared" ref="O31:R31" si="1">SUM(K27:O27)</f>
        <v>#REF!</v>
      </c>
      <c r="P31" s="277" t="e">
        <f>SUM(L27:P27)</f>
        <v>#REF!</v>
      </c>
      <c r="Q31" s="277" t="e">
        <f>SUM(M27:Q27)</f>
        <v>#REF!</v>
      </c>
      <c r="R31" s="277" t="e">
        <f t="shared" si="1"/>
        <v>#REF!</v>
      </c>
      <c r="S31" s="277" t="e">
        <f>SUM(O27:S27)</f>
        <v>#REF!</v>
      </c>
      <c r="T31" s="51" t="e">
        <f>SUM(P27:T27)</f>
        <v>#REF!</v>
      </c>
      <c r="U31" s="51" t="e">
        <f t="shared" ref="U31:Y31" si="2">SUM(Q27:U27)</f>
        <v>#REF!</v>
      </c>
      <c r="V31" s="51" t="e">
        <f t="shared" si="2"/>
        <v>#REF!</v>
      </c>
      <c r="W31" s="51" t="e">
        <f t="shared" si="2"/>
        <v>#REF!</v>
      </c>
      <c r="X31" s="51" t="e">
        <f t="shared" si="2"/>
        <v>#REF!</v>
      </c>
      <c r="Y31" s="51" t="e">
        <f t="shared" si="2"/>
        <v>#REF!</v>
      </c>
      <c r="Z31" s="277" t="e">
        <f>SUM(V27:Z27)</f>
        <v>#REF!</v>
      </c>
      <c r="AA31" s="277" t="e">
        <f t="shared" ref="AA31:AE31" si="3">SUM(W27:AA27)</f>
        <v>#REF!</v>
      </c>
      <c r="AB31" s="51" t="e">
        <f t="shared" si="3"/>
        <v>#REF!</v>
      </c>
      <c r="AC31" s="51" t="e">
        <f t="shared" si="3"/>
        <v>#REF!</v>
      </c>
      <c r="AD31" s="51" t="e">
        <f t="shared" si="3"/>
        <v>#REF!</v>
      </c>
      <c r="AE31" s="51" t="e">
        <f t="shared" si="3"/>
        <v>#REF!</v>
      </c>
    </row>
    <row r="32" spans="1:38" ht="13.15" hidden="1" customHeight="1">
      <c r="M32" s="7" t="s">
        <v>486</v>
      </c>
      <c r="N32" s="278"/>
      <c r="O32" s="278"/>
      <c r="P32" s="276" t="e">
        <f>AVERAGE(J27:P27)</f>
        <v>#REF!</v>
      </c>
      <c r="Q32" s="276" t="e">
        <f t="shared" ref="Q32:AE32" si="4">AVERAGE(K27:Q27)</f>
        <v>#REF!</v>
      </c>
      <c r="R32" s="276" t="e">
        <f t="shared" si="4"/>
        <v>#REF!</v>
      </c>
      <c r="S32" s="276" t="e">
        <f t="shared" si="4"/>
        <v>#REF!</v>
      </c>
      <c r="T32" s="276" t="e">
        <f t="shared" si="4"/>
        <v>#REF!</v>
      </c>
      <c r="U32" s="276" t="e">
        <f t="shared" si="4"/>
        <v>#REF!</v>
      </c>
      <c r="V32" s="276" t="e">
        <f t="shared" si="4"/>
        <v>#REF!</v>
      </c>
      <c r="W32" s="276" t="e">
        <f t="shared" si="4"/>
        <v>#REF!</v>
      </c>
      <c r="X32" s="276" t="e">
        <f t="shared" si="4"/>
        <v>#REF!</v>
      </c>
      <c r="Y32" s="276" t="e">
        <f t="shared" si="4"/>
        <v>#REF!</v>
      </c>
      <c r="Z32" s="276" t="e">
        <f t="shared" si="4"/>
        <v>#REF!</v>
      </c>
      <c r="AA32" s="276" t="e">
        <f t="shared" si="4"/>
        <v>#REF!</v>
      </c>
      <c r="AB32" s="276" t="e">
        <f t="shared" si="4"/>
        <v>#REF!</v>
      </c>
      <c r="AC32" s="276" t="e">
        <f t="shared" si="4"/>
        <v>#REF!</v>
      </c>
      <c r="AD32" s="276" t="e">
        <f t="shared" si="4"/>
        <v>#REF!</v>
      </c>
      <c r="AE32" s="276" t="e">
        <f t="shared" si="4"/>
        <v>#REF!</v>
      </c>
    </row>
    <row r="33" spans="13:31" ht="13.15" hidden="1" customHeight="1">
      <c r="M33" s="7" t="s">
        <v>485</v>
      </c>
      <c r="P33" s="7">
        <v>1</v>
      </c>
      <c r="Q33" s="7">
        <f t="shared" ref="Q33:AE33" si="5">P33</f>
        <v>1</v>
      </c>
      <c r="R33" s="7">
        <f t="shared" si="5"/>
        <v>1</v>
      </c>
      <c r="S33" s="7">
        <f t="shared" si="5"/>
        <v>1</v>
      </c>
      <c r="T33" s="7">
        <f t="shared" si="5"/>
        <v>1</v>
      </c>
      <c r="U33" s="7">
        <f t="shared" si="5"/>
        <v>1</v>
      </c>
      <c r="V33" s="7">
        <f t="shared" si="5"/>
        <v>1</v>
      </c>
      <c r="W33" s="7">
        <f t="shared" si="5"/>
        <v>1</v>
      </c>
      <c r="X33" s="7">
        <f t="shared" si="5"/>
        <v>1</v>
      </c>
      <c r="Y33" s="7">
        <f t="shared" si="5"/>
        <v>1</v>
      </c>
      <c r="Z33" s="7">
        <f t="shared" si="5"/>
        <v>1</v>
      </c>
      <c r="AA33" s="7">
        <f t="shared" si="5"/>
        <v>1</v>
      </c>
      <c r="AB33" s="7">
        <f t="shared" si="5"/>
        <v>1</v>
      </c>
      <c r="AC33" s="7">
        <f t="shared" si="5"/>
        <v>1</v>
      </c>
      <c r="AD33" s="7">
        <f t="shared" si="5"/>
        <v>1</v>
      </c>
      <c r="AE33" s="7">
        <f t="shared" si="5"/>
        <v>1</v>
      </c>
    </row>
    <row r="34" spans="13:31" ht="13.15" hidden="1" customHeight="1"/>
    <row r="35" spans="13:31" ht="13.15" hidden="1" customHeight="1">
      <c r="P35" s="51" t="e">
        <f>#REF!-#REF!</f>
        <v>#REF!</v>
      </c>
      <c r="Q35" s="51" t="e">
        <f>#REF!-#REF!</f>
        <v>#REF!</v>
      </c>
    </row>
    <row r="36" spans="13:31" ht="13.15" hidden="1" customHeight="1"/>
    <row r="37" spans="13:31" ht="13.15" hidden="1" customHeight="1"/>
    <row r="38" spans="13:31" ht="13.15" hidden="1" customHeight="1"/>
    <row r="39" spans="13:31" ht="13.15" hidden="1" customHeight="1"/>
    <row r="40" spans="13:31" ht="13.15" hidden="1" customHeight="1"/>
    <row r="41" spans="13:31" ht="13.15" hidden="1" customHeight="1"/>
    <row r="42" spans="13:31" ht="13.15" hidden="1" customHeight="1"/>
    <row r="43" spans="13:31" ht="13.15" hidden="1" customHeight="1"/>
    <row r="44" spans="13:31" ht="13.15" hidden="1" customHeight="1"/>
    <row r="45" spans="13:31" ht="13.15" hidden="1" customHeight="1"/>
    <row r="46" spans="13:31" ht="13.15" hidden="1" customHeight="1"/>
    <row r="47" spans="13:31" ht="13.15" hidden="1" customHeight="1"/>
    <row r="48" spans="13:31" ht="13.15" hidden="1" customHeight="1"/>
    <row r="49" ht="13.15" hidden="1" customHeight="1"/>
    <row r="50" ht="13.15" hidden="1" customHeight="1"/>
    <row r="51" ht="13.15" hidden="1" customHeight="1"/>
    <row r="52" ht="13.15" hidden="1" customHeight="1"/>
    <row r="53" ht="13.15" hidden="1" customHeight="1"/>
    <row r="54" ht="13.15" hidden="1" customHeight="1"/>
    <row r="55" ht="13.15" hidden="1" customHeight="1"/>
    <row r="56" ht="13.15" hidden="1" customHeight="1"/>
    <row r="57" ht="13.15" hidden="1" customHeight="1"/>
    <row r="58" ht="13.15" hidden="1" customHeight="1"/>
    <row r="59" ht="13.15" hidden="1" customHeight="1"/>
    <row r="60" ht="13.15" hidden="1" customHeight="1"/>
    <row r="61" ht="13.15" hidden="1" customHeight="1"/>
    <row r="62" ht="13.15" hidden="1" customHeight="1"/>
    <row r="63" ht="13.15" hidden="1" customHeight="1"/>
    <row r="64" ht="13.15" hidden="1" customHeight="1"/>
    <row r="65" ht="13.15" hidden="1" customHeight="1"/>
    <row r="66" ht="13.15" hidden="1" customHeight="1"/>
    <row r="67" ht="13.15" hidden="1" customHeight="1"/>
    <row r="68" ht="13.15" hidden="1" customHeight="1"/>
  </sheetData>
  <phoneticPr fontId="58" type="noConversion"/>
  <pageMargins left="0.75" right="0.75" top="1" bottom="1" header="0.4921259845" footer="0.4921259845"/>
  <pageSetup paperSize="9" scale="5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48"/>
  <sheetViews>
    <sheetView showGridLines="0" zoomScaleNormal="10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ColWidth="8.85546875" defaultRowHeight="13.15" customHeight="1"/>
  <cols>
    <col min="1" max="1" width="38.140625" style="7" customWidth="1"/>
    <col min="2" max="2" width="40.7109375" style="7" bestFit="1" customWidth="1"/>
    <col min="3" max="3" width="6.7109375" style="7" bestFit="1" customWidth="1"/>
    <col min="4" max="4" width="8.7109375" style="7" customWidth="1"/>
    <col min="5" max="5" width="11" style="7" bestFit="1" customWidth="1"/>
    <col min="6" max="6" width="10.140625" style="7" bestFit="1" customWidth="1"/>
    <col min="7" max="20" width="11" style="7" bestFit="1" customWidth="1"/>
    <col min="21" max="26" width="12.28515625" style="7" bestFit="1" customWidth="1"/>
    <col min="27" max="34" width="13.28515625" style="7" bestFit="1" customWidth="1"/>
    <col min="35" max="36" width="13.28515625" style="272" bestFit="1" customWidth="1"/>
    <col min="37" max="38" width="13.28515625" style="7" bestFit="1" customWidth="1"/>
    <col min="39" max="40" width="13.28515625" style="7" customWidth="1"/>
    <col min="41" max="16384" width="8.85546875" style="7"/>
  </cols>
  <sheetData>
    <row r="1" spans="1:40" ht="17.25" customHeight="1">
      <c r="A1" s="8" t="s">
        <v>7</v>
      </c>
      <c r="B1" s="8" t="s">
        <v>8</v>
      </c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13.15" customHeight="1">
      <c r="A2" s="14"/>
      <c r="B2" s="14"/>
      <c r="C2" s="14" t="s">
        <v>33</v>
      </c>
      <c r="D2" s="14" t="s">
        <v>34</v>
      </c>
      <c r="E2" s="14">
        <v>1993</v>
      </c>
      <c r="F2" s="15">
        <v>1994</v>
      </c>
      <c r="G2" s="14">
        <v>1995</v>
      </c>
      <c r="H2" s="15">
        <v>1996</v>
      </c>
      <c r="I2" s="14">
        <v>1997</v>
      </c>
      <c r="J2" s="15">
        <v>1998</v>
      </c>
      <c r="K2" s="14">
        <v>1999</v>
      </c>
      <c r="L2" s="15">
        <v>2000</v>
      </c>
      <c r="M2" s="14">
        <v>2001</v>
      </c>
      <c r="N2" s="15">
        <v>2002</v>
      </c>
      <c r="O2" s="14">
        <v>2003</v>
      </c>
      <c r="P2" s="15">
        <v>2004</v>
      </c>
      <c r="Q2" s="15">
        <v>2005</v>
      </c>
      <c r="R2" s="15">
        <v>2006</v>
      </c>
      <c r="S2" s="15">
        <v>2007</v>
      </c>
      <c r="T2" s="15">
        <v>2008</v>
      </c>
      <c r="U2" s="15">
        <v>2009</v>
      </c>
      <c r="V2" s="15">
        <v>2010</v>
      </c>
      <c r="W2" s="15">
        <v>2011</v>
      </c>
      <c r="X2" s="15">
        <v>2012</v>
      </c>
      <c r="Y2" s="15">
        <v>2013</v>
      </c>
      <c r="Z2" s="15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  <c r="AI2" s="16">
        <v>2023</v>
      </c>
      <c r="AJ2" s="16">
        <v>2024</v>
      </c>
      <c r="AK2" s="331">
        <v>2025</v>
      </c>
      <c r="AL2" s="331">
        <v>2026</v>
      </c>
      <c r="AM2" s="331">
        <v>2027</v>
      </c>
      <c r="AN2" s="331">
        <v>2028</v>
      </c>
    </row>
    <row r="3" spans="1:40" ht="13.5" customHeight="1">
      <c r="A3" s="27" t="s">
        <v>47</v>
      </c>
      <c r="B3" s="27" t="s">
        <v>64</v>
      </c>
      <c r="C3" s="18" t="s">
        <v>36</v>
      </c>
      <c r="D3" s="18" t="s">
        <v>36</v>
      </c>
      <c r="E3" s="43">
        <v>3859.0918143796052</v>
      </c>
      <c r="F3" s="43">
        <v>4084.478523534488</v>
      </c>
      <c r="G3" s="43">
        <v>4268.4392219345418</v>
      </c>
      <c r="H3" s="43">
        <v>6749.883821283941</v>
      </c>
      <c r="I3" s="43">
        <v>8067.8238398725343</v>
      </c>
      <c r="J3" s="43">
        <v>9071.0257950607447</v>
      </c>
      <c r="K3" s="43">
        <v>13484.568010622055</v>
      </c>
      <c r="L3" s="43">
        <v>16005.142363340636</v>
      </c>
      <c r="M3" s="43">
        <v>17616.927018634404</v>
      </c>
      <c r="N3" s="43">
        <v>17014.468793401047</v>
      </c>
      <c r="O3" s="43">
        <v>17983.903424616616</v>
      </c>
      <c r="P3" s="43">
        <v>19317.092507535017</v>
      </c>
      <c r="Q3" s="43">
        <v>17588.89157173206</v>
      </c>
      <c r="R3" s="43">
        <v>17767.813050786695</v>
      </c>
      <c r="S3" s="43">
        <v>19189.728101706165</v>
      </c>
      <c r="T3" s="43">
        <v>19629.751125406623</v>
      </c>
      <c r="U3" s="43">
        <v>23320.715</v>
      </c>
      <c r="V3" s="43">
        <v>27939.901999999998</v>
      </c>
      <c r="W3" s="43">
        <v>30994.246999999999</v>
      </c>
      <c r="X3" s="43">
        <v>38107.964</v>
      </c>
      <c r="Y3" s="43">
        <v>40762.885000000002</v>
      </c>
      <c r="Z3" s="43">
        <v>40878.201000000001</v>
      </c>
      <c r="AA3" s="43">
        <v>41473.620000000003</v>
      </c>
      <c r="AB3" s="43">
        <v>42553.851000000002</v>
      </c>
      <c r="AC3" s="43">
        <v>43653.938000000002</v>
      </c>
      <c r="AD3" s="43">
        <v>44479.163999999997</v>
      </c>
      <c r="AE3" s="43">
        <v>45391.938000000002</v>
      </c>
      <c r="AF3" s="43">
        <v>55090.908000000003</v>
      </c>
      <c r="AG3" s="43">
        <v>61346.33</v>
      </c>
      <c r="AH3" s="43">
        <v>63498.97</v>
      </c>
      <c r="AI3" s="43">
        <v>68896.209000000003</v>
      </c>
      <c r="AJ3" s="43">
        <v>77648.308999999994</v>
      </c>
      <c r="AK3" s="316">
        <v>84028.822264487448</v>
      </c>
      <c r="AL3" s="316">
        <v>91731.985619013052</v>
      </c>
      <c r="AM3" s="316">
        <v>100648.38897398635</v>
      </c>
      <c r="AN3" s="316">
        <v>109143.61588966429</v>
      </c>
    </row>
    <row r="4" spans="1:40" ht="13.15" customHeight="1">
      <c r="A4" s="68" t="s">
        <v>65</v>
      </c>
      <c r="B4" s="68" t="s">
        <v>66</v>
      </c>
      <c r="C4" s="18"/>
      <c r="D4" s="18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C4" s="22"/>
      <c r="AI4" s="7"/>
      <c r="AJ4" s="7"/>
      <c r="AK4" s="318"/>
      <c r="AL4" s="318"/>
      <c r="AM4" s="318"/>
      <c r="AN4" s="318"/>
    </row>
    <row r="5" spans="1:40" ht="13.15" customHeight="1">
      <c r="A5" s="71" t="s">
        <v>67</v>
      </c>
      <c r="B5" s="71" t="s">
        <v>499</v>
      </c>
      <c r="C5" s="18" t="s">
        <v>36</v>
      </c>
      <c r="D5" s="18" t="s">
        <v>36</v>
      </c>
      <c r="E5" s="69">
        <v>1922.3594237535685</v>
      </c>
      <c r="F5" s="69">
        <v>2420.3014007833763</v>
      </c>
      <c r="G5" s="69">
        <v>2836.4535617074957</v>
      </c>
      <c r="H5" s="69">
        <v>4897.2648210847765</v>
      </c>
      <c r="I5" s="69">
        <v>5521.2859656111004</v>
      </c>
      <c r="J5" s="69">
        <v>5489.833469494788</v>
      </c>
      <c r="K5" s="69">
        <v>8492.6009389895753</v>
      </c>
      <c r="L5" s="69">
        <v>9676.987281351654</v>
      </c>
      <c r="M5" s="69">
        <v>10991.413263095001</v>
      </c>
      <c r="N5" s="69">
        <v>11135.228270264886</v>
      </c>
      <c r="O5" s="69">
        <v>11870.81174301268</v>
      </c>
      <c r="P5" s="69">
        <v>11758.538434641172</v>
      </c>
      <c r="Q5" s="69">
        <v>10916.02723488017</v>
      </c>
      <c r="R5" s="69">
        <v>10630.799377282079</v>
      </c>
      <c r="S5" s="69">
        <v>12002.320382858659</v>
      </c>
      <c r="T5" s="69">
        <v>12230.417331076147</v>
      </c>
      <c r="U5" s="69">
        <v>15303.929</v>
      </c>
      <c r="V5" s="69">
        <v>17787.442999999999</v>
      </c>
      <c r="W5" s="69">
        <v>18755.736000000001</v>
      </c>
      <c r="X5" s="69">
        <v>20337.690999999999</v>
      </c>
      <c r="Y5" s="69">
        <v>16124.972</v>
      </c>
      <c r="Z5" s="69">
        <v>16185.242</v>
      </c>
      <c r="AA5" s="69">
        <v>19448.069</v>
      </c>
      <c r="AB5" s="69">
        <v>20308.048999999999</v>
      </c>
      <c r="AC5" s="69">
        <v>18742.099999999999</v>
      </c>
      <c r="AD5" s="69">
        <v>19006.885999999999</v>
      </c>
      <c r="AE5" s="69">
        <v>19358.101999999999</v>
      </c>
      <c r="AF5" s="69">
        <v>25405.017</v>
      </c>
      <c r="AG5" s="69">
        <v>30858.075000000001</v>
      </c>
      <c r="AH5" s="69">
        <v>32950.542000000001</v>
      </c>
      <c r="AI5" s="69">
        <v>33015.735000000001</v>
      </c>
      <c r="AJ5" s="69">
        <v>32725.316999999999</v>
      </c>
      <c r="AK5" s="319" t="s">
        <v>68</v>
      </c>
      <c r="AL5" s="319" t="s">
        <v>68</v>
      </c>
      <c r="AM5" s="319" t="s">
        <v>68</v>
      </c>
      <c r="AN5" s="319" t="s">
        <v>68</v>
      </c>
    </row>
    <row r="6" spans="1:40" ht="13.15" customHeight="1">
      <c r="A6" s="71" t="s">
        <v>69</v>
      </c>
      <c r="B6" s="71" t="s">
        <v>70</v>
      </c>
      <c r="C6" s="18" t="s">
        <v>36</v>
      </c>
      <c r="D6" s="18" t="s">
        <v>36</v>
      </c>
      <c r="E6" s="69">
        <v>1936.7323906260372</v>
      </c>
      <c r="F6" s="69">
        <v>1664.1771227511122</v>
      </c>
      <c r="G6" s="69">
        <v>1431.9856602270463</v>
      </c>
      <c r="H6" s="69">
        <v>1852.6190001991636</v>
      </c>
      <c r="I6" s="69">
        <v>2546.5378742614353</v>
      </c>
      <c r="J6" s="69">
        <v>3581.1923255659563</v>
      </c>
      <c r="K6" s="69">
        <v>4991.9670716324763</v>
      </c>
      <c r="L6" s="69">
        <v>6328.1550819889799</v>
      </c>
      <c r="M6" s="69">
        <v>6625.5137555394003</v>
      </c>
      <c r="N6" s="69">
        <v>5879.2405231361608</v>
      </c>
      <c r="O6" s="69">
        <v>6113.0916816039307</v>
      </c>
      <c r="P6" s="69">
        <v>7558.5540728938458</v>
      </c>
      <c r="Q6" s="69">
        <v>6672.8641040961293</v>
      </c>
      <c r="R6" s="69">
        <v>7137.0143397729535</v>
      </c>
      <c r="S6" s="69">
        <v>7187.4076877116113</v>
      </c>
      <c r="T6" s="69">
        <v>7399.3335324968475</v>
      </c>
      <c r="U6" s="69">
        <v>8016.7860000000001</v>
      </c>
      <c r="V6" s="69">
        <v>10152.459000000001</v>
      </c>
      <c r="W6" s="69">
        <v>12238.511</v>
      </c>
      <c r="X6" s="69">
        <v>17770.273000000001</v>
      </c>
      <c r="Y6" s="69">
        <v>24637.913</v>
      </c>
      <c r="Z6" s="69">
        <v>24692.958999999999</v>
      </c>
      <c r="AA6" s="69">
        <v>22025.550999999999</v>
      </c>
      <c r="AB6" s="69">
        <v>22245.802</v>
      </c>
      <c r="AC6" s="69">
        <v>24911.838</v>
      </c>
      <c r="AD6" s="69">
        <v>25472.277999999998</v>
      </c>
      <c r="AE6" s="69">
        <v>26033.835999999999</v>
      </c>
      <c r="AF6" s="69">
        <v>29685.891</v>
      </c>
      <c r="AG6" s="69">
        <v>30488.255000000001</v>
      </c>
      <c r="AH6" s="69">
        <v>30548.428</v>
      </c>
      <c r="AI6" s="69">
        <v>35880.474000000002</v>
      </c>
      <c r="AJ6" s="69">
        <v>44922.991999999998</v>
      </c>
      <c r="AK6" s="319" t="s">
        <v>68</v>
      </c>
      <c r="AL6" s="319" t="s">
        <v>68</v>
      </c>
      <c r="AM6" s="319" t="s">
        <v>68</v>
      </c>
      <c r="AN6" s="319" t="s">
        <v>68</v>
      </c>
    </row>
    <row r="7" spans="1:40" ht="13.15" customHeight="1">
      <c r="A7" s="68" t="s">
        <v>71</v>
      </c>
      <c r="B7" s="68" t="s">
        <v>72</v>
      </c>
      <c r="C7" s="18"/>
      <c r="D7" s="18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22"/>
      <c r="AD7" s="22"/>
      <c r="AE7" s="22"/>
      <c r="AF7" s="22"/>
      <c r="AG7" s="22"/>
      <c r="AH7" s="22"/>
      <c r="AI7" s="22"/>
      <c r="AJ7" s="22"/>
      <c r="AK7" s="317"/>
      <c r="AL7" s="317"/>
      <c r="AM7" s="317"/>
      <c r="AN7" s="317"/>
    </row>
    <row r="8" spans="1:40" ht="13.15" customHeight="1">
      <c r="A8" s="71" t="s">
        <v>73</v>
      </c>
      <c r="B8" s="71" t="s">
        <v>74</v>
      </c>
      <c r="C8" s="18" t="s">
        <v>36</v>
      </c>
      <c r="D8" s="18" t="s">
        <v>36</v>
      </c>
      <c r="E8" s="69">
        <v>263.42694018455813</v>
      </c>
      <c r="F8" s="69">
        <v>763.99123680541709</v>
      </c>
      <c r="G8" s="69">
        <v>494.98771825001654</v>
      </c>
      <c r="H8" s="69">
        <v>1231.9922990108212</v>
      </c>
      <c r="I8" s="69">
        <v>2402.5426541857528</v>
      </c>
      <c r="J8" s="69">
        <v>2480.9798844851625</v>
      </c>
      <c r="K8" s="69">
        <v>1737.3033260306711</v>
      </c>
      <c r="L8" s="69">
        <v>1150.8663612826131</v>
      </c>
      <c r="M8" s="69">
        <v>2410.3896966075813</v>
      </c>
      <c r="N8" s="69">
        <v>2297.4839009493458</v>
      </c>
      <c r="O8" s="69">
        <v>2325.2340171280621</v>
      </c>
      <c r="P8" s="69">
        <v>1707.0636659364002</v>
      </c>
      <c r="Q8" s="69">
        <v>391.50743543782795</v>
      </c>
      <c r="R8" s="69">
        <v>97.711710814578637</v>
      </c>
      <c r="S8" s="69">
        <v>176.52745137090881</v>
      </c>
      <c r="T8" s="69">
        <v>1009.7573524530304</v>
      </c>
      <c r="U8" s="69">
        <v>1198.4559999999999</v>
      </c>
      <c r="V8" s="69">
        <v>1672.0170000000001</v>
      </c>
      <c r="W8" s="69">
        <v>1559.3889999999999</v>
      </c>
      <c r="X8" s="69">
        <v>1526.2929999999999</v>
      </c>
      <c r="Y8" s="69">
        <v>807.99900000000002</v>
      </c>
      <c r="Z8" s="69">
        <v>288.61500000000001</v>
      </c>
      <c r="AA8" s="69">
        <v>645.76700000000005</v>
      </c>
      <c r="AB8" s="69">
        <v>821.97500000000002</v>
      </c>
      <c r="AC8" s="69">
        <v>220.62</v>
      </c>
      <c r="AD8" s="69">
        <v>1067.3910000000001</v>
      </c>
      <c r="AE8" s="69">
        <v>407.59500000000003</v>
      </c>
      <c r="AF8" s="69">
        <v>1918.4860000000001</v>
      </c>
      <c r="AG8" s="69">
        <v>2216.1709999999998</v>
      </c>
      <c r="AH8" s="69">
        <v>457.62599999999998</v>
      </c>
      <c r="AI8" s="69">
        <v>411.59199999999998</v>
      </c>
      <c r="AJ8" s="69">
        <v>455.18299999999999</v>
      </c>
      <c r="AK8" s="319" t="s">
        <v>68</v>
      </c>
      <c r="AL8" s="319" t="s">
        <v>68</v>
      </c>
      <c r="AM8" s="319" t="s">
        <v>68</v>
      </c>
      <c r="AN8" s="319" t="s">
        <v>68</v>
      </c>
    </row>
    <row r="9" spans="1:40" ht="13.15" customHeight="1">
      <c r="A9" s="71" t="s">
        <v>75</v>
      </c>
      <c r="B9" s="71" t="s">
        <v>76</v>
      </c>
      <c r="C9" s="18" t="s">
        <v>36</v>
      </c>
      <c r="D9" s="18" t="s">
        <v>36</v>
      </c>
      <c r="E9" s="69">
        <v>3595.6648741950476</v>
      </c>
      <c r="F9" s="69">
        <v>3320.4872867290715</v>
      </c>
      <c r="G9" s="69">
        <v>3773.4515036845255</v>
      </c>
      <c r="H9" s="69">
        <v>5517.8915222731193</v>
      </c>
      <c r="I9" s="69">
        <v>5665.281185686782</v>
      </c>
      <c r="J9" s="69">
        <v>6590.0459105755817</v>
      </c>
      <c r="K9" s="69">
        <v>11747.264684591382</v>
      </c>
      <c r="L9" s="69">
        <v>14854.276002058021</v>
      </c>
      <c r="M9" s="69">
        <v>15206.537322026819</v>
      </c>
      <c r="N9" s="69">
        <v>14716.984892451701</v>
      </c>
      <c r="O9" s="69">
        <v>15658.669407488547</v>
      </c>
      <c r="P9" s="69">
        <v>17610.028841598614</v>
      </c>
      <c r="Q9" s="69">
        <v>17197.38390353847</v>
      </c>
      <c r="R9" s="69">
        <v>17670.102006240453</v>
      </c>
      <c r="S9" s="69">
        <v>19013.200619199364</v>
      </c>
      <c r="T9" s="69">
        <v>18619.993511119963</v>
      </c>
      <c r="U9" s="69">
        <v>22122.258999999998</v>
      </c>
      <c r="V9" s="69">
        <v>26267.884999999998</v>
      </c>
      <c r="W9" s="69">
        <v>29434.858</v>
      </c>
      <c r="X9" s="69">
        <v>36581.671000000002</v>
      </c>
      <c r="Y9" s="69">
        <v>39954.885999999999</v>
      </c>
      <c r="Z9" s="69">
        <v>40589.586000000003</v>
      </c>
      <c r="AA9" s="69">
        <v>40827.853000000003</v>
      </c>
      <c r="AB9" s="69">
        <v>41731.875999999997</v>
      </c>
      <c r="AC9" s="69">
        <v>43433.317999999999</v>
      </c>
      <c r="AD9" s="69">
        <v>43411.773000000001</v>
      </c>
      <c r="AE9" s="69">
        <v>44984.343000000001</v>
      </c>
      <c r="AF9" s="69">
        <v>53172.421999999999</v>
      </c>
      <c r="AG9" s="69">
        <v>59130.159</v>
      </c>
      <c r="AH9" s="69">
        <v>63041.343999999997</v>
      </c>
      <c r="AI9" s="69">
        <v>68484.616999999998</v>
      </c>
      <c r="AJ9" s="69">
        <v>77193.126000000004</v>
      </c>
      <c r="AK9" s="319" t="s">
        <v>68</v>
      </c>
      <c r="AL9" s="319" t="s">
        <v>68</v>
      </c>
      <c r="AM9" s="319" t="s">
        <v>68</v>
      </c>
      <c r="AN9" s="319" t="s">
        <v>68</v>
      </c>
    </row>
    <row r="10" spans="1:40" ht="13.15" customHeight="1">
      <c r="A10" s="70"/>
      <c r="B10" s="70"/>
      <c r="C10" s="18"/>
      <c r="D10" s="18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22"/>
      <c r="AE10" s="22"/>
      <c r="AF10" s="22"/>
      <c r="AG10" s="22"/>
      <c r="AH10" s="22"/>
      <c r="AI10" s="22"/>
      <c r="AJ10" s="22"/>
      <c r="AK10" s="318"/>
      <c r="AL10" s="319"/>
      <c r="AM10" s="319"/>
      <c r="AN10" s="319"/>
    </row>
    <row r="11" spans="1:40" ht="13.15" customHeight="1">
      <c r="A11" s="27" t="s">
        <v>47</v>
      </c>
      <c r="B11" s="27" t="s">
        <v>64</v>
      </c>
      <c r="C11" s="20" t="s">
        <v>38</v>
      </c>
      <c r="D11" s="18" t="s">
        <v>39</v>
      </c>
      <c r="E11" s="72">
        <f>E3/'1. Základné ukazovatele'!E$17*100</f>
        <v>28.261796689659352</v>
      </c>
      <c r="F11" s="72">
        <f>F3/'1. Základné ukazovatele'!F$17*100</f>
        <v>24.825883747360511</v>
      </c>
      <c r="G11" s="72">
        <f>G3/'1. Základné ukazovatele'!G$17*100</f>
        <v>21.312678050572664</v>
      </c>
      <c r="H11" s="72">
        <f>H3/'1. Základné ukazovatele'!H$17*100</f>
        <v>30.339147258794867</v>
      </c>
      <c r="I11" s="72">
        <f>I3/'1. Základné ukazovatele'!I$17*100</f>
        <v>32.824720141068553</v>
      </c>
      <c r="J11" s="72">
        <f>J3/'1. Základné ukazovatele'!J$17*100</f>
        <v>33.852542740293195</v>
      </c>
      <c r="K11" s="72">
        <f>K3/'1. Základné ukazovatele'!K$17*100</f>
        <v>47.12560594469879</v>
      </c>
      <c r="L11" s="72">
        <f>L3/'1. Základné ukazovatele'!L$17*100</f>
        <v>50.597946267515916</v>
      </c>
      <c r="M11" s="72">
        <f>M3/'1. Základné ukazovatele'!M$17*100</f>
        <v>51.350374464427105</v>
      </c>
      <c r="N11" s="72">
        <f>N3/'1. Základné ukazovatele'!N$17*100</f>
        <v>45.649220581025666</v>
      </c>
      <c r="O11" s="72">
        <f>O3/'1. Základné ukazovatele'!O$17*100</f>
        <v>43.638705839029519</v>
      </c>
      <c r="P11" s="72">
        <f>P3/'1. Základné ukazovatele'!P$17*100</f>
        <v>41.996600866875553</v>
      </c>
      <c r="Q11" s="72">
        <f>Q3/'1. Základné ukazovatele'!Q$17*100</f>
        <v>34.984737362696755</v>
      </c>
      <c r="R11" s="72">
        <f>R3/'1. Základné ukazovatele'!R$17*100</f>
        <v>31.531671403423829</v>
      </c>
      <c r="S11" s="72">
        <f>S3/'1. Základné ukazovatele'!S$17*100</f>
        <v>30.372769060339895</v>
      </c>
      <c r="T11" s="72">
        <f>T3/'1. Základné ukazovatele'!T$17*100</f>
        <v>28.632912258493885</v>
      </c>
      <c r="U11" s="72">
        <f>U3/'1. Základné ukazovatele'!U$17*100</f>
        <v>36.407272801072828</v>
      </c>
      <c r="V11" s="72">
        <f>V3/'1. Základné ukazovatele'!V$17*100</f>
        <v>40.653635341141069</v>
      </c>
      <c r="W11" s="72">
        <f>W3/'1. Základné ukazovatele'!W$17*100</f>
        <v>43.270226652426722</v>
      </c>
      <c r="X11" s="72">
        <f>X3/'1. Základné ukazovatele'!X$17*100</f>
        <v>51.687514580699755</v>
      </c>
      <c r="Y11" s="72">
        <f>Y3/'1. Základné ukazovatele'!Y$17*100</f>
        <v>54.610678606213334</v>
      </c>
      <c r="Z11" s="72">
        <f>Z3/'1. Základné ukazovatele'!Z$17*100</f>
        <v>53.392075473176746</v>
      </c>
      <c r="AA11" s="72">
        <f>AA3/'1. Základné ukazovatele'!AA$17*100</f>
        <v>51.59931472336995</v>
      </c>
      <c r="AB11" s="72">
        <f>AB3/'1. Základné ukazovatele'!AB$17*100</f>
        <v>52.135526625305062</v>
      </c>
      <c r="AC11" s="72">
        <f>AC3/'1. Základné ukazovatele'!AC$17*100</f>
        <v>51.381511857288807</v>
      </c>
      <c r="AD11" s="72">
        <f>AD3/'1. Základné ukazovatele'!AD$17*100</f>
        <v>49.270252636639455</v>
      </c>
      <c r="AE11" s="72">
        <f>AE3/'1. Základné ukazovatele'!AE$17*100</f>
        <v>48.009664983209497</v>
      </c>
      <c r="AF11" s="72">
        <f>AF3/'1. Základné ukazovatele'!AF$17*100</f>
        <v>58.408139897328894</v>
      </c>
      <c r="AG11" s="72">
        <f>AG3/'1. Základné ukazovatele'!AG$17*100</f>
        <v>60.182697543005979</v>
      </c>
      <c r="AH11" s="72">
        <f>AH3/'1. Základné ukazovatele'!AH$17*100</f>
        <v>57.701996612338071</v>
      </c>
      <c r="AI11" s="72">
        <f>AI3/'1. Základné ukazovatele'!AI$17*100</f>
        <v>55.636298666270434</v>
      </c>
      <c r="AJ11" s="72">
        <f>AJ3/'1. Základné ukazovatele'!AJ$17*100</f>
        <v>59.280260884634963</v>
      </c>
      <c r="AK11" s="320">
        <v>61.05518229382885</v>
      </c>
      <c r="AL11" s="320">
        <v>63.261692100395763</v>
      </c>
      <c r="AM11" s="320">
        <v>66.276150630724786</v>
      </c>
      <c r="AN11" s="320">
        <v>68.939758353694089</v>
      </c>
    </row>
    <row r="12" spans="1:40" ht="13.15" customHeight="1">
      <c r="A12" s="68" t="s">
        <v>65</v>
      </c>
      <c r="B12" s="68" t="s">
        <v>66</v>
      </c>
      <c r="C12" s="20"/>
      <c r="D12" s="18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22"/>
      <c r="AD12" s="22"/>
      <c r="AE12" s="22"/>
      <c r="AF12" s="22"/>
      <c r="AG12" s="22"/>
      <c r="AH12" s="22"/>
      <c r="AI12" s="22"/>
      <c r="AJ12" s="22"/>
      <c r="AK12" s="318"/>
      <c r="AL12" s="317"/>
      <c r="AM12" s="317"/>
      <c r="AN12" s="317"/>
    </row>
    <row r="13" spans="1:40" ht="13.15" customHeight="1">
      <c r="A13" s="71" t="s">
        <v>67</v>
      </c>
      <c r="B13" s="71" t="s">
        <v>499</v>
      </c>
      <c r="C13" s="20" t="s">
        <v>38</v>
      </c>
      <c r="D13" s="18" t="s">
        <v>39</v>
      </c>
      <c r="E13" s="72">
        <f>E5/'1. Základné ukazovatele'!E$17*100</f>
        <v>14.078268621682987</v>
      </c>
      <c r="F13" s="72">
        <f>F5/'1. Základné ukazovatele'!F$17*100</f>
        <v>14.710842733829974</v>
      </c>
      <c r="G13" s="72">
        <f>G5/'1. Základné ukazovatele'!G$17*100</f>
        <v>14.162652534776813</v>
      </c>
      <c r="H13" s="72">
        <f>H5/'1. Základné ukazovatele'!H$17*100</f>
        <v>22.012058652580567</v>
      </c>
      <c r="I13" s="72">
        <f>I5/'1. Základné ukazovatele'!I$17*100</f>
        <v>22.46388496291922</v>
      </c>
      <c r="J13" s="72">
        <f>J5/'1. Základné ukazovatele'!J$17*100</f>
        <v>20.487740456471702</v>
      </c>
      <c r="K13" s="72">
        <f>K5/'1. Základné ukazovatele'!K$17*100</f>
        <v>29.679776540200724</v>
      </c>
      <c r="L13" s="72">
        <f>L5/'1. Základné ukazovatele'!L$17*100</f>
        <v>30.592397829260413</v>
      </c>
      <c r="M13" s="72">
        <f>M5/'1. Základné ukazovatele'!M$17*100</f>
        <v>32.038118018891019</v>
      </c>
      <c r="N13" s="72">
        <f>N5/'1. Základné ukazovatele'!N$17*100</f>
        <v>29.87542530428815</v>
      </c>
      <c r="O13" s="72">
        <f>O5/'1. Základné ukazovatele'!O$17*100</f>
        <v>28.805029113687592</v>
      </c>
      <c r="P13" s="72">
        <f>P5/'1. Základné ukazovatele'!P$17*100</f>
        <v>25.563818427893182</v>
      </c>
      <c r="Q13" s="72">
        <f>Q5/'1. Základné ukazovatele'!Q$17*100</f>
        <v>21.712246294706151</v>
      </c>
      <c r="R13" s="72">
        <f>R5/'1. Základné ukazovatele'!R$17*100</f>
        <v>18.865961261638748</v>
      </c>
      <c r="S13" s="72">
        <f>S5/'1. Základné ukazovatele'!S$17*100</f>
        <v>18.996814506421515</v>
      </c>
      <c r="T13" s="72">
        <f>T5/'1. Základné ukazovatele'!T$17*100</f>
        <v>17.839883149217066</v>
      </c>
      <c r="U13" s="72">
        <f>U5/'1. Základné ukazovatele'!U$17*100</f>
        <v>23.891819698977912</v>
      </c>
      <c r="V13" s="72">
        <f>V5/'1. Základné ukazovatele'!V$17*100</f>
        <v>25.881415810740222</v>
      </c>
      <c r="W13" s="72">
        <f>W5/'1. Základné ukazovatele'!W$17*100</f>
        <v>26.18437375662262</v>
      </c>
      <c r="X13" s="72">
        <f>X5/'1. Základné ukazovatele'!X$17*100</f>
        <v>27.584908501022682</v>
      </c>
      <c r="Y13" s="72">
        <f>Y5/'1. Základné ukazovatele'!Y$17*100</f>
        <v>21.602878781180209</v>
      </c>
      <c r="Z13" s="72">
        <f>Z5/'1. Základné ukazovatele'!Z$17*100</f>
        <v>21.139963141128206</v>
      </c>
      <c r="AA13" s="72">
        <f>AA5/'1. Základné ukazovatele'!AA$17*100</f>
        <v>24.196273030731692</v>
      </c>
      <c r="AB13" s="72">
        <f>AB5/'1. Základné ukazovatele'!AB$17*100</f>
        <v>24.880728875689766</v>
      </c>
      <c r="AC13" s="72">
        <f>AC5/'1. Základné ukazovatele'!AC$17*100</f>
        <v>22.059806686409196</v>
      </c>
      <c r="AD13" s="72">
        <f>AD5/'1. Základné ukazovatele'!AD$17*100</f>
        <v>21.054219343146951</v>
      </c>
      <c r="AE13" s="72">
        <f>AE5/'1. Základné ukazovatele'!AE$17*100</f>
        <v>20.474472619582748</v>
      </c>
      <c r="AF13" s="72">
        <f>AF5/'1. Základné ukazovatele'!AF$17*100</f>
        <v>26.934749142817154</v>
      </c>
      <c r="AG13" s="72">
        <f>AG5/'1. Základné ukazovatele'!AG$17*100</f>
        <v>30.272751352597528</v>
      </c>
      <c r="AH13" s="72">
        <f>AH5/'1. Základné ukazovatele'!AH$17*100</f>
        <v>29.942407929746</v>
      </c>
      <c r="AI13" s="72">
        <f>AI5/'1. Základné ukazovatele'!AI$17*100</f>
        <v>26.661456701433867</v>
      </c>
      <c r="AJ13" s="72" t="s">
        <v>68</v>
      </c>
      <c r="AK13" s="319" t="s">
        <v>68</v>
      </c>
      <c r="AL13" s="319" t="s">
        <v>68</v>
      </c>
      <c r="AM13" s="319" t="s">
        <v>68</v>
      </c>
      <c r="AN13" s="319" t="s">
        <v>68</v>
      </c>
    </row>
    <row r="14" spans="1:40" ht="13.15" customHeight="1">
      <c r="A14" s="71" t="s">
        <v>69</v>
      </c>
      <c r="B14" s="71" t="s">
        <v>70</v>
      </c>
      <c r="C14" s="20" t="s">
        <v>38</v>
      </c>
      <c r="D14" s="18" t="s">
        <v>39</v>
      </c>
      <c r="E14" s="72">
        <f>E6/'1. Základné ukazovatele'!E$17*100</f>
        <v>14.18352806797637</v>
      </c>
      <c r="F14" s="72">
        <f>F6/'1. Základné ukazovatele'!F$17*100</f>
        <v>10.11504101353054</v>
      </c>
      <c r="G14" s="72">
        <f>G6/'1. Základné ukazovatele'!G$17*100</f>
        <v>7.1500255157958534</v>
      </c>
      <c r="H14" s="72">
        <f>H6/'1. Základné ukazovatele'!H$17*100</f>
        <v>8.3270886062142999</v>
      </c>
      <c r="I14" s="72">
        <f>I6/'1. Základné ukazovatele'!I$17*100</f>
        <v>10.360835178149339</v>
      </c>
      <c r="J14" s="72">
        <f>J6/'1. Základné ukazovatele'!J$17*100</f>
        <v>13.364802283821495</v>
      </c>
      <c r="K14" s="72">
        <f>K6/'1. Základné ukazovatele'!K$17*100</f>
        <v>17.445829404498049</v>
      </c>
      <c r="L14" s="72">
        <f>L6/'1. Základné ukazovatele'!L$17*100</f>
        <v>20.005548438255499</v>
      </c>
      <c r="M14" s="72">
        <f>M6/'1. Základné ukazovatele'!M$17*100</f>
        <v>19.312256445536079</v>
      </c>
      <c r="N14" s="72">
        <f>N6/'1. Základné ukazovatele'!N$17*100</f>
        <v>15.773795276737518</v>
      </c>
      <c r="O14" s="72">
        <f>O6/'1. Základné ukazovatele'!O$17*100</f>
        <v>14.833676725341913</v>
      </c>
      <c r="P14" s="72">
        <f>P6/'1. Základné ukazovatele'!P$17*100</f>
        <v>16.432782438982375</v>
      </c>
      <c r="Q14" s="72">
        <f>Q6/'1. Základné ukazovatele'!Q$17*100</f>
        <v>13.272490605033681</v>
      </c>
      <c r="R14" s="72">
        <f>R6/'1. Základné ukazovatele'!R$17*100</f>
        <v>12.665711324179007</v>
      </c>
      <c r="S14" s="72">
        <f>S6/'1. Základné ukazovatele'!S$17*100</f>
        <v>11.375954504637669</v>
      </c>
      <c r="T14" s="72">
        <f>T6/'1. Základné ukazovatele'!T$17*100</f>
        <v>10.793028727353525</v>
      </c>
      <c r="U14" s="72">
        <f>U6/'1. Základné ukazovatele'!U$17*100</f>
        <v>12.515453102094915</v>
      </c>
      <c r="V14" s="72">
        <f>V6/'1. Základné ukazovatele'!V$17*100</f>
        <v>14.772219530400852</v>
      </c>
      <c r="W14" s="72">
        <f>W6/'1. Základné ukazovatele'!W$17*100</f>
        <v>17.085852895804106</v>
      </c>
      <c r="X14" s="72">
        <f>X6/'1. Základné ukazovatele'!X$17*100</f>
        <v>24.102606079677081</v>
      </c>
      <c r="Y14" s="72">
        <f>Y6/'1. Základné ukazovatele'!Y$17*100</f>
        <v>33.007799825033125</v>
      </c>
      <c r="Z14" s="72">
        <f>Z6/'1. Základné ukazovatele'!Z$17*100</f>
        <v>32.25211233204854</v>
      </c>
      <c r="AA14" s="72">
        <f>AA6/'1. Základné ukazovatele'!AA$17*100</f>
        <v>27.403041692638254</v>
      </c>
      <c r="AB14" s="72">
        <f>AB6/'1. Základné ukazovatele'!AB$17*100</f>
        <v>27.254797749615296</v>
      </c>
      <c r="AC14" s="72">
        <f>AC6/'1. Základné ukazovatele'!AC$17*100</f>
        <v>29.321705170879614</v>
      </c>
      <c r="AD14" s="72">
        <f>AD6/'1. Základné ukazovatele'!AD$17*100</f>
        <v>28.216033293492504</v>
      </c>
      <c r="AE14" s="72">
        <f>AE6/'1. Základné ukazovatele'!AE$17*100</f>
        <v>27.535192363626749</v>
      </c>
      <c r="AF14" s="72">
        <f>AF6/'1. Základné ukazovatele'!AF$17*100</f>
        <v>31.473390754511737</v>
      </c>
      <c r="AG14" s="72">
        <f>AG6/'1. Základné ukazovatele'!AG$17*100</f>
        <v>29.909946190408455</v>
      </c>
      <c r="AH14" s="72">
        <f>AH6/'1. Základné ukazovatele'!AH$17*100</f>
        <v>27.759588682592074</v>
      </c>
      <c r="AI14" s="72">
        <f>AI6/'1. Základné ukazovatele'!AI$17*100</f>
        <v>28.974841964836571</v>
      </c>
      <c r="AJ14" s="72" t="s">
        <v>68</v>
      </c>
      <c r="AK14" s="319" t="s">
        <v>68</v>
      </c>
      <c r="AL14" s="319" t="s">
        <v>68</v>
      </c>
      <c r="AM14" s="319" t="s">
        <v>68</v>
      </c>
      <c r="AN14" s="319" t="s">
        <v>68</v>
      </c>
    </row>
    <row r="15" spans="1:40" ht="13.15" customHeight="1">
      <c r="A15" s="68" t="s">
        <v>71</v>
      </c>
      <c r="B15" s="68" t="s">
        <v>72</v>
      </c>
      <c r="C15" s="20"/>
      <c r="D15" s="20"/>
      <c r="E15" s="69"/>
      <c r="F15" s="69"/>
      <c r="G15" s="69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317"/>
      <c r="AL15" s="320"/>
      <c r="AM15" s="320"/>
      <c r="AN15" s="320"/>
    </row>
    <row r="16" spans="1:40" ht="13.15" customHeight="1">
      <c r="A16" s="71" t="s">
        <v>73</v>
      </c>
      <c r="B16" s="71" t="s">
        <v>74</v>
      </c>
      <c r="C16" s="20" t="s">
        <v>38</v>
      </c>
      <c r="D16" s="18" t="s">
        <v>39</v>
      </c>
      <c r="E16" s="72">
        <f>E8/'1. Základné ukazovatele'!E$17*100</f>
        <v>1.9291892974233102</v>
      </c>
      <c r="F16" s="72">
        <f>F8/'1. Základné ukazovatele'!F$17*100</f>
        <v>4.6436179109887075</v>
      </c>
      <c r="G16" s="72">
        <f>G8/'1. Základné ukazovatele'!G$17*100</f>
        <v>2.4715155422241022</v>
      </c>
      <c r="H16" s="72">
        <f>H8/'1. Základné ukazovatele'!H$17*100</f>
        <v>5.5375169071103656</v>
      </c>
      <c r="I16" s="72">
        <f>I8/'1. Základné ukazovatele'!I$17*100</f>
        <v>9.7749767243149606</v>
      </c>
      <c r="J16" s="72">
        <f>J8/'1. Základné ukazovatele'!J$17*100</f>
        <v>9.2588731941511604</v>
      </c>
      <c r="K16" s="72">
        <f>K8/'1. Základné ukazovatele'!K$17*100</f>
        <v>6.0714938650199421</v>
      </c>
      <c r="L16" s="72">
        <f>L8/'1. Základné ukazovatele'!L$17*100</f>
        <v>3.6382978037513061</v>
      </c>
      <c r="M16" s="72">
        <f>M8/'1. Základné ukazovatele'!M$17*100</f>
        <v>7.0258799048819958</v>
      </c>
      <c r="N16" s="72">
        <f>N8/'1. Základné ukazovatele'!N$17*100</f>
        <v>6.1640683966853205</v>
      </c>
      <c r="O16" s="72">
        <f>O8/'1. Základné ukazovatele'!O$17*100</f>
        <v>5.6422791473325313</v>
      </c>
      <c r="P16" s="72">
        <f>P8/'1. Základné ukazovatele'!P$17*100</f>
        <v>3.7112661444630932</v>
      </c>
      <c r="Q16" s="72">
        <f>Q8/'1. Základné ukazovatele'!Q$17*100</f>
        <v>0.77871790547325448</v>
      </c>
      <c r="R16" s="72">
        <f>R8/'1. Základné ukazovatele'!R$17*100</f>
        <v>0.17340420843381463</v>
      </c>
      <c r="S16" s="72">
        <f>S8/'1. Základné ukazovatele'!S$17*100</f>
        <v>0.2794009109916617</v>
      </c>
      <c r="T16" s="72">
        <f>T8/'1. Základné ukazovatele'!T$17*100</f>
        <v>1.4728813162453072</v>
      </c>
      <c r="U16" s="72">
        <f>U8/'1. Základné ukazovatele'!U$17*100</f>
        <v>1.8709767059921847</v>
      </c>
      <c r="V16" s="72">
        <f>V8/'1. Základné ukazovatele'!V$17*100</f>
        <v>2.4328492419976517</v>
      </c>
      <c r="W16" s="72">
        <f>W8/'1. Základné ukazovatele'!W$17*100</f>
        <v>2.1770206409370441</v>
      </c>
      <c r="X16" s="72">
        <f>X8/'1. Základné ukazovatele'!X$17*100</f>
        <v>2.0701786033995409</v>
      </c>
      <c r="Y16" s="72">
        <f>Y8/'1. Základné ukazovatele'!Y$17*100</f>
        <v>1.0824889774887565</v>
      </c>
      <c r="Z16" s="72">
        <f>Z8/'1. Základné ukazovatele'!Z$17*100</f>
        <v>0.37696751534371353</v>
      </c>
      <c r="AA16" s="72">
        <f>AA8/'1. Základné ukazovatele'!AA$17*100</f>
        <v>0.80342961793464007</v>
      </c>
      <c r="AB16" s="72">
        <f>AB8/'1. Základné ukazovatele'!AB$17*100</f>
        <v>1.0070557303458887</v>
      </c>
      <c r="AC16" s="72">
        <f>AC8/'1. Základné ukazovatele'!AC$17*100</f>
        <v>0.25967391867269929</v>
      </c>
      <c r="AD16" s="72">
        <f>AD8/'1. Základné ukazovatele'!AD$17*100</f>
        <v>1.1823653932001787</v>
      </c>
      <c r="AE16" s="72">
        <f>AE8/'1. Základné ukazovatele'!AE$17*100</f>
        <v>0.43110076945450704</v>
      </c>
      <c r="AF16" s="72">
        <f>AF8/'1. Základné ukazovatele'!AF$17*100</f>
        <v>2.0340052968280524</v>
      </c>
      <c r="AG16" s="72">
        <f>AG8/'1. Základné ukazovatele'!AG$17*100</f>
        <v>2.1741341168506918</v>
      </c>
      <c r="AH16" s="72">
        <f>AH8/'1. Základné ukazovatele'!AH$17*100</f>
        <v>0.41584822402186711</v>
      </c>
      <c r="AI16" s="72">
        <f>AI8/'1. Základné ukazovatele'!AI$17*100</f>
        <v>0.33237613176434105</v>
      </c>
      <c r="AJ16" s="72" t="s">
        <v>68</v>
      </c>
      <c r="AK16" s="319" t="s">
        <v>68</v>
      </c>
      <c r="AL16" s="319" t="s">
        <v>68</v>
      </c>
      <c r="AM16" s="319" t="s">
        <v>68</v>
      </c>
      <c r="AN16" s="319" t="s">
        <v>68</v>
      </c>
    </row>
    <row r="17" spans="1:40" ht="13.15" customHeight="1">
      <c r="A17" s="71" t="s">
        <v>75</v>
      </c>
      <c r="B17" s="71" t="s">
        <v>76</v>
      </c>
      <c r="C17" s="20" t="s">
        <v>38</v>
      </c>
      <c r="D17" s="18" t="s">
        <v>39</v>
      </c>
      <c r="E17" s="72">
        <f>E9/'1. Základné ukazovatele'!E$17*100</f>
        <v>26.332607392236046</v>
      </c>
      <c r="F17" s="72">
        <f>F9/'1. Základné ukazovatele'!F$17*100</f>
        <v>20.182265836371808</v>
      </c>
      <c r="G17" s="72">
        <f>G9/'1. Základné ukazovatele'!G$17*100</f>
        <v>18.841162508348564</v>
      </c>
      <c r="H17" s="72">
        <f>H9/'1. Základné ukazovatele'!H$17*100</f>
        <v>24.801630351684505</v>
      </c>
      <c r="I17" s="72">
        <f>I9/'1. Základné ukazovatele'!I$17*100</f>
        <v>23.049743416753593</v>
      </c>
      <c r="J17" s="72">
        <f>J9/'1. Základné ukazovatele'!J$17*100</f>
        <v>24.593669546142035</v>
      </c>
      <c r="K17" s="72">
        <f>K9/'1. Základné ukazovatele'!K$17*100</f>
        <v>41.054112079678838</v>
      </c>
      <c r="L17" s="72">
        <f>L9/'1. Základné ukazovatele'!L$17*100</f>
        <v>46.959648463764609</v>
      </c>
      <c r="M17" s="72">
        <f>M9/'1. Základné ukazovatele'!M$17*100</f>
        <v>44.324494559545109</v>
      </c>
      <c r="N17" s="72">
        <f>N9/'1. Základné ukazovatele'!N$17*100</f>
        <v>39.485152184340343</v>
      </c>
      <c r="O17" s="72">
        <f>O9/'1. Základné ukazovatele'!O$17*100</f>
        <v>37.996426691696975</v>
      </c>
      <c r="P17" s="72">
        <f>P9/'1. Základné ukazovatele'!P$17*100</f>
        <v>38.285334722412458</v>
      </c>
      <c r="Q17" s="72">
        <f>Q9/'1. Základné ukazovatele'!Q$17*100</f>
        <v>34.206018994266572</v>
      </c>
      <c r="R17" s="72">
        <f>R9/'1. Základné ukazovatele'!R$17*100</f>
        <v>31.35826837738394</v>
      </c>
      <c r="S17" s="72">
        <f>S9/'1. Základné ukazovatele'!S$17*100</f>
        <v>30.093368100067529</v>
      </c>
      <c r="T17" s="72">
        <f>T9/'1. Základné ukazovatele'!T$17*100</f>
        <v>27.160030560325282</v>
      </c>
      <c r="U17" s="72">
        <f>U9/'1. Základné ukazovatele'!U$17*100</f>
        <v>34.536296095080637</v>
      </c>
      <c r="V17" s="72">
        <f>V9/'1. Základné ukazovatele'!V$17*100</f>
        <v>38.220786099143417</v>
      </c>
      <c r="W17" s="72">
        <f>W9/'1. Základné ukazovatele'!W$17*100</f>
        <v>41.093206011489677</v>
      </c>
      <c r="X17" s="72">
        <f>X9/'1. Základné ukazovatele'!X$17*100</f>
        <v>49.617335977300229</v>
      </c>
      <c r="Y17" s="72">
        <f>Y9/'1. Základné ukazovatele'!Y$17*100</f>
        <v>53.528189628724576</v>
      </c>
      <c r="Z17" s="72">
        <f>Z9/'1. Základné ukazovatele'!Z$17*100</f>
        <v>53.015107957833031</v>
      </c>
      <c r="AA17" s="72">
        <f>AA9/'1. Základné ukazovatele'!AA$17*100</f>
        <v>50.79588510543531</v>
      </c>
      <c r="AB17" s="72">
        <f>AB9/'1. Základné ukazovatele'!AB$17*100</f>
        <v>51.128470894959165</v>
      </c>
      <c r="AC17" s="72">
        <f>AC9/'1. Základné ukazovatele'!AC$17*100</f>
        <v>51.12183793861611</v>
      </c>
      <c r="AD17" s="72">
        <f>AD9/'1. Základné ukazovatele'!AD$17*100</f>
        <v>48.087887243439283</v>
      </c>
      <c r="AE17" s="72">
        <f>AE9/'1. Základné ukazovatele'!AE$17*100</f>
        <v>47.578564213754994</v>
      </c>
      <c r="AF17" s="72">
        <f>AF9/'1. Základné ukazovatele'!AF$17*100</f>
        <v>56.374134600500838</v>
      </c>
      <c r="AG17" s="72">
        <f>AG9/'1. Základné ukazovatele'!AG$17*100</f>
        <v>58.008563426155291</v>
      </c>
      <c r="AH17" s="72">
        <f>AH9/'1. Základné ukazovatele'!AH$17*100</f>
        <v>57.286148388316207</v>
      </c>
      <c r="AI17" s="72">
        <f>AI9/'1. Základné ukazovatele'!AI$17*100</f>
        <v>55.303922534506086</v>
      </c>
      <c r="AJ17" s="72" t="s">
        <v>68</v>
      </c>
      <c r="AK17" s="319" t="s">
        <v>68</v>
      </c>
      <c r="AL17" s="319" t="s">
        <v>68</v>
      </c>
      <c r="AM17" s="319" t="s">
        <v>68</v>
      </c>
      <c r="AN17" s="319" t="s">
        <v>68</v>
      </c>
    </row>
    <row r="18" spans="1:40" ht="13.15" customHeight="1">
      <c r="A18" s="70"/>
      <c r="B18" s="70"/>
      <c r="C18" s="20"/>
      <c r="D18" s="20"/>
      <c r="E18" s="69"/>
      <c r="F18" s="69"/>
      <c r="G18" s="69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22"/>
      <c r="AD18" s="22"/>
      <c r="AE18" s="22"/>
      <c r="AF18" s="22"/>
      <c r="AG18" s="22"/>
      <c r="AH18" s="22"/>
      <c r="AI18" s="22"/>
      <c r="AJ18" s="22"/>
      <c r="AK18" s="318"/>
      <c r="AL18" s="317"/>
      <c r="AM18" s="317"/>
      <c r="AN18" s="317"/>
    </row>
    <row r="19" spans="1:40" ht="13.15" customHeight="1">
      <c r="A19" s="27" t="s">
        <v>49</v>
      </c>
      <c r="B19" s="27" t="s">
        <v>50</v>
      </c>
      <c r="C19" s="20" t="s">
        <v>36</v>
      </c>
      <c r="D19" s="18" t="s">
        <v>36</v>
      </c>
      <c r="E19" s="69" t="s">
        <v>51</v>
      </c>
      <c r="F19" s="69" t="s">
        <v>51</v>
      </c>
      <c r="G19" s="69" t="s">
        <v>51</v>
      </c>
      <c r="H19" s="69" t="s">
        <v>51</v>
      </c>
      <c r="I19" s="69" t="s">
        <v>51</v>
      </c>
      <c r="J19" s="69" t="s">
        <v>51</v>
      </c>
      <c r="K19" s="69" t="s">
        <v>51</v>
      </c>
      <c r="L19" s="69" t="s">
        <v>51</v>
      </c>
      <c r="M19" s="69" t="s">
        <v>51</v>
      </c>
      <c r="N19" s="69">
        <f t="shared" ref="N19:AN19" si="0">N3-N33</f>
        <v>13162.468793401047</v>
      </c>
      <c r="O19" s="69">
        <f t="shared" si="0"/>
        <v>13879.003424616616</v>
      </c>
      <c r="P19" s="69">
        <f t="shared" si="0"/>
        <v>14996.192507535017</v>
      </c>
      <c r="Q19" s="69">
        <f t="shared" si="0"/>
        <v>15104.291571732059</v>
      </c>
      <c r="R19" s="69">
        <f t="shared" si="0"/>
        <v>15248.613050786695</v>
      </c>
      <c r="S19" s="69">
        <f t="shared" si="0"/>
        <v>15334.428101706166</v>
      </c>
      <c r="T19" s="69">
        <f t="shared" si="0"/>
        <v>15500.051125406622</v>
      </c>
      <c r="U19" s="69">
        <f t="shared" si="0"/>
        <v>20312.915000000001</v>
      </c>
      <c r="V19" s="69">
        <f t="shared" si="0"/>
        <v>25228.701999999997</v>
      </c>
      <c r="W19" s="69">
        <f t="shared" si="0"/>
        <v>29144.246999999999</v>
      </c>
      <c r="X19" s="69">
        <f t="shared" si="0"/>
        <v>33173.864000000001</v>
      </c>
      <c r="Y19" s="69">
        <f t="shared" si="0"/>
        <v>35596.985000000001</v>
      </c>
      <c r="Z19" s="69">
        <f t="shared" si="0"/>
        <v>37800.701000000001</v>
      </c>
      <c r="AA19" s="69">
        <f t="shared" si="0"/>
        <v>37918.22</v>
      </c>
      <c r="AB19" s="69">
        <f t="shared" si="0"/>
        <v>38187.851000000002</v>
      </c>
      <c r="AC19" s="69">
        <f t="shared" si="0"/>
        <v>38784.137999999999</v>
      </c>
      <c r="AD19" s="69">
        <f t="shared" si="0"/>
        <v>39016.563999999998</v>
      </c>
      <c r="AE19" s="69">
        <f t="shared" si="0"/>
        <v>40768.938000000002</v>
      </c>
      <c r="AF19" s="69">
        <f t="shared" si="0"/>
        <v>45769.208000000006</v>
      </c>
      <c r="AG19" s="69">
        <f t="shared" si="0"/>
        <v>49866.93</v>
      </c>
      <c r="AH19" s="69">
        <f t="shared" si="0"/>
        <v>52357.270000000004</v>
      </c>
      <c r="AI19" s="69">
        <f t="shared" si="0"/>
        <v>59387.509000000005</v>
      </c>
      <c r="AJ19" s="69">
        <f t="shared" si="0"/>
        <v>66912.667999999991</v>
      </c>
      <c r="AK19" s="319">
        <f t="shared" si="0"/>
        <v>75119.186055873666</v>
      </c>
      <c r="AL19" s="319">
        <f t="shared" si="0"/>
        <v>83582.776233722339</v>
      </c>
      <c r="AM19" s="319">
        <f t="shared" si="0"/>
        <v>91544.330174822971</v>
      </c>
      <c r="AN19" s="319">
        <f t="shared" si="0"/>
        <v>100072.27823097748</v>
      </c>
    </row>
    <row r="20" spans="1:40" ht="13.15" customHeight="1">
      <c r="A20" s="27" t="s">
        <v>49</v>
      </c>
      <c r="B20" s="27" t="s">
        <v>50</v>
      </c>
      <c r="C20" s="20" t="s">
        <v>38</v>
      </c>
      <c r="D20" s="18" t="s">
        <v>39</v>
      </c>
      <c r="E20" s="69" t="s">
        <v>51</v>
      </c>
      <c r="F20" s="69" t="s">
        <v>51</v>
      </c>
      <c r="G20" s="69" t="s">
        <v>51</v>
      </c>
      <c r="H20" s="69" t="s">
        <v>51</v>
      </c>
      <c r="I20" s="69" t="s">
        <v>51</v>
      </c>
      <c r="J20" s="69" t="s">
        <v>51</v>
      </c>
      <c r="K20" s="69" t="s">
        <v>51</v>
      </c>
      <c r="L20" s="69" t="s">
        <v>51</v>
      </c>
      <c r="M20" s="69" t="s">
        <v>51</v>
      </c>
      <c r="N20" s="72" t="s">
        <v>51</v>
      </c>
      <c r="O20" s="72">
        <f>O19/'1. Základné ukazovatele'!O17*100</f>
        <v>33.677991561981457</v>
      </c>
      <c r="P20" s="72">
        <f>P19/'1. Základné ukazovatele'!P17*100</f>
        <v>32.602686507615779</v>
      </c>
      <c r="Q20" s="72">
        <f>Q19/'1. Základné ukazovatele'!Q17*100</f>
        <v>30.042806934797905</v>
      </c>
      <c r="R20" s="72">
        <f>R19/'1. Základné ukazovatele'!R17*100</f>
        <v>27.060970008015556</v>
      </c>
      <c r="S20" s="72">
        <f>S19/'1. Základné ukazovatele'!S17*100</f>
        <v>24.270747398661562</v>
      </c>
      <c r="T20" s="72">
        <f>T19/'1. Základné ukazovatele'!T17*100</f>
        <v>22.60913044901092</v>
      </c>
      <c r="U20" s="72">
        <f>U19/'1. Základné ukazovatele'!U17*100</f>
        <v>31.711627957805078</v>
      </c>
      <c r="V20" s="72">
        <f>V19/'1. Základné ukazovatele'!V17*100</f>
        <v>36.708734742101683</v>
      </c>
      <c r="W20" s="72">
        <f>W19/'1. Základné ukazovatele'!W17*100</f>
        <v>40.68749188532658</v>
      </c>
      <c r="X20" s="72">
        <f>X19/'1. Základné ukazovatele'!X17*100</f>
        <v>44.995176840152126</v>
      </c>
      <c r="Y20" s="72">
        <f>Y19/'1. Základné ukazovatele'!Y17*100</f>
        <v>47.689841069521869</v>
      </c>
      <c r="Z20" s="72">
        <f>Z19/'1. Základné ukazovatele'!Z17*100</f>
        <v>49.372473136256353</v>
      </c>
      <c r="AA20" s="72">
        <f>AA19/'1. Základné ukazovatele'!AA17*100</f>
        <v>47.175871494457944</v>
      </c>
      <c r="AB20" s="72">
        <f>AB19/'1. Základné ukazovatele'!AB17*100</f>
        <v>46.786452360649633</v>
      </c>
      <c r="AC20" s="72">
        <f>AC19/'1. Základné ukazovatele'!AC17*100</f>
        <v>45.649665020409508</v>
      </c>
      <c r="AD20" s="72">
        <f>AD19/'1. Základné ukazovatele'!AD17*100</f>
        <v>43.219246775717551</v>
      </c>
      <c r="AE20" s="72">
        <f>AE19/'1. Základné ukazovatele'!AE17*100</f>
        <v>43.120059229487829</v>
      </c>
      <c r="AF20" s="72">
        <f>AF19/'1. Základné ukazovatele'!AF17*100</f>
        <v>48.525145090255997</v>
      </c>
      <c r="AG20" s="72">
        <f>AG19/'1. Základné ukazovatele'!AG17*100</f>
        <v>48.921041659513307</v>
      </c>
      <c r="AH20" s="72">
        <f>AH19/'1. Základné ukazovatele'!AH17*100</f>
        <v>47.577449148722728</v>
      </c>
      <c r="AI20" s="72">
        <f>AI19/'1. Základné ukazovatele'!AI17*100</f>
        <v>47.957663211481254</v>
      </c>
      <c r="AJ20" s="72">
        <v>50.079444382888994</v>
      </c>
      <c r="AK20" s="320">
        <v>54.58145758569961</v>
      </c>
      <c r="AL20" s="320">
        <v>57.641702829313601</v>
      </c>
      <c r="AM20" s="320">
        <v>60.281201496662852</v>
      </c>
      <c r="AN20" s="320">
        <v>63.209914963066097</v>
      </c>
    </row>
    <row r="21" spans="1:40" ht="13.15" customHeight="1">
      <c r="AI21" s="7"/>
      <c r="AJ21" s="7"/>
      <c r="AK21" s="320"/>
      <c r="AL21" s="320"/>
      <c r="AM21" s="320"/>
      <c r="AN21" s="320"/>
    </row>
    <row r="22" spans="1:40" ht="13.15" customHeight="1">
      <c r="A22" s="1" t="s">
        <v>548</v>
      </c>
      <c r="B22" s="1" t="s">
        <v>550</v>
      </c>
      <c r="C22" s="73" t="s">
        <v>77</v>
      </c>
      <c r="D22" s="73" t="s">
        <v>78</v>
      </c>
      <c r="E22" s="69" t="s">
        <v>51</v>
      </c>
      <c r="F22" s="72">
        <f t="shared" ref="F22:AC22" si="1">F11-E11</f>
        <v>-3.4359129422988417</v>
      </c>
      <c r="G22" s="72">
        <f t="shared" si="1"/>
        <v>-3.5132056967878462</v>
      </c>
      <c r="H22" s="72">
        <f t="shared" si="1"/>
        <v>9.0264692082222027</v>
      </c>
      <c r="I22" s="72">
        <f t="shared" si="1"/>
        <v>2.4855728822736864</v>
      </c>
      <c r="J22" s="72">
        <f t="shared" si="1"/>
        <v>1.0278225992246419</v>
      </c>
      <c r="K22" s="72">
        <f t="shared" si="1"/>
        <v>13.273063204405595</v>
      </c>
      <c r="L22" s="72">
        <f t="shared" si="1"/>
        <v>3.472340322817125</v>
      </c>
      <c r="M22" s="72">
        <f t="shared" si="1"/>
        <v>0.75242819691118967</v>
      </c>
      <c r="N22" s="72">
        <f t="shared" si="1"/>
        <v>-5.7011538834014388</v>
      </c>
      <c r="O22" s="72">
        <f t="shared" si="1"/>
        <v>-2.0105147419961469</v>
      </c>
      <c r="P22" s="72">
        <f t="shared" si="1"/>
        <v>-1.642104972153966</v>
      </c>
      <c r="Q22" s="72">
        <f t="shared" si="1"/>
        <v>-7.0118635041787982</v>
      </c>
      <c r="R22" s="72">
        <f t="shared" si="1"/>
        <v>-3.4530659592729265</v>
      </c>
      <c r="S22" s="72">
        <f t="shared" si="1"/>
        <v>-1.158902343083934</v>
      </c>
      <c r="T22" s="72">
        <f t="shared" si="1"/>
        <v>-1.7398568018460097</v>
      </c>
      <c r="U22" s="72">
        <f t="shared" si="1"/>
        <v>7.7743605425789433</v>
      </c>
      <c r="V22" s="72">
        <f t="shared" si="1"/>
        <v>4.2463625400682403</v>
      </c>
      <c r="W22" s="72">
        <f t="shared" si="1"/>
        <v>2.6165913112856529</v>
      </c>
      <c r="X22" s="72">
        <f t="shared" si="1"/>
        <v>8.4172879282730335</v>
      </c>
      <c r="Y22" s="72">
        <f t="shared" si="1"/>
        <v>2.9231640255135787</v>
      </c>
      <c r="Z22" s="72">
        <f t="shared" si="1"/>
        <v>-1.2186031330365878</v>
      </c>
      <c r="AA22" s="72">
        <f t="shared" si="1"/>
        <v>-1.7927607498067957</v>
      </c>
      <c r="AB22" s="72">
        <f t="shared" si="1"/>
        <v>0.53621190193511126</v>
      </c>
      <c r="AC22" s="72">
        <f t="shared" si="1"/>
        <v>-0.75401476801625478</v>
      </c>
      <c r="AD22" s="72">
        <f t="shared" ref="AD22" si="2">AD11-AC11</f>
        <v>-2.1112592206493517</v>
      </c>
      <c r="AE22" s="72">
        <f t="shared" ref="AE22" si="3">AE11-AD11</f>
        <v>-1.2605876534299583</v>
      </c>
      <c r="AF22" s="72">
        <f t="shared" ref="AF22" si="4">AF11-AE11</f>
        <v>10.398474914119397</v>
      </c>
      <c r="AG22" s="72">
        <f t="shared" ref="AG22" si="5">AG11-AF11</f>
        <v>1.7745576456770848</v>
      </c>
      <c r="AH22" s="72">
        <f t="shared" ref="AH22" si="6">AH11-AG11</f>
        <v>-2.4807009306679078</v>
      </c>
      <c r="AI22" s="72">
        <f t="shared" ref="AI22" si="7">AI11-AH11</f>
        <v>-2.0656979460676368</v>
      </c>
      <c r="AJ22" s="72">
        <f t="shared" ref="AJ22" si="8">AJ11-AI11</f>
        <v>3.6439622183645284</v>
      </c>
      <c r="AK22" s="320">
        <f t="shared" ref="AK22" si="9">AK11-AJ11</f>
        <v>1.7749214091938867</v>
      </c>
      <c r="AL22" s="320">
        <f t="shared" ref="AL22" si="10">AL11-AK11</f>
        <v>2.2065098065669133</v>
      </c>
      <c r="AM22" s="320">
        <f t="shared" ref="AM22" si="11">AM11-AL11</f>
        <v>3.0144585303290228</v>
      </c>
      <c r="AN22" s="320">
        <f t="shared" ref="AN22" si="12">AN11-AM11</f>
        <v>2.6636077229693029</v>
      </c>
    </row>
    <row r="23" spans="1:40" ht="13.15" customHeight="1">
      <c r="A23" s="1"/>
      <c r="B23" s="1"/>
      <c r="C23" s="73"/>
      <c r="D23" s="73"/>
      <c r="E23" s="69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22"/>
      <c r="AD23" s="22"/>
      <c r="AE23" s="22"/>
      <c r="AF23" s="22"/>
      <c r="AG23" s="22"/>
      <c r="AH23" s="22"/>
      <c r="AI23" s="22"/>
      <c r="AJ23" s="22"/>
      <c r="AK23" s="317"/>
      <c r="AL23" s="317"/>
      <c r="AM23" s="317"/>
      <c r="AN23" s="317"/>
    </row>
    <row r="24" spans="1:40" ht="13.15" customHeight="1">
      <c r="A24" s="1" t="s">
        <v>549</v>
      </c>
      <c r="B24" s="1" t="s">
        <v>551</v>
      </c>
      <c r="C24" s="73"/>
      <c r="D24" s="73"/>
      <c r="E24" s="69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22"/>
      <c r="AD24" s="22"/>
      <c r="AE24" s="22"/>
      <c r="AF24" s="22"/>
      <c r="AG24" s="22"/>
      <c r="AH24" s="22"/>
      <c r="AI24" s="22"/>
      <c r="AJ24" s="22"/>
      <c r="AK24" s="317"/>
      <c r="AL24" s="317"/>
      <c r="AM24" s="317"/>
      <c r="AN24" s="317"/>
    </row>
    <row r="25" spans="1:40" ht="13.15" customHeight="1">
      <c r="A25" s="74" t="s">
        <v>40</v>
      </c>
      <c r="B25" s="74" t="s">
        <v>41</v>
      </c>
      <c r="C25" s="73" t="s">
        <v>38</v>
      </c>
      <c r="D25" s="73" t="s">
        <v>39</v>
      </c>
      <c r="E25" s="69" t="s">
        <v>51</v>
      </c>
      <c r="F25" s="72">
        <f>-'1. Základné ukazovatele'!F5</f>
        <v>2.7235053085000254</v>
      </c>
      <c r="G25" s="72">
        <f>-'1. Základné ukazovatele'!G5</f>
        <v>1.1433812018317004</v>
      </c>
      <c r="H25" s="72">
        <f>-'1. Základné ukazovatele'!H5</f>
        <v>7.3193986511673383</v>
      </c>
      <c r="I25" s="72">
        <f>-'1. Základné ukazovatele'!I5</f>
        <v>3.8735858393263118</v>
      </c>
      <c r="J25" s="72">
        <f>-'1. Základné ukazovatele'!J5</f>
        <v>2.7462980099793417</v>
      </c>
      <c r="K25" s="72">
        <f>-'1. Základné ukazovatele'!K5</f>
        <v>3.7827327923512812</v>
      </c>
      <c r="L25" s="72">
        <f>-'1. Základné ukazovatele'!L5</f>
        <v>8.5847379221508646</v>
      </c>
      <c r="M25" s="72">
        <f>-'1. Základné ukazovatele'!M5</f>
        <v>3.2261280645009176</v>
      </c>
      <c r="N25" s="72">
        <f>-'1. Základné ukazovatele'!N5</f>
        <v>4.6530379473870926</v>
      </c>
      <c r="O25" s="72">
        <f>-'1. Základné ukazovatele'!O5</f>
        <v>0.58557026423078851</v>
      </c>
      <c r="P25" s="72">
        <f>-'1. Základné ukazovatele'!P5</f>
        <v>0.11733900546958376</v>
      </c>
      <c r="Q25" s="72">
        <f>-'1. Základné ukazovatele'!Q5</f>
        <v>1.1358709571930978</v>
      </c>
      <c r="R25" s="72">
        <f>-'1. Základné ukazovatele'!R5</f>
        <v>2.1142482572571986</v>
      </c>
      <c r="S25" s="72">
        <f>-'1. Základné ukazovatele'!S5</f>
        <v>0.63255818812721332</v>
      </c>
      <c r="T25" s="72">
        <f>-'1. Základné ukazovatele'!T5</f>
        <v>1.1706468848917109</v>
      </c>
      <c r="U25" s="72">
        <f>-'1. Základné ukazovatele'!U5</f>
        <v>6.6908788215317188</v>
      </c>
      <c r="V25" s="72">
        <f>-'1. Základné ukazovatele'!V5</f>
        <v>6.2598632836332531</v>
      </c>
      <c r="W25" s="72">
        <f>-'1. Základné ukazovatele'!W5</f>
        <v>2.8102778883002175</v>
      </c>
      <c r="X25" s="72">
        <f>-'1. Základné ukazovatele'!X5</f>
        <v>2.5855242812732255</v>
      </c>
      <c r="Y25" s="72">
        <f>-'1. Základné ukazovatele'!Y5</f>
        <v>0.96115494214437547</v>
      </c>
      <c r="Z25" s="72">
        <f>-'1. Základné ukazovatele'!Z5</f>
        <v>1.3198558559499891</v>
      </c>
      <c r="AA25" s="72">
        <f>-'1. Základné ukazovatele'!AA5</f>
        <v>1.0293133672487966</v>
      </c>
      <c r="AB25" s="72">
        <f>-'1. Základné ukazovatele'!AB5</f>
        <v>0.91109951287404578</v>
      </c>
      <c r="AC25" s="72">
        <f>-'1. Základné ukazovatele'!AC5</f>
        <v>-0.4517516395873763</v>
      </c>
      <c r="AD25" s="72">
        <f>-'1. Základné ukazovatele'!AD5</f>
        <v>-0.33407697957040328</v>
      </c>
      <c r="AE25" s="72">
        <f>-'1. Základné ukazovatele'!AE5</f>
        <v>-2.7098548348717388E-2</v>
      </c>
      <c r="AF25" s="72">
        <v>4.1247370152493668</v>
      </c>
      <c r="AG25" s="72">
        <v>4.0119982092254247</v>
      </c>
      <c r="AH25" s="72">
        <v>0.63318263575394695</v>
      </c>
      <c r="AI25" s="72">
        <v>4.0368446004281289</v>
      </c>
      <c r="AJ25" s="72">
        <v>3.8613989720572777</v>
      </c>
      <c r="AK25" s="320">
        <v>3.3151953658440738</v>
      </c>
      <c r="AL25" s="320">
        <v>3.670925743745844</v>
      </c>
      <c r="AM25" s="320">
        <v>4.082420342225368</v>
      </c>
      <c r="AN25" s="320">
        <v>3.6486100363561369</v>
      </c>
    </row>
    <row r="26" spans="1:40" ht="13.15" customHeight="1">
      <c r="A26" s="74" t="s">
        <v>79</v>
      </c>
      <c r="B26" s="74" t="s">
        <v>80</v>
      </c>
      <c r="C26" s="73" t="s">
        <v>38</v>
      </c>
      <c r="D26" s="73" t="s">
        <v>39</v>
      </c>
      <c r="E26" s="72" t="s">
        <v>51</v>
      </c>
      <c r="F26" s="72">
        <f>E11*((F32-'1. Základné ukazovatele'!F18)/(100+'1. Základné ukazovatele'!F18))</f>
        <v>-1.3999923505458451</v>
      </c>
      <c r="G26" s="72">
        <f>F11*((G32-'1. Základné ukazovatele'!G18)/(100+'1. Základné ukazovatele'!G18))</f>
        <v>-2.1004658334987694</v>
      </c>
      <c r="H26" s="72">
        <f>G11*((H32-'1. Základné ukazovatele'!H18)/(100+'1. Základné ukazovatele'!H18))</f>
        <v>0.36890025020152106</v>
      </c>
      <c r="I26" s="72">
        <f>H11*((I32-'1. Základné ukazovatele'!I18)/(100+'1. Základné ukazovatele'!I18))</f>
        <v>-0.48385169037555742</v>
      </c>
      <c r="J26" s="72">
        <f>I11*((J32-'1. Základné ukazovatele'!J18)/(100+'1. Základné ukazovatele'!J18))</f>
        <v>-0.16565976991746095</v>
      </c>
      <c r="K26" s="72">
        <f>J11*((K32-'1. Základné ukazovatele'!K18)/(100+'1. Základné ukazovatele'!K18))</f>
        <v>1.2389883407498727</v>
      </c>
      <c r="L26" s="72">
        <f>K11*((L32-'1. Základné ukazovatele'!L18)/(100+'1. Základné ukazovatele'!L18))</f>
        <v>-0.44955634106304893</v>
      </c>
      <c r="M26" s="72">
        <f>L11*((M32-'1. Základné ukazovatele'!M18)/(100+'1. Základné ukazovatele'!M18))</f>
        <v>4.9124074191624123E-2</v>
      </c>
      <c r="N26" s="72">
        <f>M11*((N32-'1. Základné ukazovatele'!N18)/(100+'1. Základné ukazovatele'!N18))</f>
        <v>-0.51724140913548367</v>
      </c>
      <c r="O26" s="72">
        <f>N11*((O32-'1. Základné ukazovatele'!O18)/(100+'1. Základné ukazovatele'!O18))</f>
        <v>-1.8281227806838938</v>
      </c>
      <c r="P26" s="72">
        <f>O11*((P32-'1. Základné ukazovatele'!P18)/(100+'1. Základné ukazovatele'!P18))</f>
        <v>-2.344086594611178</v>
      </c>
      <c r="Q26" s="72">
        <f>P11*((Q32-'1. Základné ukazovatele'!Q18)/(100+'1. Základné ukazovatele'!Q18))</f>
        <v>-1.8358230239428244</v>
      </c>
      <c r="R26" s="72">
        <f>Q11*((R32-'1. Základné ukazovatele'!R18)/(100+'1. Základné ukazovatele'!R18))</f>
        <v>-2.306501913094082</v>
      </c>
      <c r="S26" s="72">
        <f>R11*((S32-'1. Základné ukazovatele'!S18)/(100+'1. Základné ukazovatele'!S18))</f>
        <v>-1.9917754371133938</v>
      </c>
      <c r="T26" s="72">
        <f>S11*((T32-'1. Základné ukazovatele'!T18)/(100+'1. Základné ukazovatele'!T18))</f>
        <v>-1.0289216383467303</v>
      </c>
      <c r="U26" s="72">
        <f>T11*((U32-'1. Základné ukazovatele'!U18)/(100+'1. Základné ukazovatele'!U18))</f>
        <v>3.4706472167182674</v>
      </c>
      <c r="V26" s="72">
        <f>U11*((V32-'1. Základné ukazovatele'!V18)/(100+'1. Základné ukazovatele'!V18))</f>
        <v>-1.1880057622072908</v>
      </c>
      <c r="W26" s="72">
        <f>W27+W28</f>
        <v>-0.10222286443803874</v>
      </c>
      <c r="X26" s="72">
        <f>X27+X28</f>
        <v>0.54934837781974433</v>
      </c>
      <c r="Y26" s="72">
        <f>Y27+Y28</f>
        <v>1.266442068778356</v>
      </c>
      <c r="Z26" s="72">
        <f t="shared" ref="Z26:AN26" si="13">Z27+Z28</f>
        <v>0.55600787002887886</v>
      </c>
      <c r="AA26" s="72">
        <f t="shared" si="13"/>
        <v>-0.78078085025929256</v>
      </c>
      <c r="AB26" s="72">
        <f t="shared" si="13"/>
        <v>0.89518673212712663</v>
      </c>
      <c r="AC26" s="72">
        <f t="shared" si="13"/>
        <v>-0.61242998263388926</v>
      </c>
      <c r="AD26" s="72">
        <f t="shared" si="13"/>
        <v>-1.6853027915248551</v>
      </c>
      <c r="AE26" s="72">
        <f t="shared" si="13"/>
        <v>-0.99385717404130069</v>
      </c>
      <c r="AF26" s="72">
        <f t="shared" si="13"/>
        <v>1.2866679493630244</v>
      </c>
      <c r="AG26" s="72">
        <f t="shared" si="13"/>
        <v>-3.2839913102598706</v>
      </c>
      <c r="AH26" s="72">
        <f t="shared" si="13"/>
        <v>-3.40185873319485</v>
      </c>
      <c r="AI26" s="72">
        <f t="shared" si="13"/>
        <v>-5.2709983017073192</v>
      </c>
      <c r="AJ26" s="72">
        <f t="shared" si="13"/>
        <v>-1.6262708081400084</v>
      </c>
      <c r="AK26" s="320">
        <f t="shared" si="13"/>
        <v>-1.2587362780507256</v>
      </c>
      <c r="AL26" s="320">
        <f t="shared" si="13"/>
        <v>-1.5008039643799622</v>
      </c>
      <c r="AM26" s="320">
        <f t="shared" si="13"/>
        <v>-1.1329997068174669</v>
      </c>
      <c r="AN26" s="320">
        <f t="shared" si="13"/>
        <v>-0.8610824185206476</v>
      </c>
    </row>
    <row r="27" spans="1:40" ht="13.15" customHeight="1">
      <c r="A27" s="75" t="s">
        <v>81</v>
      </c>
      <c r="B27" s="75" t="s">
        <v>82</v>
      </c>
      <c r="C27" s="73" t="s">
        <v>38</v>
      </c>
      <c r="D27" s="73" t="s">
        <v>39</v>
      </c>
      <c r="E27" s="69" t="s">
        <v>51</v>
      </c>
      <c r="F27" s="72">
        <f>F32/(100+'1. Základné ukazovatele'!F18)*'2. Dlh VS'!E11</f>
        <v>3.4058443671967487</v>
      </c>
      <c r="G27" s="72">
        <f>G32/(100+'1. Základné ukazovatele'!G18)*'2. Dlh VS'!F11</f>
        <v>2.3312711894026772</v>
      </c>
      <c r="H27" s="72">
        <f>H32/(100+'1. Základné ukazovatele'!H18)*'2. Dlh VS'!G11</f>
        <v>2.4959434738247306</v>
      </c>
      <c r="I27" s="72">
        <f>I32/(100+'1. Základné ukazovatele'!I18)*'2. Dlh VS'!H11</f>
        <v>2.3927416237768777</v>
      </c>
      <c r="J27" s="72">
        <f>J32/(100+'1. Základné ukazovatele'!J18)*'2. Dlh VS'!I11</f>
        <v>2.5504092074474629</v>
      </c>
      <c r="K27" s="72">
        <f>K32/(100+'1. Základné ukazovatele'!K18)*'2. Dlh VS'!J11</f>
        <v>3.3902866069525168</v>
      </c>
      <c r="L27" s="72">
        <f>L32/(100+'1. Základné ukazovatele'!L18)*'2. Dlh VS'!K11</f>
        <v>4.046535154274153</v>
      </c>
      <c r="M27" s="72">
        <f>M32/(100+'1. Základné ukazovatele'!M18)*'2. Dlh VS'!L11</f>
        <v>3.994776621885137</v>
      </c>
      <c r="N27" s="72">
        <f>N32/(100+'1. Základné ukazovatele'!N18)*'2. Dlh VS'!M11</f>
        <v>3.5675382724926359</v>
      </c>
      <c r="O27" s="72">
        <f>O32/(100+'1. Základné ukazovatele'!O18)*'2. Dlh VS'!N11</f>
        <v>2.5347662875598442</v>
      </c>
      <c r="P27" s="72">
        <f>P32/(100+'1. Základné ukazovatele'!P18)*'2. Dlh VS'!O11</f>
        <v>2.1964571448448584</v>
      </c>
      <c r="Q27" s="72">
        <f>Q32/(100+'1. Základné ukazovatele'!Q18)*'2. Dlh VS'!P11</f>
        <v>1.7386063700500638</v>
      </c>
      <c r="R27" s="72">
        <f>R32/(100+'1. Základné ukazovatele'!R18)*'2. Dlh VS'!Q11</f>
        <v>1.4640872702492143</v>
      </c>
      <c r="S27" s="72">
        <f>S32/(100+'1. Základné ukazovatele'!S18)*'2. Dlh VS'!R11</f>
        <v>1.4176797661311129</v>
      </c>
      <c r="T27" s="72">
        <f>T32/(100+'1. Základné ukazovatele'!T18)*'2. Dlh VS'!S11</f>
        <v>1.3527742040883011</v>
      </c>
      <c r="U27" s="72">
        <f>U32/(100+'1. Základné ukazovatele'!U18)*'2. Dlh VS'!T11</f>
        <v>1.458456859797268</v>
      </c>
      <c r="V27" s="72">
        <f>V31/'1. Základné ukazovatele'!V17*100</f>
        <v>1.2867269925662081</v>
      </c>
      <c r="W27" s="72">
        <f>W31/'1. Základné ukazovatele'!W17*100</f>
        <v>1.5452739443944186</v>
      </c>
      <c r="X27" s="72">
        <f>X31/'1. Základné ukazovatele'!X17*100</f>
        <v>1.780708988221507</v>
      </c>
      <c r="Y27" s="72">
        <f>Y31/'1. Základné ukazovatele'!Y17*100</f>
        <v>1.9001174930703204</v>
      </c>
      <c r="Z27" s="72">
        <f>Z31/'1. Základné ukazovatele'!Z17*100</f>
        <v>1.9252282128410458</v>
      </c>
      <c r="AA27" s="72">
        <f>AA31/'1. Základné ukazovatele'!AA17*100</f>
        <v>1.7527691620539885</v>
      </c>
      <c r="AB27" s="72">
        <f>AB31/'1. Základné ukazovatele'!AB17*100</f>
        <v>1.6824370019700667</v>
      </c>
      <c r="AC27" s="72">
        <f>AC31/'1. Základné ukazovatele'!AC17*100</f>
        <v>1.4364080206778687</v>
      </c>
      <c r="AD27" s="72">
        <f>AD31/'1. Základné ukazovatele'!AD17*100</f>
        <v>1.3400719350347101</v>
      </c>
      <c r="AE27" s="72">
        <f>AE31/'1. Základné ukazovatele'!AE17*100</f>
        <v>1.2321436315079723</v>
      </c>
      <c r="AF27" s="72">
        <f>AF31/'1. Základné ukazovatele'!AF17*100</f>
        <v>1.1711746956656341</v>
      </c>
      <c r="AG27" s="72">
        <f>AG31/'1. Základné ukazovatele'!AG17*100</f>
        <v>1.078218642546366</v>
      </c>
      <c r="AH27" s="72">
        <f>AH31/'1. Základné ukazovatele'!AH17*100</f>
        <v>1.0349625248985883</v>
      </c>
      <c r="AI27" s="72">
        <f>AI31/'1. Základné ukazovatele'!AI17*100</f>
        <v>1.1531745929201538</v>
      </c>
      <c r="AJ27" s="72">
        <f>AJ31/'1. Základné ukazovatele'!AJ17*100</f>
        <v>1.4115193254805318</v>
      </c>
      <c r="AK27" s="320">
        <v>1.6024111043099361</v>
      </c>
      <c r="AL27" s="320">
        <v>1.6050660390465252</v>
      </c>
      <c r="AM27" s="320">
        <v>1.7239213036750429</v>
      </c>
      <c r="AN27" s="320">
        <v>1.8412571560477282</v>
      </c>
    </row>
    <row r="28" spans="1:40" ht="13.15" customHeight="1">
      <c r="A28" s="75" t="s">
        <v>83</v>
      </c>
      <c r="B28" s="75" t="s">
        <v>84</v>
      </c>
      <c r="C28" s="73" t="s">
        <v>38</v>
      </c>
      <c r="D28" s="73" t="s">
        <v>39</v>
      </c>
      <c r="E28" s="69" t="s">
        <v>51</v>
      </c>
      <c r="F28" s="72">
        <f>-E11*('1. Základné ukazovatele'!F18/(100+'1. Základné ukazovatele'!F18))</f>
        <v>-4.8058367177425936</v>
      </c>
      <c r="G28" s="72">
        <f>-F11*('1. Základné ukazovatele'!G18/(100+'1. Základné ukazovatele'!G18))</f>
        <v>-4.431737022901447</v>
      </c>
      <c r="H28" s="72">
        <f>-G11*('1. Základné ukazovatele'!H18/(100+'1. Základné ukazovatele'!H18))</f>
        <v>-2.1270432236232097</v>
      </c>
      <c r="I28" s="72">
        <f>-H11*('1. Základné ukazovatele'!I18/(100+'1. Základné ukazovatele'!I18))</f>
        <v>-2.8765933141524349</v>
      </c>
      <c r="J28" s="72">
        <f>-I11*('1. Základné ukazovatele'!J18/(100+'1. Základné ukazovatele'!J18))</f>
        <v>-2.716068977364924</v>
      </c>
      <c r="K28" s="72">
        <f>-J11*('1. Základné ukazovatele'!K18/(100+'1. Základné ukazovatele'!K18))</f>
        <v>-2.1512982662026441</v>
      </c>
      <c r="L28" s="72">
        <f>-K11*('1. Základné ukazovatele'!L18/(100+'1. Základné ukazovatele'!L18))</f>
        <v>-4.4960914953372022</v>
      </c>
      <c r="M28" s="72">
        <f>-L11*('1. Základné ukazovatele'!M18/(100+'1. Základné ukazovatele'!M18))</f>
        <v>-3.9456525476935131</v>
      </c>
      <c r="N28" s="72">
        <f>-M11*('1. Základné ukazovatele'!N18/(100+'1. Základné ukazovatele'!N18))</f>
        <v>-4.0847796816281194</v>
      </c>
      <c r="O28" s="72">
        <f>-N11*('1. Základné ukazovatele'!O18/(100+'1. Základné ukazovatele'!O18))</f>
        <v>-4.3628890682437378</v>
      </c>
      <c r="P28" s="72">
        <f>-O11*('1. Základné ukazovatele'!P18/(100+'1. Základné ukazovatele'!P18))</f>
        <v>-4.5405437394560364</v>
      </c>
      <c r="Q28" s="72">
        <f>-P11*('1. Základné ukazovatele'!Q18/(100+'1. Základné ukazovatele'!Q18))</f>
        <v>-3.5744293939928879</v>
      </c>
      <c r="R28" s="72">
        <f>-Q11*('1. Základné ukazovatele'!R18/(100+'1. Základné ukazovatele'!R18))</f>
        <v>-3.7705891833432967</v>
      </c>
      <c r="S28" s="72">
        <f>-R11*('1. Základné ukazovatele'!S18/(100+'1. Základné ukazovatele'!S18))</f>
        <v>-3.4094552032445065</v>
      </c>
      <c r="T28" s="72">
        <f>-S11*('1. Základné ukazovatele'!T18/(100+'1. Základné ukazovatele'!T18))</f>
        <v>-2.3816958424350312</v>
      </c>
      <c r="U28" s="72">
        <f>-T11*('1. Základné ukazovatele'!U18/(100+'1. Základné ukazovatele'!U18))</f>
        <v>2.0121903569209993</v>
      </c>
      <c r="V28" s="72">
        <f>-U11*('1. Základné ukazovatele'!V18/(100+'1. Základné ukazovatele'!V18))</f>
        <v>-2.4747327547734987</v>
      </c>
      <c r="W28" s="72">
        <f>-V11*('1. Základné ukazovatele'!W18/(100+'1. Základné ukazovatele'!W18))</f>
        <v>-1.6474968088324573</v>
      </c>
      <c r="X28" s="72">
        <f>-W11*('1. Základné ukazovatele'!X18/(100+'1. Základné ukazovatele'!X18))</f>
        <v>-1.2313606104017627</v>
      </c>
      <c r="Y28" s="72">
        <f>-X11*('1. Základné ukazovatele'!Y18/(100+'1. Základné ukazovatele'!Y18))</f>
        <v>-0.63367542429196455</v>
      </c>
      <c r="Z28" s="72">
        <f>-Y11*('1. Základné ukazovatele'!Z18/(100+'1. Základné ukazovatele'!Z18))</f>
        <v>-1.369220342812167</v>
      </c>
      <c r="AA28" s="72">
        <f>-Z11*('1. Základné ukazovatele'!AA18/(100+'1. Základné ukazovatele'!AA18))</f>
        <v>-2.533550012313281</v>
      </c>
      <c r="AB28" s="72">
        <f>-AA11*('1. Základné ukazovatele'!AB18/(100+'1. Základné ukazovatele'!AB18))</f>
        <v>-0.78725026984294011</v>
      </c>
      <c r="AC28" s="72">
        <f>-AB11*('1. Základné ukazovatele'!AC18/(100+'1. Základné ukazovatele'!AC18))</f>
        <v>-2.0488380033117579</v>
      </c>
      <c r="AD28" s="72">
        <f>-AC11*('1. Základné ukazovatele'!AD18/(100+'1. Základné ukazovatele'!AD18))</f>
        <v>-3.0253747265595652</v>
      </c>
      <c r="AE28" s="72">
        <f>-AD11*('1. Základné ukazovatele'!AE18/(100+'1. Základné ukazovatele'!AE18))</f>
        <v>-2.226000805549273</v>
      </c>
      <c r="AF28" s="72">
        <f>-AE11*('1. Základné ukazovatele'!AF18/(100+'1. Základné ukazovatele'!AF18))</f>
        <v>0.11549325369739032</v>
      </c>
      <c r="AG28" s="72">
        <f>-AF11*('1. Základné ukazovatele'!AG18/(100+'1. Základné ukazovatele'!AG18))</f>
        <v>-4.3622099528062366</v>
      </c>
      <c r="AH28" s="72">
        <f>-AG11*('1. Základné ukazovatele'!AH18/(100+'1. Základné ukazovatele'!AH18))</f>
        <v>-4.4368212580934383</v>
      </c>
      <c r="AI28" s="72">
        <f>-AH11*('1. Základné ukazovatele'!AI18/(100+'1. Základné ukazovatele'!AI18))</f>
        <v>-6.424172894627473</v>
      </c>
      <c r="AJ28" s="72">
        <f>-AI11*('1. Základné ukazovatele'!AJ18/(100+'1. Základné ukazovatele'!AJ18))</f>
        <v>-3.0377901336205402</v>
      </c>
      <c r="AK28" s="320">
        <f>-AJ11*('1. Základné ukazovatele'!AK18/(100+'1. Základné ukazovatele'!AK18))</f>
        <v>-2.8611473823606617</v>
      </c>
      <c r="AL28" s="320">
        <f>-AK11*('1. Základné ukazovatele'!AL18/(100+'1. Základné ukazovatele'!AL18))</f>
        <v>-3.1058700034264874</v>
      </c>
      <c r="AM28" s="320">
        <f>-AL11*('1. Základné ukazovatele'!AM18/(100+'1. Základné ukazovatele'!AM18))</f>
        <v>-2.8569210104925098</v>
      </c>
      <c r="AN28" s="320">
        <f>-AM11*('1. Základné ukazovatele'!AN18/(100+'1. Základné ukazovatele'!AN18))</f>
        <v>-2.7023395745683758</v>
      </c>
    </row>
    <row r="29" spans="1:40" ht="13.15" customHeight="1">
      <c r="A29" s="76" t="s">
        <v>577</v>
      </c>
      <c r="B29" s="76" t="s">
        <v>85</v>
      </c>
      <c r="C29" s="77" t="s">
        <v>38</v>
      </c>
      <c r="D29" s="77" t="s">
        <v>39</v>
      </c>
      <c r="E29" s="78" t="s">
        <v>51</v>
      </c>
      <c r="F29" s="79">
        <f t="shared" ref="F29:Y29" si="14">F22-F25-F26</f>
        <v>-4.7594259002530217</v>
      </c>
      <c r="G29" s="79">
        <f t="shared" si="14"/>
        <v>-2.5561210651207773</v>
      </c>
      <c r="H29" s="79">
        <f t="shared" si="14"/>
        <v>1.3381703068533433</v>
      </c>
      <c r="I29" s="79">
        <f t="shared" si="14"/>
        <v>-0.90416126667706798</v>
      </c>
      <c r="J29" s="79">
        <f t="shared" si="14"/>
        <v>-1.5528156408372389</v>
      </c>
      <c r="K29" s="79">
        <f t="shared" si="14"/>
        <v>8.2513420713044425</v>
      </c>
      <c r="L29" s="79">
        <f t="shared" si="14"/>
        <v>-4.6628412582706904</v>
      </c>
      <c r="M29" s="79">
        <f t="shared" si="14"/>
        <v>-2.5228239417813523</v>
      </c>
      <c r="N29" s="79">
        <f t="shared" si="14"/>
        <v>-9.8369504216530483</v>
      </c>
      <c r="O29" s="79">
        <f t="shared" si="14"/>
        <v>-0.76796222554304161</v>
      </c>
      <c r="P29" s="79">
        <f t="shared" si="14"/>
        <v>0.58464261698762821</v>
      </c>
      <c r="Q29" s="79">
        <f t="shared" si="14"/>
        <v>-6.3119114374290728</v>
      </c>
      <c r="R29" s="79">
        <f t="shared" si="14"/>
        <v>-3.260812303436043</v>
      </c>
      <c r="S29" s="79">
        <f t="shared" si="14"/>
        <v>0.20031490590224643</v>
      </c>
      <c r="T29" s="79">
        <f t="shared" si="14"/>
        <v>-1.88158204839099</v>
      </c>
      <c r="U29" s="79">
        <f t="shared" si="14"/>
        <v>-2.3871654956710429</v>
      </c>
      <c r="V29" s="79">
        <f t="shared" si="14"/>
        <v>-0.82549498135772192</v>
      </c>
      <c r="W29" s="79">
        <f t="shared" si="14"/>
        <v>-9.1463712576525857E-2</v>
      </c>
      <c r="X29" s="79">
        <f t="shared" si="14"/>
        <v>5.2824152691800634</v>
      </c>
      <c r="Y29" s="79">
        <f t="shared" si="14"/>
        <v>0.69556701459084724</v>
      </c>
      <c r="Z29" s="79">
        <f t="shared" ref="Z29:AN29" si="15">Z22-Z25-Z26</f>
        <v>-3.0944668590154558</v>
      </c>
      <c r="AA29" s="79">
        <f t="shared" si="15"/>
        <v>-2.0412932667963002</v>
      </c>
      <c r="AB29" s="79">
        <f t="shared" si="15"/>
        <v>-1.270074343066061</v>
      </c>
      <c r="AC29" s="79">
        <f t="shared" si="15"/>
        <v>0.31016685420501078</v>
      </c>
      <c r="AD29" s="79">
        <f t="shared" si="15"/>
        <v>-9.1879449554093329E-2</v>
      </c>
      <c r="AE29" s="79">
        <f t="shared" si="15"/>
        <v>-0.23963193103994018</v>
      </c>
      <c r="AF29" s="79">
        <f t="shared" si="15"/>
        <v>4.9870699495070063</v>
      </c>
      <c r="AG29" s="79">
        <f t="shared" si="15"/>
        <v>1.0465507467115307</v>
      </c>
      <c r="AH29" s="79">
        <f t="shared" si="15"/>
        <v>0.28797516677299528</v>
      </c>
      <c r="AI29" s="79">
        <f t="shared" si="15"/>
        <v>-0.83154424478844646</v>
      </c>
      <c r="AJ29" s="79">
        <f t="shared" si="15"/>
        <v>1.4088340544472591</v>
      </c>
      <c r="AK29" s="406">
        <f t="shared" si="15"/>
        <v>-0.28153767859946144</v>
      </c>
      <c r="AL29" s="406">
        <f t="shared" si="15"/>
        <v>3.6388027201031514E-2</v>
      </c>
      <c r="AM29" s="406">
        <f t="shared" si="15"/>
        <v>6.5037894921121664E-2</v>
      </c>
      <c r="AN29" s="406">
        <f t="shared" si="15"/>
        <v>-0.12391989486618638</v>
      </c>
    </row>
    <row r="30" spans="1:40" ht="13.15" customHeight="1">
      <c r="A30" s="74"/>
      <c r="B30" s="74"/>
      <c r="C30" s="73"/>
      <c r="D30" s="73"/>
      <c r="E30" s="69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C30" s="22"/>
      <c r="AD30" s="22"/>
      <c r="AE30" s="22"/>
      <c r="AF30" s="22"/>
      <c r="AG30" s="22"/>
      <c r="AH30" s="22"/>
      <c r="AI30" s="22"/>
      <c r="AJ30" s="22"/>
      <c r="AK30" s="318"/>
      <c r="AL30" s="317"/>
      <c r="AM30" s="317"/>
      <c r="AN30" s="317"/>
    </row>
    <row r="31" spans="1:40" ht="13.15" customHeight="1">
      <c r="A31" s="80" t="s">
        <v>86</v>
      </c>
      <c r="B31" s="80" t="s">
        <v>87</v>
      </c>
      <c r="C31" s="81" t="s">
        <v>36</v>
      </c>
      <c r="D31" s="18" t="s">
        <v>39</v>
      </c>
      <c r="E31" s="82">
        <v>375.72196773551082</v>
      </c>
      <c r="F31" s="82">
        <v>560.34654451304516</v>
      </c>
      <c r="G31" s="82">
        <v>466.9</v>
      </c>
      <c r="H31" s="82">
        <v>555.29999999999995</v>
      </c>
      <c r="I31" s="82">
        <v>588.1</v>
      </c>
      <c r="J31" s="82">
        <v>683.4</v>
      </c>
      <c r="K31" s="82">
        <v>970.1</v>
      </c>
      <c r="L31" s="82">
        <v>1280</v>
      </c>
      <c r="M31" s="82">
        <v>1370.5</v>
      </c>
      <c r="N31" s="82">
        <v>1329.7</v>
      </c>
      <c r="O31" s="82">
        <v>1044.5999999999999</v>
      </c>
      <c r="P31" s="82">
        <v>1010.3</v>
      </c>
      <c r="Q31" s="82">
        <v>874.1</v>
      </c>
      <c r="R31" s="82">
        <v>825</v>
      </c>
      <c r="S31" s="82">
        <v>895.7</v>
      </c>
      <c r="T31" s="82">
        <v>927.41600000000005</v>
      </c>
      <c r="U31" s="82">
        <v>934.21600000000001</v>
      </c>
      <c r="V31" s="82">
        <v>884.32500000000005</v>
      </c>
      <c r="W31" s="82">
        <v>1106.8720000000001</v>
      </c>
      <c r="X31" s="82">
        <v>1312.874</v>
      </c>
      <c r="Y31" s="82">
        <v>1418.299</v>
      </c>
      <c r="Z31" s="82">
        <v>1473.999</v>
      </c>
      <c r="AA31" s="82">
        <v>1408.8109999999999</v>
      </c>
      <c r="AB31" s="82">
        <v>1373.232</v>
      </c>
      <c r="AC31" s="82">
        <v>1220.3779999999999</v>
      </c>
      <c r="AD31" s="82">
        <v>1209.7619999999999</v>
      </c>
      <c r="AE31" s="82">
        <v>1164.961</v>
      </c>
      <c r="AF31" s="82">
        <v>1104.6590000000001</v>
      </c>
      <c r="AG31" s="82">
        <v>1099.066</v>
      </c>
      <c r="AH31" s="82">
        <v>1138.9390000000001</v>
      </c>
      <c r="AI31" s="82">
        <v>1428.0129999999999</v>
      </c>
      <c r="AJ31" s="82">
        <v>1848.88</v>
      </c>
      <c r="AK31" s="321">
        <v>2205.3609999999999</v>
      </c>
      <c r="AL31" s="321">
        <v>2327.41</v>
      </c>
      <c r="AM31" s="321">
        <v>2617.9839999999999</v>
      </c>
      <c r="AN31" s="321">
        <v>2915.03</v>
      </c>
    </row>
    <row r="32" spans="1:40" ht="13.15" customHeight="1">
      <c r="A32" s="83" t="s">
        <v>88</v>
      </c>
      <c r="B32" s="83" t="s">
        <v>89</v>
      </c>
      <c r="C32" s="84" t="s">
        <v>61</v>
      </c>
      <c r="D32" s="84" t="s">
        <v>61</v>
      </c>
      <c r="E32" s="85" t="s">
        <v>51</v>
      </c>
      <c r="F32" s="86">
        <f>F31/E3*100</f>
        <v>14.520166180682786</v>
      </c>
      <c r="G32" s="86">
        <f t="shared" ref="G32:AJ32" si="16">G31/F3*100</f>
        <v>11.431079813732742</v>
      </c>
      <c r="H32" s="86">
        <f t="shared" si="16"/>
        <v>13.009439074274248</v>
      </c>
      <c r="I32" s="86">
        <f t="shared" si="16"/>
        <v>8.7127425533693632</v>
      </c>
      <c r="J32" s="86">
        <f t="shared" si="16"/>
        <v>8.4706856962161581</v>
      </c>
      <c r="K32" s="86">
        <f t="shared" si="16"/>
        <v>10.694490589236647</v>
      </c>
      <c r="L32" s="86">
        <f t="shared" si="16"/>
        <v>9.4923322644946371</v>
      </c>
      <c r="M32" s="86">
        <f t="shared" si="16"/>
        <v>8.5628729122653411</v>
      </c>
      <c r="N32" s="86">
        <f t="shared" si="16"/>
        <v>7.5478543936380191</v>
      </c>
      <c r="O32" s="86">
        <f t="shared" si="16"/>
        <v>6.1394805367367171</v>
      </c>
      <c r="P32" s="86">
        <f t="shared" si="16"/>
        <v>5.6178015203144787</v>
      </c>
      <c r="Q32" s="86">
        <f t="shared" si="16"/>
        <v>4.525008096632761</v>
      </c>
      <c r="R32" s="86">
        <f t="shared" si="16"/>
        <v>4.6904604342771465</v>
      </c>
      <c r="S32" s="86">
        <f t="shared" si="16"/>
        <v>5.0411381380464357</v>
      </c>
      <c r="T32" s="86">
        <f t="shared" si="16"/>
        <v>4.8328772303842245</v>
      </c>
      <c r="U32" s="86">
        <f t="shared" si="16"/>
        <v>4.7591841283756882</v>
      </c>
      <c r="V32" s="86">
        <f t="shared" si="16"/>
        <v>3.7920149532293501</v>
      </c>
      <c r="W32" s="86">
        <f t="shared" si="16"/>
        <v>3.9616173313707406</v>
      </c>
      <c r="X32" s="86">
        <f t="shared" si="16"/>
        <v>4.235863513638515</v>
      </c>
      <c r="Y32" s="86">
        <f t="shared" si="16"/>
        <v>3.7217915919097644</v>
      </c>
      <c r="Z32" s="86">
        <f t="shared" si="16"/>
        <v>3.6160320840882583</v>
      </c>
      <c r="AA32" s="86">
        <f t="shared" si="16"/>
        <v>3.4463625246130571</v>
      </c>
      <c r="AB32" s="86">
        <f t="shared" si="16"/>
        <v>3.311097512105285</v>
      </c>
      <c r="AC32" s="86">
        <f t="shared" si="16"/>
        <v>2.8678438527220482</v>
      </c>
      <c r="AD32" s="86">
        <f t="shared" si="16"/>
        <v>2.7712551385398494</v>
      </c>
      <c r="AE32" s="86">
        <f t="shared" si="16"/>
        <v>2.6191162225980689</v>
      </c>
      <c r="AF32" s="86">
        <f t="shared" si="16"/>
        <v>2.4336017554482914</v>
      </c>
      <c r="AG32" s="86">
        <f t="shared" si="16"/>
        <v>1.9950043299340792</v>
      </c>
      <c r="AH32" s="86">
        <f t="shared" si="16"/>
        <v>1.856572349152753</v>
      </c>
      <c r="AI32" s="86">
        <f t="shared" si="16"/>
        <v>2.248875847907454</v>
      </c>
      <c r="AJ32" s="86">
        <f t="shared" si="16"/>
        <v>2.6835729089244955</v>
      </c>
      <c r="AK32" s="322">
        <f t="shared" ref="AK32" si="17">AK31/AJ3*100</f>
        <v>2.8401919222735423</v>
      </c>
      <c r="AL32" s="322">
        <f t="shared" ref="AL32" si="18">AL31/AK3*100</f>
        <v>2.7697758189140038</v>
      </c>
      <c r="AM32" s="322">
        <f t="shared" ref="AM32" si="19">AM31/AL3*100</f>
        <v>2.8539489059717651</v>
      </c>
      <c r="AN32" s="322">
        <f t="shared" ref="AN32" si="20">AN31/AM3*100</f>
        <v>2.8962510276775726</v>
      </c>
    </row>
    <row r="33" spans="1:40" ht="14.25" customHeight="1">
      <c r="A33" s="83" t="s">
        <v>90</v>
      </c>
      <c r="B33" s="83" t="s">
        <v>91</v>
      </c>
      <c r="C33" s="84" t="s">
        <v>36</v>
      </c>
      <c r="D33" s="84" t="s">
        <v>36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>
        <v>1474.6</v>
      </c>
      <c r="L33" s="82">
        <v>1378.2</v>
      </c>
      <c r="M33" s="82">
        <v>1532</v>
      </c>
      <c r="N33" s="85">
        <v>3852</v>
      </c>
      <c r="O33" s="85">
        <v>4104.8999999999996</v>
      </c>
      <c r="P33" s="85">
        <v>4320.8999999999996</v>
      </c>
      <c r="Q33" s="85">
        <v>2484.6</v>
      </c>
      <c r="R33" s="85">
        <v>2519.1999999999998</v>
      </c>
      <c r="S33" s="85">
        <v>3855.3</v>
      </c>
      <c r="T33" s="85">
        <v>4129.7</v>
      </c>
      <c r="U33" s="85">
        <v>3007.7999999999997</v>
      </c>
      <c r="V33" s="85">
        <v>2711.2</v>
      </c>
      <c r="W33" s="85">
        <v>1850</v>
      </c>
      <c r="X33" s="85">
        <v>4934.1000000000004</v>
      </c>
      <c r="Y33" s="85">
        <v>5165.9000000000005</v>
      </c>
      <c r="Z33" s="85">
        <v>3077.5</v>
      </c>
      <c r="AA33" s="85">
        <v>3555.4</v>
      </c>
      <c r="AB33" s="85">
        <v>4366</v>
      </c>
      <c r="AC33" s="85">
        <v>4869.8</v>
      </c>
      <c r="AD33" s="85">
        <v>5462.6</v>
      </c>
      <c r="AE33" s="85">
        <v>4623</v>
      </c>
      <c r="AF33" s="85">
        <v>9321.6999999999989</v>
      </c>
      <c r="AG33" s="85">
        <v>11479.4</v>
      </c>
      <c r="AH33" s="85">
        <v>11141.7</v>
      </c>
      <c r="AI33" s="85">
        <v>9508.7000000000007</v>
      </c>
      <c r="AJ33" s="85">
        <v>10735.641000000001</v>
      </c>
      <c r="AK33" s="323">
        <v>8909.6362086137851</v>
      </c>
      <c r="AL33" s="323">
        <v>8149.2093852907155</v>
      </c>
      <c r="AM33" s="323">
        <v>9104.058799163382</v>
      </c>
      <c r="AN33" s="323">
        <v>9071.3376586868108</v>
      </c>
    </row>
    <row r="34" spans="1:40" ht="13.15" customHeight="1">
      <c r="A34" s="87" t="s">
        <v>92</v>
      </c>
      <c r="B34" s="87" t="s">
        <v>93</v>
      </c>
      <c r="C34" s="88" t="s">
        <v>38</v>
      </c>
      <c r="D34" s="88" t="s">
        <v>39</v>
      </c>
      <c r="E34" s="89" t="s">
        <v>51</v>
      </c>
      <c r="F34" s="90" t="s">
        <v>51</v>
      </c>
      <c r="G34" s="90" t="s">
        <v>51</v>
      </c>
      <c r="H34" s="90" t="s">
        <v>51</v>
      </c>
      <c r="I34" s="90" t="s">
        <v>51</v>
      </c>
      <c r="J34" s="90" t="s">
        <v>51</v>
      </c>
      <c r="K34" s="90">
        <f>K33/'1. Základné ukazovatele'!K17*100</f>
        <v>5.1534033920339972</v>
      </c>
      <c r="L34" s="90">
        <f>L33/'1. Základné ukazovatele'!L17*100</f>
        <v>4.3569802731411231</v>
      </c>
      <c r="M34" s="90">
        <f>M33/'1. Základné ukazovatele'!M17*100</f>
        <v>4.4655219151609131</v>
      </c>
      <c r="N34" s="90">
        <f>N33/'1. Základné ukazovatele'!N17*100</f>
        <v>10.334780345673183</v>
      </c>
      <c r="O34" s="90">
        <f>O33/'1. Základné ukazovatele'!O17*100</f>
        <v>9.9607142770480621</v>
      </c>
      <c r="P34" s="90">
        <f>P33/'1. Základné ukazovatele'!P17*100</f>
        <v>9.3939143592597745</v>
      </c>
      <c r="Q34" s="90">
        <f>Q33/'1. Základné ukazovatele'!Q17*100</f>
        <v>4.9419304278988534</v>
      </c>
      <c r="R34" s="90">
        <f>R33/'1. Základné ukazovatele'!R17*100</f>
        <v>4.4707013954082671</v>
      </c>
      <c r="S34" s="90">
        <f>S33/'1. Základné ukazovatele'!S17*100</f>
        <v>6.1020216616783296</v>
      </c>
      <c r="T34" s="90">
        <f>T33/'1. Základné ukazovatele'!T17*100</f>
        <v>6.0237818094829665</v>
      </c>
      <c r="U34" s="90">
        <f>U33/'1. Základné ukazovatele'!U17*100</f>
        <v>4.6956448432677487</v>
      </c>
      <c r="V34" s="90">
        <f>V33/'1. Základné ukazovatele'!V17*100</f>
        <v>3.9449005990393831</v>
      </c>
      <c r="W34" s="90">
        <f>W33/'1. Základné ukazovatele'!W17*100</f>
        <v>2.5827347671001473</v>
      </c>
      <c r="X34" s="90">
        <f>X33/'1. Základné ukazovatele'!X17*100</f>
        <v>6.6923377405476376</v>
      </c>
      <c r="Y34" s="90">
        <f>Y33/'1. Základné ukazovatele'!Y17*100</f>
        <v>6.9208375366914652</v>
      </c>
      <c r="Z34" s="90">
        <f>Z33/'1. Základné ukazovatele'!Z17*100</f>
        <v>4.0196023369203902</v>
      </c>
      <c r="AA34" s="90">
        <f>AA33/'1. Základné ukazovatele'!AA17*100</f>
        <v>4.4234432289120047</v>
      </c>
      <c r="AB34" s="90">
        <f>AB33/'1. Základné ukazovatele'!AB17*100</f>
        <v>5.3490742646554335</v>
      </c>
      <c r="AC34" s="90">
        <f>AC33/'1. Základné ukazovatele'!AC17*100</f>
        <v>5.7318468368792992</v>
      </c>
      <c r="AD34" s="90">
        <f>AD33/'1. Základné ukazovatele'!AD17*100</f>
        <v>6.051005860921908</v>
      </c>
      <c r="AE34" s="90">
        <f>AE33/'1. Základné ukazovatele'!AE17*100</f>
        <v>4.8896057537216739</v>
      </c>
      <c r="AF34" s="90">
        <f>AF33/'1. Základné ukazovatele'!AF17*100</f>
        <v>9.8829948070728957</v>
      </c>
      <c r="AG34" s="90">
        <f>AG33/'1. Základné ukazovatele'!AG17*100</f>
        <v>11.261655883492669</v>
      </c>
      <c r="AH34" s="90">
        <f>AH33/'1. Základné ukazovatele'!AH17*100</f>
        <v>10.124547463615349</v>
      </c>
      <c r="AI34" s="90">
        <f>AI33/'1. Základné ukazovatele'!AI17*100</f>
        <v>7.678635454789184</v>
      </c>
      <c r="AJ34" s="90">
        <f>AJ33/'1. Základné ukazovatele'!AJ17*100</f>
        <v>8.1960780271954601</v>
      </c>
      <c r="AK34" s="324">
        <f>AK33/'1. Základné ukazovatele'!AK17*100</f>
        <v>6.4737247081292404</v>
      </c>
      <c r="AL34" s="324">
        <f>AL33/'1. Základné ukazovatele'!AL17*100</f>
        <v>5.6199892710821633</v>
      </c>
      <c r="AM34" s="324">
        <f>AM33/'1. Základné ukazovatele'!AM17*100</f>
        <v>5.9949491340619288</v>
      </c>
      <c r="AN34" s="324">
        <f>AN33/'1. Základné ukazovatele'!AN17*100</f>
        <v>5.7298433906279982</v>
      </c>
    </row>
    <row r="35" spans="1:40" ht="13.15" customHeight="1">
      <c r="A35" s="59" t="s">
        <v>94</v>
      </c>
      <c r="B35" s="59" t="s">
        <v>96</v>
      </c>
      <c r="C35" s="84"/>
      <c r="D35" s="84"/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AC35" s="93"/>
      <c r="AG35" s="93"/>
      <c r="AH35" s="93"/>
      <c r="AN35" s="93" t="s">
        <v>95</v>
      </c>
    </row>
    <row r="36" spans="1:40" ht="13.15" customHeight="1">
      <c r="A36" s="59" t="s">
        <v>572</v>
      </c>
      <c r="B36" s="59" t="s">
        <v>573</v>
      </c>
      <c r="C36" s="1"/>
      <c r="D36" s="1"/>
      <c r="E36" s="43"/>
      <c r="F36" s="43"/>
      <c r="G36" s="43"/>
      <c r="H36" s="43"/>
      <c r="I36" s="43"/>
      <c r="J36" s="43"/>
      <c r="K36" s="43"/>
      <c r="L36" s="43"/>
      <c r="M36" s="43"/>
      <c r="N36" s="94"/>
      <c r="O36" s="43"/>
      <c r="P36" s="43"/>
      <c r="T36" s="93"/>
      <c r="U36" s="93"/>
      <c r="V36" s="93"/>
      <c r="W36" s="93"/>
      <c r="X36" s="93"/>
      <c r="Y36" s="93"/>
      <c r="AG36" s="93"/>
      <c r="AH36" s="93"/>
      <c r="AN36" s="93" t="s">
        <v>97</v>
      </c>
    </row>
    <row r="37" spans="1:40" ht="13.15" customHeight="1">
      <c r="A37" s="59" t="s">
        <v>605</v>
      </c>
      <c r="B37" s="59" t="s">
        <v>606</v>
      </c>
      <c r="C37" s="84"/>
      <c r="D37" s="84"/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AC37" s="93"/>
      <c r="AD37" s="93"/>
    </row>
    <row r="38" spans="1:40" ht="13.15" customHeight="1">
      <c r="C38" s="1"/>
      <c r="D38" s="1"/>
      <c r="E38" s="43"/>
      <c r="F38" s="43"/>
      <c r="G38" s="43"/>
      <c r="H38" s="43"/>
      <c r="I38" s="43"/>
      <c r="J38" s="43"/>
      <c r="K38" s="43"/>
      <c r="L38" s="43"/>
      <c r="M38" s="43"/>
      <c r="N38" s="95"/>
      <c r="O38" s="95"/>
      <c r="P38" s="95"/>
      <c r="Q38" s="95"/>
      <c r="R38" s="95"/>
      <c r="S38" s="95"/>
      <c r="V38" s="96"/>
    </row>
    <row r="39" spans="1:40" ht="13.15" customHeight="1">
      <c r="C39" s="1"/>
      <c r="D39" s="1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</row>
    <row r="40" spans="1:40" ht="13.15" customHeight="1">
      <c r="C40" s="1"/>
      <c r="D40" s="1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43"/>
      <c r="AJ40" s="43"/>
      <c r="AK40" s="43"/>
      <c r="AL40" s="43"/>
      <c r="AM40" s="43"/>
    </row>
    <row r="41" spans="1:40" ht="13.15" customHeight="1"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43"/>
      <c r="AJ41" s="43"/>
      <c r="AK41" s="43"/>
      <c r="AL41" s="43"/>
      <c r="AM41" s="43"/>
    </row>
    <row r="42" spans="1:40" ht="13.15" customHeight="1"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43"/>
      <c r="AG42" s="43"/>
      <c r="AH42" s="43"/>
      <c r="AI42" s="43"/>
      <c r="AJ42" s="43"/>
      <c r="AK42" s="43"/>
      <c r="AL42" s="43"/>
      <c r="AM42" s="43"/>
    </row>
    <row r="43" spans="1:40" ht="13.15" customHeight="1">
      <c r="E43" s="43"/>
      <c r="F43" s="43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I43" s="43"/>
      <c r="AJ43" s="43"/>
      <c r="AK43" s="43"/>
      <c r="AL43" s="43"/>
      <c r="AM43" s="43"/>
    </row>
    <row r="44" spans="1:40" ht="13.15" customHeight="1"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I44" s="43"/>
      <c r="AJ44" s="43"/>
      <c r="AK44" s="43"/>
      <c r="AL44" s="43"/>
      <c r="AM44" s="43"/>
    </row>
    <row r="45" spans="1:40" ht="13.15" customHeight="1"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I45" s="43"/>
      <c r="AJ45" s="43"/>
      <c r="AK45" s="43"/>
      <c r="AL45" s="43"/>
      <c r="AM45" s="43"/>
    </row>
    <row r="46" spans="1:40" ht="13.15" customHeight="1">
      <c r="E46" s="96"/>
      <c r="F46" s="96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40" ht="13.15" customHeight="1"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40" ht="13.15" customHeight="1"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</row>
  </sheetData>
  <pageMargins left="0.75" right="0.75" top="1" bottom="1" header="0.4921259845" footer="0.4921259845"/>
  <pageSetup paperSize="9" scale="5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74"/>
  <sheetViews>
    <sheetView showGridLines="0" zoomScaleNormal="10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ColWidth="8.85546875" defaultRowHeight="13.15" customHeight="1"/>
  <cols>
    <col min="1" max="1" width="38.140625" style="7" customWidth="1"/>
    <col min="2" max="2" width="40.7109375" style="7" bestFit="1" customWidth="1"/>
    <col min="3" max="3" width="6.7109375" style="7" bestFit="1" customWidth="1"/>
    <col min="4" max="4" width="8.7109375" style="7" customWidth="1"/>
    <col min="5" max="5" width="11" style="7" hidden="1" customWidth="1"/>
    <col min="6" max="6" width="10.140625" style="7" hidden="1" customWidth="1"/>
    <col min="7" max="20" width="11" style="7" hidden="1" customWidth="1"/>
    <col min="21" max="26" width="12.28515625" style="7" hidden="1" customWidth="1"/>
    <col min="27" max="34" width="13.28515625" style="7" hidden="1" customWidth="1"/>
    <col min="35" max="36" width="13.28515625" style="272" hidden="1" customWidth="1"/>
    <col min="37" max="38" width="13.28515625" style="7" bestFit="1" customWidth="1"/>
    <col min="39" max="40" width="13.28515625" style="7" customWidth="1"/>
    <col min="41" max="16384" width="8.85546875" style="7"/>
  </cols>
  <sheetData>
    <row r="1" spans="1:40" ht="17.25" customHeight="1">
      <c r="A1" s="8" t="s">
        <v>7</v>
      </c>
      <c r="B1" s="8" t="s">
        <v>8</v>
      </c>
      <c r="C1" s="9"/>
      <c r="D1" s="9"/>
      <c r="E1" s="9"/>
      <c r="F1" s="9"/>
      <c r="G1" s="9"/>
      <c r="H1" s="9"/>
      <c r="I1" s="9"/>
      <c r="J1" s="10"/>
      <c r="K1" s="10"/>
      <c r="L1" s="10"/>
      <c r="M1" s="10"/>
      <c r="N1" s="10"/>
      <c r="O1" s="10"/>
      <c r="P1" s="11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</row>
    <row r="2" spans="1:40" ht="13.15" customHeight="1">
      <c r="A2" s="14"/>
      <c r="B2" s="14"/>
      <c r="C2" s="14" t="s">
        <v>33</v>
      </c>
      <c r="D2" s="14" t="s">
        <v>34</v>
      </c>
      <c r="E2" s="14">
        <v>1993</v>
      </c>
      <c r="F2" s="15">
        <v>1994</v>
      </c>
      <c r="G2" s="14">
        <v>1995</v>
      </c>
      <c r="H2" s="15">
        <v>1996</v>
      </c>
      <c r="I2" s="14">
        <v>1997</v>
      </c>
      <c r="J2" s="15">
        <v>1998</v>
      </c>
      <c r="K2" s="14">
        <v>1999</v>
      </c>
      <c r="L2" s="15">
        <v>2000</v>
      </c>
      <c r="M2" s="14">
        <v>2001</v>
      </c>
      <c r="N2" s="15">
        <v>2002</v>
      </c>
      <c r="O2" s="14">
        <v>2003</v>
      </c>
      <c r="P2" s="15">
        <v>2004</v>
      </c>
      <c r="Q2" s="15">
        <v>2005</v>
      </c>
      <c r="R2" s="15">
        <v>2006</v>
      </c>
      <c r="S2" s="15">
        <v>2007</v>
      </c>
      <c r="T2" s="15">
        <v>2008</v>
      </c>
      <c r="U2" s="15">
        <v>2009</v>
      </c>
      <c r="V2" s="15">
        <v>2010</v>
      </c>
      <c r="W2" s="15">
        <v>2011</v>
      </c>
      <c r="X2" s="15">
        <v>2012</v>
      </c>
      <c r="Y2" s="15">
        <v>2013</v>
      </c>
      <c r="Z2" s="15">
        <v>2014</v>
      </c>
      <c r="AA2" s="16">
        <v>2015</v>
      </c>
      <c r="AB2" s="16">
        <v>2016</v>
      </c>
      <c r="AC2" s="16">
        <v>2017</v>
      </c>
      <c r="AD2" s="16">
        <v>2018</v>
      </c>
      <c r="AE2" s="16">
        <v>2019</v>
      </c>
      <c r="AF2" s="16">
        <v>2020</v>
      </c>
      <c r="AG2" s="16">
        <v>2021</v>
      </c>
      <c r="AH2" s="16">
        <v>2022</v>
      </c>
      <c r="AI2" s="16">
        <v>2023</v>
      </c>
      <c r="AJ2" s="16">
        <v>2024</v>
      </c>
      <c r="AK2" s="331">
        <v>2025</v>
      </c>
      <c r="AL2" s="331">
        <v>2026</v>
      </c>
      <c r="AM2" s="331">
        <v>2027</v>
      </c>
      <c r="AN2" s="331">
        <v>2028</v>
      </c>
    </row>
    <row r="3" spans="1:40" ht="13.5" customHeight="1">
      <c r="A3" s="27" t="s">
        <v>47</v>
      </c>
      <c r="B3" s="27" t="s">
        <v>64</v>
      </c>
      <c r="C3" s="18" t="s">
        <v>36</v>
      </c>
      <c r="D3" s="18" t="s">
        <v>36</v>
      </c>
      <c r="E3" s="43">
        <f>'2. Dlh VS'!E3</f>
        <v>3859.0918143796052</v>
      </c>
      <c r="F3" s="43">
        <f>'2. Dlh VS'!F3</f>
        <v>4084.478523534488</v>
      </c>
      <c r="G3" s="43">
        <f>'2. Dlh VS'!G3</f>
        <v>4268.4392219345418</v>
      </c>
      <c r="H3" s="43">
        <f>'2. Dlh VS'!H3</f>
        <v>6749.883821283941</v>
      </c>
      <c r="I3" s="43">
        <f>'2. Dlh VS'!I3</f>
        <v>8067.8238398725343</v>
      </c>
      <c r="J3" s="43">
        <f>'2. Dlh VS'!J3</f>
        <v>9071.0257950607447</v>
      </c>
      <c r="K3" s="43">
        <f>'2. Dlh VS'!K3</f>
        <v>13484.568010622055</v>
      </c>
      <c r="L3" s="43">
        <f>'2. Dlh VS'!L3</f>
        <v>16005.142363340636</v>
      </c>
      <c r="M3" s="43">
        <f>'2. Dlh VS'!M3</f>
        <v>17616.927018634404</v>
      </c>
      <c r="N3" s="43">
        <f>'2. Dlh VS'!N3</f>
        <v>17014.468793401047</v>
      </c>
      <c r="O3" s="43">
        <f>'2. Dlh VS'!O3</f>
        <v>17983.903424616616</v>
      </c>
      <c r="P3" s="43">
        <f>'2. Dlh VS'!P3</f>
        <v>19317.092507535017</v>
      </c>
      <c r="Q3" s="43">
        <f>'2. Dlh VS'!Q3</f>
        <v>17588.89157173206</v>
      </c>
      <c r="R3" s="43">
        <f>'2. Dlh VS'!R3</f>
        <v>17767.813050786695</v>
      </c>
      <c r="S3" s="43">
        <f>'2. Dlh VS'!S3</f>
        <v>19189.728101706165</v>
      </c>
      <c r="T3" s="43">
        <f>'2. Dlh VS'!T3</f>
        <v>19629.751125406623</v>
      </c>
      <c r="U3" s="43">
        <f>'2. Dlh VS'!U3</f>
        <v>23320.715</v>
      </c>
      <c r="V3" s="43">
        <f>'2. Dlh VS'!V3</f>
        <v>27939.901999999998</v>
      </c>
      <c r="W3" s="43">
        <f>'2. Dlh VS'!W3</f>
        <v>30994.246999999999</v>
      </c>
      <c r="X3" s="43">
        <f>'2. Dlh VS'!X3</f>
        <v>38107.964</v>
      </c>
      <c r="Y3" s="43">
        <f>'2. Dlh VS'!Y3</f>
        <v>40762.885000000002</v>
      </c>
      <c r="Z3" s="43">
        <f>'2. Dlh VS'!Z3</f>
        <v>40878.201000000001</v>
      </c>
      <c r="AA3" s="43">
        <f>'2. Dlh VS'!AA3</f>
        <v>41473.620000000003</v>
      </c>
      <c r="AB3" s="43">
        <f>'2. Dlh VS'!AB3</f>
        <v>42553.851000000002</v>
      </c>
      <c r="AC3" s="43">
        <f>'2. Dlh VS'!AC3</f>
        <v>43653.938000000002</v>
      </c>
      <c r="AD3" s="43">
        <f>'2. Dlh VS'!AD3</f>
        <v>44479.163999999997</v>
      </c>
      <c r="AE3" s="43">
        <f>'2. Dlh VS'!AE3</f>
        <v>45391.938000000002</v>
      </c>
      <c r="AF3" s="43">
        <f>'2. Dlh VS'!AF3</f>
        <v>55090.908000000003</v>
      </c>
      <c r="AG3" s="43">
        <f>'2. Dlh VS'!AG3</f>
        <v>61346.33</v>
      </c>
      <c r="AH3" s="43">
        <f>'2. Dlh VS'!AH3</f>
        <v>63498.97</v>
      </c>
      <c r="AI3" s="43">
        <f>'2. Dlh VS'!AI3</f>
        <v>68896.209000000003</v>
      </c>
      <c r="AJ3" s="43">
        <f>'2. Dlh VS'!AJ3</f>
        <v>77648.308999999994</v>
      </c>
      <c r="AK3" s="316">
        <v>84028.822264487448</v>
      </c>
      <c r="AL3" s="316">
        <v>90231.985619013038</v>
      </c>
      <c r="AM3" s="316">
        <v>95348.388973986337</v>
      </c>
      <c r="AN3" s="316">
        <v>99143.615889664259</v>
      </c>
    </row>
    <row r="4" spans="1:40" ht="13.15" customHeight="1">
      <c r="A4" s="68" t="s">
        <v>65</v>
      </c>
      <c r="B4" s="68" t="s">
        <v>66</v>
      </c>
      <c r="C4" s="18"/>
      <c r="D4" s="18"/>
      <c r="AI4" s="7"/>
      <c r="AJ4" s="7"/>
      <c r="AK4" s="318"/>
      <c r="AL4" s="318"/>
      <c r="AM4" s="318"/>
      <c r="AN4" s="318"/>
    </row>
    <row r="5" spans="1:40" ht="13.15" customHeight="1">
      <c r="A5" s="71" t="s">
        <v>67</v>
      </c>
      <c r="B5" s="71" t="s">
        <v>499</v>
      </c>
      <c r="C5" s="18" t="s">
        <v>36</v>
      </c>
      <c r="D5" s="18" t="s">
        <v>36</v>
      </c>
      <c r="E5" s="69">
        <f>'2. Dlh VS'!E5</f>
        <v>1922.3594237535685</v>
      </c>
      <c r="F5" s="69">
        <f>'2. Dlh VS'!F5</f>
        <v>2420.3014007833763</v>
      </c>
      <c r="G5" s="69">
        <f>'2. Dlh VS'!G5</f>
        <v>2836.4535617074957</v>
      </c>
      <c r="H5" s="69">
        <f>'2. Dlh VS'!H5</f>
        <v>4897.2648210847765</v>
      </c>
      <c r="I5" s="69">
        <f>'2. Dlh VS'!I5</f>
        <v>5521.2859656111004</v>
      </c>
      <c r="J5" s="69">
        <f>'2. Dlh VS'!J5</f>
        <v>5489.833469494788</v>
      </c>
      <c r="K5" s="69">
        <f>'2. Dlh VS'!K5</f>
        <v>8492.6009389895753</v>
      </c>
      <c r="L5" s="69">
        <f>'2. Dlh VS'!L5</f>
        <v>9676.987281351654</v>
      </c>
      <c r="M5" s="69">
        <f>'2. Dlh VS'!M5</f>
        <v>10991.413263095001</v>
      </c>
      <c r="N5" s="69">
        <f>'2. Dlh VS'!N5</f>
        <v>11135.228270264886</v>
      </c>
      <c r="O5" s="69">
        <f>'2. Dlh VS'!O5</f>
        <v>11870.81174301268</v>
      </c>
      <c r="P5" s="69">
        <f>'2. Dlh VS'!P5</f>
        <v>11758.538434641172</v>
      </c>
      <c r="Q5" s="69">
        <f>'2. Dlh VS'!Q5</f>
        <v>10916.02723488017</v>
      </c>
      <c r="R5" s="69">
        <f>'2. Dlh VS'!R5</f>
        <v>10630.799377282079</v>
      </c>
      <c r="S5" s="69">
        <f>'2. Dlh VS'!S5</f>
        <v>12002.320382858659</v>
      </c>
      <c r="T5" s="69">
        <f>'2. Dlh VS'!T5</f>
        <v>12230.417331076147</v>
      </c>
      <c r="U5" s="69">
        <f>'2. Dlh VS'!U5</f>
        <v>15303.929</v>
      </c>
      <c r="V5" s="69">
        <f>'2. Dlh VS'!V5</f>
        <v>17787.442999999999</v>
      </c>
      <c r="W5" s="69">
        <f>'2. Dlh VS'!W5</f>
        <v>18755.736000000001</v>
      </c>
      <c r="X5" s="69">
        <f>'2. Dlh VS'!X5</f>
        <v>20337.690999999999</v>
      </c>
      <c r="Y5" s="69">
        <f>'2. Dlh VS'!Y5</f>
        <v>16124.972</v>
      </c>
      <c r="Z5" s="69">
        <f>'2. Dlh VS'!Z5</f>
        <v>16185.242</v>
      </c>
      <c r="AA5" s="69">
        <f>'2. Dlh VS'!AA5</f>
        <v>19448.069</v>
      </c>
      <c r="AB5" s="69">
        <f>'2. Dlh VS'!AB5</f>
        <v>20308.048999999999</v>
      </c>
      <c r="AC5" s="69">
        <f>'2. Dlh VS'!AC5</f>
        <v>18742.099999999999</v>
      </c>
      <c r="AD5" s="69">
        <f>'2. Dlh VS'!AD5</f>
        <v>19006.885999999999</v>
      </c>
      <c r="AE5" s="69">
        <f>'2. Dlh VS'!AE5</f>
        <v>19358.101999999999</v>
      </c>
      <c r="AF5" s="69">
        <f>'2. Dlh VS'!AF5</f>
        <v>25405.017</v>
      </c>
      <c r="AG5" s="69">
        <f>'2. Dlh VS'!AG5</f>
        <v>30858.075000000001</v>
      </c>
      <c r="AH5" s="69">
        <f>'2. Dlh VS'!AH5</f>
        <v>32950.542000000001</v>
      </c>
      <c r="AI5" s="69">
        <f>'2. Dlh VS'!AI5</f>
        <v>33015.735000000001</v>
      </c>
      <c r="AJ5" s="69">
        <f>'2. Dlh VS'!AJ5</f>
        <v>32725.316999999999</v>
      </c>
      <c r="AK5" s="319" t="s">
        <v>68</v>
      </c>
      <c r="AL5" s="319" t="s">
        <v>68</v>
      </c>
      <c r="AM5" s="319" t="s">
        <v>68</v>
      </c>
      <c r="AN5" s="319" t="s">
        <v>68</v>
      </c>
    </row>
    <row r="6" spans="1:40" ht="13.15" customHeight="1">
      <c r="A6" s="71" t="s">
        <v>69</v>
      </c>
      <c r="B6" s="71" t="s">
        <v>70</v>
      </c>
      <c r="C6" s="18" t="s">
        <v>36</v>
      </c>
      <c r="D6" s="18" t="s">
        <v>36</v>
      </c>
      <c r="E6" s="69">
        <f>'2. Dlh VS'!E6</f>
        <v>1936.7323906260372</v>
      </c>
      <c r="F6" s="69">
        <f>'2. Dlh VS'!F6</f>
        <v>1664.1771227511122</v>
      </c>
      <c r="G6" s="69">
        <f>'2. Dlh VS'!G6</f>
        <v>1431.9856602270463</v>
      </c>
      <c r="H6" s="69">
        <f>'2. Dlh VS'!H6</f>
        <v>1852.6190001991636</v>
      </c>
      <c r="I6" s="69">
        <f>'2. Dlh VS'!I6</f>
        <v>2546.5378742614353</v>
      </c>
      <c r="J6" s="69">
        <f>'2. Dlh VS'!J6</f>
        <v>3581.1923255659563</v>
      </c>
      <c r="K6" s="69">
        <f>'2. Dlh VS'!K6</f>
        <v>4991.9670716324763</v>
      </c>
      <c r="L6" s="69">
        <f>'2. Dlh VS'!L6</f>
        <v>6328.1550819889799</v>
      </c>
      <c r="M6" s="69">
        <f>'2. Dlh VS'!M6</f>
        <v>6625.5137555394003</v>
      </c>
      <c r="N6" s="69">
        <f>'2. Dlh VS'!N6</f>
        <v>5879.2405231361608</v>
      </c>
      <c r="O6" s="69">
        <f>'2. Dlh VS'!O6</f>
        <v>6113.0916816039307</v>
      </c>
      <c r="P6" s="69">
        <f>'2. Dlh VS'!P6</f>
        <v>7558.5540728938458</v>
      </c>
      <c r="Q6" s="69">
        <f>'2. Dlh VS'!Q6</f>
        <v>6672.8641040961293</v>
      </c>
      <c r="R6" s="69">
        <f>'2. Dlh VS'!R6</f>
        <v>7137.0143397729535</v>
      </c>
      <c r="S6" s="69">
        <f>'2. Dlh VS'!S6</f>
        <v>7187.4076877116113</v>
      </c>
      <c r="T6" s="69">
        <f>'2. Dlh VS'!T6</f>
        <v>7399.3335324968475</v>
      </c>
      <c r="U6" s="69">
        <f>'2. Dlh VS'!U6</f>
        <v>8016.7860000000001</v>
      </c>
      <c r="V6" s="69">
        <f>'2. Dlh VS'!V6</f>
        <v>10152.459000000001</v>
      </c>
      <c r="W6" s="69">
        <f>'2. Dlh VS'!W6</f>
        <v>12238.511</v>
      </c>
      <c r="X6" s="69">
        <f>'2. Dlh VS'!X6</f>
        <v>17770.273000000001</v>
      </c>
      <c r="Y6" s="69">
        <f>'2. Dlh VS'!Y6</f>
        <v>24637.913</v>
      </c>
      <c r="Z6" s="69">
        <f>'2. Dlh VS'!Z6</f>
        <v>24692.958999999999</v>
      </c>
      <c r="AA6" s="69">
        <f>'2. Dlh VS'!AA6</f>
        <v>22025.550999999999</v>
      </c>
      <c r="AB6" s="69">
        <f>'2. Dlh VS'!AB6</f>
        <v>22245.802</v>
      </c>
      <c r="AC6" s="69">
        <f>'2. Dlh VS'!AC6</f>
        <v>24911.838</v>
      </c>
      <c r="AD6" s="69">
        <f>'2. Dlh VS'!AD6</f>
        <v>25472.277999999998</v>
      </c>
      <c r="AE6" s="69">
        <f>'2. Dlh VS'!AE6</f>
        <v>26033.835999999999</v>
      </c>
      <c r="AF6" s="69">
        <f>'2. Dlh VS'!AF6</f>
        <v>29685.891</v>
      </c>
      <c r="AG6" s="69">
        <f>'2. Dlh VS'!AG6</f>
        <v>30488.255000000001</v>
      </c>
      <c r="AH6" s="69">
        <f>'2. Dlh VS'!AH6</f>
        <v>30548.428</v>
      </c>
      <c r="AI6" s="69">
        <f>'2. Dlh VS'!AI6</f>
        <v>35880.474000000002</v>
      </c>
      <c r="AJ6" s="69">
        <f>'2. Dlh VS'!AJ6</f>
        <v>44922.991999999998</v>
      </c>
      <c r="AK6" s="319" t="s">
        <v>68</v>
      </c>
      <c r="AL6" s="319" t="s">
        <v>68</v>
      </c>
      <c r="AM6" s="319" t="s">
        <v>68</v>
      </c>
      <c r="AN6" s="319" t="s">
        <v>68</v>
      </c>
    </row>
    <row r="7" spans="1:40" ht="13.15" customHeight="1">
      <c r="A7" s="68" t="s">
        <v>71</v>
      </c>
      <c r="B7" s="68" t="s">
        <v>72</v>
      </c>
      <c r="C7" s="18"/>
      <c r="D7" s="18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17"/>
      <c r="AL7" s="317"/>
      <c r="AM7" s="317"/>
      <c r="AN7" s="317"/>
    </row>
    <row r="8" spans="1:40" ht="13.15" customHeight="1">
      <c r="A8" s="71" t="s">
        <v>73</v>
      </c>
      <c r="B8" s="71" t="s">
        <v>74</v>
      </c>
      <c r="C8" s="18" t="s">
        <v>36</v>
      </c>
      <c r="D8" s="18" t="s">
        <v>36</v>
      </c>
      <c r="E8" s="69">
        <f>'2. Dlh VS'!E8</f>
        <v>263.42694018455813</v>
      </c>
      <c r="F8" s="69">
        <f>'2. Dlh VS'!F8</f>
        <v>763.99123680541709</v>
      </c>
      <c r="G8" s="69">
        <f>'2. Dlh VS'!G8</f>
        <v>494.98771825001654</v>
      </c>
      <c r="H8" s="69">
        <f>'2. Dlh VS'!H8</f>
        <v>1231.9922990108212</v>
      </c>
      <c r="I8" s="69">
        <f>'2. Dlh VS'!I8</f>
        <v>2402.5426541857528</v>
      </c>
      <c r="J8" s="69">
        <f>'2. Dlh VS'!J8</f>
        <v>2480.9798844851625</v>
      </c>
      <c r="K8" s="69">
        <f>'2. Dlh VS'!K8</f>
        <v>1737.3033260306711</v>
      </c>
      <c r="L8" s="69">
        <f>'2. Dlh VS'!L8</f>
        <v>1150.8663612826131</v>
      </c>
      <c r="M8" s="69">
        <f>'2. Dlh VS'!M8</f>
        <v>2410.3896966075813</v>
      </c>
      <c r="N8" s="69">
        <f>'2. Dlh VS'!N8</f>
        <v>2297.4839009493458</v>
      </c>
      <c r="O8" s="69">
        <f>'2. Dlh VS'!O8</f>
        <v>2325.2340171280621</v>
      </c>
      <c r="P8" s="69">
        <f>'2. Dlh VS'!P8</f>
        <v>1707.0636659364002</v>
      </c>
      <c r="Q8" s="69">
        <f>'2. Dlh VS'!Q8</f>
        <v>391.50743543782795</v>
      </c>
      <c r="R8" s="69">
        <f>'2. Dlh VS'!R8</f>
        <v>97.711710814578637</v>
      </c>
      <c r="S8" s="69">
        <f>'2. Dlh VS'!S8</f>
        <v>176.52745137090881</v>
      </c>
      <c r="T8" s="69">
        <f>'2. Dlh VS'!T8</f>
        <v>1009.7573524530304</v>
      </c>
      <c r="U8" s="69">
        <f>'2. Dlh VS'!U8</f>
        <v>1198.4559999999999</v>
      </c>
      <c r="V8" s="69">
        <f>'2. Dlh VS'!V8</f>
        <v>1672.0170000000001</v>
      </c>
      <c r="W8" s="69">
        <f>'2. Dlh VS'!W8</f>
        <v>1559.3889999999999</v>
      </c>
      <c r="X8" s="69">
        <f>'2. Dlh VS'!X8</f>
        <v>1526.2929999999999</v>
      </c>
      <c r="Y8" s="69">
        <f>'2. Dlh VS'!Y8</f>
        <v>807.99900000000002</v>
      </c>
      <c r="Z8" s="69">
        <f>'2. Dlh VS'!Z8</f>
        <v>288.61500000000001</v>
      </c>
      <c r="AA8" s="69">
        <f>'2. Dlh VS'!AA8</f>
        <v>645.76700000000005</v>
      </c>
      <c r="AB8" s="69">
        <f>'2. Dlh VS'!AB8</f>
        <v>821.97500000000002</v>
      </c>
      <c r="AC8" s="69">
        <f>'2. Dlh VS'!AC8</f>
        <v>220.62</v>
      </c>
      <c r="AD8" s="69">
        <f>'2. Dlh VS'!AD8</f>
        <v>1067.3910000000001</v>
      </c>
      <c r="AE8" s="69">
        <f>'2. Dlh VS'!AE8</f>
        <v>407.59500000000003</v>
      </c>
      <c r="AF8" s="69">
        <f>'2. Dlh VS'!AF8</f>
        <v>1918.4860000000001</v>
      </c>
      <c r="AG8" s="69">
        <f>'2. Dlh VS'!AG8</f>
        <v>2216.1709999999998</v>
      </c>
      <c r="AH8" s="69">
        <f>'2. Dlh VS'!AH8</f>
        <v>457.62599999999998</v>
      </c>
      <c r="AI8" s="69">
        <f>'2. Dlh VS'!AI8</f>
        <v>411.59199999999998</v>
      </c>
      <c r="AJ8" s="69">
        <f>'2. Dlh VS'!AJ8</f>
        <v>455.18299999999999</v>
      </c>
      <c r="AK8" s="319" t="s">
        <v>68</v>
      </c>
      <c r="AL8" s="319" t="s">
        <v>68</v>
      </c>
      <c r="AM8" s="319" t="s">
        <v>68</v>
      </c>
      <c r="AN8" s="319" t="s">
        <v>68</v>
      </c>
    </row>
    <row r="9" spans="1:40" ht="13.15" customHeight="1">
      <c r="A9" s="71" t="s">
        <v>75</v>
      </c>
      <c r="B9" s="71" t="s">
        <v>76</v>
      </c>
      <c r="C9" s="18" t="s">
        <v>36</v>
      </c>
      <c r="D9" s="18" t="s">
        <v>36</v>
      </c>
      <c r="E9" s="69">
        <f>'2. Dlh VS'!E9</f>
        <v>3595.6648741950476</v>
      </c>
      <c r="F9" s="69">
        <f>'2. Dlh VS'!F9</f>
        <v>3320.4872867290715</v>
      </c>
      <c r="G9" s="69">
        <f>'2. Dlh VS'!G9</f>
        <v>3773.4515036845255</v>
      </c>
      <c r="H9" s="69">
        <f>'2. Dlh VS'!H9</f>
        <v>5517.8915222731193</v>
      </c>
      <c r="I9" s="69">
        <f>'2. Dlh VS'!I9</f>
        <v>5665.281185686782</v>
      </c>
      <c r="J9" s="69">
        <f>'2. Dlh VS'!J9</f>
        <v>6590.0459105755817</v>
      </c>
      <c r="K9" s="69">
        <f>'2. Dlh VS'!K9</f>
        <v>11747.264684591382</v>
      </c>
      <c r="L9" s="69">
        <f>'2. Dlh VS'!L9</f>
        <v>14854.276002058021</v>
      </c>
      <c r="M9" s="69">
        <f>'2. Dlh VS'!M9</f>
        <v>15206.537322026819</v>
      </c>
      <c r="N9" s="69">
        <f>'2. Dlh VS'!N9</f>
        <v>14716.984892451701</v>
      </c>
      <c r="O9" s="69">
        <f>'2. Dlh VS'!O9</f>
        <v>15658.669407488547</v>
      </c>
      <c r="P9" s="69">
        <f>'2. Dlh VS'!P9</f>
        <v>17610.028841598614</v>
      </c>
      <c r="Q9" s="69">
        <f>'2. Dlh VS'!Q9</f>
        <v>17197.38390353847</v>
      </c>
      <c r="R9" s="69">
        <f>'2. Dlh VS'!R9</f>
        <v>17670.102006240453</v>
      </c>
      <c r="S9" s="69">
        <f>'2. Dlh VS'!S9</f>
        <v>19013.200619199364</v>
      </c>
      <c r="T9" s="69">
        <f>'2. Dlh VS'!T9</f>
        <v>18619.993511119963</v>
      </c>
      <c r="U9" s="69">
        <f>'2. Dlh VS'!U9</f>
        <v>22122.258999999998</v>
      </c>
      <c r="V9" s="69">
        <f>'2. Dlh VS'!V9</f>
        <v>26267.884999999998</v>
      </c>
      <c r="W9" s="69">
        <f>'2. Dlh VS'!W9</f>
        <v>29434.858</v>
      </c>
      <c r="X9" s="69">
        <f>'2. Dlh VS'!X9</f>
        <v>36581.671000000002</v>
      </c>
      <c r="Y9" s="69">
        <f>'2. Dlh VS'!Y9</f>
        <v>39954.885999999999</v>
      </c>
      <c r="Z9" s="69">
        <f>'2. Dlh VS'!Z9</f>
        <v>40589.586000000003</v>
      </c>
      <c r="AA9" s="69">
        <f>'2. Dlh VS'!AA9</f>
        <v>40827.853000000003</v>
      </c>
      <c r="AB9" s="69">
        <f>'2. Dlh VS'!AB9</f>
        <v>41731.875999999997</v>
      </c>
      <c r="AC9" s="69">
        <f>'2. Dlh VS'!AC9</f>
        <v>43433.317999999999</v>
      </c>
      <c r="AD9" s="69">
        <f>'2. Dlh VS'!AD9</f>
        <v>43411.773000000001</v>
      </c>
      <c r="AE9" s="69">
        <f>'2. Dlh VS'!AE9</f>
        <v>44984.343000000001</v>
      </c>
      <c r="AF9" s="69">
        <f>'2. Dlh VS'!AF9</f>
        <v>53172.421999999999</v>
      </c>
      <c r="AG9" s="69">
        <f>'2. Dlh VS'!AG9</f>
        <v>59130.159</v>
      </c>
      <c r="AH9" s="69">
        <f>'2. Dlh VS'!AH9</f>
        <v>63041.343999999997</v>
      </c>
      <c r="AI9" s="69">
        <f>'2. Dlh VS'!AI9</f>
        <v>68484.616999999998</v>
      </c>
      <c r="AJ9" s="69">
        <f>'2. Dlh VS'!AJ9</f>
        <v>77193.126000000004</v>
      </c>
      <c r="AK9" s="319" t="s">
        <v>68</v>
      </c>
      <c r="AL9" s="319" t="s">
        <v>68</v>
      </c>
      <c r="AM9" s="319" t="s">
        <v>68</v>
      </c>
      <c r="AN9" s="319" t="s">
        <v>68</v>
      </c>
    </row>
    <row r="10" spans="1:40" ht="13.15" customHeight="1">
      <c r="A10" s="70"/>
      <c r="B10" s="70"/>
      <c r="C10" s="18"/>
      <c r="D10" s="18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18"/>
      <c r="AL10" s="319"/>
      <c r="AM10" s="319"/>
      <c r="AN10" s="319"/>
    </row>
    <row r="11" spans="1:40" ht="13.15" customHeight="1">
      <c r="A11" s="27" t="s">
        <v>47</v>
      </c>
      <c r="B11" s="27" t="s">
        <v>64</v>
      </c>
      <c r="C11" s="20" t="s">
        <v>38</v>
      </c>
      <c r="D11" s="18" t="s">
        <v>39</v>
      </c>
      <c r="E11" s="72">
        <f>E3/'1. Základné ukazovatele'!E$17*100</f>
        <v>28.261796689659352</v>
      </c>
      <c r="F11" s="72">
        <f>F3/'1. Základné ukazovatele'!F$17*100</f>
        <v>24.825883747360511</v>
      </c>
      <c r="G11" s="72">
        <f>G3/'1. Základné ukazovatele'!G$17*100</f>
        <v>21.312678050572664</v>
      </c>
      <c r="H11" s="72">
        <f>H3/'1. Základné ukazovatele'!H$17*100</f>
        <v>30.339147258794867</v>
      </c>
      <c r="I11" s="72">
        <f>I3/'1. Základné ukazovatele'!I$17*100</f>
        <v>32.824720141068553</v>
      </c>
      <c r="J11" s="72">
        <f>J3/'1. Základné ukazovatele'!J$17*100</f>
        <v>33.852542740293195</v>
      </c>
      <c r="K11" s="72">
        <f>K3/'1. Základné ukazovatele'!K$17*100</f>
        <v>47.12560594469879</v>
      </c>
      <c r="L11" s="72">
        <f>L3/'1. Základné ukazovatele'!L$17*100</f>
        <v>50.597946267515916</v>
      </c>
      <c r="M11" s="72">
        <f>M3/'1. Základné ukazovatele'!M$17*100</f>
        <v>51.350374464427105</v>
      </c>
      <c r="N11" s="72">
        <f>N3/'1. Základné ukazovatele'!N$17*100</f>
        <v>45.649220581025666</v>
      </c>
      <c r="O11" s="72">
        <f>O3/'1. Základné ukazovatele'!O$17*100</f>
        <v>43.638705839029519</v>
      </c>
      <c r="P11" s="72">
        <f>P3/'1. Základné ukazovatele'!P$17*100</f>
        <v>41.996600866875553</v>
      </c>
      <c r="Q11" s="72">
        <f>Q3/'1. Základné ukazovatele'!Q$17*100</f>
        <v>34.984737362696755</v>
      </c>
      <c r="R11" s="72">
        <f>R3/'1. Základné ukazovatele'!R$17*100</f>
        <v>31.531671403423829</v>
      </c>
      <c r="S11" s="72">
        <f>S3/'1. Základné ukazovatele'!S$17*100</f>
        <v>30.372769060339895</v>
      </c>
      <c r="T11" s="72">
        <f>T3/'1. Základné ukazovatele'!T$17*100</f>
        <v>28.632912258493885</v>
      </c>
      <c r="U11" s="72">
        <f>U3/'1. Základné ukazovatele'!U$17*100</f>
        <v>36.407272801072828</v>
      </c>
      <c r="V11" s="72">
        <f>V3/'1. Základné ukazovatele'!V$17*100</f>
        <v>40.653635341141069</v>
      </c>
      <c r="W11" s="72">
        <f>W3/'1. Základné ukazovatele'!W$17*100</f>
        <v>43.270226652426722</v>
      </c>
      <c r="X11" s="72">
        <f>X3/'1. Základné ukazovatele'!X$17*100</f>
        <v>51.687514580699755</v>
      </c>
      <c r="Y11" s="72">
        <f>Y3/'1. Základné ukazovatele'!Y$17*100</f>
        <v>54.610678606213334</v>
      </c>
      <c r="Z11" s="72">
        <f>Z3/'1. Základné ukazovatele'!Z$17*100</f>
        <v>53.392075473176746</v>
      </c>
      <c r="AA11" s="72">
        <f>AA3/'1. Základné ukazovatele'!AA$17*100</f>
        <v>51.59931472336995</v>
      </c>
      <c r="AB11" s="72">
        <f>AB3/'1. Základné ukazovatele'!AB$17*100</f>
        <v>52.135526625305062</v>
      </c>
      <c r="AC11" s="72">
        <f>AC3/'1. Základné ukazovatele'!AC$17*100</f>
        <v>51.381511857288807</v>
      </c>
      <c r="AD11" s="72">
        <f>AD3/'1. Základné ukazovatele'!AD$17*100</f>
        <v>49.270252636639455</v>
      </c>
      <c r="AE11" s="72">
        <f>AE3/'1. Základné ukazovatele'!AE$17*100</f>
        <v>48.009664983209497</v>
      </c>
      <c r="AF11" s="72">
        <f>AF3/'1. Základné ukazovatele'!AF$17*100</f>
        <v>58.408139897328894</v>
      </c>
      <c r="AG11" s="72">
        <f>AG3/'1. Základné ukazovatele'!AG$17*100</f>
        <v>60.182697543005979</v>
      </c>
      <c r="AH11" s="72">
        <f>AH3/'1. Základné ukazovatele'!AH$17*100</f>
        <v>57.701996612338071</v>
      </c>
      <c r="AI11" s="72">
        <f>AI3/'1. Základné ukazovatele'!AI$17*100</f>
        <v>55.636298666270434</v>
      </c>
      <c r="AJ11" s="72">
        <f>AJ3/'1. Základné ukazovatele'!AJ$17*100</f>
        <v>59.280260884634963</v>
      </c>
      <c r="AK11" s="320">
        <v>61.05518229382885</v>
      </c>
      <c r="AL11" s="320">
        <v>62.227237896551223</v>
      </c>
      <c r="AM11" s="320">
        <v>62.786143468924806</v>
      </c>
      <c r="AN11" s="320">
        <v>62.623332258430118</v>
      </c>
    </row>
    <row r="12" spans="1:40" ht="13.15" customHeight="1">
      <c r="A12" s="68" t="s">
        <v>65</v>
      </c>
      <c r="B12" s="68" t="s">
        <v>66</v>
      </c>
      <c r="C12" s="20"/>
      <c r="D12" s="18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318"/>
      <c r="AL12" s="317"/>
      <c r="AM12" s="317"/>
      <c r="AN12" s="317"/>
    </row>
    <row r="13" spans="1:40" ht="13.15" customHeight="1">
      <c r="A13" s="71" t="s">
        <v>67</v>
      </c>
      <c r="B13" s="71" t="s">
        <v>499</v>
      </c>
      <c r="C13" s="20" t="s">
        <v>38</v>
      </c>
      <c r="D13" s="18" t="s">
        <v>39</v>
      </c>
      <c r="E13" s="72">
        <f>'2. Dlh VS'!E13</f>
        <v>14.078268621682987</v>
      </c>
      <c r="F13" s="72">
        <f>'2. Dlh VS'!F13</f>
        <v>14.710842733829974</v>
      </c>
      <c r="G13" s="72">
        <f>'2. Dlh VS'!G13</f>
        <v>14.162652534776813</v>
      </c>
      <c r="H13" s="72">
        <f>'2. Dlh VS'!H13</f>
        <v>22.012058652580567</v>
      </c>
      <c r="I13" s="72">
        <f>'2. Dlh VS'!I13</f>
        <v>22.46388496291922</v>
      </c>
      <c r="J13" s="72">
        <f>'2. Dlh VS'!J13</f>
        <v>20.487740456471702</v>
      </c>
      <c r="K13" s="72">
        <f>'2. Dlh VS'!K13</f>
        <v>29.679776540200724</v>
      </c>
      <c r="L13" s="72">
        <f>'2. Dlh VS'!L13</f>
        <v>30.592397829260413</v>
      </c>
      <c r="M13" s="72">
        <f>'2. Dlh VS'!M13</f>
        <v>32.038118018891019</v>
      </c>
      <c r="N13" s="72">
        <f>'2. Dlh VS'!N13</f>
        <v>29.87542530428815</v>
      </c>
      <c r="O13" s="72">
        <f>'2. Dlh VS'!O13</f>
        <v>28.805029113687592</v>
      </c>
      <c r="P13" s="72">
        <f>'2. Dlh VS'!P13</f>
        <v>25.563818427893182</v>
      </c>
      <c r="Q13" s="72">
        <f>'2. Dlh VS'!Q13</f>
        <v>21.712246294706151</v>
      </c>
      <c r="R13" s="72">
        <f>'2. Dlh VS'!R13</f>
        <v>18.865961261638748</v>
      </c>
      <c r="S13" s="72">
        <f>'2. Dlh VS'!S13</f>
        <v>18.996814506421515</v>
      </c>
      <c r="T13" s="72">
        <f>'2. Dlh VS'!T13</f>
        <v>17.839883149217066</v>
      </c>
      <c r="U13" s="72">
        <f>'2. Dlh VS'!U13</f>
        <v>23.891819698977912</v>
      </c>
      <c r="V13" s="72">
        <f>'2. Dlh VS'!V13</f>
        <v>25.881415810740222</v>
      </c>
      <c r="W13" s="72">
        <f>'2. Dlh VS'!W13</f>
        <v>26.18437375662262</v>
      </c>
      <c r="X13" s="72">
        <f>'2. Dlh VS'!X13</f>
        <v>27.584908501022682</v>
      </c>
      <c r="Y13" s="72">
        <f>'2. Dlh VS'!Y13</f>
        <v>21.602878781180209</v>
      </c>
      <c r="Z13" s="72">
        <f>'2. Dlh VS'!Z13</f>
        <v>21.139963141128206</v>
      </c>
      <c r="AA13" s="72">
        <f>'2. Dlh VS'!AA13</f>
        <v>24.196273030731692</v>
      </c>
      <c r="AB13" s="72">
        <f>'2. Dlh VS'!AB13</f>
        <v>24.880728875689766</v>
      </c>
      <c r="AC13" s="72">
        <f>'2. Dlh VS'!AC13</f>
        <v>22.059806686409196</v>
      </c>
      <c r="AD13" s="72">
        <f>'2. Dlh VS'!AD13</f>
        <v>21.054219343146951</v>
      </c>
      <c r="AE13" s="72">
        <f>'2. Dlh VS'!AE13</f>
        <v>20.474472619582748</v>
      </c>
      <c r="AF13" s="72">
        <f>'2. Dlh VS'!AF13</f>
        <v>26.934749142817154</v>
      </c>
      <c r="AG13" s="72">
        <f>'2. Dlh VS'!AG13</f>
        <v>30.272751352597528</v>
      </c>
      <c r="AH13" s="72">
        <f>'2. Dlh VS'!AH13</f>
        <v>29.942407929746</v>
      </c>
      <c r="AI13" s="72">
        <f>'2. Dlh VS'!AI13</f>
        <v>26.661456701433867</v>
      </c>
      <c r="AJ13" s="72" t="str">
        <f>'2. Dlh VS'!AJ13</f>
        <v>n/a</v>
      </c>
      <c r="AK13" s="319" t="s">
        <v>68</v>
      </c>
      <c r="AL13" s="319" t="s">
        <v>68</v>
      </c>
      <c r="AM13" s="319" t="s">
        <v>68</v>
      </c>
      <c r="AN13" s="319" t="s">
        <v>68</v>
      </c>
    </row>
    <row r="14" spans="1:40" ht="13.15" customHeight="1">
      <c r="A14" s="71" t="s">
        <v>69</v>
      </c>
      <c r="B14" s="71" t="s">
        <v>70</v>
      </c>
      <c r="C14" s="20" t="s">
        <v>38</v>
      </c>
      <c r="D14" s="18" t="s">
        <v>39</v>
      </c>
      <c r="E14" s="72">
        <f>'2. Dlh VS'!E14</f>
        <v>14.18352806797637</v>
      </c>
      <c r="F14" s="72">
        <f>'2. Dlh VS'!F14</f>
        <v>10.11504101353054</v>
      </c>
      <c r="G14" s="72">
        <f>'2. Dlh VS'!G14</f>
        <v>7.1500255157958534</v>
      </c>
      <c r="H14" s="72">
        <f>'2. Dlh VS'!H14</f>
        <v>8.3270886062142999</v>
      </c>
      <c r="I14" s="72">
        <f>'2. Dlh VS'!I14</f>
        <v>10.360835178149339</v>
      </c>
      <c r="J14" s="72">
        <f>'2. Dlh VS'!J14</f>
        <v>13.364802283821495</v>
      </c>
      <c r="K14" s="72">
        <f>'2. Dlh VS'!K14</f>
        <v>17.445829404498049</v>
      </c>
      <c r="L14" s="72">
        <f>'2. Dlh VS'!L14</f>
        <v>20.005548438255499</v>
      </c>
      <c r="M14" s="72">
        <f>'2. Dlh VS'!M14</f>
        <v>19.312256445536079</v>
      </c>
      <c r="N14" s="72">
        <f>'2. Dlh VS'!N14</f>
        <v>15.773795276737518</v>
      </c>
      <c r="O14" s="72">
        <f>'2. Dlh VS'!O14</f>
        <v>14.833676725341913</v>
      </c>
      <c r="P14" s="72">
        <f>'2. Dlh VS'!P14</f>
        <v>16.432782438982375</v>
      </c>
      <c r="Q14" s="72">
        <f>'2. Dlh VS'!Q14</f>
        <v>13.272490605033681</v>
      </c>
      <c r="R14" s="72">
        <f>'2. Dlh VS'!R14</f>
        <v>12.665711324179007</v>
      </c>
      <c r="S14" s="72">
        <f>'2. Dlh VS'!S14</f>
        <v>11.375954504637669</v>
      </c>
      <c r="T14" s="72">
        <f>'2. Dlh VS'!T14</f>
        <v>10.793028727353525</v>
      </c>
      <c r="U14" s="72">
        <f>'2. Dlh VS'!U14</f>
        <v>12.515453102094915</v>
      </c>
      <c r="V14" s="72">
        <f>'2. Dlh VS'!V14</f>
        <v>14.772219530400852</v>
      </c>
      <c r="W14" s="72">
        <f>'2. Dlh VS'!W14</f>
        <v>17.085852895804106</v>
      </c>
      <c r="X14" s="72">
        <f>'2. Dlh VS'!X14</f>
        <v>24.102606079677081</v>
      </c>
      <c r="Y14" s="72">
        <f>'2. Dlh VS'!Y14</f>
        <v>33.007799825033125</v>
      </c>
      <c r="Z14" s="72">
        <f>'2. Dlh VS'!Z14</f>
        <v>32.25211233204854</v>
      </c>
      <c r="AA14" s="72">
        <f>'2. Dlh VS'!AA14</f>
        <v>27.403041692638254</v>
      </c>
      <c r="AB14" s="72">
        <f>'2. Dlh VS'!AB14</f>
        <v>27.254797749615296</v>
      </c>
      <c r="AC14" s="72">
        <f>'2. Dlh VS'!AC14</f>
        <v>29.321705170879614</v>
      </c>
      <c r="AD14" s="72">
        <f>'2. Dlh VS'!AD14</f>
        <v>28.216033293492504</v>
      </c>
      <c r="AE14" s="72">
        <f>'2. Dlh VS'!AE14</f>
        <v>27.535192363626749</v>
      </c>
      <c r="AF14" s="72">
        <f>'2. Dlh VS'!AF14</f>
        <v>31.473390754511737</v>
      </c>
      <c r="AG14" s="72">
        <f>'2. Dlh VS'!AG14</f>
        <v>29.909946190408455</v>
      </c>
      <c r="AH14" s="72">
        <f>'2. Dlh VS'!AH14</f>
        <v>27.759588682592074</v>
      </c>
      <c r="AI14" s="72">
        <f>'2. Dlh VS'!AI14</f>
        <v>28.974841964836571</v>
      </c>
      <c r="AJ14" s="72" t="str">
        <f>'2. Dlh VS'!AJ14</f>
        <v>n/a</v>
      </c>
      <c r="AK14" s="319" t="s">
        <v>68</v>
      </c>
      <c r="AL14" s="319" t="s">
        <v>68</v>
      </c>
      <c r="AM14" s="319" t="s">
        <v>68</v>
      </c>
      <c r="AN14" s="319" t="s">
        <v>68</v>
      </c>
    </row>
    <row r="15" spans="1:40" ht="13.15" customHeight="1">
      <c r="A15" s="68" t="s">
        <v>71</v>
      </c>
      <c r="B15" s="68" t="s">
        <v>72</v>
      </c>
      <c r="C15" s="20"/>
      <c r="D15" s="20"/>
      <c r="E15" s="69"/>
      <c r="F15" s="69"/>
      <c r="G15" s="69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317"/>
      <c r="AL15" s="320"/>
      <c r="AM15" s="320"/>
      <c r="AN15" s="320"/>
    </row>
    <row r="16" spans="1:40" ht="13.15" customHeight="1">
      <c r="A16" s="71" t="s">
        <v>73</v>
      </c>
      <c r="B16" s="71" t="s">
        <v>74</v>
      </c>
      <c r="C16" s="20" t="s">
        <v>38</v>
      </c>
      <c r="D16" s="18" t="s">
        <v>39</v>
      </c>
      <c r="E16" s="72">
        <f>'2. Dlh VS'!E16</f>
        <v>1.9291892974233102</v>
      </c>
      <c r="F16" s="72">
        <f>'2. Dlh VS'!F16</f>
        <v>4.6436179109887075</v>
      </c>
      <c r="G16" s="72">
        <f>'2. Dlh VS'!G16</f>
        <v>2.4715155422241022</v>
      </c>
      <c r="H16" s="72">
        <f>'2. Dlh VS'!H16</f>
        <v>5.5375169071103656</v>
      </c>
      <c r="I16" s="72">
        <f>'2. Dlh VS'!I16</f>
        <v>9.7749767243149606</v>
      </c>
      <c r="J16" s="72">
        <f>'2. Dlh VS'!J16</f>
        <v>9.2588731941511604</v>
      </c>
      <c r="K16" s="72">
        <f>'2. Dlh VS'!K16</f>
        <v>6.0714938650199421</v>
      </c>
      <c r="L16" s="72">
        <f>'2. Dlh VS'!L16</f>
        <v>3.6382978037513061</v>
      </c>
      <c r="M16" s="72">
        <f>'2. Dlh VS'!M16</f>
        <v>7.0258799048819958</v>
      </c>
      <c r="N16" s="72">
        <f>'2. Dlh VS'!N16</f>
        <v>6.1640683966853205</v>
      </c>
      <c r="O16" s="72">
        <f>'2. Dlh VS'!O16</f>
        <v>5.6422791473325313</v>
      </c>
      <c r="P16" s="72">
        <f>'2. Dlh VS'!P16</f>
        <v>3.7112661444630932</v>
      </c>
      <c r="Q16" s="72">
        <f>'2. Dlh VS'!Q16</f>
        <v>0.77871790547325448</v>
      </c>
      <c r="R16" s="72">
        <f>'2. Dlh VS'!R16</f>
        <v>0.17340420843381463</v>
      </c>
      <c r="S16" s="72">
        <f>'2. Dlh VS'!S16</f>
        <v>0.2794009109916617</v>
      </c>
      <c r="T16" s="72">
        <f>'2. Dlh VS'!T16</f>
        <v>1.4728813162453072</v>
      </c>
      <c r="U16" s="72">
        <f>'2. Dlh VS'!U16</f>
        <v>1.8709767059921847</v>
      </c>
      <c r="V16" s="72">
        <f>'2. Dlh VS'!V16</f>
        <v>2.4328492419976517</v>
      </c>
      <c r="W16" s="72">
        <f>'2. Dlh VS'!W16</f>
        <v>2.1770206409370441</v>
      </c>
      <c r="X16" s="72">
        <f>'2. Dlh VS'!X16</f>
        <v>2.0701786033995409</v>
      </c>
      <c r="Y16" s="72">
        <f>'2. Dlh VS'!Y16</f>
        <v>1.0824889774887565</v>
      </c>
      <c r="Z16" s="72">
        <f>'2. Dlh VS'!Z16</f>
        <v>0.37696751534371353</v>
      </c>
      <c r="AA16" s="72">
        <f>'2. Dlh VS'!AA16</f>
        <v>0.80342961793464007</v>
      </c>
      <c r="AB16" s="72">
        <f>'2. Dlh VS'!AB16</f>
        <v>1.0070557303458887</v>
      </c>
      <c r="AC16" s="72">
        <f>'2. Dlh VS'!AC16</f>
        <v>0.25967391867269929</v>
      </c>
      <c r="AD16" s="72">
        <f>'2. Dlh VS'!AD16</f>
        <v>1.1823653932001787</v>
      </c>
      <c r="AE16" s="72">
        <f>'2. Dlh VS'!AE16</f>
        <v>0.43110076945450704</v>
      </c>
      <c r="AF16" s="72">
        <f>'2. Dlh VS'!AF16</f>
        <v>2.0340052968280524</v>
      </c>
      <c r="AG16" s="72">
        <f>'2. Dlh VS'!AG16</f>
        <v>2.1741341168506918</v>
      </c>
      <c r="AH16" s="72">
        <f>'2. Dlh VS'!AH16</f>
        <v>0.41584822402186711</v>
      </c>
      <c r="AI16" s="72">
        <f>'2. Dlh VS'!AI16</f>
        <v>0.33237613176434105</v>
      </c>
      <c r="AJ16" s="72" t="str">
        <f>'2. Dlh VS'!AJ16</f>
        <v>n/a</v>
      </c>
      <c r="AK16" s="319" t="s">
        <v>68</v>
      </c>
      <c r="AL16" s="319" t="s">
        <v>68</v>
      </c>
      <c r="AM16" s="319" t="s">
        <v>68</v>
      </c>
      <c r="AN16" s="319" t="s">
        <v>68</v>
      </c>
    </row>
    <row r="17" spans="1:40" ht="13.15" customHeight="1">
      <c r="A17" s="71" t="s">
        <v>75</v>
      </c>
      <c r="B17" s="71" t="s">
        <v>76</v>
      </c>
      <c r="C17" s="20" t="s">
        <v>38</v>
      </c>
      <c r="D17" s="18" t="s">
        <v>39</v>
      </c>
      <c r="E17" s="72">
        <f>'2. Dlh VS'!E17</f>
        <v>26.332607392236046</v>
      </c>
      <c r="F17" s="72">
        <f>'2. Dlh VS'!F17</f>
        <v>20.182265836371808</v>
      </c>
      <c r="G17" s="72">
        <f>'2. Dlh VS'!G17</f>
        <v>18.841162508348564</v>
      </c>
      <c r="H17" s="72">
        <f>'2. Dlh VS'!H17</f>
        <v>24.801630351684505</v>
      </c>
      <c r="I17" s="72">
        <f>'2. Dlh VS'!I17</f>
        <v>23.049743416753593</v>
      </c>
      <c r="J17" s="72">
        <f>'2. Dlh VS'!J17</f>
        <v>24.593669546142035</v>
      </c>
      <c r="K17" s="72">
        <f>'2. Dlh VS'!K17</f>
        <v>41.054112079678838</v>
      </c>
      <c r="L17" s="72">
        <f>'2. Dlh VS'!L17</f>
        <v>46.959648463764609</v>
      </c>
      <c r="M17" s="72">
        <f>'2. Dlh VS'!M17</f>
        <v>44.324494559545109</v>
      </c>
      <c r="N17" s="72">
        <f>'2. Dlh VS'!N17</f>
        <v>39.485152184340343</v>
      </c>
      <c r="O17" s="72">
        <f>'2. Dlh VS'!O17</f>
        <v>37.996426691696975</v>
      </c>
      <c r="P17" s="72">
        <f>'2. Dlh VS'!P17</f>
        <v>38.285334722412458</v>
      </c>
      <c r="Q17" s="72">
        <f>'2. Dlh VS'!Q17</f>
        <v>34.206018994266572</v>
      </c>
      <c r="R17" s="72">
        <f>'2. Dlh VS'!R17</f>
        <v>31.35826837738394</v>
      </c>
      <c r="S17" s="72">
        <f>'2. Dlh VS'!S17</f>
        <v>30.093368100067529</v>
      </c>
      <c r="T17" s="72">
        <f>'2. Dlh VS'!T17</f>
        <v>27.160030560325282</v>
      </c>
      <c r="U17" s="72">
        <f>'2. Dlh VS'!U17</f>
        <v>34.536296095080637</v>
      </c>
      <c r="V17" s="72">
        <f>'2. Dlh VS'!V17</f>
        <v>38.220786099143417</v>
      </c>
      <c r="W17" s="72">
        <f>'2. Dlh VS'!W17</f>
        <v>41.093206011489677</v>
      </c>
      <c r="X17" s="72">
        <f>'2. Dlh VS'!X17</f>
        <v>49.617335977300229</v>
      </c>
      <c r="Y17" s="72">
        <f>'2. Dlh VS'!Y17</f>
        <v>53.528189628724576</v>
      </c>
      <c r="Z17" s="72">
        <f>'2. Dlh VS'!Z17</f>
        <v>53.015107957833031</v>
      </c>
      <c r="AA17" s="72">
        <f>'2. Dlh VS'!AA17</f>
        <v>50.79588510543531</v>
      </c>
      <c r="AB17" s="72">
        <f>'2. Dlh VS'!AB17</f>
        <v>51.128470894959165</v>
      </c>
      <c r="AC17" s="72">
        <f>'2. Dlh VS'!AC17</f>
        <v>51.12183793861611</v>
      </c>
      <c r="AD17" s="72">
        <f>'2. Dlh VS'!AD17</f>
        <v>48.087887243439283</v>
      </c>
      <c r="AE17" s="72">
        <f>'2. Dlh VS'!AE17</f>
        <v>47.578564213754994</v>
      </c>
      <c r="AF17" s="72">
        <f>'2. Dlh VS'!AF17</f>
        <v>56.374134600500838</v>
      </c>
      <c r="AG17" s="72">
        <f>'2. Dlh VS'!AG17</f>
        <v>58.008563426155291</v>
      </c>
      <c r="AH17" s="72">
        <f>'2. Dlh VS'!AH17</f>
        <v>57.286148388316207</v>
      </c>
      <c r="AI17" s="72">
        <f>'2. Dlh VS'!AI17</f>
        <v>55.303922534506086</v>
      </c>
      <c r="AJ17" s="72" t="str">
        <f>'2. Dlh VS'!AJ17</f>
        <v>n/a</v>
      </c>
      <c r="AK17" s="319" t="s">
        <v>68</v>
      </c>
      <c r="AL17" s="319" t="s">
        <v>68</v>
      </c>
      <c r="AM17" s="319" t="s">
        <v>68</v>
      </c>
      <c r="AN17" s="319" t="s">
        <v>68</v>
      </c>
    </row>
    <row r="18" spans="1:40" ht="13.15" customHeight="1">
      <c r="A18" s="70"/>
      <c r="B18" s="70"/>
      <c r="C18" s="20"/>
      <c r="D18" s="20"/>
      <c r="E18" s="69"/>
      <c r="F18" s="69"/>
      <c r="G18" s="69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318"/>
      <c r="AL18" s="317"/>
      <c r="AM18" s="317"/>
      <c r="AN18" s="317"/>
    </row>
    <row r="19" spans="1:40" ht="13.15" customHeight="1">
      <c r="A19" s="27" t="s">
        <v>49</v>
      </c>
      <c r="B19" s="27" t="s">
        <v>50</v>
      </c>
      <c r="C19" s="20" t="s">
        <v>36</v>
      </c>
      <c r="D19" s="18" t="s">
        <v>36</v>
      </c>
      <c r="E19" s="69" t="s">
        <v>51</v>
      </c>
      <c r="F19" s="69" t="s">
        <v>51</v>
      </c>
      <c r="G19" s="69" t="s">
        <v>51</v>
      </c>
      <c r="H19" s="69" t="s">
        <v>51</v>
      </c>
      <c r="I19" s="69" t="s">
        <v>51</v>
      </c>
      <c r="J19" s="69" t="s">
        <v>51</v>
      </c>
      <c r="K19" s="69" t="s">
        <v>51</v>
      </c>
      <c r="L19" s="69" t="s">
        <v>51</v>
      </c>
      <c r="M19" s="69" t="s">
        <v>51</v>
      </c>
      <c r="N19" s="69">
        <f t="shared" ref="N19:AG19" si="0">N3-N33</f>
        <v>13162.468793401047</v>
      </c>
      <c r="O19" s="69">
        <f t="shared" si="0"/>
        <v>13879.003424616616</v>
      </c>
      <c r="P19" s="69">
        <f t="shared" si="0"/>
        <v>14996.192507535017</v>
      </c>
      <c r="Q19" s="69">
        <f t="shared" si="0"/>
        <v>15104.291571732059</v>
      </c>
      <c r="R19" s="69">
        <f t="shared" si="0"/>
        <v>15248.613050786695</v>
      </c>
      <c r="S19" s="69">
        <f t="shared" si="0"/>
        <v>15334.428101706166</v>
      </c>
      <c r="T19" s="69">
        <f t="shared" si="0"/>
        <v>15500.051125406622</v>
      </c>
      <c r="U19" s="69">
        <f t="shared" si="0"/>
        <v>20312.915000000001</v>
      </c>
      <c r="V19" s="69">
        <f t="shared" si="0"/>
        <v>25228.701999999997</v>
      </c>
      <c r="W19" s="69">
        <f t="shared" si="0"/>
        <v>29144.246999999999</v>
      </c>
      <c r="X19" s="69">
        <f t="shared" si="0"/>
        <v>33173.864000000001</v>
      </c>
      <c r="Y19" s="69">
        <f t="shared" si="0"/>
        <v>35596.985000000001</v>
      </c>
      <c r="Z19" s="69">
        <f t="shared" si="0"/>
        <v>37800.701000000001</v>
      </c>
      <c r="AA19" s="69">
        <f t="shared" si="0"/>
        <v>37918.22</v>
      </c>
      <c r="AB19" s="69">
        <f t="shared" si="0"/>
        <v>38187.851000000002</v>
      </c>
      <c r="AC19" s="69">
        <f t="shared" si="0"/>
        <v>38784.137999999999</v>
      </c>
      <c r="AD19" s="69">
        <f t="shared" si="0"/>
        <v>39016.563999999998</v>
      </c>
      <c r="AE19" s="69">
        <f t="shared" si="0"/>
        <v>40768.938000000002</v>
      </c>
      <c r="AF19" s="69">
        <f t="shared" si="0"/>
        <v>45769.208000000006</v>
      </c>
      <c r="AG19" s="69">
        <f t="shared" si="0"/>
        <v>49866.93</v>
      </c>
      <c r="AH19" s="69">
        <f t="shared" ref="AH19:AN19" si="1">AH3-AH33</f>
        <v>52357.270000000004</v>
      </c>
      <c r="AI19" s="69">
        <f t="shared" ref="AI19:AJ19" si="2">AI3-AI33</f>
        <v>59387.509000000005</v>
      </c>
      <c r="AJ19" s="69">
        <f t="shared" si="2"/>
        <v>66912.667999999991</v>
      </c>
      <c r="AK19" s="319">
        <f t="shared" si="1"/>
        <v>75119.186055873666</v>
      </c>
      <c r="AL19" s="319">
        <f t="shared" si="1"/>
        <v>81877.502328017203</v>
      </c>
      <c r="AM19" s="319">
        <f t="shared" si="1"/>
        <v>86336.504577708227</v>
      </c>
      <c r="AN19" s="319">
        <f t="shared" si="1"/>
        <v>90605.816029445166</v>
      </c>
    </row>
    <row r="20" spans="1:40" ht="13.15" customHeight="1">
      <c r="A20" s="27" t="s">
        <v>49</v>
      </c>
      <c r="B20" s="27" t="s">
        <v>50</v>
      </c>
      <c r="C20" s="20" t="s">
        <v>38</v>
      </c>
      <c r="D20" s="18" t="s">
        <v>39</v>
      </c>
      <c r="E20" s="69" t="s">
        <v>51</v>
      </c>
      <c r="F20" s="69" t="s">
        <v>51</v>
      </c>
      <c r="G20" s="69" t="s">
        <v>51</v>
      </c>
      <c r="H20" s="69" t="s">
        <v>51</v>
      </c>
      <c r="I20" s="69" t="s">
        <v>51</v>
      </c>
      <c r="J20" s="69" t="s">
        <v>51</v>
      </c>
      <c r="K20" s="69" t="s">
        <v>51</v>
      </c>
      <c r="L20" s="69" t="s">
        <v>51</v>
      </c>
      <c r="M20" s="69" t="s">
        <v>51</v>
      </c>
      <c r="N20" s="69" t="s">
        <v>51</v>
      </c>
      <c r="O20" s="72">
        <f>O19/'1. Základné ukazovatele'!O17*100</f>
        <v>33.677991561981457</v>
      </c>
      <c r="P20" s="72">
        <f>P19/'1. Základné ukazovatele'!P17*100</f>
        <v>32.602686507615779</v>
      </c>
      <c r="Q20" s="72">
        <f>Q19/'1. Základné ukazovatele'!Q17*100</f>
        <v>30.042806934797905</v>
      </c>
      <c r="R20" s="72">
        <f>R19/'1. Základné ukazovatele'!R17*100</f>
        <v>27.060970008015556</v>
      </c>
      <c r="S20" s="72">
        <f>S19/'1. Základné ukazovatele'!S17*100</f>
        <v>24.270747398661562</v>
      </c>
      <c r="T20" s="72">
        <f>T19/'1. Základné ukazovatele'!T17*100</f>
        <v>22.60913044901092</v>
      </c>
      <c r="U20" s="72">
        <f>U19/'1. Základné ukazovatele'!U17*100</f>
        <v>31.711627957805078</v>
      </c>
      <c r="V20" s="72">
        <f>V19/'1. Základné ukazovatele'!V17*100</f>
        <v>36.708734742101683</v>
      </c>
      <c r="W20" s="72">
        <f>W19/'1. Základné ukazovatele'!W17*100</f>
        <v>40.68749188532658</v>
      </c>
      <c r="X20" s="72">
        <f>X19/'1. Základné ukazovatele'!X17*100</f>
        <v>44.995176840152126</v>
      </c>
      <c r="Y20" s="72">
        <f>Y19/'1. Základné ukazovatele'!Y17*100</f>
        <v>47.689841069521869</v>
      </c>
      <c r="Z20" s="72">
        <f>Z19/'1. Základné ukazovatele'!Z17*100</f>
        <v>49.372473136256353</v>
      </c>
      <c r="AA20" s="72">
        <f>AA19/'1. Základné ukazovatele'!AA17*100</f>
        <v>47.175871494457944</v>
      </c>
      <c r="AB20" s="72">
        <f>AB19/'1. Základné ukazovatele'!AB17*100</f>
        <v>46.786452360649633</v>
      </c>
      <c r="AC20" s="72">
        <f>AC19/'1. Základné ukazovatele'!AC17*100</f>
        <v>45.649665020409508</v>
      </c>
      <c r="AD20" s="72">
        <f>AD19/'1. Základné ukazovatele'!AD17*100</f>
        <v>43.219246775717551</v>
      </c>
      <c r="AE20" s="72">
        <f>AE19/'1. Základné ukazovatele'!AE17*100</f>
        <v>43.120059229487829</v>
      </c>
      <c r="AF20" s="72">
        <f>AF19/'1. Základné ukazovatele'!AF17*100</f>
        <v>48.525145090255997</v>
      </c>
      <c r="AG20" s="72">
        <f>AG19/'1. Základné ukazovatele'!AG17*100</f>
        <v>48.921041659513307</v>
      </c>
      <c r="AH20" s="72">
        <f>AH19/'1. Základné ukazovatele'!AH17*100</f>
        <v>47.577449148722728</v>
      </c>
      <c r="AI20" s="72">
        <f>AI19/'1. Základné ukazovatele'!AI17*100</f>
        <v>47.957663211481254</v>
      </c>
      <c r="AJ20" s="72">
        <f>AJ19/'1. Základné ukazovatele'!AJ17*100</f>
        <v>51.084182857439501</v>
      </c>
      <c r="AK20" s="320">
        <v>54.58145758569961</v>
      </c>
      <c r="AL20" s="320">
        <v>56.465684322338227</v>
      </c>
      <c r="AM20" s="320">
        <v>56.851890434146689</v>
      </c>
      <c r="AN20" s="320">
        <v>57.230494075107238</v>
      </c>
    </row>
    <row r="21" spans="1:40" ht="13.15" customHeight="1">
      <c r="AI21" s="7"/>
      <c r="AJ21" s="7"/>
      <c r="AK21" s="320"/>
      <c r="AL21" s="320"/>
      <c r="AM21" s="320"/>
      <c r="AN21" s="320"/>
    </row>
    <row r="22" spans="1:40" ht="13.15" customHeight="1">
      <c r="A22" s="1" t="s">
        <v>548</v>
      </c>
      <c r="B22" s="1" t="s">
        <v>550</v>
      </c>
      <c r="C22" s="73" t="s">
        <v>77</v>
      </c>
      <c r="D22" s="73" t="s">
        <v>78</v>
      </c>
      <c r="E22" s="69" t="s">
        <v>51</v>
      </c>
      <c r="F22" s="72">
        <f t="shared" ref="F22:AJ22" si="3">F11-E11</f>
        <v>-3.4359129422988417</v>
      </c>
      <c r="G22" s="72">
        <f t="shared" si="3"/>
        <v>-3.5132056967878462</v>
      </c>
      <c r="H22" s="72">
        <f t="shared" si="3"/>
        <v>9.0264692082222027</v>
      </c>
      <c r="I22" s="72">
        <f t="shared" si="3"/>
        <v>2.4855728822736864</v>
      </c>
      <c r="J22" s="72">
        <f t="shared" si="3"/>
        <v>1.0278225992246419</v>
      </c>
      <c r="K22" s="72">
        <f t="shared" si="3"/>
        <v>13.273063204405595</v>
      </c>
      <c r="L22" s="72">
        <f t="shared" si="3"/>
        <v>3.472340322817125</v>
      </c>
      <c r="M22" s="72">
        <f t="shared" si="3"/>
        <v>0.75242819691118967</v>
      </c>
      <c r="N22" s="72">
        <f t="shared" si="3"/>
        <v>-5.7011538834014388</v>
      </c>
      <c r="O22" s="72">
        <f t="shared" ref="O22" si="4">O11-N11</f>
        <v>-2.0105147419961469</v>
      </c>
      <c r="P22" s="72">
        <f t="shared" ref="P22" si="5">P11-O11</f>
        <v>-1.642104972153966</v>
      </c>
      <c r="Q22" s="72">
        <f t="shared" ref="Q22" si="6">Q11-P11</f>
        <v>-7.0118635041787982</v>
      </c>
      <c r="R22" s="72">
        <f t="shared" ref="R22" si="7">R11-Q11</f>
        <v>-3.4530659592729265</v>
      </c>
      <c r="S22" s="72">
        <f t="shared" ref="S22" si="8">S11-R11</f>
        <v>-1.158902343083934</v>
      </c>
      <c r="T22" s="72">
        <f t="shared" ref="T22" si="9">T11-S11</f>
        <v>-1.7398568018460097</v>
      </c>
      <c r="U22" s="72">
        <f t="shared" ref="U22" si="10">U11-T11</f>
        <v>7.7743605425789433</v>
      </c>
      <c r="V22" s="72">
        <f t="shared" ref="V22" si="11">V11-U11</f>
        <v>4.2463625400682403</v>
      </c>
      <c r="W22" s="72">
        <f t="shared" ref="W22" si="12">W11-V11</f>
        <v>2.6165913112856529</v>
      </c>
      <c r="X22" s="72">
        <f t="shared" ref="X22" si="13">X11-W11</f>
        <v>8.4172879282730335</v>
      </c>
      <c r="Y22" s="72">
        <f t="shared" ref="Y22" si="14">Y11-X11</f>
        <v>2.9231640255135787</v>
      </c>
      <c r="Z22" s="72">
        <f t="shared" ref="Z22" si="15">Z11-Y11</f>
        <v>-1.2186031330365878</v>
      </c>
      <c r="AA22" s="72">
        <f t="shared" ref="AA22" si="16">AA11-Z11</f>
        <v>-1.7927607498067957</v>
      </c>
      <c r="AB22" s="72">
        <f t="shared" ref="AB22" si="17">AB11-AA11</f>
        <v>0.53621190193511126</v>
      </c>
      <c r="AC22" s="72">
        <f t="shared" ref="AC22" si="18">AC11-AB11</f>
        <v>-0.75401476801625478</v>
      </c>
      <c r="AD22" s="72">
        <f t="shared" ref="AD22" si="19">AD11-AC11</f>
        <v>-2.1112592206493517</v>
      </c>
      <c r="AE22" s="72">
        <f t="shared" ref="AE22" si="20">AE11-AD11</f>
        <v>-1.2605876534299583</v>
      </c>
      <c r="AF22" s="72">
        <f t="shared" ref="AF22" si="21">AF11-AE11</f>
        <v>10.398474914119397</v>
      </c>
      <c r="AG22" s="72">
        <f t="shared" ref="AG22" si="22">AG11-AF11</f>
        <v>1.7745576456770848</v>
      </c>
      <c r="AH22" s="72">
        <f t="shared" si="3"/>
        <v>-2.4807009306679078</v>
      </c>
      <c r="AI22" s="72">
        <f t="shared" si="3"/>
        <v>-2.0656979460676368</v>
      </c>
      <c r="AJ22" s="72">
        <f t="shared" si="3"/>
        <v>3.6439622183645284</v>
      </c>
      <c r="AK22" s="320">
        <f t="shared" ref="AK22" si="23">AK11-AJ11</f>
        <v>1.7749214091938867</v>
      </c>
      <c r="AL22" s="320">
        <f t="shared" ref="AL22" si="24">AL11-AK11</f>
        <v>1.1720556027223736</v>
      </c>
      <c r="AM22" s="320">
        <f t="shared" ref="AM22" si="25">AM11-AL11</f>
        <v>0.55890557237358252</v>
      </c>
      <c r="AN22" s="320">
        <f t="shared" ref="AN22" si="26">AN11-AM11</f>
        <v>-0.16281121049468794</v>
      </c>
    </row>
    <row r="23" spans="1:40" ht="13.15" customHeight="1">
      <c r="A23" s="1"/>
      <c r="B23" s="1"/>
      <c r="C23" s="73"/>
      <c r="D23" s="73"/>
      <c r="E23" s="69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22"/>
      <c r="AD23" s="22"/>
      <c r="AE23" s="22"/>
      <c r="AF23" s="22"/>
      <c r="AG23" s="22"/>
      <c r="AH23" s="22"/>
      <c r="AI23" s="22"/>
      <c r="AJ23" s="22"/>
      <c r="AK23" s="317"/>
      <c r="AL23" s="317"/>
      <c r="AM23" s="317"/>
      <c r="AN23" s="317"/>
    </row>
    <row r="24" spans="1:40" ht="13.15" customHeight="1">
      <c r="A24" s="1" t="s">
        <v>549</v>
      </c>
      <c r="B24" s="1" t="s">
        <v>551</v>
      </c>
      <c r="C24" s="73"/>
      <c r="D24" s="73"/>
      <c r="E24" s="69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22"/>
      <c r="AD24" s="22"/>
      <c r="AE24" s="22"/>
      <c r="AF24" s="22"/>
      <c r="AG24" s="22"/>
      <c r="AH24" s="22"/>
      <c r="AI24" s="22"/>
      <c r="AJ24" s="22"/>
      <c r="AK24" s="317"/>
      <c r="AL24" s="317"/>
      <c r="AM24" s="317"/>
      <c r="AN24" s="317"/>
    </row>
    <row r="25" spans="1:40" ht="13.15" customHeight="1">
      <c r="A25" s="74" t="s">
        <v>40</v>
      </c>
      <c r="B25" s="74" t="s">
        <v>41</v>
      </c>
      <c r="C25" s="73" t="s">
        <v>38</v>
      </c>
      <c r="D25" s="73" t="s">
        <v>39</v>
      </c>
      <c r="E25" s="69" t="s">
        <v>51</v>
      </c>
      <c r="F25" s="72">
        <f>-'1. Základné ukazovatele'!F5</f>
        <v>2.7235053085000254</v>
      </c>
      <c r="G25" s="72">
        <f>-'1. Základné ukazovatele'!G5</f>
        <v>1.1433812018317004</v>
      </c>
      <c r="H25" s="72">
        <f>-'1. Základné ukazovatele'!H5</f>
        <v>7.3193986511673383</v>
      </c>
      <c r="I25" s="72">
        <f>-'1. Základné ukazovatele'!I5</f>
        <v>3.8735858393263118</v>
      </c>
      <c r="J25" s="72">
        <f>-'1. Základné ukazovatele'!J5</f>
        <v>2.7462980099793417</v>
      </c>
      <c r="K25" s="72">
        <f>-'1. Základné ukazovatele'!K5</f>
        <v>3.7827327923512812</v>
      </c>
      <c r="L25" s="72">
        <f>-'1. Základné ukazovatele'!L5</f>
        <v>8.5847379221508646</v>
      </c>
      <c r="M25" s="72">
        <f>-'1. Základné ukazovatele'!M5</f>
        <v>3.2261280645009176</v>
      </c>
      <c r="N25" s="72">
        <f>-'1. Základné ukazovatele'!N5</f>
        <v>4.6530379473870926</v>
      </c>
      <c r="O25" s="72">
        <f>-'1. Základné ukazovatele'!O5</f>
        <v>0.58557026423078851</v>
      </c>
      <c r="P25" s="72">
        <f>-'1. Základné ukazovatele'!P5</f>
        <v>0.11733900546958376</v>
      </c>
      <c r="Q25" s="72">
        <f>-'1. Základné ukazovatele'!Q5</f>
        <v>1.1358709571930978</v>
      </c>
      <c r="R25" s="72">
        <f>-'1. Základné ukazovatele'!R5</f>
        <v>2.1142482572571986</v>
      </c>
      <c r="S25" s="72">
        <f>-'1. Základné ukazovatele'!S5</f>
        <v>0.63255818812721332</v>
      </c>
      <c r="T25" s="72">
        <f>-'1. Základné ukazovatele'!T5</f>
        <v>1.1706468848917109</v>
      </c>
      <c r="U25" s="72">
        <f>-'1. Základné ukazovatele'!U5</f>
        <v>6.6908788215317188</v>
      </c>
      <c r="V25" s="72">
        <f>-'1. Základné ukazovatele'!V5</f>
        <v>6.2598632836332531</v>
      </c>
      <c r="W25" s="72">
        <f>-'1. Základné ukazovatele'!W5</f>
        <v>2.8102778883002175</v>
      </c>
      <c r="X25" s="72">
        <f>-'1. Základné ukazovatele'!X5</f>
        <v>2.5855242812732255</v>
      </c>
      <c r="Y25" s="72">
        <f>-'1. Základné ukazovatele'!Y5</f>
        <v>0.96115494214437547</v>
      </c>
      <c r="Z25" s="72">
        <f>-'1. Základné ukazovatele'!Z5</f>
        <v>1.3198558559499891</v>
      </c>
      <c r="AA25" s="72">
        <f>-'1. Základné ukazovatele'!AA5</f>
        <v>1.0293133672487966</v>
      </c>
      <c r="AB25" s="72">
        <f>-'1. Základné ukazovatele'!AB5</f>
        <v>0.91109951287404578</v>
      </c>
      <c r="AC25" s="72">
        <f>-'1. Základné ukazovatele'!AC5</f>
        <v>-0.4517516395873763</v>
      </c>
      <c r="AD25" s="72">
        <f>-'1. Základné ukazovatele'!AD5</f>
        <v>-0.33407697957040328</v>
      </c>
      <c r="AE25" s="72">
        <f>-'1. Základné ukazovatele'!AE5</f>
        <v>-2.7098548348717388E-2</v>
      </c>
      <c r="AF25" s="72">
        <f>-'1. Základné ukazovatele'!AF5</f>
        <v>4.1247362718218517</v>
      </c>
      <c r="AG25" s="72">
        <f>-'1. Základné ukazovatele'!AG5</f>
        <v>4.0119999803793567</v>
      </c>
      <c r="AH25" s="72">
        <f>-'1. Základné ukazovatele'!AH5</f>
        <v>0.63318291193532628</v>
      </c>
      <c r="AI25" s="72">
        <f>-'1. Základné ukazovatele'!AI5</f>
        <v>4.0368439158480927</v>
      </c>
      <c r="AJ25" s="72">
        <f>-'1. Základné ukazovatele'!AJ5</f>
        <v>3.8613995026915369</v>
      </c>
      <c r="AK25" s="320">
        <v>3.3489029294486148</v>
      </c>
      <c r="AL25" s="320">
        <v>2.4949339609534738</v>
      </c>
      <c r="AM25" s="320">
        <v>1.7760786963249575</v>
      </c>
      <c r="AN25" s="320">
        <v>0.95874284395227183</v>
      </c>
    </row>
    <row r="26" spans="1:40" ht="13.15" customHeight="1">
      <c r="A26" s="74" t="s">
        <v>79</v>
      </c>
      <c r="B26" s="74" t="s">
        <v>80</v>
      </c>
      <c r="C26" s="73" t="s">
        <v>38</v>
      </c>
      <c r="D26" s="73" t="s">
        <v>39</v>
      </c>
      <c r="E26" s="72" t="s">
        <v>51</v>
      </c>
      <c r="F26" s="72">
        <f>E11*((F32-'1. Základné ukazovatele'!F18)/(100+'1. Základné ukazovatele'!F18))</f>
        <v>-1.3999923505458451</v>
      </c>
      <c r="G26" s="72">
        <f>F11*((G32-'1. Základné ukazovatele'!G18)/(100+'1. Základné ukazovatele'!G18))</f>
        <v>-2.1004658334987694</v>
      </c>
      <c r="H26" s="72">
        <f>G11*((H32-'1. Základné ukazovatele'!H18)/(100+'1. Základné ukazovatele'!H18))</f>
        <v>0.36890025020152106</v>
      </c>
      <c r="I26" s="72">
        <f>H11*((I32-'1. Základné ukazovatele'!I18)/(100+'1. Základné ukazovatele'!I18))</f>
        <v>-0.48385169037555742</v>
      </c>
      <c r="J26" s="72">
        <f>I11*((J32-'1. Základné ukazovatele'!J18)/(100+'1. Základné ukazovatele'!J18))</f>
        <v>-0.16565976991746095</v>
      </c>
      <c r="K26" s="72">
        <f>J11*((K32-'1. Základné ukazovatele'!K18)/(100+'1. Základné ukazovatele'!K18))</f>
        <v>1.2389883407498727</v>
      </c>
      <c r="L26" s="72">
        <f>K11*((L32-'1. Základné ukazovatele'!L18)/(100+'1. Základné ukazovatele'!L18))</f>
        <v>-0.44955634106304893</v>
      </c>
      <c r="M26" s="72">
        <f>L11*((M32-'1. Základné ukazovatele'!M18)/(100+'1. Základné ukazovatele'!M18))</f>
        <v>4.9124074191624123E-2</v>
      </c>
      <c r="N26" s="72">
        <f>M11*((N32-'1. Základné ukazovatele'!N18)/(100+'1. Základné ukazovatele'!N18))</f>
        <v>-0.51724140913548367</v>
      </c>
      <c r="O26" s="72">
        <f>N11*((O32-'1. Základné ukazovatele'!O18)/(100+'1. Základné ukazovatele'!O18))</f>
        <v>-1.8281227806838938</v>
      </c>
      <c r="P26" s="72">
        <f>O11*((P32-'1. Základné ukazovatele'!P18)/(100+'1. Základné ukazovatele'!P18))</f>
        <v>-2.344086594611178</v>
      </c>
      <c r="Q26" s="72">
        <f>P11*((Q32-'1. Základné ukazovatele'!Q18)/(100+'1. Základné ukazovatele'!Q18))</f>
        <v>-1.8358230239428244</v>
      </c>
      <c r="R26" s="72">
        <f>Q11*((R32-'1. Základné ukazovatele'!R18)/(100+'1. Základné ukazovatele'!R18))</f>
        <v>-2.306501913094082</v>
      </c>
      <c r="S26" s="72">
        <f>R11*((S32-'1. Základné ukazovatele'!S18)/(100+'1. Základné ukazovatele'!S18))</f>
        <v>-1.9917754371133938</v>
      </c>
      <c r="T26" s="72">
        <f>S11*((T32-'1. Základné ukazovatele'!T18)/(100+'1. Základné ukazovatele'!T18))</f>
        <v>-1.0289216383467303</v>
      </c>
      <c r="U26" s="72">
        <f>T11*((U32-'1. Základné ukazovatele'!U18)/(100+'1. Základné ukazovatele'!U18))</f>
        <v>3.4706472167182674</v>
      </c>
      <c r="V26" s="72">
        <f>U11*((V32-'1. Základné ukazovatele'!V18)/(100+'1. Základné ukazovatele'!V18))</f>
        <v>-1.1880057622072908</v>
      </c>
      <c r="W26" s="72">
        <f>W27+W28</f>
        <v>-0.10222286443803874</v>
      </c>
      <c r="X26" s="72">
        <f>X27+X28</f>
        <v>0.54934837781974433</v>
      </c>
      <c r="Y26" s="72">
        <f>Y27+Y28</f>
        <v>1.266442068778356</v>
      </c>
      <c r="Z26" s="72">
        <f t="shared" ref="Z26:AH26" si="27">Z27+Z28</f>
        <v>0.55600787002887886</v>
      </c>
      <c r="AA26" s="72">
        <f t="shared" si="27"/>
        <v>-0.78078085025929256</v>
      </c>
      <c r="AB26" s="72">
        <f t="shared" si="27"/>
        <v>0.89518673212712663</v>
      </c>
      <c r="AC26" s="72">
        <f t="shared" si="27"/>
        <v>-0.61242998263388926</v>
      </c>
      <c r="AD26" s="72">
        <f t="shared" si="27"/>
        <v>-1.6853027915248551</v>
      </c>
      <c r="AE26" s="72">
        <f t="shared" si="27"/>
        <v>-0.99385717404130069</v>
      </c>
      <c r="AF26" s="72">
        <f t="shared" si="27"/>
        <v>1.2866679493630244</v>
      </c>
      <c r="AG26" s="72">
        <f t="shared" si="27"/>
        <v>-3.2839913102598706</v>
      </c>
      <c r="AH26" s="72">
        <f t="shared" si="27"/>
        <v>-3.40185873319485</v>
      </c>
      <c r="AI26" s="72">
        <f t="shared" ref="AI26:AN26" si="28">AI27+AI28</f>
        <v>-5.2709983017073192</v>
      </c>
      <c r="AJ26" s="72">
        <f t="shared" si="28"/>
        <v>-1.6262708081400084</v>
      </c>
      <c r="AK26" s="320">
        <f t="shared" si="28"/>
        <v>-1.2924438903373499</v>
      </c>
      <c r="AL26" s="320">
        <f t="shared" si="28"/>
        <v>-1.5008039643799622</v>
      </c>
      <c r="AM26" s="320">
        <f t="shared" si="28"/>
        <v>-1.0862833789540634</v>
      </c>
      <c r="AN26" s="320">
        <f t="shared" si="28"/>
        <v>-0.71878108721057332</v>
      </c>
    </row>
    <row r="27" spans="1:40" ht="13.15" customHeight="1">
      <c r="A27" s="75" t="s">
        <v>81</v>
      </c>
      <c r="B27" s="75" t="s">
        <v>82</v>
      </c>
      <c r="C27" s="73" t="s">
        <v>38</v>
      </c>
      <c r="D27" s="73" t="s">
        <v>39</v>
      </c>
      <c r="E27" s="69" t="s">
        <v>51</v>
      </c>
      <c r="F27" s="72">
        <f>F32/(100+'1. Základné ukazovatele'!F18)*'2a. Dlh VS-ciele'!E11</f>
        <v>3.4058443671967487</v>
      </c>
      <c r="G27" s="72">
        <f>G32/(100+'1. Základné ukazovatele'!G18)*'2a. Dlh VS-ciele'!F11</f>
        <v>2.3312711894026772</v>
      </c>
      <c r="H27" s="72">
        <f>H32/(100+'1. Základné ukazovatele'!H18)*'2a. Dlh VS-ciele'!G11</f>
        <v>2.4959434738247306</v>
      </c>
      <c r="I27" s="72">
        <f>I32/(100+'1. Základné ukazovatele'!I18)*'2a. Dlh VS-ciele'!H11</f>
        <v>2.3927416237768777</v>
      </c>
      <c r="J27" s="72">
        <f>J32/(100+'1. Základné ukazovatele'!J18)*'2a. Dlh VS-ciele'!I11</f>
        <v>2.5504092074474629</v>
      </c>
      <c r="K27" s="72">
        <f>K32/(100+'1. Základné ukazovatele'!K18)*'2a. Dlh VS-ciele'!J11</f>
        <v>3.3902866069525168</v>
      </c>
      <c r="L27" s="72">
        <f>L32/(100+'1. Základné ukazovatele'!L18)*'2a. Dlh VS-ciele'!K11</f>
        <v>4.046535154274153</v>
      </c>
      <c r="M27" s="72">
        <f>M32/(100+'1. Základné ukazovatele'!M18)*'2a. Dlh VS-ciele'!L11</f>
        <v>3.994776621885137</v>
      </c>
      <c r="N27" s="72">
        <f>N32/(100+'1. Základné ukazovatele'!N18)*'2a. Dlh VS-ciele'!M11</f>
        <v>3.5675382724926359</v>
      </c>
      <c r="O27" s="72">
        <f>O32/(100+'1. Základné ukazovatele'!O18)*'2a. Dlh VS-ciele'!N11</f>
        <v>2.5347662875598442</v>
      </c>
      <c r="P27" s="72">
        <f>P32/(100+'1. Základné ukazovatele'!P18)*'2a. Dlh VS-ciele'!O11</f>
        <v>2.1964571448448584</v>
      </c>
      <c r="Q27" s="72">
        <f>Q32/(100+'1. Základné ukazovatele'!Q18)*'2a. Dlh VS-ciele'!P11</f>
        <v>1.7386063700500638</v>
      </c>
      <c r="R27" s="72">
        <f>R32/(100+'1. Základné ukazovatele'!R18)*'2a. Dlh VS-ciele'!Q11</f>
        <v>1.4640872702492143</v>
      </c>
      <c r="S27" s="72">
        <f>S32/(100+'1. Základné ukazovatele'!S18)*'2a. Dlh VS-ciele'!R11</f>
        <v>1.4176797661311129</v>
      </c>
      <c r="T27" s="72">
        <f>T32/(100+'1. Základné ukazovatele'!T18)*'2a. Dlh VS-ciele'!S11</f>
        <v>1.3527742040883011</v>
      </c>
      <c r="U27" s="72">
        <f>U32/(100+'1. Základné ukazovatele'!U18)*'2a. Dlh VS-ciele'!T11</f>
        <v>1.458456859797268</v>
      </c>
      <c r="V27" s="72">
        <f>V31/'1. Základné ukazovatele'!V17*100</f>
        <v>1.2867269925662081</v>
      </c>
      <c r="W27" s="72">
        <f>W31/'1. Základné ukazovatele'!W17*100</f>
        <v>1.5452739443944186</v>
      </c>
      <c r="X27" s="72">
        <f>X31/'1. Základné ukazovatele'!X17*100</f>
        <v>1.780708988221507</v>
      </c>
      <c r="Y27" s="72">
        <f>Y31/'1. Základné ukazovatele'!Y17*100</f>
        <v>1.9001174930703204</v>
      </c>
      <c r="Z27" s="72">
        <f>Z31/'1. Základné ukazovatele'!Z17*100</f>
        <v>1.9252282128410458</v>
      </c>
      <c r="AA27" s="72">
        <f>AA31/'1. Základné ukazovatele'!AA17*100</f>
        <v>1.7527691620539885</v>
      </c>
      <c r="AB27" s="72">
        <f>AB31/'1. Základné ukazovatele'!AB17*100</f>
        <v>1.6824370019700667</v>
      </c>
      <c r="AC27" s="72">
        <f>AC31/'1. Základné ukazovatele'!AC17*100</f>
        <v>1.4364080206778687</v>
      </c>
      <c r="AD27" s="72">
        <f>AD31/'1. Základné ukazovatele'!AD17*100</f>
        <v>1.3400719350347101</v>
      </c>
      <c r="AE27" s="72">
        <f>AE31/'1. Základné ukazovatele'!AE17*100</f>
        <v>1.2321436315079723</v>
      </c>
      <c r="AF27" s="72">
        <f>AF31/'1. Základné ukazovatele'!AF17*100</f>
        <v>1.1711746956656341</v>
      </c>
      <c r="AG27" s="72">
        <f>AG31/'1. Základné ukazovatele'!AG17*100</f>
        <v>1.078218642546366</v>
      </c>
      <c r="AH27" s="72">
        <f>AH31/'1. Základné ukazovatele'!AH17*100</f>
        <v>1.0349625248985883</v>
      </c>
      <c r="AI27" s="72">
        <f>AI31/'1. Základné ukazovatele'!AI17*100</f>
        <v>1.1531745929201538</v>
      </c>
      <c r="AJ27" s="72">
        <f>AJ31/'1. Základné ukazovatele'!AJ17*100</f>
        <v>1.4115193254805318</v>
      </c>
      <c r="AK27" s="320">
        <f>AK31/'1. Základné ukazovatele'!AK17*100</f>
        <v>1.5687034920233118</v>
      </c>
      <c r="AL27" s="320">
        <f>AL31/'1. Základné ukazovatele'!AL17*100</f>
        <v>1.6050660390465252</v>
      </c>
      <c r="AM27" s="320">
        <f>AM31/'1. Základné ukazovatele'!AM17*100</f>
        <v>1.7239213036750429</v>
      </c>
      <c r="AN27" s="320">
        <f>AN31/'1. Základné ukazovatele'!AN17*100</f>
        <v>1.8412571560477282</v>
      </c>
    </row>
    <row r="28" spans="1:40" ht="13.15" customHeight="1">
      <c r="A28" s="75" t="s">
        <v>83</v>
      </c>
      <c r="B28" s="75" t="s">
        <v>84</v>
      </c>
      <c r="C28" s="73" t="s">
        <v>38</v>
      </c>
      <c r="D28" s="73" t="s">
        <v>39</v>
      </c>
      <c r="E28" s="69" t="s">
        <v>51</v>
      </c>
      <c r="F28" s="72">
        <f>-E11*('1. Základné ukazovatele'!F18/(100+'1. Základné ukazovatele'!F18))</f>
        <v>-4.8058367177425936</v>
      </c>
      <c r="G28" s="72">
        <f>-F11*('1. Základné ukazovatele'!G18/(100+'1. Základné ukazovatele'!G18))</f>
        <v>-4.431737022901447</v>
      </c>
      <c r="H28" s="72">
        <f>-G11*('1. Základné ukazovatele'!H18/(100+'1. Základné ukazovatele'!H18))</f>
        <v>-2.1270432236232097</v>
      </c>
      <c r="I28" s="72">
        <f>-H11*('1. Základné ukazovatele'!I18/(100+'1. Základné ukazovatele'!I18))</f>
        <v>-2.8765933141524349</v>
      </c>
      <c r="J28" s="72">
        <f>-I11*('1. Základné ukazovatele'!J18/(100+'1. Základné ukazovatele'!J18))</f>
        <v>-2.716068977364924</v>
      </c>
      <c r="K28" s="72">
        <f>-J11*('1. Základné ukazovatele'!K18/(100+'1. Základné ukazovatele'!K18))</f>
        <v>-2.1512982662026441</v>
      </c>
      <c r="L28" s="72">
        <f>-K11*('1. Základné ukazovatele'!L18/(100+'1. Základné ukazovatele'!L18))</f>
        <v>-4.4960914953372022</v>
      </c>
      <c r="M28" s="72">
        <f>-L11*('1. Základné ukazovatele'!M18/(100+'1. Základné ukazovatele'!M18))</f>
        <v>-3.9456525476935131</v>
      </c>
      <c r="N28" s="72">
        <f>-M11*('1. Základné ukazovatele'!N18/(100+'1. Základné ukazovatele'!N18))</f>
        <v>-4.0847796816281194</v>
      </c>
      <c r="O28" s="72">
        <f>-N11*('1. Základné ukazovatele'!O18/(100+'1. Základné ukazovatele'!O18))</f>
        <v>-4.3628890682437378</v>
      </c>
      <c r="P28" s="72">
        <f>-O11*('1. Základné ukazovatele'!P18/(100+'1. Základné ukazovatele'!P18))</f>
        <v>-4.5405437394560364</v>
      </c>
      <c r="Q28" s="72">
        <f>-P11*('1. Základné ukazovatele'!Q18/(100+'1. Základné ukazovatele'!Q18))</f>
        <v>-3.5744293939928879</v>
      </c>
      <c r="R28" s="72">
        <f>-Q11*('1. Základné ukazovatele'!R18/(100+'1. Základné ukazovatele'!R18))</f>
        <v>-3.7705891833432967</v>
      </c>
      <c r="S28" s="72">
        <f>-R11*('1. Základné ukazovatele'!S18/(100+'1. Základné ukazovatele'!S18))</f>
        <v>-3.4094552032445065</v>
      </c>
      <c r="T28" s="72">
        <f>-S11*('1. Základné ukazovatele'!T18/(100+'1. Základné ukazovatele'!T18))</f>
        <v>-2.3816958424350312</v>
      </c>
      <c r="U28" s="72">
        <f>-T11*('1. Základné ukazovatele'!U18/(100+'1. Základné ukazovatele'!U18))</f>
        <v>2.0121903569209993</v>
      </c>
      <c r="V28" s="72">
        <f>-U11*('1. Základné ukazovatele'!V18/(100+'1. Základné ukazovatele'!V18))</f>
        <v>-2.4747327547734987</v>
      </c>
      <c r="W28" s="72">
        <f>-V11*('1. Základné ukazovatele'!W18/(100+'1. Základné ukazovatele'!W18))</f>
        <v>-1.6474968088324573</v>
      </c>
      <c r="X28" s="72">
        <f>-W11*('1. Základné ukazovatele'!X18/(100+'1. Základné ukazovatele'!X18))</f>
        <v>-1.2313606104017627</v>
      </c>
      <c r="Y28" s="72">
        <f>-X11*('1. Základné ukazovatele'!Y18/(100+'1. Základné ukazovatele'!Y18))</f>
        <v>-0.63367542429196455</v>
      </c>
      <c r="Z28" s="72">
        <f>-Y11*('1. Základné ukazovatele'!Z18/(100+'1. Základné ukazovatele'!Z18))</f>
        <v>-1.369220342812167</v>
      </c>
      <c r="AA28" s="72">
        <f>-Z11*('1. Základné ukazovatele'!AA18/(100+'1. Základné ukazovatele'!AA18))</f>
        <v>-2.533550012313281</v>
      </c>
      <c r="AB28" s="72">
        <f>-AA11*('1. Základné ukazovatele'!AB18/(100+'1. Základné ukazovatele'!AB18))</f>
        <v>-0.78725026984294011</v>
      </c>
      <c r="AC28" s="72">
        <f>-AB11*('1. Základné ukazovatele'!AC18/(100+'1. Základné ukazovatele'!AC18))</f>
        <v>-2.0488380033117579</v>
      </c>
      <c r="AD28" s="72">
        <f>-AC11*('1. Základné ukazovatele'!AD18/(100+'1. Základné ukazovatele'!AD18))</f>
        <v>-3.0253747265595652</v>
      </c>
      <c r="AE28" s="72">
        <f>-AD11*('1. Základné ukazovatele'!AE18/(100+'1. Základné ukazovatele'!AE18))</f>
        <v>-2.226000805549273</v>
      </c>
      <c r="AF28" s="72">
        <f>-AE11*('1. Základné ukazovatele'!AF18/(100+'1. Základné ukazovatele'!AF18))</f>
        <v>0.11549325369739032</v>
      </c>
      <c r="AG28" s="72">
        <f>-AF11*('1. Základné ukazovatele'!AG18/(100+'1. Základné ukazovatele'!AG18))</f>
        <v>-4.3622099528062366</v>
      </c>
      <c r="AH28" s="72">
        <f>-AG11*('1. Základné ukazovatele'!AH18/(100+'1. Základné ukazovatele'!AH18))</f>
        <v>-4.4368212580934383</v>
      </c>
      <c r="AI28" s="72">
        <f>-AH11*('1. Základné ukazovatele'!AI18/(100+'1. Základné ukazovatele'!AI18))</f>
        <v>-6.424172894627473</v>
      </c>
      <c r="AJ28" s="72">
        <f>-AI11*('1. Základné ukazovatele'!AJ18/(100+'1. Základné ukazovatele'!AJ18))</f>
        <v>-3.0377901336205402</v>
      </c>
      <c r="AK28" s="320">
        <f>-AJ11*('1. Základné ukazovatele'!AK18/(100+'1. Základné ukazovatele'!AK18))</f>
        <v>-2.8611473823606617</v>
      </c>
      <c r="AL28" s="320">
        <f>-AK11*('1. Základné ukazovatele'!AL18/(100+'1. Základné ukazovatele'!AL18))</f>
        <v>-3.1058700034264874</v>
      </c>
      <c r="AM28" s="320">
        <f>-AL11*('1. Základné ukazovatele'!AM18/(100+'1. Základné ukazovatele'!AM18))</f>
        <v>-2.8102046826291063</v>
      </c>
      <c r="AN28" s="320">
        <f>-AM11*('1. Základné ukazovatele'!AN18/(100+'1. Základné ukazovatele'!AN18))</f>
        <v>-2.5600382432583015</v>
      </c>
    </row>
    <row r="29" spans="1:40" ht="13.15" customHeight="1">
      <c r="A29" s="76" t="s">
        <v>85</v>
      </c>
      <c r="B29" s="76" t="s">
        <v>85</v>
      </c>
      <c r="C29" s="77" t="s">
        <v>38</v>
      </c>
      <c r="D29" s="77" t="s">
        <v>39</v>
      </c>
      <c r="E29" s="78" t="s">
        <v>51</v>
      </c>
      <c r="F29" s="79">
        <f t="shared" ref="F29:AH29" si="29">F22-F25-F26</f>
        <v>-4.7594259002530217</v>
      </c>
      <c r="G29" s="79">
        <f t="shared" si="29"/>
        <v>-2.5561210651207773</v>
      </c>
      <c r="H29" s="79">
        <f t="shared" si="29"/>
        <v>1.3381703068533433</v>
      </c>
      <c r="I29" s="79">
        <f t="shared" si="29"/>
        <v>-0.90416126667706798</v>
      </c>
      <c r="J29" s="79">
        <f t="shared" si="29"/>
        <v>-1.5528156408372389</v>
      </c>
      <c r="K29" s="79">
        <f t="shared" si="29"/>
        <v>8.2513420713044425</v>
      </c>
      <c r="L29" s="79">
        <f t="shared" si="29"/>
        <v>-4.6628412582706904</v>
      </c>
      <c r="M29" s="79">
        <f t="shared" si="29"/>
        <v>-2.5228239417813523</v>
      </c>
      <c r="N29" s="79">
        <f t="shared" si="29"/>
        <v>-9.8369504216530483</v>
      </c>
      <c r="O29" s="79">
        <f t="shared" si="29"/>
        <v>-0.76796222554304161</v>
      </c>
      <c r="P29" s="79">
        <f t="shared" si="29"/>
        <v>0.58464261698762821</v>
      </c>
      <c r="Q29" s="79">
        <f t="shared" si="29"/>
        <v>-6.3119114374290728</v>
      </c>
      <c r="R29" s="79">
        <f t="shared" si="29"/>
        <v>-3.260812303436043</v>
      </c>
      <c r="S29" s="79">
        <f t="shared" si="29"/>
        <v>0.20031490590224643</v>
      </c>
      <c r="T29" s="79">
        <f t="shared" si="29"/>
        <v>-1.88158204839099</v>
      </c>
      <c r="U29" s="79">
        <f t="shared" si="29"/>
        <v>-2.3871654956710429</v>
      </c>
      <c r="V29" s="79">
        <f t="shared" si="29"/>
        <v>-0.82549498135772192</v>
      </c>
      <c r="W29" s="79">
        <f t="shared" si="29"/>
        <v>-9.1463712576525857E-2</v>
      </c>
      <c r="X29" s="79">
        <f t="shared" si="29"/>
        <v>5.2824152691800634</v>
      </c>
      <c r="Y29" s="79">
        <f t="shared" si="29"/>
        <v>0.69556701459084724</v>
      </c>
      <c r="Z29" s="79">
        <f t="shared" si="29"/>
        <v>-3.0944668590154558</v>
      </c>
      <c r="AA29" s="79">
        <f t="shared" si="29"/>
        <v>-2.0412932667963002</v>
      </c>
      <c r="AB29" s="79">
        <f t="shared" si="29"/>
        <v>-1.270074343066061</v>
      </c>
      <c r="AC29" s="79">
        <f t="shared" si="29"/>
        <v>0.31016685420501078</v>
      </c>
      <c r="AD29" s="79">
        <f t="shared" si="29"/>
        <v>-9.1879449554093329E-2</v>
      </c>
      <c r="AE29" s="79">
        <f t="shared" si="29"/>
        <v>-0.23963193103994018</v>
      </c>
      <c r="AF29" s="79">
        <f t="shared" si="29"/>
        <v>4.9870706929345214</v>
      </c>
      <c r="AG29" s="79">
        <f t="shared" si="29"/>
        <v>1.0465489755575987</v>
      </c>
      <c r="AH29" s="79">
        <f t="shared" si="29"/>
        <v>0.28797489059161618</v>
      </c>
      <c r="AI29" s="79">
        <f t="shared" ref="AI29:AN29" si="30">AI22-AI25-AI26</f>
        <v>-0.83154356020841025</v>
      </c>
      <c r="AJ29" s="79">
        <f t="shared" si="30"/>
        <v>1.4088335238129999</v>
      </c>
      <c r="AK29" s="406">
        <f t="shared" si="30"/>
        <v>-0.28153762991737818</v>
      </c>
      <c r="AL29" s="406">
        <f t="shared" si="30"/>
        <v>0.1779256061488621</v>
      </c>
      <c r="AM29" s="406">
        <f t="shared" si="30"/>
        <v>-0.13088974499731165</v>
      </c>
      <c r="AN29" s="406">
        <f t="shared" si="30"/>
        <v>-0.40277296723638645</v>
      </c>
    </row>
    <row r="30" spans="1:40" ht="13.15" customHeight="1">
      <c r="A30" s="74"/>
      <c r="B30" s="74"/>
      <c r="C30" s="73"/>
      <c r="D30" s="73"/>
      <c r="E30" s="69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C30" s="22"/>
      <c r="AD30" s="22"/>
      <c r="AE30" s="22"/>
      <c r="AF30" s="22"/>
      <c r="AG30" s="22"/>
      <c r="AH30" s="22"/>
      <c r="AI30" s="22"/>
      <c r="AJ30" s="22"/>
      <c r="AK30" s="318"/>
      <c r="AL30" s="317"/>
      <c r="AM30" s="317"/>
      <c r="AN30" s="317"/>
    </row>
    <row r="31" spans="1:40" ht="13.15" customHeight="1">
      <c r="A31" s="80" t="s">
        <v>86</v>
      </c>
      <c r="B31" s="80" t="s">
        <v>87</v>
      </c>
      <c r="C31" s="81" t="s">
        <v>36</v>
      </c>
      <c r="D31" s="18" t="s">
        <v>39</v>
      </c>
      <c r="E31" s="82">
        <f>'2. Dlh VS'!E31</f>
        <v>375.72196773551082</v>
      </c>
      <c r="F31" s="82">
        <f>'2. Dlh VS'!F31</f>
        <v>560.34654451304516</v>
      </c>
      <c r="G31" s="82">
        <f>'2. Dlh VS'!G31</f>
        <v>466.9</v>
      </c>
      <c r="H31" s="82">
        <f>'2. Dlh VS'!H31</f>
        <v>555.29999999999995</v>
      </c>
      <c r="I31" s="82">
        <f>'2. Dlh VS'!I31</f>
        <v>588.1</v>
      </c>
      <c r="J31" s="82">
        <f>'2. Dlh VS'!J31</f>
        <v>683.4</v>
      </c>
      <c r="K31" s="82">
        <f>'2. Dlh VS'!K31</f>
        <v>970.1</v>
      </c>
      <c r="L31" s="82">
        <f>'2. Dlh VS'!L31</f>
        <v>1280</v>
      </c>
      <c r="M31" s="82">
        <f>'2. Dlh VS'!M31</f>
        <v>1370.5</v>
      </c>
      <c r="N31" s="82">
        <f>'2. Dlh VS'!N31</f>
        <v>1329.7</v>
      </c>
      <c r="O31" s="82">
        <f>'2. Dlh VS'!O31</f>
        <v>1044.5999999999999</v>
      </c>
      <c r="P31" s="82">
        <f>'2. Dlh VS'!P31</f>
        <v>1010.3</v>
      </c>
      <c r="Q31" s="82">
        <f>'2. Dlh VS'!Q31</f>
        <v>874.1</v>
      </c>
      <c r="R31" s="82">
        <f>'2. Dlh VS'!R31</f>
        <v>825</v>
      </c>
      <c r="S31" s="82">
        <f>'2. Dlh VS'!S31</f>
        <v>895.7</v>
      </c>
      <c r="T31" s="82">
        <f>'2. Dlh VS'!T31</f>
        <v>927.41600000000005</v>
      </c>
      <c r="U31" s="82">
        <f>'2. Dlh VS'!U31</f>
        <v>934.21600000000001</v>
      </c>
      <c r="V31" s="82">
        <f>'2. Dlh VS'!V31</f>
        <v>884.32500000000005</v>
      </c>
      <c r="W31" s="82">
        <f>'2. Dlh VS'!W31</f>
        <v>1106.8720000000001</v>
      </c>
      <c r="X31" s="82">
        <f>'2. Dlh VS'!X31</f>
        <v>1312.874</v>
      </c>
      <c r="Y31" s="82">
        <f>'2. Dlh VS'!Y31</f>
        <v>1418.299</v>
      </c>
      <c r="Z31" s="82">
        <f>'2. Dlh VS'!Z31</f>
        <v>1473.999</v>
      </c>
      <c r="AA31" s="82">
        <f>'2. Dlh VS'!AA31</f>
        <v>1408.8109999999999</v>
      </c>
      <c r="AB31" s="82">
        <f>'2. Dlh VS'!AB31</f>
        <v>1373.232</v>
      </c>
      <c r="AC31" s="82">
        <f>'2. Dlh VS'!AC31</f>
        <v>1220.3779999999999</v>
      </c>
      <c r="AD31" s="82">
        <f>'2. Dlh VS'!AD31</f>
        <v>1209.7619999999999</v>
      </c>
      <c r="AE31" s="82">
        <f>'2. Dlh VS'!AE31</f>
        <v>1164.961</v>
      </c>
      <c r="AF31" s="82">
        <f>'2. Dlh VS'!AF31</f>
        <v>1104.6590000000001</v>
      </c>
      <c r="AG31" s="82">
        <f>'2. Dlh VS'!AG31</f>
        <v>1099.066</v>
      </c>
      <c r="AH31" s="82">
        <f>'2. Dlh VS'!AH31</f>
        <v>1138.9390000000001</v>
      </c>
      <c r="AI31" s="82">
        <f>'2. Dlh VS'!AI31</f>
        <v>1428.0129999999999</v>
      </c>
      <c r="AJ31" s="82">
        <f>'2. Dlh VS'!AJ31</f>
        <v>1848.88</v>
      </c>
      <c r="AK31" s="321">
        <v>2158.9699999999998</v>
      </c>
      <c r="AL31" s="321">
        <v>2327.41</v>
      </c>
      <c r="AM31" s="321">
        <v>2617.9839999999999</v>
      </c>
      <c r="AN31" s="321">
        <v>2915.03</v>
      </c>
    </row>
    <row r="32" spans="1:40" ht="13.15" customHeight="1">
      <c r="A32" s="83" t="s">
        <v>88</v>
      </c>
      <c r="B32" s="83" t="s">
        <v>89</v>
      </c>
      <c r="C32" s="84" t="s">
        <v>61</v>
      </c>
      <c r="D32" s="84" t="s">
        <v>61</v>
      </c>
      <c r="E32" s="85" t="s">
        <v>51</v>
      </c>
      <c r="F32" s="86">
        <f>'2. Dlh VS'!F32</f>
        <v>14.520166180682786</v>
      </c>
      <c r="G32" s="86">
        <f>'2. Dlh VS'!G32</f>
        <v>11.431079813732742</v>
      </c>
      <c r="H32" s="86">
        <f>'2. Dlh VS'!H32</f>
        <v>13.009439074274248</v>
      </c>
      <c r="I32" s="86">
        <f>'2. Dlh VS'!I32</f>
        <v>8.7127425533693632</v>
      </c>
      <c r="J32" s="86">
        <f>'2. Dlh VS'!J32</f>
        <v>8.4706856962161581</v>
      </c>
      <c r="K32" s="86">
        <f>'2. Dlh VS'!K32</f>
        <v>10.694490589236647</v>
      </c>
      <c r="L32" s="86">
        <f>'2. Dlh VS'!L32</f>
        <v>9.4923322644946371</v>
      </c>
      <c r="M32" s="86">
        <f>'2. Dlh VS'!M32</f>
        <v>8.5628729122653411</v>
      </c>
      <c r="N32" s="86">
        <f>'2. Dlh VS'!N32</f>
        <v>7.5478543936380191</v>
      </c>
      <c r="O32" s="86">
        <f>'2. Dlh VS'!O32</f>
        <v>6.1394805367367171</v>
      </c>
      <c r="P32" s="86">
        <f>'2. Dlh VS'!P32</f>
        <v>5.6178015203144787</v>
      </c>
      <c r="Q32" s="86">
        <f>'2. Dlh VS'!Q32</f>
        <v>4.525008096632761</v>
      </c>
      <c r="R32" s="86">
        <f>'2. Dlh VS'!R32</f>
        <v>4.6904604342771465</v>
      </c>
      <c r="S32" s="86">
        <f>'2. Dlh VS'!S32</f>
        <v>5.0411381380464357</v>
      </c>
      <c r="T32" s="86">
        <f>'2. Dlh VS'!T32</f>
        <v>4.8328772303842245</v>
      </c>
      <c r="U32" s="86">
        <f>'2. Dlh VS'!U32</f>
        <v>4.7591841283756882</v>
      </c>
      <c r="V32" s="86">
        <f>'2. Dlh VS'!V32</f>
        <v>3.7920149532293501</v>
      </c>
      <c r="W32" s="86">
        <f>'2. Dlh VS'!W32</f>
        <v>3.9616173313707406</v>
      </c>
      <c r="X32" s="86">
        <f>'2. Dlh VS'!X32</f>
        <v>4.235863513638515</v>
      </c>
      <c r="Y32" s="86">
        <f>'2. Dlh VS'!Y32</f>
        <v>3.7217915919097644</v>
      </c>
      <c r="Z32" s="86">
        <f>'2. Dlh VS'!Z32</f>
        <v>3.6160320840882583</v>
      </c>
      <c r="AA32" s="86">
        <f>'2. Dlh VS'!AA32</f>
        <v>3.4463625246130571</v>
      </c>
      <c r="AB32" s="86">
        <f>'2. Dlh VS'!AB32</f>
        <v>3.311097512105285</v>
      </c>
      <c r="AC32" s="86">
        <f>'2. Dlh VS'!AC32</f>
        <v>2.8678438527220482</v>
      </c>
      <c r="AD32" s="86">
        <f>'2. Dlh VS'!AD32</f>
        <v>2.7712551385398494</v>
      </c>
      <c r="AE32" s="86">
        <f>'2. Dlh VS'!AE32</f>
        <v>2.6191162225980689</v>
      </c>
      <c r="AF32" s="86">
        <f>'2. Dlh VS'!AF32</f>
        <v>2.4336017554482914</v>
      </c>
      <c r="AG32" s="86">
        <f>'2. Dlh VS'!AG32</f>
        <v>1.9950043299340792</v>
      </c>
      <c r="AH32" s="86">
        <f>'2. Dlh VS'!AH32</f>
        <v>1.856572349152753</v>
      </c>
      <c r="AI32" s="86">
        <f>'2. Dlh VS'!AI32</f>
        <v>2.248875847907454</v>
      </c>
      <c r="AJ32" s="86">
        <f>'2. Dlh VS'!AJ32</f>
        <v>2.6835729089244955</v>
      </c>
      <c r="AK32" s="322">
        <f>AK31/AJ3*100</f>
        <v>2.7804468993651876</v>
      </c>
      <c r="AL32" s="322">
        <f t="shared" ref="AL32:AN32" si="31">AL31/AK3*100</f>
        <v>2.7697758189140038</v>
      </c>
      <c r="AM32" s="322">
        <f t="shared" si="31"/>
        <v>2.9013924297908358</v>
      </c>
      <c r="AN32" s="322">
        <f t="shared" si="31"/>
        <v>3.057240957469455</v>
      </c>
    </row>
    <row r="33" spans="1:40" ht="14.25" customHeight="1">
      <c r="A33" s="83" t="s">
        <v>90</v>
      </c>
      <c r="B33" s="83" t="s">
        <v>91</v>
      </c>
      <c r="C33" s="84" t="s">
        <v>36</v>
      </c>
      <c r="D33" s="84" t="s">
        <v>36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5">
        <f>'2. Dlh VS'!K33</f>
        <v>1474.6</v>
      </c>
      <c r="L33" s="85">
        <f>'2. Dlh VS'!L33</f>
        <v>1378.2</v>
      </c>
      <c r="M33" s="85">
        <f>'2. Dlh VS'!M33</f>
        <v>1532</v>
      </c>
      <c r="N33" s="85">
        <f>'2. Dlh VS'!N33</f>
        <v>3852</v>
      </c>
      <c r="O33" s="85">
        <f>'2. Dlh VS'!O33</f>
        <v>4104.8999999999996</v>
      </c>
      <c r="P33" s="85">
        <f>'2. Dlh VS'!P33</f>
        <v>4320.8999999999996</v>
      </c>
      <c r="Q33" s="85">
        <f>'2. Dlh VS'!Q33</f>
        <v>2484.6</v>
      </c>
      <c r="R33" s="85">
        <f>'2. Dlh VS'!R33</f>
        <v>2519.1999999999998</v>
      </c>
      <c r="S33" s="85">
        <f>'2. Dlh VS'!S33</f>
        <v>3855.3</v>
      </c>
      <c r="T33" s="85">
        <f>'2. Dlh VS'!T33</f>
        <v>4129.7</v>
      </c>
      <c r="U33" s="85">
        <f>'2. Dlh VS'!U33</f>
        <v>3007.7999999999997</v>
      </c>
      <c r="V33" s="85">
        <f>'2. Dlh VS'!V33</f>
        <v>2711.2</v>
      </c>
      <c r="W33" s="85">
        <f>'2. Dlh VS'!W33</f>
        <v>1850</v>
      </c>
      <c r="X33" s="85">
        <f>'2. Dlh VS'!X33</f>
        <v>4934.1000000000004</v>
      </c>
      <c r="Y33" s="85">
        <f>'2. Dlh VS'!Y33</f>
        <v>5165.9000000000005</v>
      </c>
      <c r="Z33" s="85">
        <f>'2. Dlh VS'!Z33</f>
        <v>3077.5</v>
      </c>
      <c r="AA33" s="85">
        <f>'2. Dlh VS'!AA33</f>
        <v>3555.4</v>
      </c>
      <c r="AB33" s="85">
        <f>'2. Dlh VS'!AB33</f>
        <v>4366</v>
      </c>
      <c r="AC33" s="85">
        <f>'2. Dlh VS'!AC33</f>
        <v>4869.8</v>
      </c>
      <c r="AD33" s="85">
        <f>'2. Dlh VS'!AD33</f>
        <v>5462.6</v>
      </c>
      <c r="AE33" s="85">
        <f>'2. Dlh VS'!AE33</f>
        <v>4623</v>
      </c>
      <c r="AF33" s="85">
        <f>'2. Dlh VS'!AF33</f>
        <v>9321.6999999999989</v>
      </c>
      <c r="AG33" s="85">
        <f>'2. Dlh VS'!AG33</f>
        <v>11479.4</v>
      </c>
      <c r="AH33" s="85">
        <f>'2. Dlh VS'!AH33</f>
        <v>11141.7</v>
      </c>
      <c r="AI33" s="85">
        <f>'2. Dlh VS'!AI33</f>
        <v>9508.7000000000007</v>
      </c>
      <c r="AJ33" s="85">
        <f>'2. Dlh VS'!AJ33</f>
        <v>10735.641000000001</v>
      </c>
      <c r="AK33" s="323">
        <v>8909.6362086137851</v>
      </c>
      <c r="AL33" s="323">
        <v>8354.4832909958313</v>
      </c>
      <c r="AM33" s="323">
        <v>9011.8843962781175</v>
      </c>
      <c r="AN33" s="323">
        <v>8537.7998602190928</v>
      </c>
    </row>
    <row r="34" spans="1:40" ht="13.15" customHeight="1">
      <c r="A34" s="87" t="s">
        <v>92</v>
      </c>
      <c r="B34" s="87" t="s">
        <v>93</v>
      </c>
      <c r="C34" s="88" t="s">
        <v>38</v>
      </c>
      <c r="D34" s="88" t="s">
        <v>39</v>
      </c>
      <c r="E34" s="89" t="s">
        <v>51</v>
      </c>
      <c r="F34" s="90" t="s">
        <v>51</v>
      </c>
      <c r="G34" s="90" t="s">
        <v>51</v>
      </c>
      <c r="H34" s="90" t="s">
        <v>51</v>
      </c>
      <c r="I34" s="90" t="s">
        <v>51</v>
      </c>
      <c r="J34" s="90" t="s">
        <v>51</v>
      </c>
      <c r="K34" s="90" t="s">
        <v>51</v>
      </c>
      <c r="L34" s="90" t="s">
        <v>51</v>
      </c>
      <c r="M34" s="90" t="s">
        <v>51</v>
      </c>
      <c r="N34" s="90">
        <f>'2. Dlh VS'!N34</f>
        <v>10.334780345673183</v>
      </c>
      <c r="O34" s="90">
        <f>'2. Dlh VS'!O34</f>
        <v>9.9607142770480621</v>
      </c>
      <c r="P34" s="90">
        <f>'2. Dlh VS'!P34</f>
        <v>9.3939143592597745</v>
      </c>
      <c r="Q34" s="90">
        <f>'2. Dlh VS'!Q34</f>
        <v>4.9419304278988534</v>
      </c>
      <c r="R34" s="90">
        <f>'2. Dlh VS'!R34</f>
        <v>4.4707013954082671</v>
      </c>
      <c r="S34" s="90">
        <f>'2. Dlh VS'!S34</f>
        <v>6.1020216616783296</v>
      </c>
      <c r="T34" s="90">
        <f>'2. Dlh VS'!T34</f>
        <v>6.0237818094829665</v>
      </c>
      <c r="U34" s="90">
        <f>'2. Dlh VS'!U34</f>
        <v>4.6956448432677487</v>
      </c>
      <c r="V34" s="90">
        <f>'2. Dlh VS'!V34</f>
        <v>3.9449005990393831</v>
      </c>
      <c r="W34" s="90">
        <f>'2. Dlh VS'!W34</f>
        <v>2.5827347671001473</v>
      </c>
      <c r="X34" s="90">
        <f>'2. Dlh VS'!X34</f>
        <v>6.6923377405476376</v>
      </c>
      <c r="Y34" s="90">
        <f>'2. Dlh VS'!Y34</f>
        <v>6.9208375366914652</v>
      </c>
      <c r="Z34" s="90">
        <f>'2. Dlh VS'!Z34</f>
        <v>4.0196023369203902</v>
      </c>
      <c r="AA34" s="90">
        <f>'2. Dlh VS'!AA34</f>
        <v>4.4234432289120047</v>
      </c>
      <c r="AB34" s="90">
        <f>'2. Dlh VS'!AB34</f>
        <v>5.3490742646554335</v>
      </c>
      <c r="AC34" s="90">
        <f>'2. Dlh VS'!AC34</f>
        <v>5.7318468368792992</v>
      </c>
      <c r="AD34" s="90">
        <f>'2. Dlh VS'!AD34</f>
        <v>6.051005860921908</v>
      </c>
      <c r="AE34" s="90">
        <f>'2. Dlh VS'!AE34</f>
        <v>4.8896057537216739</v>
      </c>
      <c r="AF34" s="90">
        <f>'2. Dlh VS'!AF34</f>
        <v>9.8829948070728957</v>
      </c>
      <c r="AG34" s="90">
        <f>'2. Dlh VS'!AG34</f>
        <v>11.261655883492669</v>
      </c>
      <c r="AH34" s="90">
        <f>'2. Dlh VS'!AH34</f>
        <v>10.124547463615349</v>
      </c>
      <c r="AI34" s="90">
        <f>'2. Dlh VS'!AI34</f>
        <v>7.678635454789184</v>
      </c>
      <c r="AJ34" s="90">
        <f>'2. Dlh VS'!AJ34</f>
        <v>8.1960780271954601</v>
      </c>
      <c r="AK34" s="324">
        <f>AK33/'1. Základné ukazovatele'!AK17*100</f>
        <v>6.4737247081292404</v>
      </c>
      <c r="AL34" s="324">
        <f>AL33/'1. Základné ukazovatele'!AL17*100</f>
        <v>5.761553574212992</v>
      </c>
      <c r="AM34" s="324">
        <f>AM33/'1. Základné ukazovatele'!AM17*100</f>
        <v>5.9342530347781155</v>
      </c>
      <c r="AN34" s="324">
        <f>AN33/'1. Základné ukazovatele'!AN17*100</f>
        <v>5.3928381833228807</v>
      </c>
    </row>
    <row r="35" spans="1:40" ht="13.15" customHeight="1">
      <c r="A35" s="59" t="s">
        <v>94</v>
      </c>
      <c r="B35" s="59" t="s">
        <v>96</v>
      </c>
      <c r="C35" s="84"/>
      <c r="D35" s="84"/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AC35" s="93"/>
      <c r="AG35" s="93"/>
      <c r="AH35" s="93"/>
      <c r="AM35" s="93"/>
      <c r="AN35" s="93" t="s">
        <v>95</v>
      </c>
    </row>
    <row r="36" spans="1:40" ht="13.15" customHeight="1">
      <c r="A36" s="59" t="s">
        <v>552</v>
      </c>
      <c r="B36" s="59" t="s">
        <v>553</v>
      </c>
      <c r="C36" s="1"/>
      <c r="D36" s="1"/>
      <c r="E36" s="43"/>
      <c r="F36" s="43"/>
      <c r="G36" s="43"/>
      <c r="H36" s="43"/>
      <c r="I36" s="43"/>
      <c r="J36" s="43"/>
      <c r="K36" s="43"/>
      <c r="L36" s="43"/>
      <c r="M36" s="43"/>
      <c r="N36" s="94"/>
      <c r="O36" s="43"/>
      <c r="P36" s="43"/>
      <c r="T36" s="93"/>
      <c r="U36" s="93"/>
      <c r="V36" s="93"/>
      <c r="W36" s="93"/>
      <c r="X36" s="93"/>
      <c r="Y36" s="93"/>
      <c r="AG36" s="93"/>
      <c r="AH36" s="93"/>
      <c r="AM36" s="93"/>
      <c r="AN36" s="93" t="s">
        <v>97</v>
      </c>
    </row>
    <row r="37" spans="1:40" ht="13.15" customHeight="1">
      <c r="A37" s="59" t="s">
        <v>605</v>
      </c>
      <c r="B37" s="59" t="s">
        <v>606</v>
      </c>
      <c r="C37" s="84"/>
      <c r="D37" s="84"/>
      <c r="E37" s="403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4"/>
      <c r="AJ37" s="404"/>
      <c r="AK37" s="403"/>
      <c r="AL37" s="403"/>
      <c r="AM37" s="403"/>
      <c r="AN37" s="403"/>
    </row>
    <row r="38" spans="1:40" ht="13.15" customHeight="1">
      <c r="C38" s="1"/>
      <c r="D38" s="1"/>
      <c r="E38" s="403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3"/>
      <c r="AF38" s="403"/>
      <c r="AG38" s="403"/>
      <c r="AH38" s="403"/>
      <c r="AI38" s="404"/>
      <c r="AJ38" s="404"/>
      <c r="AK38" s="403"/>
      <c r="AL38" s="403"/>
      <c r="AM38" s="403"/>
      <c r="AN38" s="403"/>
    </row>
    <row r="39" spans="1:40" ht="13.15" customHeight="1">
      <c r="C39" s="1"/>
      <c r="D39" s="1"/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5"/>
      <c r="AJ39" s="405"/>
      <c r="AK39" s="405"/>
      <c r="AL39" s="405"/>
      <c r="AM39" s="405"/>
      <c r="AN39" s="405"/>
    </row>
    <row r="40" spans="1:40" ht="13.15" customHeight="1">
      <c r="C40" s="1"/>
      <c r="D40" s="1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5"/>
      <c r="AJ40" s="405"/>
      <c r="AK40" s="405"/>
      <c r="AL40" s="405"/>
      <c r="AM40" s="405"/>
      <c r="AN40" s="405"/>
    </row>
    <row r="41" spans="1:40" ht="13.15" customHeight="1"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5"/>
      <c r="AJ41" s="405"/>
      <c r="AK41" s="405"/>
      <c r="AL41" s="405"/>
      <c r="AM41" s="405"/>
      <c r="AN41" s="405"/>
    </row>
    <row r="42" spans="1:40" ht="13.15" customHeight="1"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5"/>
      <c r="AJ42" s="405"/>
      <c r="AK42" s="405"/>
      <c r="AL42" s="405"/>
      <c r="AM42" s="405"/>
      <c r="AN42" s="405"/>
    </row>
    <row r="43" spans="1:40" ht="13.15" customHeight="1">
      <c r="E43" s="403"/>
      <c r="F43" s="403"/>
      <c r="G43" s="403"/>
      <c r="H43" s="403"/>
      <c r="I43" s="403"/>
      <c r="J43" s="403"/>
      <c r="K43" s="403"/>
      <c r="L43" s="403"/>
      <c r="M43" s="403"/>
      <c r="N43" s="403"/>
      <c r="O43" s="403"/>
      <c r="P43" s="403"/>
      <c r="Q43" s="403"/>
      <c r="R43" s="403"/>
      <c r="S43" s="403"/>
      <c r="T43" s="403"/>
      <c r="U43" s="403"/>
      <c r="V43" s="403"/>
      <c r="W43" s="403"/>
      <c r="X43" s="403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5"/>
      <c r="AJ43" s="405"/>
      <c r="AK43" s="405"/>
      <c r="AL43" s="405"/>
      <c r="AM43" s="405"/>
      <c r="AN43" s="405"/>
    </row>
    <row r="44" spans="1:40" ht="13.15" customHeight="1">
      <c r="E44" s="403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5"/>
      <c r="AJ44" s="405"/>
      <c r="AK44" s="405"/>
      <c r="AL44" s="405"/>
      <c r="AM44" s="405"/>
      <c r="AN44" s="405"/>
    </row>
    <row r="45" spans="1:40" ht="13.15" customHeight="1">
      <c r="E45" s="403"/>
      <c r="F45" s="403"/>
      <c r="G45" s="403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5"/>
      <c r="AJ45" s="405"/>
      <c r="AK45" s="405"/>
      <c r="AL45" s="405"/>
      <c r="AM45" s="405"/>
      <c r="AN45" s="405"/>
    </row>
    <row r="46" spans="1:40" ht="13.15" customHeight="1">
      <c r="E46" s="403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4"/>
      <c r="AJ46" s="404"/>
      <c r="AK46" s="403"/>
      <c r="AL46" s="403"/>
      <c r="AM46" s="403"/>
      <c r="AN46" s="403"/>
    </row>
    <row r="47" spans="1:40" ht="13.15" customHeight="1">
      <c r="E47" s="403"/>
      <c r="F47" s="403"/>
      <c r="G47" s="403"/>
      <c r="H47" s="403"/>
      <c r="I47" s="403"/>
      <c r="J47" s="403"/>
      <c r="K47" s="403"/>
      <c r="L47" s="403"/>
      <c r="M47" s="403"/>
      <c r="N47" s="403"/>
      <c r="O47" s="403"/>
      <c r="P47" s="403"/>
      <c r="Q47" s="403"/>
      <c r="R47" s="403"/>
      <c r="S47" s="403"/>
      <c r="T47" s="403"/>
      <c r="U47" s="403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403"/>
      <c r="AH47" s="403"/>
      <c r="AI47" s="404"/>
      <c r="AJ47" s="404"/>
      <c r="AK47" s="403"/>
      <c r="AL47" s="403"/>
      <c r="AM47" s="403"/>
      <c r="AN47" s="403"/>
    </row>
    <row r="48" spans="1:40" ht="13.15" customHeight="1">
      <c r="E48" s="403"/>
      <c r="F48" s="403"/>
      <c r="G48" s="403"/>
      <c r="H48" s="403"/>
      <c r="I48" s="403"/>
      <c r="J48" s="403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403"/>
      <c r="V48" s="403"/>
      <c r="W48" s="403"/>
      <c r="X48" s="403"/>
      <c r="Y48" s="403"/>
      <c r="Z48" s="403"/>
      <c r="AA48" s="403"/>
      <c r="AB48" s="403"/>
      <c r="AC48" s="403"/>
      <c r="AD48" s="403"/>
      <c r="AE48" s="403"/>
      <c r="AF48" s="403"/>
      <c r="AG48" s="403"/>
      <c r="AH48" s="403"/>
      <c r="AI48" s="404"/>
      <c r="AJ48" s="404"/>
      <c r="AK48" s="403"/>
      <c r="AL48" s="403"/>
      <c r="AM48" s="403"/>
      <c r="AN48" s="403"/>
    </row>
    <row r="49" spans="5:40" ht="13.15" customHeight="1"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403"/>
      <c r="AH49" s="403"/>
      <c r="AI49" s="404"/>
      <c r="AJ49" s="404"/>
      <c r="AK49" s="403"/>
      <c r="AL49" s="403"/>
      <c r="AM49" s="403"/>
      <c r="AN49" s="403"/>
    </row>
    <row r="50" spans="5:40" ht="13.15" customHeight="1">
      <c r="E50" s="403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3"/>
      <c r="AA50" s="403"/>
      <c r="AB50" s="403"/>
      <c r="AC50" s="403"/>
      <c r="AD50" s="403"/>
      <c r="AE50" s="403"/>
      <c r="AF50" s="403"/>
      <c r="AG50" s="403"/>
      <c r="AH50" s="403"/>
      <c r="AI50" s="404"/>
      <c r="AJ50" s="404"/>
      <c r="AK50" s="403"/>
      <c r="AL50" s="403"/>
      <c r="AM50" s="403"/>
      <c r="AN50" s="403"/>
    </row>
    <row r="51" spans="5:40" ht="13.15" customHeight="1">
      <c r="E51" s="403"/>
      <c r="F51" s="403"/>
      <c r="G51" s="403"/>
      <c r="H51" s="403"/>
      <c r="I51" s="403"/>
      <c r="J51" s="403"/>
      <c r="K51" s="403"/>
      <c r="L51" s="403"/>
      <c r="M51" s="403"/>
      <c r="N51" s="403"/>
      <c r="O51" s="403"/>
      <c r="P51" s="403"/>
      <c r="Q51" s="403"/>
      <c r="R51" s="403"/>
      <c r="S51" s="403"/>
      <c r="T51" s="403"/>
      <c r="U51" s="403"/>
      <c r="V51" s="403"/>
      <c r="W51" s="403"/>
      <c r="X51" s="403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4"/>
      <c r="AJ51" s="404"/>
      <c r="AK51" s="403"/>
      <c r="AL51" s="403"/>
      <c r="AM51" s="403"/>
      <c r="AN51" s="403"/>
    </row>
    <row r="52" spans="5:40" ht="13.15" customHeight="1">
      <c r="E52" s="403"/>
      <c r="F52" s="403"/>
      <c r="G52" s="403"/>
      <c r="H52" s="403"/>
      <c r="I52" s="403"/>
      <c r="J52" s="403"/>
      <c r="K52" s="403"/>
      <c r="L52" s="403"/>
      <c r="M52" s="403"/>
      <c r="N52" s="403"/>
      <c r="O52" s="403"/>
      <c r="P52" s="403"/>
      <c r="Q52" s="403"/>
      <c r="R52" s="403"/>
      <c r="S52" s="403"/>
      <c r="T52" s="403"/>
      <c r="U52" s="403"/>
      <c r="V52" s="403"/>
      <c r="W52" s="403"/>
      <c r="X52" s="403"/>
      <c r="Y52" s="403"/>
      <c r="Z52" s="403"/>
      <c r="AA52" s="403"/>
      <c r="AB52" s="403"/>
      <c r="AC52" s="403"/>
      <c r="AD52" s="403"/>
      <c r="AE52" s="403"/>
      <c r="AF52" s="403"/>
      <c r="AG52" s="403"/>
      <c r="AH52" s="403"/>
      <c r="AI52" s="404"/>
      <c r="AJ52" s="404"/>
      <c r="AK52" s="403"/>
      <c r="AL52" s="403"/>
      <c r="AM52" s="403"/>
      <c r="AN52" s="403"/>
    </row>
    <row r="53" spans="5:40" ht="13.15" customHeight="1">
      <c r="E53" s="403"/>
      <c r="F53" s="403"/>
      <c r="G53" s="403"/>
      <c r="H53" s="403"/>
      <c r="I53" s="403"/>
      <c r="J53" s="403"/>
      <c r="K53" s="403"/>
      <c r="L53" s="403"/>
      <c r="M53" s="403"/>
      <c r="N53" s="403"/>
      <c r="O53" s="403"/>
      <c r="P53" s="403"/>
      <c r="Q53" s="403"/>
      <c r="R53" s="403"/>
      <c r="S53" s="403"/>
      <c r="T53" s="403"/>
      <c r="U53" s="403"/>
      <c r="V53" s="403"/>
      <c r="W53" s="403"/>
      <c r="X53" s="403"/>
      <c r="Y53" s="403"/>
      <c r="Z53" s="403"/>
      <c r="AA53" s="403"/>
      <c r="AB53" s="403"/>
      <c r="AC53" s="403"/>
      <c r="AD53" s="403"/>
      <c r="AE53" s="403"/>
      <c r="AF53" s="403"/>
      <c r="AG53" s="403"/>
      <c r="AH53" s="403"/>
      <c r="AI53" s="404"/>
      <c r="AJ53" s="404"/>
      <c r="AK53" s="403"/>
      <c r="AL53" s="403"/>
      <c r="AM53" s="403"/>
      <c r="AN53" s="403"/>
    </row>
    <row r="54" spans="5:40" ht="13.15" customHeight="1">
      <c r="E54" s="403"/>
      <c r="F54" s="403"/>
      <c r="G54" s="403"/>
      <c r="H54" s="403"/>
      <c r="I54" s="403"/>
      <c r="J54" s="403"/>
      <c r="K54" s="403"/>
      <c r="L54" s="403"/>
      <c r="M54" s="403"/>
      <c r="N54" s="403"/>
      <c r="O54" s="403"/>
      <c r="P54" s="403"/>
      <c r="Q54" s="403"/>
      <c r="R54" s="403"/>
      <c r="S54" s="403"/>
      <c r="T54" s="403"/>
      <c r="U54" s="403"/>
      <c r="V54" s="403"/>
      <c r="W54" s="403"/>
      <c r="X54" s="403"/>
      <c r="Y54" s="403"/>
      <c r="Z54" s="403"/>
      <c r="AA54" s="403"/>
      <c r="AB54" s="403"/>
      <c r="AC54" s="403"/>
      <c r="AD54" s="403"/>
      <c r="AE54" s="403"/>
      <c r="AF54" s="403"/>
      <c r="AG54" s="403"/>
      <c r="AH54" s="403"/>
      <c r="AI54" s="404"/>
      <c r="AJ54" s="404"/>
      <c r="AK54" s="403"/>
      <c r="AL54" s="403"/>
      <c r="AM54" s="403"/>
      <c r="AN54" s="403"/>
    </row>
    <row r="55" spans="5:40" ht="13.15" customHeight="1"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03"/>
      <c r="AG55" s="403"/>
      <c r="AH55" s="403"/>
      <c r="AI55" s="404"/>
      <c r="AJ55" s="404"/>
      <c r="AK55" s="403"/>
      <c r="AL55" s="403"/>
      <c r="AM55" s="403"/>
      <c r="AN55" s="403"/>
    </row>
    <row r="56" spans="5:40" ht="13.15" customHeight="1">
      <c r="E56" s="403"/>
      <c r="F56" s="403"/>
      <c r="G56" s="403"/>
      <c r="H56" s="403"/>
      <c r="I56" s="403"/>
      <c r="J56" s="403"/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3"/>
      <c r="AH56" s="403"/>
      <c r="AI56" s="404"/>
      <c r="AJ56" s="404"/>
      <c r="AK56" s="403"/>
      <c r="AL56" s="403"/>
      <c r="AM56" s="403"/>
      <c r="AN56" s="403"/>
    </row>
    <row r="57" spans="5:40" ht="13.15" customHeight="1">
      <c r="E57" s="403"/>
      <c r="F57" s="403"/>
      <c r="G57" s="403"/>
      <c r="H57" s="403"/>
      <c r="I57" s="403"/>
      <c r="J57" s="403"/>
      <c r="K57" s="403"/>
      <c r="L57" s="403"/>
      <c r="M57" s="403"/>
      <c r="N57" s="403"/>
      <c r="O57" s="403"/>
      <c r="P57" s="403"/>
      <c r="Q57" s="403"/>
      <c r="R57" s="403"/>
      <c r="S57" s="403"/>
      <c r="T57" s="403"/>
      <c r="U57" s="403"/>
      <c r="V57" s="403"/>
      <c r="W57" s="403"/>
      <c r="X57" s="403"/>
      <c r="Y57" s="403"/>
      <c r="Z57" s="403"/>
      <c r="AA57" s="403"/>
      <c r="AB57" s="403"/>
      <c r="AC57" s="403"/>
      <c r="AD57" s="403"/>
      <c r="AE57" s="403"/>
      <c r="AF57" s="403"/>
      <c r="AG57" s="403"/>
      <c r="AH57" s="403"/>
      <c r="AI57" s="404"/>
      <c r="AJ57" s="404"/>
      <c r="AK57" s="403"/>
      <c r="AL57" s="403"/>
      <c r="AM57" s="403"/>
      <c r="AN57" s="403"/>
    </row>
    <row r="58" spans="5:40" ht="13.15" customHeight="1">
      <c r="E58" s="403"/>
      <c r="F58" s="403"/>
      <c r="G58" s="403"/>
      <c r="H58" s="403"/>
      <c r="I58" s="403"/>
      <c r="J58" s="403"/>
      <c r="K58" s="403"/>
      <c r="L58" s="403"/>
      <c r="M58" s="403"/>
      <c r="N58" s="403"/>
      <c r="O58" s="403"/>
      <c r="P58" s="403"/>
      <c r="Q58" s="403"/>
      <c r="R58" s="403"/>
      <c r="S58" s="403"/>
      <c r="T58" s="403"/>
      <c r="U58" s="403"/>
      <c r="V58" s="403"/>
      <c r="W58" s="403"/>
      <c r="X58" s="403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4"/>
      <c r="AJ58" s="404"/>
      <c r="AK58" s="403"/>
      <c r="AL58" s="403"/>
      <c r="AM58" s="403"/>
      <c r="AN58" s="403"/>
    </row>
    <row r="59" spans="5:40" ht="13.15" customHeight="1"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403"/>
      <c r="R59" s="403"/>
      <c r="S59" s="403"/>
      <c r="T59" s="403"/>
      <c r="U59" s="403"/>
      <c r="V59" s="403"/>
      <c r="W59" s="403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4"/>
      <c r="AJ59" s="404"/>
      <c r="AK59" s="403"/>
      <c r="AL59" s="403"/>
      <c r="AM59" s="403"/>
      <c r="AN59" s="403"/>
    </row>
    <row r="60" spans="5:40" ht="13.15" customHeight="1"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403"/>
      <c r="R60" s="403"/>
      <c r="S60" s="403"/>
      <c r="T60" s="403"/>
      <c r="U60" s="403"/>
      <c r="V60" s="403"/>
      <c r="W60" s="403"/>
      <c r="X60" s="403"/>
      <c r="Y60" s="403"/>
      <c r="Z60" s="403"/>
      <c r="AA60" s="403"/>
      <c r="AB60" s="403"/>
      <c r="AC60" s="403"/>
      <c r="AD60" s="403"/>
      <c r="AE60" s="403"/>
      <c r="AF60" s="403"/>
      <c r="AG60" s="403"/>
      <c r="AH60" s="403"/>
      <c r="AI60" s="404"/>
      <c r="AJ60" s="404"/>
      <c r="AK60" s="403"/>
      <c r="AL60" s="403"/>
      <c r="AM60" s="403"/>
      <c r="AN60" s="403"/>
    </row>
    <row r="61" spans="5:40" ht="13.15" customHeight="1">
      <c r="E61" s="403"/>
      <c r="F61" s="403"/>
      <c r="G61" s="403"/>
      <c r="H61" s="403"/>
      <c r="I61" s="403"/>
      <c r="J61" s="403"/>
      <c r="K61" s="403"/>
      <c r="L61" s="403"/>
      <c r="M61" s="403"/>
      <c r="N61" s="403"/>
      <c r="O61" s="403"/>
      <c r="P61" s="403"/>
      <c r="Q61" s="403"/>
      <c r="R61" s="403"/>
      <c r="S61" s="403"/>
      <c r="T61" s="403"/>
      <c r="U61" s="403"/>
      <c r="V61" s="403"/>
      <c r="W61" s="403"/>
      <c r="X61" s="403"/>
      <c r="Y61" s="403"/>
      <c r="Z61" s="403"/>
      <c r="AA61" s="403"/>
      <c r="AB61" s="403"/>
      <c r="AC61" s="403"/>
      <c r="AD61" s="403"/>
      <c r="AE61" s="403"/>
      <c r="AF61" s="403"/>
      <c r="AG61" s="403"/>
      <c r="AH61" s="403"/>
      <c r="AI61" s="404"/>
      <c r="AJ61" s="404"/>
      <c r="AK61" s="403"/>
      <c r="AL61" s="403"/>
      <c r="AM61" s="403"/>
      <c r="AN61" s="403"/>
    </row>
    <row r="62" spans="5:40" ht="13.15" customHeight="1"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U62" s="403"/>
      <c r="V62" s="403"/>
      <c r="W62" s="403"/>
      <c r="X62" s="403"/>
      <c r="Y62" s="403"/>
      <c r="Z62" s="403"/>
      <c r="AA62" s="403"/>
      <c r="AB62" s="403"/>
      <c r="AC62" s="403"/>
      <c r="AD62" s="403"/>
      <c r="AE62" s="403"/>
      <c r="AF62" s="403"/>
      <c r="AG62" s="403"/>
      <c r="AH62" s="403"/>
      <c r="AI62" s="404"/>
      <c r="AJ62" s="404"/>
      <c r="AK62" s="403"/>
      <c r="AL62" s="403"/>
      <c r="AM62" s="403"/>
      <c r="AN62" s="403"/>
    </row>
    <row r="63" spans="5:40" ht="13.15" customHeight="1"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403"/>
      <c r="U63" s="403"/>
      <c r="V63" s="403"/>
      <c r="W63" s="403"/>
      <c r="X63" s="403"/>
      <c r="Y63" s="403"/>
      <c r="Z63" s="403"/>
      <c r="AA63" s="403"/>
      <c r="AB63" s="403"/>
      <c r="AC63" s="403"/>
      <c r="AD63" s="403"/>
      <c r="AE63" s="403"/>
      <c r="AF63" s="403"/>
      <c r="AG63" s="403"/>
      <c r="AH63" s="403"/>
      <c r="AI63" s="404"/>
      <c r="AJ63" s="404"/>
      <c r="AK63" s="403"/>
      <c r="AL63" s="403"/>
      <c r="AM63" s="403"/>
      <c r="AN63" s="403"/>
    </row>
    <row r="64" spans="5:40" ht="13.15" customHeight="1"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403"/>
      <c r="AC64" s="403"/>
      <c r="AD64" s="403"/>
      <c r="AE64" s="403"/>
      <c r="AF64" s="403"/>
      <c r="AG64" s="403"/>
      <c r="AH64" s="403"/>
      <c r="AI64" s="404"/>
      <c r="AJ64" s="404"/>
      <c r="AK64" s="403"/>
      <c r="AL64" s="403"/>
      <c r="AM64" s="403"/>
      <c r="AN64" s="403"/>
    </row>
    <row r="65" spans="5:40" ht="13.15" customHeight="1"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4"/>
      <c r="AJ65" s="404"/>
      <c r="AK65" s="403"/>
      <c r="AL65" s="403"/>
      <c r="AM65" s="403"/>
      <c r="AN65" s="403"/>
    </row>
    <row r="66" spans="5:40" ht="13.15" customHeight="1">
      <c r="E66" s="403"/>
      <c r="F66" s="403"/>
      <c r="G66" s="403"/>
      <c r="H66" s="403"/>
      <c r="I66" s="403"/>
      <c r="J66" s="403"/>
      <c r="K66" s="403"/>
      <c r="L66" s="403"/>
      <c r="M66" s="403"/>
      <c r="N66" s="403"/>
      <c r="O66" s="403"/>
      <c r="P66" s="403"/>
      <c r="Q66" s="403"/>
      <c r="R66" s="403"/>
      <c r="S66" s="403"/>
      <c r="T66" s="403"/>
      <c r="U66" s="403"/>
      <c r="V66" s="403"/>
      <c r="W66" s="403"/>
      <c r="X66" s="403"/>
      <c r="Y66" s="403"/>
      <c r="Z66" s="403"/>
      <c r="AA66" s="403"/>
      <c r="AB66" s="403"/>
      <c r="AC66" s="403"/>
      <c r="AD66" s="403"/>
      <c r="AE66" s="403"/>
      <c r="AF66" s="403"/>
      <c r="AG66" s="403"/>
      <c r="AH66" s="403"/>
      <c r="AI66" s="404"/>
      <c r="AJ66" s="404"/>
      <c r="AK66" s="403"/>
      <c r="AL66" s="403"/>
      <c r="AM66" s="403"/>
      <c r="AN66" s="403"/>
    </row>
    <row r="67" spans="5:40" ht="13.15" customHeight="1">
      <c r="E67" s="403"/>
      <c r="F67" s="403"/>
      <c r="G67" s="403"/>
      <c r="H67" s="403"/>
      <c r="I67" s="403"/>
      <c r="J67" s="403"/>
      <c r="K67" s="403"/>
      <c r="L67" s="403"/>
      <c r="M67" s="403"/>
      <c r="N67" s="403"/>
      <c r="O67" s="403"/>
      <c r="P67" s="403"/>
      <c r="Q67" s="403"/>
      <c r="R67" s="403"/>
      <c r="S67" s="403"/>
      <c r="T67" s="403"/>
      <c r="U67" s="403"/>
      <c r="V67" s="403"/>
      <c r="W67" s="403"/>
      <c r="X67" s="403"/>
      <c r="Y67" s="403"/>
      <c r="Z67" s="403"/>
      <c r="AA67" s="403"/>
      <c r="AB67" s="403"/>
      <c r="AC67" s="403"/>
      <c r="AD67" s="403"/>
      <c r="AE67" s="403"/>
      <c r="AF67" s="403"/>
      <c r="AG67" s="403"/>
      <c r="AH67" s="403"/>
      <c r="AI67" s="404"/>
      <c r="AJ67" s="404"/>
      <c r="AK67" s="403"/>
      <c r="AL67" s="403"/>
      <c r="AM67" s="403"/>
      <c r="AN67" s="403"/>
    </row>
    <row r="68" spans="5:40" ht="13.15" customHeight="1"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403"/>
      <c r="U68" s="403"/>
      <c r="V68" s="403"/>
      <c r="W68" s="403"/>
      <c r="X68" s="403"/>
      <c r="Y68" s="403"/>
      <c r="Z68" s="403"/>
      <c r="AA68" s="403"/>
      <c r="AB68" s="403"/>
      <c r="AC68" s="403"/>
      <c r="AD68" s="403"/>
      <c r="AE68" s="403"/>
      <c r="AF68" s="403"/>
      <c r="AG68" s="403"/>
      <c r="AH68" s="403"/>
      <c r="AI68" s="404"/>
      <c r="AJ68" s="404"/>
      <c r="AK68" s="403"/>
      <c r="AL68" s="403"/>
      <c r="AM68" s="403"/>
      <c r="AN68" s="403"/>
    </row>
    <row r="69" spans="5:40" ht="13.15" customHeight="1"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3"/>
      <c r="V69" s="403"/>
      <c r="W69" s="403"/>
      <c r="X69" s="403"/>
      <c r="Y69" s="403"/>
      <c r="Z69" s="403"/>
      <c r="AA69" s="403"/>
      <c r="AB69" s="403"/>
      <c r="AC69" s="403"/>
      <c r="AD69" s="403"/>
      <c r="AE69" s="403"/>
      <c r="AF69" s="403"/>
      <c r="AG69" s="403"/>
      <c r="AH69" s="403"/>
      <c r="AI69" s="404"/>
      <c r="AJ69" s="404"/>
      <c r="AK69" s="403"/>
      <c r="AL69" s="403"/>
      <c r="AM69" s="403"/>
      <c r="AN69" s="403"/>
    </row>
    <row r="70" spans="5:40" ht="13.15" customHeight="1"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403"/>
      <c r="AE70" s="403"/>
      <c r="AF70" s="403"/>
      <c r="AG70" s="403"/>
      <c r="AH70" s="403"/>
      <c r="AI70" s="404"/>
      <c r="AJ70" s="404"/>
      <c r="AK70" s="403"/>
      <c r="AL70" s="403"/>
      <c r="AM70" s="403"/>
      <c r="AN70" s="403"/>
    </row>
    <row r="71" spans="5:40" ht="13.15" customHeight="1"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403"/>
      <c r="AE71" s="403"/>
      <c r="AF71" s="403"/>
      <c r="AG71" s="403"/>
      <c r="AH71" s="403"/>
      <c r="AI71" s="404"/>
      <c r="AJ71" s="404"/>
      <c r="AK71" s="403"/>
      <c r="AL71" s="403"/>
      <c r="AM71" s="403"/>
      <c r="AN71" s="403"/>
    </row>
    <row r="72" spans="5:40" ht="13.15" customHeight="1">
      <c r="E72" s="403"/>
      <c r="F72" s="403"/>
      <c r="G72" s="403"/>
      <c r="H72" s="403"/>
      <c r="I72" s="403"/>
      <c r="J72" s="403"/>
      <c r="K72" s="403"/>
      <c r="L72" s="403"/>
      <c r="M72" s="403"/>
      <c r="N72" s="403"/>
      <c r="O72" s="403"/>
      <c r="P72" s="403"/>
      <c r="Q72" s="403"/>
      <c r="R72" s="403"/>
      <c r="S72" s="403"/>
      <c r="T72" s="403"/>
      <c r="U72" s="403"/>
      <c r="V72" s="403"/>
      <c r="W72" s="403"/>
      <c r="X72" s="403"/>
      <c r="Y72" s="403"/>
      <c r="Z72" s="403"/>
      <c r="AA72" s="403"/>
      <c r="AB72" s="403"/>
      <c r="AC72" s="403"/>
      <c r="AD72" s="403"/>
      <c r="AE72" s="403"/>
      <c r="AF72" s="403"/>
      <c r="AG72" s="403"/>
      <c r="AH72" s="403"/>
      <c r="AI72" s="404"/>
      <c r="AJ72" s="404"/>
      <c r="AK72" s="403"/>
      <c r="AL72" s="403"/>
      <c r="AM72" s="403"/>
      <c r="AN72" s="403"/>
    </row>
    <row r="73" spans="5:40" ht="13.15" customHeight="1"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403"/>
      <c r="AE73" s="403"/>
      <c r="AF73" s="403"/>
      <c r="AG73" s="403"/>
      <c r="AH73" s="403"/>
      <c r="AI73" s="404"/>
      <c r="AJ73" s="404"/>
      <c r="AK73" s="403"/>
      <c r="AL73" s="403"/>
      <c r="AM73" s="403"/>
      <c r="AN73" s="403"/>
    </row>
    <row r="74" spans="5:40" ht="13.15" customHeight="1"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403"/>
      <c r="AE74" s="403"/>
      <c r="AF74" s="403"/>
      <c r="AG74" s="403"/>
      <c r="AH74" s="403"/>
      <c r="AI74" s="404"/>
      <c r="AJ74" s="404"/>
      <c r="AK74" s="403"/>
      <c r="AL74" s="403"/>
      <c r="AM74" s="403"/>
      <c r="AN74" s="403"/>
    </row>
  </sheetData>
  <pageMargins left="0.75" right="0.75" top="1" bottom="1" header="0.4921259845" footer="0.4921259845"/>
  <pageSetup paperSize="9" scale="5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K109"/>
  <sheetViews>
    <sheetView showGridLines="0" zoomScaleNormal="100" workbookViewId="0">
      <pane xSplit="3" ySplit="2" topLeftCell="AA3" activePane="bottomRight" state="frozen"/>
      <selection pane="topRight"/>
      <selection pane="bottomLeft"/>
      <selection pane="bottomRight"/>
    </sheetView>
  </sheetViews>
  <sheetFormatPr defaultColWidth="37.5703125" defaultRowHeight="16.5" customHeight="1"/>
  <cols>
    <col min="1" max="1" width="52.140625" style="97" customWidth="1"/>
    <col min="2" max="2" width="26.85546875" style="97" customWidth="1"/>
    <col min="3" max="3" width="21.28515625" style="97" customWidth="1"/>
    <col min="4" max="80" width="8.5703125" style="97" customWidth="1"/>
    <col min="81" max="16384" width="37.5703125" style="97"/>
  </cols>
  <sheetData>
    <row r="1" spans="1:37" ht="16.5" customHeight="1">
      <c r="A1" s="98" t="s">
        <v>10</v>
      </c>
      <c r="B1" s="98" t="s">
        <v>98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6.5" customHeight="1">
      <c r="A2" s="99"/>
      <c r="B2" s="99"/>
      <c r="C2" s="100" t="s">
        <v>99</v>
      </c>
      <c r="D2" s="100">
        <v>1995</v>
      </c>
      <c r="E2" s="100">
        <v>1996</v>
      </c>
      <c r="F2" s="100">
        <v>1997</v>
      </c>
      <c r="G2" s="100">
        <v>1998</v>
      </c>
      <c r="H2" s="100">
        <v>1999</v>
      </c>
      <c r="I2" s="100">
        <v>2000</v>
      </c>
      <c r="J2" s="100">
        <v>2001</v>
      </c>
      <c r="K2" s="100">
        <v>2002</v>
      </c>
      <c r="L2" s="100">
        <v>2003</v>
      </c>
      <c r="M2" s="100">
        <v>2004</v>
      </c>
      <c r="N2" s="100">
        <v>2005</v>
      </c>
      <c r="O2" s="100">
        <v>2006</v>
      </c>
      <c r="P2" s="100">
        <v>2007</v>
      </c>
      <c r="Q2" s="100">
        <v>2008</v>
      </c>
      <c r="R2" s="100">
        <v>2009</v>
      </c>
      <c r="S2" s="100">
        <v>2010</v>
      </c>
      <c r="T2" s="100">
        <v>2011</v>
      </c>
      <c r="U2" s="100">
        <v>2012</v>
      </c>
      <c r="V2" s="100">
        <v>2013</v>
      </c>
      <c r="W2" s="100">
        <v>2014</v>
      </c>
      <c r="X2" s="100">
        <v>2015</v>
      </c>
      <c r="Y2" s="100">
        <v>2016</v>
      </c>
      <c r="Z2" s="100">
        <v>2017</v>
      </c>
      <c r="AA2" s="100">
        <v>2018</v>
      </c>
      <c r="AB2" s="100">
        <v>2019</v>
      </c>
      <c r="AC2" s="100">
        <v>2020</v>
      </c>
      <c r="AD2" s="100">
        <v>2021</v>
      </c>
      <c r="AE2" s="100">
        <v>2022</v>
      </c>
      <c r="AF2" s="100">
        <v>2023</v>
      </c>
      <c r="AG2" s="100">
        <v>2024</v>
      </c>
      <c r="AH2" s="330" t="s">
        <v>604</v>
      </c>
      <c r="AI2" s="330" t="s">
        <v>528</v>
      </c>
      <c r="AJ2" s="330" t="s">
        <v>592</v>
      </c>
      <c r="AK2" s="330" t="s">
        <v>594</v>
      </c>
    </row>
    <row r="3" spans="1:37" ht="16.5" customHeight="1">
      <c r="A3" s="101" t="s">
        <v>100</v>
      </c>
      <c r="B3" s="101" t="s">
        <v>101</v>
      </c>
      <c r="C3" s="102" t="s">
        <v>102</v>
      </c>
      <c r="D3" s="103">
        <f>D4+D24+D29+D36</f>
        <v>8874.4</v>
      </c>
      <c r="E3" s="103">
        <f t="shared" ref="E3:R3" si="0">E4+E24+E29+E36</f>
        <v>9574.1999999999989</v>
      </c>
      <c r="F3" s="103">
        <f t="shared" si="0"/>
        <v>10380.1</v>
      </c>
      <c r="G3" s="103">
        <f t="shared" si="0"/>
        <v>10823.099999999999</v>
      </c>
      <c r="H3" s="103">
        <f t="shared" si="0"/>
        <v>11660.1</v>
      </c>
      <c r="I3" s="103">
        <f t="shared" si="0"/>
        <v>12709.2</v>
      </c>
      <c r="J3" s="103">
        <f t="shared" si="0"/>
        <v>13088.400000000001</v>
      </c>
      <c r="K3" s="103">
        <f t="shared" si="0"/>
        <v>13896.6</v>
      </c>
      <c r="L3" s="103">
        <f t="shared" si="0"/>
        <v>15454.900000000001</v>
      </c>
      <c r="M3" s="103">
        <f t="shared" si="0"/>
        <v>16441.100000000002</v>
      </c>
      <c r="N3" s="103">
        <f t="shared" si="0"/>
        <v>18604.8</v>
      </c>
      <c r="O3" s="103">
        <f t="shared" si="0"/>
        <v>19863.099999999999</v>
      </c>
      <c r="P3" s="103">
        <f t="shared" si="0"/>
        <v>21684.199999999997</v>
      </c>
      <c r="Q3" s="103">
        <f t="shared" si="0"/>
        <v>23270.807000000004</v>
      </c>
      <c r="R3" s="103">
        <f t="shared" si="0"/>
        <v>22452.175000000003</v>
      </c>
      <c r="S3" s="103">
        <f t="shared" ref="S3:AI3" si="1">S4+S24+S29+S36</f>
        <v>23094.536</v>
      </c>
      <c r="T3" s="103">
        <f>T4+T24+T29+T36</f>
        <v>26093.772999999997</v>
      </c>
      <c r="U3" s="103">
        <f t="shared" si="1"/>
        <v>26301.523000000001</v>
      </c>
      <c r="V3" s="103">
        <f t="shared" si="1"/>
        <v>28542.733</v>
      </c>
      <c r="W3" s="103">
        <f t="shared" si="1"/>
        <v>29651.034</v>
      </c>
      <c r="X3" s="103">
        <f t="shared" si="1"/>
        <v>33231.088000000003</v>
      </c>
      <c r="Y3" s="103">
        <f t="shared" si="1"/>
        <v>31265.751</v>
      </c>
      <c r="Z3" s="103">
        <f t="shared" si="1"/>
        <v>32963.769999999997</v>
      </c>
      <c r="AA3" s="103">
        <f t="shared" si="1"/>
        <v>34886.277000000002</v>
      </c>
      <c r="AB3" s="103">
        <f t="shared" si="1"/>
        <v>37293.069000000003</v>
      </c>
      <c r="AC3" s="103">
        <f t="shared" si="1"/>
        <v>36977.243000000002</v>
      </c>
      <c r="AD3" s="103">
        <f t="shared" si="1"/>
        <v>40578.088000000003</v>
      </c>
      <c r="AE3" s="103">
        <f t="shared" si="1"/>
        <v>45492.705000000002</v>
      </c>
      <c r="AF3" s="103">
        <f>AF4+AF24+AF29+AF36</f>
        <v>53000.663999999997</v>
      </c>
      <c r="AG3" s="103">
        <f t="shared" si="1"/>
        <v>54807.225999999995</v>
      </c>
      <c r="AH3" s="329">
        <f t="shared" si="1"/>
        <v>60491.510999999991</v>
      </c>
      <c r="AI3" s="329">
        <f t="shared" si="1"/>
        <v>61970.327999999987</v>
      </c>
      <c r="AJ3" s="329">
        <f t="shared" ref="AJ3:AK3" si="2">AJ4+AJ24+AJ29+AJ36</f>
        <v>63416.004999999997</v>
      </c>
      <c r="AK3" s="329">
        <f t="shared" si="2"/>
        <v>65106.152000000002</v>
      </c>
    </row>
    <row r="4" spans="1:37" ht="16.5" customHeight="1">
      <c r="A4" s="104" t="s">
        <v>103</v>
      </c>
      <c r="B4" s="104" t="s">
        <v>104</v>
      </c>
      <c r="C4" s="105" t="s">
        <v>105</v>
      </c>
      <c r="D4" s="106">
        <f>D5+D14+D23</f>
        <v>4899.3999999999996</v>
      </c>
      <c r="E4" s="106">
        <f t="shared" ref="E4:P4" si="3">E5+E14+E23</f>
        <v>5070.3999999999996</v>
      </c>
      <c r="F4" s="106">
        <f t="shared" si="3"/>
        <v>5375</v>
      </c>
      <c r="G4" s="106">
        <f t="shared" si="3"/>
        <v>5771.9</v>
      </c>
      <c r="H4" s="106">
        <f t="shared" si="3"/>
        <v>6045.2</v>
      </c>
      <c r="I4" s="106">
        <f t="shared" si="3"/>
        <v>6284.3</v>
      </c>
      <c r="J4" s="106">
        <f t="shared" si="3"/>
        <v>6422.7000000000007</v>
      </c>
      <c r="K4" s="106">
        <f t="shared" si="3"/>
        <v>6889.3</v>
      </c>
      <c r="L4" s="106">
        <f t="shared" si="3"/>
        <v>7867.2000000000007</v>
      </c>
      <c r="M4" s="106">
        <f t="shared" si="3"/>
        <v>8586.5</v>
      </c>
      <c r="N4" s="106">
        <f t="shared" si="3"/>
        <v>9453.2999999999993</v>
      </c>
      <c r="O4" s="106">
        <f t="shared" si="3"/>
        <v>9865.5</v>
      </c>
      <c r="P4" s="106">
        <f t="shared" si="3"/>
        <v>11006.6</v>
      </c>
      <c r="Q4" s="106">
        <v>11723.382</v>
      </c>
      <c r="R4" s="106">
        <v>10404.833000000001</v>
      </c>
      <c r="S4" s="106">
        <v>10778.206</v>
      </c>
      <c r="T4" s="106">
        <v>11946.441000000001</v>
      </c>
      <c r="U4" s="106">
        <v>11933.775</v>
      </c>
      <c r="V4" s="106">
        <v>12971.955</v>
      </c>
      <c r="W4" s="106">
        <v>13858.66</v>
      </c>
      <c r="X4" s="106">
        <v>14926.822000000002</v>
      </c>
      <c r="Y4" s="106">
        <v>15121.523000000001</v>
      </c>
      <c r="Z4" s="106">
        <v>16152.268</v>
      </c>
      <c r="AA4" s="106">
        <v>17122.987000000001</v>
      </c>
      <c r="AB4" s="106">
        <v>18205.297999999999</v>
      </c>
      <c r="AC4" s="106">
        <v>17935.094000000001</v>
      </c>
      <c r="AD4" s="106">
        <v>19884.137999999999</v>
      </c>
      <c r="AE4" s="106">
        <v>22122.885999999999</v>
      </c>
      <c r="AF4" s="106">
        <v>24487.39</v>
      </c>
      <c r="AG4" s="106">
        <v>25715.800999999999</v>
      </c>
      <c r="AH4" s="325">
        <v>28712.674999999996</v>
      </c>
      <c r="AI4" s="325">
        <v>29964.040999999997</v>
      </c>
      <c r="AJ4" s="325">
        <v>31000.182999999997</v>
      </c>
      <c r="AK4" s="325">
        <v>32094.092000000001</v>
      </c>
    </row>
    <row r="5" spans="1:37" s="107" customFormat="1" ht="24" customHeight="1">
      <c r="A5" s="108" t="s">
        <v>106</v>
      </c>
      <c r="B5" s="109" t="s">
        <v>107</v>
      </c>
      <c r="C5" s="110" t="s">
        <v>108</v>
      </c>
      <c r="D5" s="111">
        <v>2832.9</v>
      </c>
      <c r="E5" s="111">
        <v>3015.5</v>
      </c>
      <c r="F5" s="111">
        <v>3204.2</v>
      </c>
      <c r="G5" s="111">
        <v>3435.8</v>
      </c>
      <c r="H5" s="111">
        <v>3549.7</v>
      </c>
      <c r="I5" s="111">
        <v>4001.4</v>
      </c>
      <c r="J5" s="111">
        <v>3929.9</v>
      </c>
      <c r="K5" s="111">
        <v>4336.6000000000004</v>
      </c>
      <c r="L5" s="111">
        <v>5015.8</v>
      </c>
      <c r="M5" s="111">
        <v>5683.3</v>
      </c>
      <c r="N5" s="111">
        <v>6352.8</v>
      </c>
      <c r="O5" s="111">
        <v>6344.4</v>
      </c>
      <c r="P5" s="111">
        <v>7028.5</v>
      </c>
      <c r="Q5" s="111">
        <v>7186.0969999999998</v>
      </c>
      <c r="R5" s="111">
        <v>6734.87</v>
      </c>
      <c r="S5" s="111">
        <v>7037.8410000000003</v>
      </c>
      <c r="T5" s="111">
        <v>7967.2820000000002</v>
      </c>
      <c r="U5" s="111">
        <v>7788.0190000000002</v>
      </c>
      <c r="V5" s="111">
        <v>8348.4159999999993</v>
      </c>
      <c r="W5" s="111">
        <v>8745.3819999999996</v>
      </c>
      <c r="X5" s="111">
        <v>9229.5920000000006</v>
      </c>
      <c r="Y5" s="111">
        <v>9282.598</v>
      </c>
      <c r="Z5" s="111">
        <v>10030.48</v>
      </c>
      <c r="AA5" s="111">
        <v>10593.75</v>
      </c>
      <c r="AB5" s="111">
        <v>11382.763999999999</v>
      </c>
      <c r="AC5" s="111">
        <v>11252.796</v>
      </c>
      <c r="AD5" s="111">
        <v>12056.528</v>
      </c>
      <c r="AE5" s="111">
        <v>12956.802</v>
      </c>
      <c r="AF5" s="111">
        <v>14752.880999999999</v>
      </c>
      <c r="AG5" s="111">
        <v>14972.711000000001</v>
      </c>
      <c r="AH5" s="326">
        <v>17281.543999999998</v>
      </c>
      <c r="AI5" s="326">
        <v>18058.947</v>
      </c>
      <c r="AJ5" s="326">
        <v>18541.243999999999</v>
      </c>
      <c r="AK5" s="326">
        <v>19188.388999999999</v>
      </c>
    </row>
    <row r="6" spans="1:37" s="107" customFormat="1" ht="22.5" customHeight="1">
      <c r="A6" s="112" t="s">
        <v>109</v>
      </c>
      <c r="B6" s="113" t="s">
        <v>110</v>
      </c>
      <c r="C6" s="114" t="s">
        <v>111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>
        <v>4621.424</v>
      </c>
      <c r="R6" s="111">
        <v>4221.2879999999996</v>
      </c>
      <c r="S6" s="111">
        <v>4182.1009999999997</v>
      </c>
      <c r="T6" s="111">
        <v>4710.9139999999998</v>
      </c>
      <c r="U6" s="111">
        <v>4327.7020000000002</v>
      </c>
      <c r="V6" s="111">
        <v>4696.12</v>
      </c>
      <c r="W6" s="111">
        <v>5021.1310000000003</v>
      </c>
      <c r="X6" s="111">
        <v>5422.5349999999999</v>
      </c>
      <c r="Y6" s="111">
        <v>5423.6319999999996</v>
      </c>
      <c r="Z6" s="111">
        <v>5918.7439999999997</v>
      </c>
      <c r="AA6" s="111">
        <v>6319.3010000000004</v>
      </c>
      <c r="AB6" s="111">
        <v>6830.1549999999997</v>
      </c>
      <c r="AC6" s="111">
        <v>6820.2169999999996</v>
      </c>
      <c r="AD6" s="111">
        <v>7494.0690000000004</v>
      </c>
      <c r="AE6" s="111">
        <v>8440.8439999999991</v>
      </c>
      <c r="AF6" s="111">
        <v>9847.83</v>
      </c>
      <c r="AG6" s="111">
        <v>9904.4220000000005</v>
      </c>
      <c r="AH6" s="326">
        <v>11414.700999999999</v>
      </c>
      <c r="AI6" s="326">
        <v>11826.94</v>
      </c>
      <c r="AJ6" s="326">
        <v>12097.306</v>
      </c>
      <c r="AK6" s="326">
        <v>12525.155000000001</v>
      </c>
    </row>
    <row r="7" spans="1:37" s="107" customFormat="1" ht="22.5" customHeight="1">
      <c r="A7" s="112" t="s">
        <v>112</v>
      </c>
      <c r="B7" s="113" t="s">
        <v>113</v>
      </c>
      <c r="C7" s="114" t="s">
        <v>114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>
        <v>1809.268</v>
      </c>
      <c r="R7" s="111">
        <v>1761.7190000000001</v>
      </c>
      <c r="S7" s="111">
        <v>2081.2919999999999</v>
      </c>
      <c r="T7" s="111">
        <v>2357.5140000000001</v>
      </c>
      <c r="U7" s="111">
        <v>2352.67</v>
      </c>
      <c r="V7" s="111">
        <v>2462.0740000000001</v>
      </c>
      <c r="W7" s="111">
        <v>2468.1010000000001</v>
      </c>
      <c r="X7" s="111">
        <v>2567.2530000000002</v>
      </c>
      <c r="Y7" s="111">
        <v>2574.0030000000002</v>
      </c>
      <c r="Z7" s="111">
        <v>2740.5160000000001</v>
      </c>
      <c r="AA7" s="111">
        <v>2809.9589999999998</v>
      </c>
      <c r="AB7" s="111">
        <v>2839.1779999999999</v>
      </c>
      <c r="AC7" s="111">
        <v>2752.268</v>
      </c>
      <c r="AD7" s="111">
        <v>2958.3440000000001</v>
      </c>
      <c r="AE7" s="111">
        <v>2797.3440000000001</v>
      </c>
      <c r="AF7" s="111">
        <v>3020.848</v>
      </c>
      <c r="AG7" s="111">
        <v>2946.0210000000002</v>
      </c>
      <c r="AH7" s="326">
        <v>3159.6350000000002</v>
      </c>
      <c r="AI7" s="326">
        <v>3218.3980000000001</v>
      </c>
      <c r="AJ7" s="326">
        <v>3288</v>
      </c>
      <c r="AK7" s="326">
        <v>3420.509</v>
      </c>
    </row>
    <row r="8" spans="1:37" s="107" customFormat="1" ht="29.25" customHeight="1">
      <c r="A8" s="112" t="s">
        <v>115</v>
      </c>
      <c r="B8" s="113" t="s">
        <v>116</v>
      </c>
      <c r="C8" s="114" t="s">
        <v>117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>
        <v>225.49199999999999</v>
      </c>
      <c r="R8" s="111">
        <v>242.70400000000001</v>
      </c>
      <c r="S8" s="111">
        <v>252.34</v>
      </c>
      <c r="T8" s="111">
        <v>261.20299999999997</v>
      </c>
      <c r="U8" s="111">
        <v>288.70999999999998</v>
      </c>
      <c r="V8" s="111">
        <v>298.87900000000002</v>
      </c>
      <c r="W8" s="111">
        <v>301.94799999999998</v>
      </c>
      <c r="X8" s="111">
        <v>306.35700000000003</v>
      </c>
      <c r="Y8" s="111">
        <v>318.06200000000001</v>
      </c>
      <c r="Z8" s="111">
        <v>329.625</v>
      </c>
      <c r="AA8" s="111">
        <v>337.928</v>
      </c>
      <c r="AB8" s="111">
        <v>342.89400000000001</v>
      </c>
      <c r="AC8" s="111">
        <v>402.21100000000001</v>
      </c>
      <c r="AD8" s="111">
        <v>428.351</v>
      </c>
      <c r="AE8" s="111">
        <v>431.79899999999998</v>
      </c>
      <c r="AF8" s="111">
        <v>469.70499999999998</v>
      </c>
      <c r="AG8" s="111">
        <v>586.80499999999995</v>
      </c>
      <c r="AH8" s="326">
        <v>608.61500000000001</v>
      </c>
      <c r="AI8" s="326">
        <v>624.88</v>
      </c>
      <c r="AJ8" s="326">
        <v>635.62099999999998</v>
      </c>
      <c r="AK8" s="326">
        <v>646.029</v>
      </c>
    </row>
    <row r="9" spans="1:37" s="107" customFormat="1" ht="16.5" customHeight="1">
      <c r="A9" s="270" t="s">
        <v>474</v>
      </c>
      <c r="B9" s="113"/>
      <c r="C9" s="114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>
        <v>0</v>
      </c>
      <c r="R9" s="111">
        <v>0</v>
      </c>
      <c r="S9" s="111">
        <v>0</v>
      </c>
      <c r="T9" s="111">
        <v>0</v>
      </c>
      <c r="U9" s="111">
        <v>169.922</v>
      </c>
      <c r="V9" s="111">
        <v>203.97200000000001</v>
      </c>
      <c r="W9" s="111">
        <v>153.184</v>
      </c>
      <c r="X9" s="111">
        <v>110.289</v>
      </c>
      <c r="Y9" s="111">
        <v>119.77200000000001</v>
      </c>
      <c r="Z9" s="111">
        <v>127.28400000000001</v>
      </c>
      <c r="AA9" s="111">
        <v>134.17699999999999</v>
      </c>
      <c r="AB9" s="111">
        <v>143.41200000000001</v>
      </c>
      <c r="AC9" s="111">
        <v>148.94999999999999</v>
      </c>
      <c r="AD9" s="111">
        <v>0</v>
      </c>
      <c r="AE9" s="111">
        <v>0</v>
      </c>
      <c r="AF9" s="111">
        <v>0</v>
      </c>
      <c r="AG9" s="111">
        <v>0</v>
      </c>
      <c r="AH9" s="326">
        <v>0</v>
      </c>
      <c r="AI9" s="326">
        <v>0</v>
      </c>
      <c r="AJ9" s="326">
        <v>0</v>
      </c>
      <c r="AK9" s="326">
        <v>0</v>
      </c>
    </row>
    <row r="10" spans="1:37" s="107" customFormat="1" ht="16.5" customHeight="1">
      <c r="A10" s="270" t="s">
        <v>475</v>
      </c>
      <c r="B10" s="113"/>
      <c r="C10" s="114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>
        <v>115.846</v>
      </c>
      <c r="R10" s="111">
        <v>122.22799999999999</v>
      </c>
      <c r="S10" s="111">
        <v>132.16</v>
      </c>
      <c r="T10" s="111">
        <v>115.16500000000001</v>
      </c>
      <c r="U10" s="111">
        <v>131.471</v>
      </c>
      <c r="V10" s="111">
        <v>148.86799999999999</v>
      </c>
      <c r="W10" s="111">
        <v>162.55099999999999</v>
      </c>
      <c r="X10" s="111">
        <v>187.51499999999999</v>
      </c>
      <c r="Y10" s="111">
        <v>204.79000000000002</v>
      </c>
      <c r="Z10" s="111">
        <v>226.60599999999999</v>
      </c>
      <c r="AA10" s="111">
        <v>245.36199999999999</v>
      </c>
      <c r="AB10" s="111">
        <v>273.91800000000001</v>
      </c>
      <c r="AC10" s="111">
        <v>231.196</v>
      </c>
      <c r="AD10" s="111">
        <v>233.00399999999999</v>
      </c>
      <c r="AE10" s="111">
        <v>263.97399999999999</v>
      </c>
      <c r="AF10" s="111">
        <v>312.29399999999998</v>
      </c>
      <c r="AG10" s="111">
        <v>360.14599999999996</v>
      </c>
      <c r="AH10" s="326">
        <v>390.553</v>
      </c>
      <c r="AI10" s="326">
        <v>422.11200000000002</v>
      </c>
      <c r="AJ10" s="326">
        <v>450.81200000000001</v>
      </c>
      <c r="AK10" s="326">
        <v>491.18900000000002</v>
      </c>
    </row>
    <row r="11" spans="1:37" s="107" customFormat="1" ht="16.5" customHeight="1">
      <c r="A11" s="270" t="s">
        <v>476</v>
      </c>
      <c r="B11" s="113"/>
      <c r="C11" s="114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>
        <v>128.59299999999999</v>
      </c>
      <c r="R11" s="111">
        <v>117.925</v>
      </c>
      <c r="S11" s="111">
        <v>122.042</v>
      </c>
      <c r="T11" s="111">
        <v>134.51499999999999</v>
      </c>
      <c r="U11" s="111">
        <v>132.43299999999999</v>
      </c>
      <c r="V11" s="111">
        <v>147.363</v>
      </c>
      <c r="W11" s="111">
        <v>151.50399999999999</v>
      </c>
      <c r="X11" s="111">
        <v>142.08600000000001</v>
      </c>
      <c r="Y11" s="111">
        <v>145.18299999999999</v>
      </c>
      <c r="Z11" s="111">
        <v>149.899</v>
      </c>
      <c r="AA11" s="111">
        <v>154.89099999999999</v>
      </c>
      <c r="AB11" s="111">
        <v>153.655</v>
      </c>
      <c r="AC11" s="111">
        <v>130.15899999999999</v>
      </c>
      <c r="AD11" s="111">
        <v>129.53399999999999</v>
      </c>
      <c r="AE11" s="111">
        <v>133.684</v>
      </c>
      <c r="AF11" s="111">
        <v>136.63499999999999</v>
      </c>
      <c r="AG11" s="111">
        <v>139.483</v>
      </c>
      <c r="AH11" s="326">
        <v>139.78899999999999</v>
      </c>
      <c r="AI11" s="326">
        <v>141.077</v>
      </c>
      <c r="AJ11" s="326">
        <v>143.208</v>
      </c>
      <c r="AK11" s="326">
        <v>145.97</v>
      </c>
    </row>
    <row r="12" spans="1:37" s="107" customFormat="1" ht="16.5" customHeight="1">
      <c r="A12" s="270" t="s">
        <v>477</v>
      </c>
      <c r="B12" s="113"/>
      <c r="C12" s="114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>
        <v>0</v>
      </c>
      <c r="R12" s="111">
        <v>0</v>
      </c>
      <c r="S12" s="111">
        <v>0</v>
      </c>
      <c r="T12" s="111">
        <v>0</v>
      </c>
      <c r="U12" s="111">
        <v>7.1980000000000004</v>
      </c>
      <c r="V12" s="111">
        <v>7.5540000000000003</v>
      </c>
      <c r="W12" s="111">
        <v>53.649000000000001</v>
      </c>
      <c r="X12" s="111">
        <v>48.28</v>
      </c>
      <c r="Y12" s="111">
        <v>64.724999999999994</v>
      </c>
      <c r="Z12" s="111">
        <v>57.423999999999999</v>
      </c>
      <c r="AA12" s="111">
        <v>86.977000000000004</v>
      </c>
      <c r="AB12" s="111">
        <v>229.69300000000001</v>
      </c>
      <c r="AC12" s="111">
        <v>244.184</v>
      </c>
      <c r="AD12" s="111">
        <v>241.82599999999999</v>
      </c>
      <c r="AE12" s="111">
        <v>275.88900000000001</v>
      </c>
      <c r="AF12" s="111">
        <v>342.52199999999999</v>
      </c>
      <c r="AG12" s="111">
        <v>383.18299999999999</v>
      </c>
      <c r="AH12" s="326">
        <v>291.505</v>
      </c>
      <c r="AI12" s="326">
        <v>295.83699999999999</v>
      </c>
      <c r="AJ12" s="326">
        <v>348.822</v>
      </c>
      <c r="AK12" s="326">
        <v>339.77600000000001</v>
      </c>
    </row>
    <row r="13" spans="1:37" s="107" customFormat="1" ht="19.5" customHeight="1">
      <c r="A13" s="270" t="s">
        <v>231</v>
      </c>
      <c r="B13" s="113"/>
      <c r="C13" s="114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>
        <v>285.47399999999982</v>
      </c>
      <c r="R13" s="111">
        <v>269.00600000000026</v>
      </c>
      <c r="S13" s="111">
        <v>267.90600000000074</v>
      </c>
      <c r="T13" s="111">
        <v>387.97100000000034</v>
      </c>
      <c r="U13" s="111">
        <v>377.9129999999999</v>
      </c>
      <c r="V13" s="111">
        <v>383.58599999999927</v>
      </c>
      <c r="W13" s="111">
        <v>433.31399999999917</v>
      </c>
      <c r="X13" s="111">
        <v>445.27700000000061</v>
      </c>
      <c r="Y13" s="111">
        <v>432.43100000000015</v>
      </c>
      <c r="Z13" s="111">
        <v>480.38199999999983</v>
      </c>
      <c r="AA13" s="111">
        <v>505.15499999999997</v>
      </c>
      <c r="AB13" s="111">
        <v>569.85899999999958</v>
      </c>
      <c r="AC13" s="111">
        <v>523.61100000000056</v>
      </c>
      <c r="AD13" s="111">
        <v>571.39999999999964</v>
      </c>
      <c r="AE13" s="111">
        <v>613.2680000000006</v>
      </c>
      <c r="AF13" s="111">
        <v>623.0469999999998</v>
      </c>
      <c r="AG13" s="111">
        <v>652.65100000000075</v>
      </c>
      <c r="AH13" s="326">
        <v>1276.7460000000001</v>
      </c>
      <c r="AI13" s="326">
        <v>1529.703</v>
      </c>
      <c r="AJ13" s="326">
        <v>1577.4749999999999</v>
      </c>
      <c r="AK13" s="326">
        <v>1619.761</v>
      </c>
    </row>
    <row r="14" spans="1:37" ht="25.5" customHeight="1">
      <c r="A14" s="115" t="s">
        <v>118</v>
      </c>
      <c r="B14" s="116" t="s">
        <v>119</v>
      </c>
      <c r="C14" s="110" t="s">
        <v>120</v>
      </c>
      <c r="D14" s="111">
        <v>2066.5</v>
      </c>
      <c r="E14" s="111">
        <v>2054.9</v>
      </c>
      <c r="F14" s="111">
        <v>2170.8000000000002</v>
      </c>
      <c r="G14" s="111">
        <v>2336.1</v>
      </c>
      <c r="H14" s="111">
        <v>2495.5</v>
      </c>
      <c r="I14" s="111">
        <v>2282.9</v>
      </c>
      <c r="J14" s="111">
        <v>2492.8000000000002</v>
      </c>
      <c r="K14" s="111">
        <v>2552.6999999999998</v>
      </c>
      <c r="L14" s="111">
        <v>2851.4</v>
      </c>
      <c r="M14" s="111">
        <v>2903.2</v>
      </c>
      <c r="N14" s="111">
        <v>3100.5</v>
      </c>
      <c r="O14" s="111">
        <v>3521.1</v>
      </c>
      <c r="P14" s="111">
        <v>3978.1</v>
      </c>
      <c r="Q14" s="111">
        <v>4537.1850000000004</v>
      </c>
      <c r="R14" s="111">
        <v>3669.9180000000001</v>
      </c>
      <c r="S14" s="111">
        <v>3740.3449999999998</v>
      </c>
      <c r="T14" s="111">
        <v>3979.1460000000002</v>
      </c>
      <c r="U14" s="111">
        <v>4145.7439999999997</v>
      </c>
      <c r="V14" s="111">
        <v>4623.5320000000002</v>
      </c>
      <c r="W14" s="111">
        <v>5113.2740000000003</v>
      </c>
      <c r="X14" s="111">
        <v>5697.2359999999999</v>
      </c>
      <c r="Y14" s="111">
        <v>5838.9210000000003</v>
      </c>
      <c r="Z14" s="111">
        <v>6121.7879999999996</v>
      </c>
      <c r="AA14" s="111">
        <v>6529.2370000000001</v>
      </c>
      <c r="AB14" s="111">
        <v>6822.5339999999997</v>
      </c>
      <c r="AC14" s="111">
        <v>6682.2979999999998</v>
      </c>
      <c r="AD14" s="111">
        <v>7827.61</v>
      </c>
      <c r="AE14" s="111">
        <v>9166.0840000000007</v>
      </c>
      <c r="AF14" s="111">
        <v>9734.509</v>
      </c>
      <c r="AG14" s="111">
        <v>10743.09</v>
      </c>
      <c r="AH14" s="326">
        <v>11431.130999999998</v>
      </c>
      <c r="AI14" s="326">
        <v>11905.093999999999</v>
      </c>
      <c r="AJ14" s="326">
        <v>12458.939</v>
      </c>
      <c r="AK14" s="326">
        <v>12905.703000000001</v>
      </c>
    </row>
    <row r="15" spans="1:37" ht="16.5" customHeight="1">
      <c r="A15" s="117" t="s">
        <v>121</v>
      </c>
      <c r="B15" s="118" t="s">
        <v>122</v>
      </c>
      <c r="C15" s="114" t="s">
        <v>123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>
        <v>2095.1779999999999</v>
      </c>
      <c r="R15" s="111">
        <v>1793.693</v>
      </c>
      <c r="S15" s="111">
        <v>1789.5650000000001</v>
      </c>
      <c r="T15" s="111">
        <v>1999.8820000000001</v>
      </c>
      <c r="U15" s="111">
        <v>2122.7759999999998</v>
      </c>
      <c r="V15" s="111">
        <v>2175.0250000000001</v>
      </c>
      <c r="W15" s="111">
        <v>2275.1170000000002</v>
      </c>
      <c r="X15" s="111">
        <v>2463.6419999999998</v>
      </c>
      <c r="Y15" s="111">
        <v>2679.4659999999999</v>
      </c>
      <c r="Z15" s="111">
        <v>2855.23</v>
      </c>
      <c r="AA15" s="111">
        <v>3217.9969999999998</v>
      </c>
      <c r="AB15" s="111">
        <v>3533.7350000000001</v>
      </c>
      <c r="AC15" s="111">
        <v>3499.962</v>
      </c>
      <c r="AD15" s="111">
        <v>3759.7069999999999</v>
      </c>
      <c r="AE15" s="111">
        <v>4163.8670000000002</v>
      </c>
      <c r="AF15" s="111">
        <v>4685.3720000000003</v>
      </c>
      <c r="AG15" s="111">
        <v>4834.1909999999998</v>
      </c>
      <c r="AH15" s="326">
        <v>5164.8449999999993</v>
      </c>
      <c r="AI15" s="326">
        <v>5497.8469999999998</v>
      </c>
      <c r="AJ15" s="326">
        <v>5821.2690000000002</v>
      </c>
      <c r="AK15" s="326">
        <v>6092.3389999999999</v>
      </c>
    </row>
    <row r="16" spans="1:37" ht="16.5" customHeight="1">
      <c r="A16" s="119" t="s">
        <v>124</v>
      </c>
      <c r="B16" s="119" t="s">
        <v>125</v>
      </c>
      <c r="C16" s="120" t="s">
        <v>126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>
        <v>2095.1779999999999</v>
      </c>
      <c r="R16" s="111">
        <v>1793.693</v>
      </c>
      <c r="S16" s="111">
        <v>1789.5650000000001</v>
      </c>
      <c r="T16" s="111">
        <v>1999.8820000000001</v>
      </c>
      <c r="U16" s="111">
        <v>2122.7759999999998</v>
      </c>
      <c r="V16" s="111">
        <v>2082.5259999999998</v>
      </c>
      <c r="W16" s="111">
        <v>2132.904</v>
      </c>
      <c r="X16" s="111">
        <v>2319.1320000000001</v>
      </c>
      <c r="Y16" s="111">
        <v>2542.3919999999998</v>
      </c>
      <c r="Z16" s="111">
        <v>2746.78</v>
      </c>
      <c r="AA16" s="111">
        <v>3094.2820000000002</v>
      </c>
      <c r="AB16" s="111">
        <v>3410.1120000000001</v>
      </c>
      <c r="AC16" s="111">
        <v>3400.0830000000001</v>
      </c>
      <c r="AD16" s="111">
        <v>3630.348</v>
      </c>
      <c r="AE16" s="111">
        <v>4003.904</v>
      </c>
      <c r="AF16" s="111">
        <v>4541.8389999999999</v>
      </c>
      <c r="AG16" s="111">
        <v>4696.058</v>
      </c>
      <c r="AH16" s="326">
        <v>5008.8149999999996</v>
      </c>
      <c r="AI16" s="326">
        <v>5340.2420000000002</v>
      </c>
      <c r="AJ16" s="326">
        <v>5662.0259999999998</v>
      </c>
      <c r="AK16" s="326">
        <v>5928.9160000000002</v>
      </c>
    </row>
    <row r="17" spans="1:37" ht="16.5" customHeight="1">
      <c r="A17" s="119" t="s">
        <v>127</v>
      </c>
      <c r="B17" s="119" t="s">
        <v>128</v>
      </c>
      <c r="C17" s="120" t="s">
        <v>129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92.498999999999995</v>
      </c>
      <c r="W17" s="111">
        <v>142.214</v>
      </c>
      <c r="X17" s="111">
        <v>144.51</v>
      </c>
      <c r="Y17" s="111">
        <v>137.07499999999999</v>
      </c>
      <c r="Z17" s="111">
        <v>108.449</v>
      </c>
      <c r="AA17" s="111">
        <v>123.715</v>
      </c>
      <c r="AB17" s="111">
        <v>123.622</v>
      </c>
      <c r="AC17" s="111">
        <v>99.878</v>
      </c>
      <c r="AD17" s="111">
        <v>129.358</v>
      </c>
      <c r="AE17" s="111">
        <v>159.965</v>
      </c>
      <c r="AF17" s="111">
        <v>143.53200000000001</v>
      </c>
      <c r="AG17" s="111">
        <v>138.13300000000001</v>
      </c>
      <c r="AH17" s="326">
        <v>156.03</v>
      </c>
      <c r="AI17" s="326">
        <v>157.60499999999999</v>
      </c>
      <c r="AJ17" s="326">
        <v>159.24299999999999</v>
      </c>
      <c r="AK17" s="326">
        <v>163.423</v>
      </c>
    </row>
    <row r="18" spans="1:37" ht="16.5" customHeight="1">
      <c r="A18" s="121" t="s">
        <v>130</v>
      </c>
      <c r="B18" s="121" t="s">
        <v>131</v>
      </c>
      <c r="C18" s="114" t="s">
        <v>132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>
        <v>2087.4659999999999</v>
      </c>
      <c r="R18" s="111">
        <v>1576.972</v>
      </c>
      <c r="S18" s="111">
        <v>1659.23</v>
      </c>
      <c r="T18" s="111">
        <v>1699.1869999999999</v>
      </c>
      <c r="U18" s="111">
        <v>1714.779</v>
      </c>
      <c r="V18" s="111">
        <v>2117.8330000000001</v>
      </c>
      <c r="W18" s="111">
        <v>2504.402</v>
      </c>
      <c r="X18" s="111">
        <v>2916.8159999999998</v>
      </c>
      <c r="Y18" s="111">
        <v>2817.558</v>
      </c>
      <c r="Z18" s="111">
        <v>2925.4609999999998</v>
      </c>
      <c r="AA18" s="111">
        <v>2942.902</v>
      </c>
      <c r="AB18" s="111">
        <v>2878.3319999999999</v>
      </c>
      <c r="AC18" s="111">
        <v>2799.748</v>
      </c>
      <c r="AD18" s="111">
        <v>3632.636</v>
      </c>
      <c r="AE18" s="111">
        <v>4533.79</v>
      </c>
      <c r="AF18" s="111">
        <v>4490.7889999999998</v>
      </c>
      <c r="AG18" s="111">
        <v>5275.4320000000007</v>
      </c>
      <c r="AH18" s="326">
        <v>5549.2950000000001</v>
      </c>
      <c r="AI18" s="326">
        <v>5703.1790000000001</v>
      </c>
      <c r="AJ18" s="326">
        <v>5880.7860000000001</v>
      </c>
      <c r="AK18" s="326">
        <v>6048.9840000000004</v>
      </c>
    </row>
    <row r="19" spans="1:37" ht="16.5" customHeight="1">
      <c r="A19" s="271" t="s">
        <v>478</v>
      </c>
      <c r="B19" s="121"/>
      <c r="C19" s="114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>
        <v>0</v>
      </c>
      <c r="R19" s="111">
        <v>0</v>
      </c>
      <c r="S19" s="111">
        <v>0</v>
      </c>
      <c r="T19" s="111">
        <v>39.466000000000001</v>
      </c>
      <c r="U19" s="111">
        <v>38.206000000000003</v>
      </c>
      <c r="V19" s="111">
        <v>87.14</v>
      </c>
      <c r="W19" s="111">
        <v>140.81299999999999</v>
      </c>
      <c r="X19" s="111">
        <v>102.758</v>
      </c>
      <c r="Y19" s="111">
        <v>111.489</v>
      </c>
      <c r="Z19" s="111">
        <v>155.31299999999999</v>
      </c>
      <c r="AA19" s="111">
        <v>155.197</v>
      </c>
      <c r="AB19" s="111">
        <v>126.65</v>
      </c>
      <c r="AC19" s="111">
        <v>126.18899999999999</v>
      </c>
      <c r="AD19" s="111">
        <v>101.68300000000001</v>
      </c>
      <c r="AE19" s="111">
        <v>95.415999999999997</v>
      </c>
      <c r="AF19" s="111">
        <v>134.959</v>
      </c>
      <c r="AG19" s="111">
        <v>526.23299999999995</v>
      </c>
      <c r="AH19" s="326">
        <v>501.34500000000003</v>
      </c>
      <c r="AI19" s="326">
        <v>447.21800000000002</v>
      </c>
      <c r="AJ19" s="326">
        <v>390.17500000000001</v>
      </c>
      <c r="AK19" s="326">
        <v>250.50800000000001</v>
      </c>
    </row>
    <row r="20" spans="1:37" ht="16.5" customHeight="1">
      <c r="A20" s="122" t="s">
        <v>133</v>
      </c>
      <c r="B20" s="122" t="s">
        <v>134</v>
      </c>
      <c r="C20" s="114" t="s">
        <v>135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>
        <v>205.96799999999999</v>
      </c>
      <c r="R20" s="111">
        <v>155.755</v>
      </c>
      <c r="S20" s="111">
        <v>152.33199999999999</v>
      </c>
      <c r="T20" s="111">
        <v>143.19999999999999</v>
      </c>
      <c r="U20" s="111">
        <v>167.14400000000001</v>
      </c>
      <c r="V20" s="111">
        <v>177.78399999999999</v>
      </c>
      <c r="W20" s="111">
        <v>175.06100000000001</v>
      </c>
      <c r="X20" s="111">
        <v>162.005</v>
      </c>
      <c r="Y20" s="111">
        <v>179.21199999999999</v>
      </c>
      <c r="Z20" s="111">
        <v>178.43100000000001</v>
      </c>
      <c r="AA20" s="111">
        <v>209.16900000000001</v>
      </c>
      <c r="AB20" s="111">
        <v>245.61500000000001</v>
      </c>
      <c r="AC20" s="111">
        <v>235.08</v>
      </c>
      <c r="AD20" s="111">
        <v>289.75400000000002</v>
      </c>
      <c r="AE20" s="111">
        <v>314.76400000000001</v>
      </c>
      <c r="AF20" s="111">
        <v>430.57400000000001</v>
      </c>
      <c r="AG20" s="111">
        <v>529.15</v>
      </c>
      <c r="AH20" s="326">
        <v>520.21100000000001</v>
      </c>
      <c r="AI20" s="326">
        <v>504.88299999999998</v>
      </c>
      <c r="AJ20" s="326">
        <v>555.66200000000003</v>
      </c>
      <c r="AK20" s="326">
        <v>563.33100000000002</v>
      </c>
    </row>
    <row r="21" spans="1:37" ht="16.5" customHeight="1">
      <c r="A21" s="124" t="s">
        <v>115</v>
      </c>
      <c r="B21" s="125" t="s">
        <v>136</v>
      </c>
      <c r="C21" s="114" t="s">
        <v>137</v>
      </c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>
        <v>24.856000000000002</v>
      </c>
      <c r="R21" s="111">
        <v>23.89</v>
      </c>
      <c r="S21" s="111">
        <v>24.516999999999999</v>
      </c>
      <c r="T21" s="111">
        <v>24.774000000000001</v>
      </c>
      <c r="U21" s="111">
        <v>27.170999999999999</v>
      </c>
      <c r="V21" s="111">
        <v>28.352</v>
      </c>
      <c r="W21" s="111">
        <v>28.702999999999999</v>
      </c>
      <c r="X21" s="111">
        <v>28.792000000000002</v>
      </c>
      <c r="Y21" s="111">
        <v>29.838999999999999</v>
      </c>
      <c r="Z21" s="111">
        <v>31.082000000000001</v>
      </c>
      <c r="AA21" s="111">
        <v>31.239000000000001</v>
      </c>
      <c r="AB21" s="111">
        <v>34.668999999999997</v>
      </c>
      <c r="AC21" s="111">
        <v>35.595999999999997</v>
      </c>
      <c r="AD21" s="111">
        <v>37.39</v>
      </c>
      <c r="AE21" s="111">
        <v>36.978000000000002</v>
      </c>
      <c r="AF21" s="111">
        <v>39.950000000000003</v>
      </c>
      <c r="AG21" s="111">
        <v>47.076999999999998</v>
      </c>
      <c r="AH21" s="326">
        <v>69.775000000000006</v>
      </c>
      <c r="AI21" s="326">
        <v>68.930000000000007</v>
      </c>
      <c r="AJ21" s="326">
        <v>70.600999999999999</v>
      </c>
      <c r="AK21" s="326">
        <v>70.600999999999999</v>
      </c>
    </row>
    <row r="22" spans="1:37" ht="16.5" customHeight="1">
      <c r="A22" s="270" t="s">
        <v>231</v>
      </c>
      <c r="B22" s="125"/>
      <c r="C22" s="114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>
        <v>123.71700000000064</v>
      </c>
      <c r="R22" s="111">
        <v>119.60800000000016</v>
      </c>
      <c r="S22" s="111">
        <v>114.70099999999974</v>
      </c>
      <c r="T22" s="111">
        <v>112.10300000000024</v>
      </c>
      <c r="U22" s="111">
        <v>113.87399999999985</v>
      </c>
      <c r="V22" s="111">
        <v>124.53799999999998</v>
      </c>
      <c r="W22" s="111">
        <v>129.9910000000001</v>
      </c>
      <c r="X22" s="111">
        <v>125.98100000000025</v>
      </c>
      <c r="Y22" s="111">
        <v>132.8460000000004</v>
      </c>
      <c r="Z22" s="111">
        <v>131.58399999999975</v>
      </c>
      <c r="AA22" s="111">
        <v>127.93000000000018</v>
      </c>
      <c r="AB22" s="111">
        <v>130.18299999999965</v>
      </c>
      <c r="AC22" s="111">
        <v>111.91199999999972</v>
      </c>
      <c r="AD22" s="111">
        <v>108.12299999999981</v>
      </c>
      <c r="AE22" s="111">
        <v>116.68500000000057</v>
      </c>
      <c r="AF22" s="111">
        <v>87.823999999999941</v>
      </c>
      <c r="AG22" s="111">
        <v>57.239999999999668</v>
      </c>
      <c r="AH22" s="326">
        <v>127.005</v>
      </c>
      <c r="AI22" s="326">
        <v>130.255</v>
      </c>
      <c r="AJ22" s="326">
        <v>130.62100000000001</v>
      </c>
      <c r="AK22" s="326">
        <v>130.44800000000001</v>
      </c>
    </row>
    <row r="23" spans="1:37" ht="16.5" customHeight="1">
      <c r="A23" s="126" t="s">
        <v>138</v>
      </c>
      <c r="B23" s="127" t="s">
        <v>139</v>
      </c>
      <c r="C23" s="110" t="s">
        <v>140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>
        <v>0.1</v>
      </c>
      <c r="R23" s="111">
        <v>4.4999999999999998E-2</v>
      </c>
      <c r="S23" s="111">
        <v>0.02</v>
      </c>
      <c r="T23" s="111">
        <v>1.2999999999999999E-2</v>
      </c>
      <c r="U23" s="111">
        <v>1.2E-2</v>
      </c>
      <c r="V23" s="111">
        <v>7.0000000000000001E-3</v>
      </c>
      <c r="W23" s="111">
        <v>4.0000000000000001E-3</v>
      </c>
      <c r="X23" s="111">
        <v>-6.0000000000000001E-3</v>
      </c>
      <c r="Y23" s="111">
        <v>4.0000000000000001E-3</v>
      </c>
      <c r="Z23" s="111">
        <v>0</v>
      </c>
      <c r="AA23" s="111">
        <v>0</v>
      </c>
      <c r="AB23" s="111">
        <v>0</v>
      </c>
      <c r="AC23" s="111">
        <v>0</v>
      </c>
      <c r="AD23" s="111">
        <v>0</v>
      </c>
      <c r="AE23" s="111">
        <v>0</v>
      </c>
      <c r="AF23" s="111">
        <v>0</v>
      </c>
      <c r="AG23" s="111">
        <v>0</v>
      </c>
      <c r="AH23" s="326">
        <v>0</v>
      </c>
      <c r="AI23" s="326">
        <v>0</v>
      </c>
      <c r="AJ23" s="326">
        <v>0</v>
      </c>
      <c r="AK23" s="326">
        <v>0</v>
      </c>
    </row>
    <row r="24" spans="1:37" ht="16.5" customHeight="1">
      <c r="A24" s="128" t="s">
        <v>141</v>
      </c>
      <c r="B24" s="129" t="s">
        <v>142</v>
      </c>
      <c r="C24" s="105" t="s">
        <v>143</v>
      </c>
      <c r="D24" s="106">
        <v>2916</v>
      </c>
      <c r="E24" s="106">
        <v>3441</v>
      </c>
      <c r="F24" s="106">
        <v>3600.4</v>
      </c>
      <c r="G24" s="106">
        <v>3912.2</v>
      </c>
      <c r="H24" s="106">
        <v>3955.2</v>
      </c>
      <c r="I24" s="106">
        <v>4428.3999999999996</v>
      </c>
      <c r="J24" s="106">
        <v>4862.6000000000004</v>
      </c>
      <c r="K24" s="106">
        <v>5411.5</v>
      </c>
      <c r="L24" s="106">
        <v>5715.1</v>
      </c>
      <c r="M24" s="106">
        <v>6041.7</v>
      </c>
      <c r="N24" s="106">
        <v>6361.1</v>
      </c>
      <c r="O24" s="106">
        <v>6607.5</v>
      </c>
      <c r="P24" s="106">
        <v>7346.2</v>
      </c>
      <c r="Q24" s="106">
        <v>8144.9650000000001</v>
      </c>
      <c r="R24" s="106">
        <v>8116.3549999999996</v>
      </c>
      <c r="S24" s="106">
        <v>8416.6350000000002</v>
      </c>
      <c r="T24" s="106">
        <v>8826.8029999999999</v>
      </c>
      <c r="U24" s="106">
        <v>9216.0040000000008</v>
      </c>
      <c r="V24" s="106">
        <v>10111.103999999999</v>
      </c>
      <c r="W24" s="106">
        <v>10489.775</v>
      </c>
      <c r="X24" s="106">
        <v>11174.581</v>
      </c>
      <c r="Y24" s="106">
        <v>11756.305</v>
      </c>
      <c r="Z24" s="106">
        <v>12589.351000000001</v>
      </c>
      <c r="AA24" s="106">
        <v>13436.473</v>
      </c>
      <c r="AB24" s="106">
        <v>14391.539000000001</v>
      </c>
      <c r="AC24" s="106">
        <v>14544.076999999999</v>
      </c>
      <c r="AD24" s="106">
        <v>15683.359</v>
      </c>
      <c r="AE24" s="106">
        <v>16598.167000000001</v>
      </c>
      <c r="AF24" s="106">
        <v>18945.701000000001</v>
      </c>
      <c r="AG24" s="106">
        <v>20946.284</v>
      </c>
      <c r="AH24" s="325">
        <v>21846.001</v>
      </c>
      <c r="AI24" s="325">
        <v>23332.164999999997</v>
      </c>
      <c r="AJ24" s="325">
        <v>24455.605</v>
      </c>
      <c r="AK24" s="325">
        <v>24963.544999999998</v>
      </c>
    </row>
    <row r="25" spans="1:37" ht="16.5" customHeight="1">
      <c r="A25" s="108" t="s">
        <v>144</v>
      </c>
      <c r="B25" s="109" t="s">
        <v>145</v>
      </c>
      <c r="C25" s="130" t="s">
        <v>146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>
        <v>7994.9760000000006</v>
      </c>
      <c r="R25" s="111">
        <v>7947.0910000000003</v>
      </c>
      <c r="S25" s="111">
        <v>8185.0929999999998</v>
      </c>
      <c r="T25" s="111">
        <v>8573.57</v>
      </c>
      <c r="U25" s="111">
        <v>8987.6020000000008</v>
      </c>
      <c r="V25" s="111">
        <v>9864.4959999999992</v>
      </c>
      <c r="W25" s="111">
        <v>10240.625</v>
      </c>
      <c r="X25" s="111">
        <v>10907.65</v>
      </c>
      <c r="Y25" s="111">
        <v>11475.968000000001</v>
      </c>
      <c r="Z25" s="111">
        <v>12310.387999999999</v>
      </c>
      <c r="AA25" s="111">
        <v>13158.088</v>
      </c>
      <c r="AB25" s="111">
        <v>14096.022000000001</v>
      </c>
      <c r="AC25" s="111">
        <v>14241.438</v>
      </c>
      <c r="AD25" s="111">
        <v>15289.189</v>
      </c>
      <c r="AE25" s="111">
        <v>16196.732</v>
      </c>
      <c r="AF25" s="111">
        <v>18523.358999999997</v>
      </c>
      <c r="AG25" s="111">
        <v>20409.32</v>
      </c>
      <c r="AH25" s="326">
        <v>21322.188999999998</v>
      </c>
      <c r="AI25" s="326">
        <v>22732.154999999999</v>
      </c>
      <c r="AJ25" s="326">
        <v>23845.803</v>
      </c>
      <c r="AK25" s="326">
        <v>24343.038999999997</v>
      </c>
    </row>
    <row r="26" spans="1:37" ht="16.5" customHeight="1">
      <c r="A26" s="131" t="s">
        <v>147</v>
      </c>
      <c r="B26" s="122" t="s">
        <v>148</v>
      </c>
      <c r="C26" s="114" t="s">
        <v>149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>
        <v>4464.5990000000002</v>
      </c>
      <c r="R26" s="111">
        <v>4306.4490000000005</v>
      </c>
      <c r="S26" s="111">
        <v>4579.1909999999998</v>
      </c>
      <c r="T26" s="111">
        <v>4650.8940000000002</v>
      </c>
      <c r="U26" s="111">
        <v>4868.6720000000005</v>
      </c>
      <c r="V26" s="111">
        <v>5555.5320000000002</v>
      </c>
      <c r="W26" s="111">
        <v>5865.4430000000002</v>
      </c>
      <c r="X26" s="111">
        <v>6318.9459999999999</v>
      </c>
      <c r="Y26" s="111">
        <v>6506.6890000000003</v>
      </c>
      <c r="Z26" s="111">
        <v>7173.4159999999993</v>
      </c>
      <c r="AA26" s="111">
        <v>7781.5599999999995</v>
      </c>
      <c r="AB26" s="111">
        <v>8538.8189999999995</v>
      </c>
      <c r="AC26" s="111">
        <v>8649.5550000000003</v>
      </c>
      <c r="AD26" s="111">
        <v>9141.0360000000001</v>
      </c>
      <c r="AE26" s="111">
        <v>9666.5630000000001</v>
      </c>
      <c r="AF26" s="111">
        <v>10718.612999999999</v>
      </c>
      <c r="AG26" s="111">
        <v>12051.018</v>
      </c>
      <c r="AH26" s="326">
        <v>11639.540999999999</v>
      </c>
      <c r="AI26" s="326">
        <v>13024.418000000001</v>
      </c>
      <c r="AJ26" s="326">
        <v>13656.798999999999</v>
      </c>
      <c r="AK26" s="326">
        <v>13897.468999999999</v>
      </c>
    </row>
    <row r="27" spans="1:37" ht="16.5" customHeight="1">
      <c r="A27" s="131" t="s">
        <v>479</v>
      </c>
      <c r="B27" s="122" t="s">
        <v>480</v>
      </c>
      <c r="C27" s="114" t="s">
        <v>152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>
        <v>3530.3770000000004</v>
      </c>
      <c r="R27" s="111">
        <v>3640.6419999999998</v>
      </c>
      <c r="S27" s="111">
        <v>3605.902</v>
      </c>
      <c r="T27" s="111">
        <v>3922.6760000000004</v>
      </c>
      <c r="U27" s="111">
        <v>4118.93</v>
      </c>
      <c r="V27" s="111">
        <v>4308.9639999999999</v>
      </c>
      <c r="W27" s="111">
        <v>4375.1819999999998</v>
      </c>
      <c r="X27" s="111">
        <v>4588.7039999999997</v>
      </c>
      <c r="Y27" s="111">
        <v>4969.2790000000005</v>
      </c>
      <c r="Z27" s="111">
        <v>5136.9719999999998</v>
      </c>
      <c r="AA27" s="111">
        <v>5376.5280000000002</v>
      </c>
      <c r="AB27" s="111">
        <v>5557.2030000000004</v>
      </c>
      <c r="AC27" s="111">
        <v>5591.8829999999998</v>
      </c>
      <c r="AD27" s="111">
        <v>6148.1530000000002</v>
      </c>
      <c r="AE27" s="111">
        <v>6530.1689999999999</v>
      </c>
      <c r="AF27" s="111">
        <v>7804.7459999999992</v>
      </c>
      <c r="AG27" s="111">
        <v>8358.3019999999997</v>
      </c>
      <c r="AH27" s="326">
        <v>9682.6479999999992</v>
      </c>
      <c r="AI27" s="326">
        <v>9707.7369999999992</v>
      </c>
      <c r="AJ27" s="326">
        <v>10189.004000000001</v>
      </c>
      <c r="AK27" s="326">
        <v>10445.57</v>
      </c>
    </row>
    <row r="28" spans="1:37" ht="16.5" customHeight="1">
      <c r="A28" s="108" t="s">
        <v>153</v>
      </c>
      <c r="B28" s="109" t="s">
        <v>154</v>
      </c>
      <c r="C28" s="130" t="s">
        <v>155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>
        <v>149.989</v>
      </c>
      <c r="R28" s="111">
        <v>169.26400000000001</v>
      </c>
      <c r="S28" s="111">
        <v>231.542</v>
      </c>
      <c r="T28" s="111">
        <v>253.233</v>
      </c>
      <c r="U28" s="111">
        <v>228.40199999999999</v>
      </c>
      <c r="V28" s="111">
        <v>246.608</v>
      </c>
      <c r="W28" s="111">
        <v>249.15</v>
      </c>
      <c r="X28" s="111">
        <v>266.93099999999998</v>
      </c>
      <c r="Y28" s="111">
        <v>280.33699999999999</v>
      </c>
      <c r="Z28" s="111">
        <v>278.96300000000002</v>
      </c>
      <c r="AA28" s="111">
        <v>278.38499999999999</v>
      </c>
      <c r="AB28" s="111">
        <v>295.517</v>
      </c>
      <c r="AC28" s="111">
        <v>302.63900000000001</v>
      </c>
      <c r="AD28" s="111">
        <v>394.17</v>
      </c>
      <c r="AE28" s="111">
        <v>401.435</v>
      </c>
      <c r="AF28" s="111">
        <v>422.34199999999998</v>
      </c>
      <c r="AG28" s="111">
        <v>536.96399999999994</v>
      </c>
      <c r="AH28" s="326">
        <v>523.81200000000001</v>
      </c>
      <c r="AI28" s="326">
        <v>600.01</v>
      </c>
      <c r="AJ28" s="326">
        <v>609.80200000000002</v>
      </c>
      <c r="AK28" s="326">
        <v>620.50600000000009</v>
      </c>
    </row>
    <row r="29" spans="1:37" s="132" customFormat="1" ht="16.5" customHeight="1">
      <c r="A29" s="133" t="s">
        <v>156</v>
      </c>
      <c r="B29" s="133" t="s">
        <v>157</v>
      </c>
      <c r="C29" s="105"/>
      <c r="D29" s="106">
        <f>D30+D33</f>
        <v>655.59999999999991</v>
      </c>
      <c r="E29" s="106">
        <f t="shared" ref="E29:P29" si="4">E30+E33</f>
        <v>952.8</v>
      </c>
      <c r="F29" s="106">
        <f t="shared" si="4"/>
        <v>1012.1999999999999</v>
      </c>
      <c r="G29" s="106">
        <f t="shared" si="4"/>
        <v>864.40000000000009</v>
      </c>
      <c r="H29" s="106">
        <f t="shared" si="4"/>
        <v>1320.6</v>
      </c>
      <c r="I29" s="106">
        <f t="shared" si="4"/>
        <v>1462.7</v>
      </c>
      <c r="J29" s="106">
        <f t="shared" si="4"/>
        <v>1319.6</v>
      </c>
      <c r="K29" s="106">
        <f t="shared" si="4"/>
        <v>1153.7</v>
      </c>
      <c r="L29" s="106">
        <f t="shared" si="4"/>
        <v>1496.2</v>
      </c>
      <c r="M29" s="106">
        <f t="shared" si="4"/>
        <v>1558.2</v>
      </c>
      <c r="N29" s="106">
        <f t="shared" si="4"/>
        <v>2453.1</v>
      </c>
      <c r="O29" s="106">
        <f t="shared" si="4"/>
        <v>2527.8000000000002</v>
      </c>
      <c r="P29" s="106">
        <f t="shared" si="4"/>
        <v>2909.6</v>
      </c>
      <c r="Q29" s="106">
        <v>2088.1669999999999</v>
      </c>
      <c r="R29" s="106">
        <v>2064.0039999999999</v>
      </c>
      <c r="S29" s="106">
        <v>2107.252</v>
      </c>
      <c r="T29" s="106">
        <v>2494.248</v>
      </c>
      <c r="U29" s="106">
        <v>2987.944</v>
      </c>
      <c r="V29" s="106">
        <v>2981.9409999999998</v>
      </c>
      <c r="W29" s="106">
        <v>2934.4490000000001</v>
      </c>
      <c r="X29" s="106">
        <v>3067.9989999999998</v>
      </c>
      <c r="Y29" s="106">
        <v>2965.9639999999999</v>
      </c>
      <c r="Z29" s="106">
        <v>3098.9399999999996</v>
      </c>
      <c r="AA29" s="106">
        <v>3138.0859999999998</v>
      </c>
      <c r="AB29" s="106">
        <v>3164.1779999999999</v>
      </c>
      <c r="AC29" s="106">
        <v>2919.1419999999998</v>
      </c>
      <c r="AD29" s="106">
        <v>3339.9009999999998</v>
      </c>
      <c r="AE29" s="106">
        <v>3660.0730000000003</v>
      </c>
      <c r="AF29" s="106">
        <v>4603.74</v>
      </c>
      <c r="AG29" s="106">
        <v>5096.5319999999992</v>
      </c>
      <c r="AH29" s="325">
        <v>5470.28</v>
      </c>
      <c r="AI29" s="325">
        <v>5129.2020000000002</v>
      </c>
      <c r="AJ29" s="325">
        <v>5045.7610000000004</v>
      </c>
      <c r="AK29" s="325">
        <v>5078.9750000000004</v>
      </c>
    </row>
    <row r="30" spans="1:37" ht="16.5" customHeight="1">
      <c r="A30" s="126" t="s">
        <v>158</v>
      </c>
      <c r="B30" s="127" t="s">
        <v>159</v>
      </c>
      <c r="C30" s="130" t="s">
        <v>160</v>
      </c>
      <c r="D30" s="111">
        <v>310.89999999999998</v>
      </c>
      <c r="E30" s="111">
        <v>562.1</v>
      </c>
      <c r="F30" s="111">
        <v>726.3</v>
      </c>
      <c r="G30" s="111">
        <v>551.6</v>
      </c>
      <c r="H30" s="111">
        <v>749.6</v>
      </c>
      <c r="I30" s="111">
        <v>776</v>
      </c>
      <c r="J30" s="111">
        <v>735.9</v>
      </c>
      <c r="K30" s="111">
        <v>848.5</v>
      </c>
      <c r="L30" s="111">
        <v>966.6</v>
      </c>
      <c r="M30" s="111">
        <v>767.5</v>
      </c>
      <c r="N30" s="111">
        <v>1489.5</v>
      </c>
      <c r="O30" s="111">
        <v>1652.8</v>
      </c>
      <c r="P30" s="111">
        <v>1945.3</v>
      </c>
      <c r="Q30" s="111">
        <v>1208.0709999999999</v>
      </c>
      <c r="R30" s="111">
        <v>1177.2539999999999</v>
      </c>
      <c r="S30" s="111">
        <v>1435.662</v>
      </c>
      <c r="T30" s="111">
        <v>1791.8989999999999</v>
      </c>
      <c r="U30" s="111">
        <v>2123.692</v>
      </c>
      <c r="V30" s="111">
        <v>2276.4319999999998</v>
      </c>
      <c r="W30" s="111">
        <v>2340.4749999999999</v>
      </c>
      <c r="X30" s="111">
        <v>2392.9839999999999</v>
      </c>
      <c r="Y30" s="111">
        <v>2320.4369999999999</v>
      </c>
      <c r="Z30" s="111">
        <v>2411.1419999999998</v>
      </c>
      <c r="AA30" s="111">
        <v>2448.3449999999998</v>
      </c>
      <c r="AB30" s="111">
        <v>2570.2039999999997</v>
      </c>
      <c r="AC30" s="111">
        <v>2379.4939999999997</v>
      </c>
      <c r="AD30" s="111">
        <v>2582.681</v>
      </c>
      <c r="AE30" s="111">
        <v>2910.5390000000002</v>
      </c>
      <c r="AF30" s="111">
        <v>3392.8129999999996</v>
      </c>
      <c r="AG30" s="111">
        <v>3705.8879999999999</v>
      </c>
      <c r="AH30" s="326">
        <v>4075.9069999999997</v>
      </c>
      <c r="AI30" s="326">
        <v>4035.8589999999999</v>
      </c>
      <c r="AJ30" s="326">
        <v>4057.011</v>
      </c>
      <c r="AK30" s="326">
        <v>4116.41</v>
      </c>
    </row>
    <row r="31" spans="1:37" ht="16.5" customHeight="1">
      <c r="A31" s="131" t="s">
        <v>161</v>
      </c>
      <c r="B31" s="122" t="s">
        <v>162</v>
      </c>
      <c r="C31" s="130" t="s">
        <v>163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>
        <v>977.09299999999996</v>
      </c>
      <c r="R31" s="111">
        <v>950.09799999999996</v>
      </c>
      <c r="S31" s="111">
        <v>1200.961</v>
      </c>
      <c r="T31" s="111">
        <v>1552.57</v>
      </c>
      <c r="U31" s="111">
        <v>1845.2339999999999</v>
      </c>
      <c r="V31" s="111">
        <v>1990.722</v>
      </c>
      <c r="W31" s="111">
        <v>2062.453</v>
      </c>
      <c r="X31" s="111">
        <v>2150.1990000000001</v>
      </c>
      <c r="Y31" s="111">
        <v>2046.76</v>
      </c>
      <c r="Z31" s="111">
        <v>2124.9279999999999</v>
      </c>
      <c r="AA31" s="111">
        <v>2169.2849999999999</v>
      </c>
      <c r="AB31" s="111">
        <v>2246.9859999999999</v>
      </c>
      <c r="AC31" s="111">
        <v>2114.7869999999998</v>
      </c>
      <c r="AD31" s="111">
        <v>2307.6959999999999</v>
      </c>
      <c r="AE31" s="111">
        <v>2570.9110000000001</v>
      </c>
      <c r="AF31" s="111">
        <v>2926.3069999999998</v>
      </c>
      <c r="AG31" s="111">
        <v>3239.8249999999998</v>
      </c>
      <c r="AH31" s="326">
        <v>3638.0079999999998</v>
      </c>
      <c r="AI31" s="326">
        <v>3592.3820000000001</v>
      </c>
      <c r="AJ31" s="326">
        <v>3610.8429999999998</v>
      </c>
      <c r="AK31" s="326">
        <v>3669.4110000000001</v>
      </c>
    </row>
    <row r="32" spans="1:37" ht="16.5" customHeight="1">
      <c r="A32" s="131" t="s">
        <v>164</v>
      </c>
      <c r="B32" s="122" t="s">
        <v>165</v>
      </c>
      <c r="C32" s="130" t="s">
        <v>166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>
        <v>230.97800000000001</v>
      </c>
      <c r="R32" s="111">
        <v>227.15600000000001</v>
      </c>
      <c r="S32" s="111">
        <v>234.70099999999999</v>
      </c>
      <c r="T32" s="111">
        <v>239.32900000000001</v>
      </c>
      <c r="U32" s="111">
        <v>278.45800000000003</v>
      </c>
      <c r="V32" s="111">
        <v>285.70999999999998</v>
      </c>
      <c r="W32" s="111">
        <v>278.02199999999999</v>
      </c>
      <c r="X32" s="111">
        <v>242.785</v>
      </c>
      <c r="Y32" s="111">
        <v>273.67700000000002</v>
      </c>
      <c r="Z32" s="111">
        <v>286.214</v>
      </c>
      <c r="AA32" s="111">
        <v>279.06</v>
      </c>
      <c r="AB32" s="111">
        <v>323.21800000000002</v>
      </c>
      <c r="AC32" s="111">
        <v>264.70699999999999</v>
      </c>
      <c r="AD32" s="111">
        <v>274.98500000000001</v>
      </c>
      <c r="AE32" s="111">
        <v>339.62799999999999</v>
      </c>
      <c r="AF32" s="111">
        <v>466.50599999999997</v>
      </c>
      <c r="AG32" s="111">
        <v>466.06299999999999</v>
      </c>
      <c r="AH32" s="326">
        <v>437.899</v>
      </c>
      <c r="AI32" s="326">
        <v>443.47699999999998</v>
      </c>
      <c r="AJ32" s="326">
        <v>446.16800000000001</v>
      </c>
      <c r="AK32" s="326">
        <v>446.99900000000002</v>
      </c>
    </row>
    <row r="33" spans="1:37" ht="16.5" customHeight="1">
      <c r="A33" s="126" t="s">
        <v>167</v>
      </c>
      <c r="B33" s="127" t="s">
        <v>168</v>
      </c>
      <c r="C33" s="130" t="s">
        <v>169</v>
      </c>
      <c r="D33" s="111">
        <v>344.7</v>
      </c>
      <c r="E33" s="111">
        <v>390.7</v>
      </c>
      <c r="F33" s="111">
        <v>285.89999999999998</v>
      </c>
      <c r="G33" s="111">
        <v>312.8</v>
      </c>
      <c r="H33" s="111">
        <v>571</v>
      </c>
      <c r="I33" s="111">
        <v>686.7</v>
      </c>
      <c r="J33" s="111">
        <v>583.70000000000005</v>
      </c>
      <c r="K33" s="111">
        <v>305.2</v>
      </c>
      <c r="L33" s="111">
        <v>529.6</v>
      </c>
      <c r="M33" s="111">
        <v>790.7</v>
      </c>
      <c r="N33" s="111">
        <v>963.6</v>
      </c>
      <c r="O33" s="111">
        <v>875</v>
      </c>
      <c r="P33" s="111">
        <v>964.3</v>
      </c>
      <c r="Q33" s="111">
        <v>880.096</v>
      </c>
      <c r="R33" s="111">
        <v>886.75</v>
      </c>
      <c r="S33" s="111">
        <v>671.59</v>
      </c>
      <c r="T33" s="111">
        <v>702.34900000000005</v>
      </c>
      <c r="U33" s="111">
        <v>864.25199999999995</v>
      </c>
      <c r="V33" s="111">
        <v>705.50900000000001</v>
      </c>
      <c r="W33" s="111">
        <v>593.97400000000005</v>
      </c>
      <c r="X33" s="111">
        <v>675.01499999999999</v>
      </c>
      <c r="Y33" s="111">
        <v>645.52700000000004</v>
      </c>
      <c r="Z33" s="111">
        <v>687.798</v>
      </c>
      <c r="AA33" s="111">
        <v>689.74099999999999</v>
      </c>
      <c r="AB33" s="111">
        <v>593.97400000000005</v>
      </c>
      <c r="AC33" s="111">
        <v>539.64800000000002</v>
      </c>
      <c r="AD33" s="111">
        <v>757.22</v>
      </c>
      <c r="AE33" s="111">
        <v>749.53399999999999</v>
      </c>
      <c r="AF33" s="111">
        <v>1210.9269999999999</v>
      </c>
      <c r="AG33" s="111">
        <v>1390.6439999999998</v>
      </c>
      <c r="AH33" s="326">
        <v>1394.373</v>
      </c>
      <c r="AI33" s="326">
        <v>1093.3430000000001</v>
      </c>
      <c r="AJ33" s="326">
        <v>988.75</v>
      </c>
      <c r="AK33" s="326">
        <v>962.56500000000005</v>
      </c>
    </row>
    <row r="34" spans="1:37" ht="16.5" customHeight="1">
      <c r="A34" s="131" t="s">
        <v>170</v>
      </c>
      <c r="B34" s="122" t="s">
        <v>171</v>
      </c>
      <c r="C34" s="134" t="s">
        <v>172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>
        <v>506.34</v>
      </c>
      <c r="R34" s="111">
        <v>590.29999999999995</v>
      </c>
      <c r="S34" s="111">
        <v>445.36599999999999</v>
      </c>
      <c r="T34" s="111">
        <v>476.6</v>
      </c>
      <c r="U34" s="111">
        <v>634.42200000000003</v>
      </c>
      <c r="V34" s="111">
        <v>460.00900000000001</v>
      </c>
      <c r="W34" s="111">
        <v>304.096</v>
      </c>
      <c r="X34" s="111">
        <v>349.75900000000001</v>
      </c>
      <c r="Y34" s="111">
        <v>323.11700000000002</v>
      </c>
      <c r="Z34" s="111">
        <v>391.39800000000002</v>
      </c>
      <c r="AA34" s="111">
        <v>410.12400000000002</v>
      </c>
      <c r="AB34" s="111">
        <v>323.94</v>
      </c>
      <c r="AC34" s="111">
        <v>268.85500000000002</v>
      </c>
      <c r="AD34" s="111">
        <v>435.09899999999999</v>
      </c>
      <c r="AE34" s="111">
        <v>342.41300000000001</v>
      </c>
      <c r="AF34" s="111">
        <v>404.2</v>
      </c>
      <c r="AG34" s="111">
        <v>414.83600000000007</v>
      </c>
      <c r="AH34" s="326">
        <v>634.85900000000004</v>
      </c>
      <c r="AI34" s="326">
        <v>442.70400000000001</v>
      </c>
      <c r="AJ34" s="326">
        <v>401.65899999999999</v>
      </c>
      <c r="AK34" s="326">
        <v>369.55799999999999</v>
      </c>
    </row>
    <row r="35" spans="1:37" ht="16.5" customHeight="1">
      <c r="A35" s="131" t="s">
        <v>173</v>
      </c>
      <c r="B35" s="122" t="s">
        <v>174</v>
      </c>
      <c r="C35" s="134" t="s">
        <v>175</v>
      </c>
      <c r="D35" s="111">
        <v>214.7</v>
      </c>
      <c r="E35" s="111">
        <v>211.1</v>
      </c>
      <c r="F35" s="111">
        <v>146</v>
      </c>
      <c r="G35" s="111">
        <v>147.30000000000001</v>
      </c>
      <c r="H35" s="111">
        <v>172.3</v>
      </c>
      <c r="I35" s="111">
        <v>300.2</v>
      </c>
      <c r="J35" s="111">
        <v>299.5</v>
      </c>
      <c r="K35" s="111">
        <v>221.4</v>
      </c>
      <c r="L35" s="111">
        <v>352.9</v>
      </c>
      <c r="M35" s="111">
        <v>339.8</v>
      </c>
      <c r="N35" s="111">
        <v>300.89999999999998</v>
      </c>
      <c r="O35" s="111">
        <v>319.2</v>
      </c>
      <c r="P35" s="111">
        <v>290.60000000000002</v>
      </c>
      <c r="Q35" s="111">
        <v>291.58999999999997</v>
      </c>
      <c r="R35" s="111">
        <v>221.04599999999999</v>
      </c>
      <c r="S35" s="111">
        <v>118.28</v>
      </c>
      <c r="T35" s="111">
        <v>136.541</v>
      </c>
      <c r="U35" s="111">
        <v>142.74700000000001</v>
      </c>
      <c r="V35" s="111">
        <v>154.07599999999999</v>
      </c>
      <c r="W35" s="111">
        <v>188.40100000000001</v>
      </c>
      <c r="X35" s="111">
        <v>222.91300000000001</v>
      </c>
      <c r="Y35" s="111">
        <v>222.62899999999999</v>
      </c>
      <c r="Z35" s="111">
        <v>192.89099999999999</v>
      </c>
      <c r="AA35" s="111">
        <v>172.18700000000001</v>
      </c>
      <c r="AB35" s="111">
        <v>162.51400000000001</v>
      </c>
      <c r="AC35" s="111">
        <v>162.40100000000001</v>
      </c>
      <c r="AD35" s="111">
        <v>202.19499999999999</v>
      </c>
      <c r="AE35" s="111">
        <v>285.62700000000001</v>
      </c>
      <c r="AF35" s="111">
        <v>681.33199999999999</v>
      </c>
      <c r="AG35" s="111">
        <v>836.51999999999987</v>
      </c>
      <c r="AH35" s="326">
        <v>609.92200000000003</v>
      </c>
      <c r="AI35" s="326">
        <v>520.78800000000001</v>
      </c>
      <c r="AJ35" s="326">
        <v>462.03</v>
      </c>
      <c r="AK35" s="326">
        <v>468.05200000000002</v>
      </c>
    </row>
    <row r="36" spans="1:37" s="132" customFormat="1" ht="16.5" customHeight="1">
      <c r="A36" s="135" t="s">
        <v>176</v>
      </c>
      <c r="B36" s="136" t="s">
        <v>177</v>
      </c>
      <c r="C36" s="105" t="s">
        <v>178</v>
      </c>
      <c r="D36" s="106">
        <f t="shared" ref="D36:P36" si="5">D39+D40</f>
        <v>403.40000000000003</v>
      </c>
      <c r="E36" s="106">
        <f t="shared" si="5"/>
        <v>110</v>
      </c>
      <c r="F36" s="106">
        <f t="shared" si="5"/>
        <v>392.5</v>
      </c>
      <c r="G36" s="106">
        <f t="shared" si="5"/>
        <v>274.59999999999997</v>
      </c>
      <c r="H36" s="106">
        <f t="shared" si="5"/>
        <v>339.09999999999997</v>
      </c>
      <c r="I36" s="106">
        <f t="shared" si="5"/>
        <v>533.79999999999995</v>
      </c>
      <c r="J36" s="106">
        <f t="shared" si="5"/>
        <v>483.5</v>
      </c>
      <c r="K36" s="106">
        <f t="shared" si="5"/>
        <v>442.1</v>
      </c>
      <c r="L36" s="106">
        <f t="shared" si="5"/>
        <v>376.40000000000003</v>
      </c>
      <c r="M36" s="106">
        <f t="shared" si="5"/>
        <v>254.7</v>
      </c>
      <c r="N36" s="106">
        <f t="shared" si="5"/>
        <v>337.3</v>
      </c>
      <c r="O36" s="106">
        <f t="shared" si="5"/>
        <v>862.3</v>
      </c>
      <c r="P36" s="106">
        <f t="shared" si="5"/>
        <v>421.79999999999995</v>
      </c>
      <c r="Q36" s="106">
        <v>1314.2929999999999</v>
      </c>
      <c r="R36" s="106">
        <v>1866.9830000000002</v>
      </c>
      <c r="S36" s="106">
        <v>1792.4430000000002</v>
      </c>
      <c r="T36" s="106">
        <v>2826.2809999999999</v>
      </c>
      <c r="U36" s="106">
        <v>2163.8000000000002</v>
      </c>
      <c r="V36" s="106">
        <v>2477.7330000000002</v>
      </c>
      <c r="W36" s="106">
        <v>2368.1499999999996</v>
      </c>
      <c r="X36" s="106">
        <v>4061.6859999999997</v>
      </c>
      <c r="Y36" s="106">
        <v>1421.9590000000001</v>
      </c>
      <c r="Z36" s="106">
        <v>1123.211</v>
      </c>
      <c r="AA36" s="106">
        <v>1188.731</v>
      </c>
      <c r="AB36" s="106">
        <v>1532.0540000000001</v>
      </c>
      <c r="AC36" s="106">
        <v>1578.9299999999998</v>
      </c>
      <c r="AD36" s="106">
        <v>1670.69</v>
      </c>
      <c r="AE36" s="106">
        <v>3111.5789999999997</v>
      </c>
      <c r="AF36" s="106">
        <v>4963.8330000000005</v>
      </c>
      <c r="AG36" s="106">
        <v>3048.6090000000004</v>
      </c>
      <c r="AH36" s="325">
        <v>4462.5550000000003</v>
      </c>
      <c r="AI36" s="325">
        <v>3544.92</v>
      </c>
      <c r="AJ36" s="325">
        <v>2914.4559999999997</v>
      </c>
      <c r="AK36" s="325">
        <v>2969.54</v>
      </c>
    </row>
    <row r="37" spans="1:37" ht="16.5" customHeight="1">
      <c r="A37" s="137" t="s">
        <v>179</v>
      </c>
      <c r="B37" s="138" t="s">
        <v>180</v>
      </c>
      <c r="C37" s="139" t="s">
        <v>181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>
        <v>178</v>
      </c>
      <c r="P37" s="106">
        <v>220</v>
      </c>
      <c r="Q37" s="106">
        <v>281.93200000000002</v>
      </c>
      <c r="R37" s="106">
        <v>294.39299999999997</v>
      </c>
      <c r="S37" s="106">
        <v>650.44400000000007</v>
      </c>
      <c r="T37" s="106">
        <v>793.44200000000012</v>
      </c>
      <c r="U37" s="106">
        <v>805.40599999999972</v>
      </c>
      <c r="V37" s="106">
        <v>808.67399999999975</v>
      </c>
      <c r="W37" s="106">
        <v>1194.6710000000003</v>
      </c>
      <c r="X37" s="106">
        <v>2986.181</v>
      </c>
      <c r="Y37" s="106">
        <v>787.80299999999988</v>
      </c>
      <c r="Z37" s="106">
        <v>661.40300000000002</v>
      </c>
      <c r="AA37" s="106">
        <v>1009.861</v>
      </c>
      <c r="AB37" s="106">
        <v>944.75599999999997</v>
      </c>
      <c r="AC37" s="106">
        <v>1098.1199999999999</v>
      </c>
      <c r="AD37" s="106">
        <v>1196.1469999999999</v>
      </c>
      <c r="AE37" s="106">
        <v>1731.6179999999999</v>
      </c>
      <c r="AF37" s="106">
        <v>3751.46</v>
      </c>
      <c r="AG37" s="106">
        <v>2153.7399999999998</v>
      </c>
      <c r="AH37" s="325">
        <v>3205.1320000000001</v>
      </c>
      <c r="AI37" s="325">
        <v>2149.2600000000002</v>
      </c>
      <c r="AJ37" s="325">
        <v>1999.48</v>
      </c>
      <c r="AK37" s="325">
        <v>1880.425</v>
      </c>
    </row>
    <row r="38" spans="1:37" ht="16.5" customHeight="1">
      <c r="A38" s="127" t="s">
        <v>182</v>
      </c>
      <c r="B38" s="127" t="s">
        <v>183</v>
      </c>
      <c r="C38" s="140" t="s">
        <v>184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106">
        <v>0</v>
      </c>
      <c r="AB38" s="106">
        <v>0</v>
      </c>
      <c r="AC38" s="106">
        <v>0</v>
      </c>
      <c r="AD38" s="106">
        <v>0</v>
      </c>
      <c r="AE38" s="106">
        <v>0</v>
      </c>
      <c r="AF38" s="106">
        <v>0</v>
      </c>
      <c r="AG38" s="106">
        <v>0</v>
      </c>
      <c r="AH38" s="325">
        <v>0</v>
      </c>
      <c r="AI38" s="325">
        <v>0</v>
      </c>
      <c r="AJ38" s="325">
        <v>0</v>
      </c>
      <c r="AK38" s="325">
        <v>0</v>
      </c>
    </row>
    <row r="39" spans="1:37" ht="16.5" customHeight="1">
      <c r="A39" s="126" t="s">
        <v>185</v>
      </c>
      <c r="B39" s="127" t="s">
        <v>186</v>
      </c>
      <c r="C39" s="130" t="s">
        <v>187</v>
      </c>
      <c r="D39" s="111">
        <v>401.6</v>
      </c>
      <c r="E39" s="111">
        <v>71.400000000000006</v>
      </c>
      <c r="F39" s="111">
        <v>383.9</v>
      </c>
      <c r="G39" s="111">
        <v>266.2</v>
      </c>
      <c r="H39" s="111">
        <v>295.2</v>
      </c>
      <c r="I39" s="111">
        <v>485</v>
      </c>
      <c r="J39" s="111">
        <v>447.8</v>
      </c>
      <c r="K39" s="111">
        <v>400</v>
      </c>
      <c r="L39" s="111">
        <v>367.8</v>
      </c>
      <c r="M39" s="111">
        <v>180</v>
      </c>
      <c r="N39" s="111">
        <v>254</v>
      </c>
      <c r="O39" s="111">
        <v>686.8</v>
      </c>
      <c r="P39" s="111">
        <v>120.1</v>
      </c>
      <c r="Q39" s="111">
        <v>1152.0329999999999</v>
      </c>
      <c r="R39" s="111">
        <v>1236.453</v>
      </c>
      <c r="S39" s="111">
        <v>1042.2270000000001</v>
      </c>
      <c r="T39" s="111">
        <v>1757.86</v>
      </c>
      <c r="U39" s="111">
        <v>1281.9880000000001</v>
      </c>
      <c r="V39" s="111">
        <v>1383.7280000000001</v>
      </c>
      <c r="W39" s="111">
        <v>1394.3979999999999</v>
      </c>
      <c r="X39" s="111">
        <v>2139.4209999999998</v>
      </c>
      <c r="Y39" s="111">
        <v>890.47900000000004</v>
      </c>
      <c r="Z39" s="111">
        <v>780.77099999999996</v>
      </c>
      <c r="AA39" s="111">
        <v>399.20299999999997</v>
      </c>
      <c r="AB39" s="111">
        <v>765.25800000000004</v>
      </c>
      <c r="AC39" s="111">
        <v>938.37199999999996</v>
      </c>
      <c r="AD39" s="111">
        <v>884.26400000000001</v>
      </c>
      <c r="AE39" s="111">
        <v>2004.2819999999999</v>
      </c>
      <c r="AF39" s="111">
        <v>2558.1410000000001</v>
      </c>
      <c r="AG39" s="111">
        <v>2711.3</v>
      </c>
      <c r="AH39" s="326">
        <v>4030.7379999999998</v>
      </c>
      <c r="AI39" s="326">
        <v>2698.116</v>
      </c>
      <c r="AJ39" s="326">
        <v>2515.9769999999999</v>
      </c>
      <c r="AK39" s="326">
        <v>2392.7049999999999</v>
      </c>
    </row>
    <row r="40" spans="1:37" ht="16.5" customHeight="1">
      <c r="A40" s="127" t="s">
        <v>188</v>
      </c>
      <c r="B40" s="127" t="s">
        <v>189</v>
      </c>
      <c r="C40" s="130" t="s">
        <v>190</v>
      </c>
      <c r="D40" s="111">
        <v>1.8</v>
      </c>
      <c r="E40" s="111">
        <v>38.6</v>
      </c>
      <c r="F40" s="111">
        <v>8.6</v>
      </c>
      <c r="G40" s="111">
        <v>8.4</v>
      </c>
      <c r="H40" s="111">
        <v>43.9</v>
      </c>
      <c r="I40" s="111">
        <v>48.8</v>
      </c>
      <c r="J40" s="111">
        <v>35.700000000000003</v>
      </c>
      <c r="K40" s="111">
        <v>42.1</v>
      </c>
      <c r="L40" s="111">
        <v>8.6</v>
      </c>
      <c r="M40" s="111">
        <v>74.7</v>
      </c>
      <c r="N40" s="111">
        <v>83.3</v>
      </c>
      <c r="O40" s="111">
        <v>175.5</v>
      </c>
      <c r="P40" s="111">
        <v>301.7</v>
      </c>
      <c r="Q40" s="111">
        <v>162.26000000000002</v>
      </c>
      <c r="R40" s="111">
        <v>630.53000000000009</v>
      </c>
      <c r="S40" s="111">
        <v>750.21600000000001</v>
      </c>
      <c r="T40" s="111">
        <v>1068.421</v>
      </c>
      <c r="U40" s="111">
        <v>881.81200000000001</v>
      </c>
      <c r="V40" s="111">
        <v>1094.0049999999999</v>
      </c>
      <c r="W40" s="111">
        <v>973.75199999999995</v>
      </c>
      <c r="X40" s="111">
        <v>1922.2650000000001</v>
      </c>
      <c r="Y40" s="111">
        <v>531.48</v>
      </c>
      <c r="Z40" s="111">
        <v>342.44</v>
      </c>
      <c r="AA40" s="111">
        <v>789.52800000000002</v>
      </c>
      <c r="AB40" s="111">
        <v>766.79600000000005</v>
      </c>
      <c r="AC40" s="111">
        <v>640.55799999999999</v>
      </c>
      <c r="AD40" s="111">
        <v>786.42600000000004</v>
      </c>
      <c r="AE40" s="111">
        <v>1107.297</v>
      </c>
      <c r="AF40" s="111">
        <v>2405.692</v>
      </c>
      <c r="AG40" s="111">
        <v>337.30900000000003</v>
      </c>
      <c r="AH40" s="326">
        <v>431.81700000000001</v>
      </c>
      <c r="AI40" s="326">
        <v>846.80399999999997</v>
      </c>
      <c r="AJ40" s="326">
        <v>398.47899999999998</v>
      </c>
      <c r="AK40" s="326">
        <v>576.83500000000004</v>
      </c>
    </row>
    <row r="41" spans="1:37" ht="16.5" customHeight="1">
      <c r="A41" s="101" t="s">
        <v>191</v>
      </c>
      <c r="B41" s="101" t="s">
        <v>192</v>
      </c>
      <c r="C41" s="102" t="s">
        <v>193</v>
      </c>
      <c r="D41" s="103">
        <f>D42+D80</f>
        <v>9561.2592777003247</v>
      </c>
      <c r="E41" s="103">
        <f t="shared" ref="E41:P41" si="6">E42+E80</f>
        <v>11736.8</v>
      </c>
      <c r="F41" s="103">
        <f t="shared" si="6"/>
        <v>11912.6</v>
      </c>
      <c r="G41" s="103">
        <f t="shared" si="6"/>
        <v>12236.7</v>
      </c>
      <c r="H41" s="103">
        <f t="shared" si="6"/>
        <v>13710.400000000001</v>
      </c>
      <c r="I41" s="103">
        <f t="shared" si="6"/>
        <v>16708.400000000001</v>
      </c>
      <c r="J41" s="103">
        <f t="shared" si="6"/>
        <v>15569.900000000001</v>
      </c>
      <c r="K41" s="103">
        <f t="shared" si="6"/>
        <v>16965.300000000003</v>
      </c>
      <c r="L41" s="103">
        <f t="shared" si="6"/>
        <v>16749.199999999997</v>
      </c>
      <c r="M41" s="103">
        <f t="shared" si="6"/>
        <v>17509.499999999996</v>
      </c>
      <c r="N41" s="103">
        <f t="shared" si="6"/>
        <v>20056</v>
      </c>
      <c r="O41" s="103">
        <f t="shared" si="6"/>
        <v>21879.899999999998</v>
      </c>
      <c r="P41" s="103">
        <f t="shared" si="6"/>
        <v>22979.200000000001</v>
      </c>
      <c r="Q41" s="103">
        <f t="shared" ref="Q41:R41" si="7">Q42+Q80</f>
        <v>25012.707000000002</v>
      </c>
      <c r="R41" s="103">
        <f t="shared" si="7"/>
        <v>27694.793999999998</v>
      </c>
      <c r="S41" s="103">
        <f t="shared" ref="S41:AG41" si="8">S42+S80</f>
        <v>28210.832999999999</v>
      </c>
      <c r="T41" s="103">
        <f t="shared" si="8"/>
        <v>29213.633000000002</v>
      </c>
      <c r="U41" s="103">
        <f t="shared" si="8"/>
        <v>29520.642</v>
      </c>
      <c r="V41" s="103">
        <f t="shared" si="8"/>
        <v>30678.464</v>
      </c>
      <c r="W41" s="103">
        <f t="shared" si="8"/>
        <v>32135.544999999998</v>
      </c>
      <c r="X41" s="103">
        <f t="shared" si="8"/>
        <v>35467.222999999998</v>
      </c>
      <c r="Y41" s="103">
        <f t="shared" si="8"/>
        <v>33382.637000000002</v>
      </c>
      <c r="Z41" s="103">
        <f t="shared" si="8"/>
        <v>33800.338000000003</v>
      </c>
      <c r="AA41" s="103">
        <f t="shared" si="8"/>
        <v>35794.448000000004</v>
      </c>
      <c r="AB41" s="103">
        <f t="shared" si="8"/>
        <v>38432.409</v>
      </c>
      <c r="AC41" s="103">
        <f t="shared" si="8"/>
        <v>41972.378000000004</v>
      </c>
      <c r="AD41" s="103">
        <f t="shared" si="8"/>
        <v>45766.725999999995</v>
      </c>
      <c r="AE41" s="103">
        <f t="shared" si="8"/>
        <v>47328.438999999998</v>
      </c>
      <c r="AF41" s="103">
        <f t="shared" si="8"/>
        <v>59427.63</v>
      </c>
      <c r="AG41" s="103">
        <f t="shared" si="8"/>
        <v>61713.964000000007</v>
      </c>
      <c r="AH41" s="329">
        <f>AH42+AH80</f>
        <v>67259.498000000007</v>
      </c>
      <c r="AI41" s="329">
        <f t="shared" ref="AI41:AK41" si="9">AI42+AI80</f>
        <v>68538.718999999997</v>
      </c>
      <c r="AJ41" s="329">
        <f t="shared" si="9"/>
        <v>70860.915999999997</v>
      </c>
      <c r="AK41" s="329">
        <f t="shared" si="9"/>
        <v>72315.930999999997</v>
      </c>
    </row>
    <row r="42" spans="1:37" ht="16.5" customHeight="1">
      <c r="A42" s="141" t="s">
        <v>194</v>
      </c>
      <c r="B42" s="142" t="s">
        <v>195</v>
      </c>
      <c r="C42" s="105"/>
      <c r="D42" s="143">
        <f>D43+D46+D47+D50+D57+D58+D59+D76</f>
        <v>7838.359277700325</v>
      </c>
      <c r="E42" s="143">
        <f t="shared" ref="E42:P42" si="10">E43+E46+E47+E50+E57+E58+E59+E76</f>
        <v>9259.5</v>
      </c>
      <c r="F42" s="143">
        <f t="shared" si="10"/>
        <v>9923.6</v>
      </c>
      <c r="G42" s="143">
        <f t="shared" si="10"/>
        <v>10333.300000000001</v>
      </c>
      <c r="H42" s="143">
        <f t="shared" si="10"/>
        <v>11061.7</v>
      </c>
      <c r="I42" s="143">
        <f t="shared" si="10"/>
        <v>12386.400000000001</v>
      </c>
      <c r="J42" s="143">
        <f t="shared" si="10"/>
        <v>13191.100000000002</v>
      </c>
      <c r="K42" s="143">
        <f t="shared" si="10"/>
        <v>14100.600000000002</v>
      </c>
      <c r="L42" s="143">
        <f t="shared" si="10"/>
        <v>15018.199999999999</v>
      </c>
      <c r="M42" s="143">
        <f t="shared" si="10"/>
        <v>15902.399999999998</v>
      </c>
      <c r="N42" s="143">
        <f t="shared" si="10"/>
        <v>17516</v>
      </c>
      <c r="O42" s="143">
        <f t="shared" si="10"/>
        <v>19310.3</v>
      </c>
      <c r="P42" s="143">
        <f t="shared" si="10"/>
        <v>20576.7</v>
      </c>
      <c r="Q42" s="143">
        <v>22088.469000000001</v>
      </c>
      <c r="R42" s="143">
        <v>23960.822999999997</v>
      </c>
      <c r="S42" s="143">
        <v>25102.266</v>
      </c>
      <c r="T42" s="143">
        <v>25955.928</v>
      </c>
      <c r="U42" s="143">
        <v>26658.732</v>
      </c>
      <c r="V42" s="143">
        <v>27686.819</v>
      </c>
      <c r="W42" s="143">
        <v>28492.829999999998</v>
      </c>
      <c r="X42" s="143">
        <v>29582.473000000002</v>
      </c>
      <c r="Y42" s="143">
        <v>30049.083000000002</v>
      </c>
      <c r="Z42" s="143">
        <v>30703.613000000001</v>
      </c>
      <c r="AA42" s="143">
        <v>32069.197000000004</v>
      </c>
      <c r="AB42" s="143">
        <v>34600.288999999997</v>
      </c>
      <c r="AC42" s="143">
        <v>37895.26</v>
      </c>
      <c r="AD42" s="143">
        <v>41970.877999999997</v>
      </c>
      <c r="AE42" s="143">
        <v>43037.724000000002</v>
      </c>
      <c r="AF42" s="106">
        <v>52757.759999999995</v>
      </c>
      <c r="AG42" s="106">
        <v>56352.854000000007</v>
      </c>
      <c r="AH42" s="325">
        <v>59057.969000000005</v>
      </c>
      <c r="AI42" s="325">
        <v>61971.656000000003</v>
      </c>
      <c r="AJ42" s="325">
        <v>64356.400999999998</v>
      </c>
      <c r="AK42" s="325">
        <v>66245.258000000002</v>
      </c>
    </row>
    <row r="43" spans="1:37" s="132" customFormat="1" ht="16.5" customHeight="1">
      <c r="A43" s="137" t="s">
        <v>196</v>
      </c>
      <c r="B43" s="138" t="s">
        <v>197</v>
      </c>
      <c r="C43" s="105" t="s">
        <v>198</v>
      </c>
      <c r="D43" s="143">
        <v>1884.4</v>
      </c>
      <c r="E43" s="143">
        <v>2103.1999999999998</v>
      </c>
      <c r="F43" s="143">
        <v>2278</v>
      </c>
      <c r="G43" s="143">
        <v>2537.3000000000002</v>
      </c>
      <c r="H43" s="143">
        <v>2713.1</v>
      </c>
      <c r="I43" s="143">
        <v>2824.1</v>
      </c>
      <c r="J43" s="143">
        <v>3097.8</v>
      </c>
      <c r="K43" s="143">
        <v>3451.8</v>
      </c>
      <c r="L43" s="143">
        <v>3674</v>
      </c>
      <c r="M43" s="143">
        <v>3705.5</v>
      </c>
      <c r="N43" s="143">
        <v>4030</v>
      </c>
      <c r="O43" s="143">
        <v>4451.3</v>
      </c>
      <c r="P43" s="143">
        <v>4631.6000000000004</v>
      </c>
      <c r="Q43" s="143">
        <v>5284.5420000000004</v>
      </c>
      <c r="R43" s="143">
        <v>5671.4629999999997</v>
      </c>
      <c r="S43" s="143">
        <v>5992.8159999999998</v>
      </c>
      <c r="T43" s="143">
        <v>6137.1660000000002</v>
      </c>
      <c r="U43" s="143">
        <v>6278.5010000000002</v>
      </c>
      <c r="V43" s="143">
        <v>6652.2539999999999</v>
      </c>
      <c r="W43" s="143">
        <v>6923.92</v>
      </c>
      <c r="X43" s="143">
        <v>7273.7610000000004</v>
      </c>
      <c r="Y43" s="143">
        <v>7696.5</v>
      </c>
      <c r="Z43" s="143">
        <v>8081.5360000000001</v>
      </c>
      <c r="AA43" s="143">
        <v>8524.5450000000001</v>
      </c>
      <c r="AB43" s="143">
        <v>9761.7060000000001</v>
      </c>
      <c r="AC43" s="143">
        <v>10620.39</v>
      </c>
      <c r="AD43" s="143">
        <v>11408.561</v>
      </c>
      <c r="AE43" s="143">
        <v>11893.657999999999</v>
      </c>
      <c r="AF43" s="106">
        <v>13551.745999999999</v>
      </c>
      <c r="AG43" s="106">
        <v>14833.311</v>
      </c>
      <c r="AH43" s="325">
        <v>15317.012999999999</v>
      </c>
      <c r="AI43" s="325">
        <v>16003.261</v>
      </c>
      <c r="AJ43" s="325">
        <v>16493.089</v>
      </c>
      <c r="AK43" s="325">
        <v>17095.116000000002</v>
      </c>
    </row>
    <row r="44" spans="1:37" s="132" customFormat="1" ht="16.5" customHeight="1">
      <c r="A44" s="124" t="s">
        <v>199</v>
      </c>
      <c r="B44" s="125" t="s">
        <v>200</v>
      </c>
      <c r="C44" s="114" t="s">
        <v>201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>
        <v>3960.64</v>
      </c>
      <c r="R44" s="143">
        <v>4143.7849999999999</v>
      </c>
      <c r="S44" s="143">
        <v>4380.3810000000003</v>
      </c>
      <c r="T44" s="143">
        <v>4408.723</v>
      </c>
      <c r="U44" s="143">
        <v>4588.6279999999997</v>
      </c>
      <c r="V44" s="143">
        <v>4811.4489999999996</v>
      </c>
      <c r="W44" s="143">
        <v>4974.7560000000003</v>
      </c>
      <c r="X44" s="143">
        <v>5212.3410000000003</v>
      </c>
      <c r="Y44" s="143">
        <v>5511.0770000000002</v>
      </c>
      <c r="Z44" s="143">
        <v>5807.4849999999997</v>
      </c>
      <c r="AA44" s="143">
        <v>6280.9409999999998</v>
      </c>
      <c r="AB44" s="143">
        <v>7060.9570000000003</v>
      </c>
      <c r="AC44" s="143">
        <v>7744.8140000000003</v>
      </c>
      <c r="AD44" s="143">
        <v>8150.1210000000001</v>
      </c>
      <c r="AE44" s="143">
        <v>8498.5750000000007</v>
      </c>
      <c r="AF44" s="106">
        <v>9745.1630000000005</v>
      </c>
      <c r="AG44" s="106">
        <v>10514.469000000001</v>
      </c>
      <c r="AH44" s="325">
        <v>11051.106</v>
      </c>
      <c r="AI44" s="325">
        <v>11455.16</v>
      </c>
      <c r="AJ44" s="325">
        <v>11812.038999999999</v>
      </c>
      <c r="AK44" s="325">
        <v>12257.491</v>
      </c>
    </row>
    <row r="45" spans="1:37" s="132" customFormat="1" ht="16.5" customHeight="1">
      <c r="A45" s="124" t="s">
        <v>202</v>
      </c>
      <c r="B45" s="125" t="s">
        <v>203</v>
      </c>
      <c r="C45" s="114" t="s">
        <v>204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>
        <v>1323.902</v>
      </c>
      <c r="R45" s="143">
        <v>1527.6780000000001</v>
      </c>
      <c r="S45" s="143">
        <v>1612.4349999999999</v>
      </c>
      <c r="T45" s="143">
        <v>1728.443</v>
      </c>
      <c r="U45" s="143">
        <v>1689.873</v>
      </c>
      <c r="V45" s="143">
        <v>1840.8050000000001</v>
      </c>
      <c r="W45" s="143">
        <v>1949.164</v>
      </c>
      <c r="X45" s="143">
        <v>2061.42</v>
      </c>
      <c r="Y45" s="143">
        <v>2185.4229999999998</v>
      </c>
      <c r="Z45" s="143">
        <v>2274.0509999999999</v>
      </c>
      <c r="AA45" s="143">
        <v>2243.6039999999998</v>
      </c>
      <c r="AB45" s="143">
        <v>2700.7489999999998</v>
      </c>
      <c r="AC45" s="143">
        <v>2875.576</v>
      </c>
      <c r="AD45" s="143">
        <v>3258.44</v>
      </c>
      <c r="AE45" s="143">
        <v>3395.0830000000001</v>
      </c>
      <c r="AF45" s="106">
        <v>3806.5830000000001</v>
      </c>
      <c r="AG45" s="106">
        <v>4318.8420000000006</v>
      </c>
      <c r="AH45" s="325">
        <v>4265.9070000000002</v>
      </c>
      <c r="AI45" s="325">
        <v>4548.1010000000006</v>
      </c>
      <c r="AJ45" s="325">
        <v>4681.05</v>
      </c>
      <c r="AK45" s="325">
        <v>4837.625</v>
      </c>
    </row>
    <row r="46" spans="1:37" s="132" customFormat="1" ht="16.5" customHeight="1">
      <c r="A46" s="137" t="s">
        <v>205</v>
      </c>
      <c r="B46" s="138" t="s">
        <v>206</v>
      </c>
      <c r="C46" s="105" t="s">
        <v>207</v>
      </c>
      <c r="D46" s="143">
        <v>1563.2</v>
      </c>
      <c r="E46" s="143">
        <v>1935.8</v>
      </c>
      <c r="F46" s="143">
        <v>1862.5</v>
      </c>
      <c r="G46" s="143">
        <v>1893.3</v>
      </c>
      <c r="H46" s="143">
        <v>1594.1</v>
      </c>
      <c r="I46" s="143">
        <v>1933</v>
      </c>
      <c r="J46" s="143">
        <v>2102.5</v>
      </c>
      <c r="K46" s="143">
        <v>2069.5</v>
      </c>
      <c r="L46" s="143">
        <v>2307.6999999999998</v>
      </c>
      <c r="M46" s="143">
        <v>2380.1999999999998</v>
      </c>
      <c r="N46" s="143">
        <v>2621.9</v>
      </c>
      <c r="O46" s="143">
        <v>3331.6</v>
      </c>
      <c r="P46" s="143">
        <v>3272.3</v>
      </c>
      <c r="Q46" s="143">
        <v>3346.2840000000001</v>
      </c>
      <c r="R46" s="143">
        <v>3900.2820000000002</v>
      </c>
      <c r="S46" s="143">
        <v>4071.8690000000001</v>
      </c>
      <c r="T46" s="143">
        <v>4205.2820000000002</v>
      </c>
      <c r="U46" s="143">
        <v>4293.34</v>
      </c>
      <c r="V46" s="143">
        <v>4301.8649999999998</v>
      </c>
      <c r="W46" s="143">
        <v>4391.1279999999997</v>
      </c>
      <c r="X46" s="143">
        <v>4730.9189999999999</v>
      </c>
      <c r="Y46" s="143">
        <v>4524.9930000000004</v>
      </c>
      <c r="Z46" s="143">
        <v>4837.3959999999997</v>
      </c>
      <c r="AA46" s="143">
        <v>4894.7470000000003</v>
      </c>
      <c r="AB46" s="143">
        <v>5092.42</v>
      </c>
      <c r="AC46" s="143">
        <v>5154.7280000000001</v>
      </c>
      <c r="AD46" s="143">
        <v>5716.7809999999999</v>
      </c>
      <c r="AE46" s="143">
        <v>6597.7780000000002</v>
      </c>
      <c r="AF46" s="106">
        <v>6679.6509999999998</v>
      </c>
      <c r="AG46" s="106">
        <v>7463.9260000000004</v>
      </c>
      <c r="AH46" s="325">
        <v>8630.08</v>
      </c>
      <c r="AI46" s="325">
        <v>8702.0409999999993</v>
      </c>
      <c r="AJ46" s="325">
        <v>8604.8639999999996</v>
      </c>
      <c r="AK46" s="325">
        <v>8698.4110000000001</v>
      </c>
    </row>
    <row r="47" spans="1:37" s="132" customFormat="1" ht="16.5" customHeight="1">
      <c r="A47" s="137" t="s">
        <v>208</v>
      </c>
      <c r="B47" s="138" t="s">
        <v>209</v>
      </c>
      <c r="C47" s="105" t="s">
        <v>210</v>
      </c>
      <c r="D47" s="143">
        <f>SUM(D48:D49)</f>
        <v>15</v>
      </c>
      <c r="E47" s="143">
        <f t="shared" ref="E47:P47" si="11">SUM(E48:E49)</f>
        <v>33.200000000000003</v>
      </c>
      <c r="F47" s="143">
        <f t="shared" si="11"/>
        <v>64.099999999999994</v>
      </c>
      <c r="G47" s="143">
        <f t="shared" si="11"/>
        <v>35.5</v>
      </c>
      <c r="H47" s="143">
        <f t="shared" si="11"/>
        <v>36.799999999999997</v>
      </c>
      <c r="I47" s="143">
        <f t="shared" si="11"/>
        <v>36.799999999999997</v>
      </c>
      <c r="J47" s="143">
        <f t="shared" si="11"/>
        <v>44.3</v>
      </c>
      <c r="K47" s="143">
        <f t="shared" si="11"/>
        <v>37.6</v>
      </c>
      <c r="L47" s="143">
        <f t="shared" si="11"/>
        <v>126.2</v>
      </c>
      <c r="M47" s="143">
        <f t="shared" si="11"/>
        <v>47.7</v>
      </c>
      <c r="N47" s="143">
        <f t="shared" si="11"/>
        <v>62.6</v>
      </c>
      <c r="O47" s="143">
        <f t="shared" si="11"/>
        <v>75.099999999999994</v>
      </c>
      <c r="P47" s="143">
        <f t="shared" si="11"/>
        <v>137.1</v>
      </c>
      <c r="Q47" s="143">
        <v>81.807000000000002</v>
      </c>
      <c r="R47" s="143">
        <v>76.710999999999999</v>
      </c>
      <c r="S47" s="143">
        <v>97.74</v>
      </c>
      <c r="T47" s="143">
        <v>105.518</v>
      </c>
      <c r="U47" s="143">
        <v>99.14</v>
      </c>
      <c r="V47" s="143">
        <v>116.642</v>
      </c>
      <c r="W47" s="143">
        <v>110.69</v>
      </c>
      <c r="X47" s="143">
        <v>103.682</v>
      </c>
      <c r="Y47" s="143">
        <v>131.00200000000001</v>
      </c>
      <c r="Z47" s="143">
        <v>89.031999999999996</v>
      </c>
      <c r="AA47" s="143">
        <v>151.59300000000002</v>
      </c>
      <c r="AB47" s="143">
        <v>158.99100000000001</v>
      </c>
      <c r="AC47" s="143">
        <v>159.70800000000003</v>
      </c>
      <c r="AD47" s="143">
        <v>173.797</v>
      </c>
      <c r="AE47" s="143">
        <v>133.14599999999999</v>
      </c>
      <c r="AF47" s="106">
        <v>102.00200000000001</v>
      </c>
      <c r="AG47" s="106">
        <v>171.45100000000002</v>
      </c>
      <c r="AH47" s="325">
        <v>161.506</v>
      </c>
      <c r="AI47" s="325">
        <v>163.327</v>
      </c>
      <c r="AJ47" s="325">
        <v>169.197</v>
      </c>
      <c r="AK47" s="325">
        <v>174.32</v>
      </c>
    </row>
    <row r="48" spans="1:37" ht="16.5" customHeight="1">
      <c r="A48" s="145" t="s">
        <v>211</v>
      </c>
      <c r="B48" s="145" t="s">
        <v>212</v>
      </c>
      <c r="C48" s="130" t="s">
        <v>213</v>
      </c>
      <c r="D48" s="146">
        <v>12.5</v>
      </c>
      <c r="E48" s="146">
        <v>23.2</v>
      </c>
      <c r="F48" s="146">
        <v>23.4</v>
      </c>
      <c r="G48" s="146">
        <v>26.4</v>
      </c>
      <c r="H48" s="146">
        <v>29.4</v>
      </c>
      <c r="I48" s="146">
        <v>31.9</v>
      </c>
      <c r="J48" s="146">
        <v>41.4</v>
      </c>
      <c r="K48" s="146">
        <v>35.9</v>
      </c>
      <c r="L48" s="146">
        <v>122</v>
      </c>
      <c r="M48" s="146">
        <v>45.6</v>
      </c>
      <c r="N48" s="146">
        <v>59.1</v>
      </c>
      <c r="O48" s="146">
        <v>71.599999999999994</v>
      </c>
      <c r="P48" s="146">
        <v>120.3</v>
      </c>
      <c r="Q48" s="146">
        <v>62.555</v>
      </c>
      <c r="R48" s="146">
        <v>67.953999999999994</v>
      </c>
      <c r="S48" s="146">
        <v>75.834999999999994</v>
      </c>
      <c r="T48" s="146">
        <v>78.894000000000005</v>
      </c>
      <c r="U48" s="146">
        <v>89.799000000000007</v>
      </c>
      <c r="V48" s="146">
        <v>93.697999999999993</v>
      </c>
      <c r="W48" s="146">
        <v>80.685000000000002</v>
      </c>
      <c r="X48" s="146">
        <v>102.843</v>
      </c>
      <c r="Y48" s="146">
        <v>108.236</v>
      </c>
      <c r="Z48" s="146">
        <v>63.567999999999998</v>
      </c>
      <c r="AA48" s="146">
        <v>125.41500000000001</v>
      </c>
      <c r="AB48" s="146">
        <v>134.56700000000001</v>
      </c>
      <c r="AC48" s="146">
        <v>134.59800000000001</v>
      </c>
      <c r="AD48" s="146">
        <v>147.816</v>
      </c>
      <c r="AE48" s="146">
        <v>120.56399999999999</v>
      </c>
      <c r="AF48" s="111">
        <v>95.778000000000006</v>
      </c>
      <c r="AG48" s="111">
        <v>139.22300000000001</v>
      </c>
      <c r="AH48" s="326">
        <v>161.506</v>
      </c>
      <c r="AI48" s="326">
        <v>163.327</v>
      </c>
      <c r="AJ48" s="326">
        <v>169.197</v>
      </c>
      <c r="AK48" s="326">
        <v>174.32</v>
      </c>
    </row>
    <row r="49" spans="1:37" ht="16.5" customHeight="1">
      <c r="A49" s="145" t="s">
        <v>214</v>
      </c>
      <c r="B49" s="145" t="s">
        <v>215</v>
      </c>
      <c r="C49" s="130" t="s">
        <v>120</v>
      </c>
      <c r="D49" s="146">
        <v>2.5</v>
      </c>
      <c r="E49" s="146">
        <v>10</v>
      </c>
      <c r="F49" s="146">
        <v>40.700000000000003</v>
      </c>
      <c r="G49" s="146">
        <v>9.1</v>
      </c>
      <c r="H49" s="146">
        <v>7.4</v>
      </c>
      <c r="I49" s="146">
        <v>4.9000000000000004</v>
      </c>
      <c r="J49" s="146">
        <v>2.9</v>
      </c>
      <c r="K49" s="146">
        <v>1.7</v>
      </c>
      <c r="L49" s="146">
        <v>4.2</v>
      </c>
      <c r="M49" s="146">
        <v>2.1</v>
      </c>
      <c r="N49" s="146">
        <v>3.5</v>
      </c>
      <c r="O49" s="146">
        <v>3.5</v>
      </c>
      <c r="P49" s="146">
        <v>16.8</v>
      </c>
      <c r="Q49" s="146">
        <v>19.251999999999999</v>
      </c>
      <c r="R49" s="146">
        <v>8.7569999999999997</v>
      </c>
      <c r="S49" s="146">
        <v>21.905000000000001</v>
      </c>
      <c r="T49" s="146">
        <v>26.623999999999999</v>
      </c>
      <c r="U49" s="146">
        <v>9.3409999999999993</v>
      </c>
      <c r="V49" s="146">
        <v>22.943999999999999</v>
      </c>
      <c r="W49" s="146">
        <v>30.004999999999999</v>
      </c>
      <c r="X49" s="146">
        <v>0.83899999999999997</v>
      </c>
      <c r="Y49" s="146">
        <v>22.765999999999998</v>
      </c>
      <c r="Z49" s="146">
        <v>25.463999999999999</v>
      </c>
      <c r="AA49" s="146">
        <v>26.178000000000001</v>
      </c>
      <c r="AB49" s="146">
        <v>24.423999999999999</v>
      </c>
      <c r="AC49" s="146">
        <v>25.11</v>
      </c>
      <c r="AD49" s="146">
        <v>25.981000000000002</v>
      </c>
      <c r="AE49" s="146">
        <v>12.582000000000001</v>
      </c>
      <c r="AF49" s="111">
        <v>6.2240000000000002</v>
      </c>
      <c r="AG49" s="111">
        <v>32.227999999999994</v>
      </c>
      <c r="AH49" s="326">
        <v>0</v>
      </c>
      <c r="AI49" s="326">
        <v>0</v>
      </c>
      <c r="AJ49" s="326">
        <v>0</v>
      </c>
      <c r="AK49" s="326">
        <v>0</v>
      </c>
    </row>
    <row r="50" spans="1:37" s="132" customFormat="1" ht="16.5" customHeight="1">
      <c r="A50" s="137" t="s">
        <v>216</v>
      </c>
      <c r="B50" s="138" t="s">
        <v>217</v>
      </c>
      <c r="C50" s="105" t="s">
        <v>218</v>
      </c>
      <c r="D50" s="143">
        <v>912.9</v>
      </c>
      <c r="E50" s="143">
        <v>830.8</v>
      </c>
      <c r="F50" s="143">
        <v>1016.9</v>
      </c>
      <c r="G50" s="143">
        <v>731.1</v>
      </c>
      <c r="H50" s="143">
        <v>749.6</v>
      </c>
      <c r="I50" s="143">
        <v>772.8</v>
      </c>
      <c r="J50" s="143">
        <v>711.8</v>
      </c>
      <c r="K50" s="143">
        <v>554.20000000000005</v>
      </c>
      <c r="L50" s="143">
        <v>672.9</v>
      </c>
      <c r="M50" s="143">
        <v>843.2</v>
      </c>
      <c r="N50" s="143">
        <v>458.8</v>
      </c>
      <c r="O50" s="143">
        <v>522.5</v>
      </c>
      <c r="P50" s="143">
        <v>528.4</v>
      </c>
      <c r="Q50" s="143">
        <v>919.86900000000003</v>
      </c>
      <c r="R50" s="143">
        <v>877.72799999999995</v>
      </c>
      <c r="S50" s="143">
        <v>782.77</v>
      </c>
      <c r="T50" s="143">
        <v>878.18899999999996</v>
      </c>
      <c r="U50" s="143">
        <v>892.34199999999998</v>
      </c>
      <c r="V50" s="143">
        <v>1079.5999999999999</v>
      </c>
      <c r="W50" s="143">
        <v>1066.82</v>
      </c>
      <c r="X50" s="143">
        <v>949.99</v>
      </c>
      <c r="Y50" s="143">
        <v>854.73</v>
      </c>
      <c r="Z50" s="143">
        <v>876.726</v>
      </c>
      <c r="AA50" s="143">
        <v>879.05700000000002</v>
      </c>
      <c r="AB50" s="143">
        <v>928.1</v>
      </c>
      <c r="AC50" s="143">
        <v>1240.3530000000001</v>
      </c>
      <c r="AD50" s="143">
        <v>1369.152</v>
      </c>
      <c r="AE50" s="143">
        <v>1196.4079999999999</v>
      </c>
      <c r="AF50" s="106">
        <v>4181.7089999999998</v>
      </c>
      <c r="AG50" s="106">
        <v>2250.7820000000002</v>
      </c>
      <c r="AH50" s="325">
        <v>1524.223</v>
      </c>
      <c r="AI50" s="325">
        <v>1012.9929999999999</v>
      </c>
      <c r="AJ50" s="325">
        <v>1053.335</v>
      </c>
      <c r="AK50" s="325">
        <v>986.23799999999983</v>
      </c>
    </row>
    <row r="51" spans="1:37" s="132" customFormat="1" ht="16.5" customHeight="1">
      <c r="A51" s="131" t="s">
        <v>219</v>
      </c>
      <c r="B51" s="122" t="s">
        <v>220</v>
      </c>
      <c r="C51" s="134" t="s">
        <v>221</v>
      </c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>
        <v>325.99700000000001</v>
      </c>
      <c r="R51" s="146">
        <v>210.51199999999997</v>
      </c>
      <c r="S51" s="146">
        <v>196.977</v>
      </c>
      <c r="T51" s="146">
        <v>151.489</v>
      </c>
      <c r="U51" s="146">
        <v>120.155</v>
      </c>
      <c r="V51" s="146">
        <v>138.03700000000001</v>
      </c>
      <c r="W51" s="146">
        <v>91.73</v>
      </c>
      <c r="X51" s="146">
        <v>68.584999999999994</v>
      </c>
      <c r="Y51" s="146">
        <v>57.859000000000002</v>
      </c>
      <c r="Z51" s="146">
        <v>92.421000000000006</v>
      </c>
      <c r="AA51" s="146">
        <v>89.744088000000005</v>
      </c>
      <c r="AB51" s="146">
        <v>126.425</v>
      </c>
      <c r="AC51" s="146">
        <v>121.456</v>
      </c>
      <c r="AD51" s="146">
        <v>108.738</v>
      </c>
      <c r="AE51" s="146">
        <v>169.26400000000001</v>
      </c>
      <c r="AF51" s="111">
        <v>143.57499999999999</v>
      </c>
      <c r="AG51" s="111">
        <v>204.78800000000001</v>
      </c>
      <c r="AH51" s="326">
        <v>212.523</v>
      </c>
      <c r="AI51" s="326">
        <v>201.59</v>
      </c>
      <c r="AJ51" s="326">
        <v>288.358</v>
      </c>
      <c r="AK51" s="326">
        <v>246.92599999999999</v>
      </c>
    </row>
    <row r="52" spans="1:37" s="132" customFormat="1" ht="16.5" customHeight="1">
      <c r="A52" s="131" t="s">
        <v>222</v>
      </c>
      <c r="B52" s="122" t="s">
        <v>223</v>
      </c>
      <c r="C52" s="134" t="s">
        <v>224</v>
      </c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>
        <v>385.93099999999993</v>
      </c>
      <c r="R52" s="146">
        <v>233.392</v>
      </c>
      <c r="S52" s="146">
        <v>309.87900000000002</v>
      </c>
      <c r="T52" s="146">
        <v>240.35299999999989</v>
      </c>
      <c r="U52" s="146">
        <v>237.51200000000003</v>
      </c>
      <c r="V52" s="146">
        <v>227.62699999999998</v>
      </c>
      <c r="W52" s="146">
        <v>238.87999999999997</v>
      </c>
      <c r="X52" s="146">
        <v>261.46000000000004</v>
      </c>
      <c r="Y52" s="146">
        <v>242.32099999999997</v>
      </c>
      <c r="Z52" s="146">
        <v>187.64400000000001</v>
      </c>
      <c r="AA52" s="146">
        <v>202.05788999999999</v>
      </c>
      <c r="AB52" s="146">
        <v>235.51500000000001</v>
      </c>
      <c r="AC52" s="146">
        <v>266.12200000000001</v>
      </c>
      <c r="AD52" s="146">
        <v>287.52800000000002</v>
      </c>
      <c r="AE52" s="146">
        <v>322.75900000000001</v>
      </c>
      <c r="AF52" s="111">
        <v>329.286</v>
      </c>
      <c r="AG52" s="111">
        <v>338.33499999999998</v>
      </c>
      <c r="AH52" s="326">
        <v>361.35</v>
      </c>
      <c r="AI52" s="326">
        <v>391.714</v>
      </c>
      <c r="AJ52" s="326">
        <v>403.04899999999998</v>
      </c>
      <c r="AK52" s="326">
        <v>403.04899999999998</v>
      </c>
    </row>
    <row r="53" spans="1:37" s="132" customFormat="1" ht="16.5" customHeight="1">
      <c r="A53" s="147" t="s">
        <v>225</v>
      </c>
      <c r="B53" s="147" t="s">
        <v>226</v>
      </c>
      <c r="C53" s="123" t="s">
        <v>227</v>
      </c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>
        <v>215.26200000000003</v>
      </c>
      <c r="R53" s="146">
        <v>45.002999999999986</v>
      </c>
      <c r="S53" s="146">
        <v>109.405</v>
      </c>
      <c r="T53" s="146">
        <v>32.588000000000022</v>
      </c>
      <c r="U53" s="146">
        <v>16.189999999999969</v>
      </c>
      <c r="V53" s="146">
        <v>7.4410000000000593</v>
      </c>
      <c r="W53" s="146">
        <v>67.549000000000007</v>
      </c>
      <c r="X53" s="146">
        <v>8.5370000000000061</v>
      </c>
      <c r="Y53" s="146">
        <v>9.6329999999999991</v>
      </c>
      <c r="Z53" s="146">
        <v>9.0510000000000002</v>
      </c>
      <c r="AA53" s="146">
        <v>9.0152359999999998</v>
      </c>
      <c r="AB53" s="146">
        <v>10.593</v>
      </c>
      <c r="AC53" s="146">
        <v>11.407999999999999</v>
      </c>
      <c r="AD53" s="146">
        <v>0</v>
      </c>
      <c r="AE53" s="146">
        <v>0</v>
      </c>
      <c r="AF53" s="111">
        <v>0.88</v>
      </c>
      <c r="AG53" s="111">
        <v>16.367000000000001</v>
      </c>
      <c r="AH53" s="326">
        <v>17.908999999999999</v>
      </c>
      <c r="AI53" s="326">
        <v>18.614000000000001</v>
      </c>
      <c r="AJ53" s="326">
        <v>19.048999999999999</v>
      </c>
      <c r="AK53" s="326">
        <v>19.048999999999999</v>
      </c>
    </row>
    <row r="54" spans="1:37" s="132" customFormat="1" ht="16.5" customHeight="1">
      <c r="A54" s="147" t="s">
        <v>228</v>
      </c>
      <c r="B54" s="147" t="s">
        <v>229</v>
      </c>
      <c r="C54" s="123" t="s">
        <v>230</v>
      </c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>
        <v>165.25700000000001</v>
      </c>
      <c r="R54" s="146">
        <v>182.41499999999999</v>
      </c>
      <c r="S54" s="146">
        <v>193.84299999999999</v>
      </c>
      <c r="T54" s="146">
        <v>200.131</v>
      </c>
      <c r="U54" s="146">
        <v>214.19</v>
      </c>
      <c r="V54" s="146">
        <v>214.18800000000002</v>
      </c>
      <c r="W54" s="146">
        <v>163.78100000000001</v>
      </c>
      <c r="X54" s="146">
        <v>246.755</v>
      </c>
      <c r="Y54" s="146">
        <v>228.69</v>
      </c>
      <c r="Z54" s="146">
        <v>169.77699999999999</v>
      </c>
      <c r="AA54" s="146">
        <v>185.22223500000001</v>
      </c>
      <c r="AB54" s="146">
        <v>217.41900000000001</v>
      </c>
      <c r="AC54" s="146">
        <v>246.37199999999999</v>
      </c>
      <c r="AD54" s="146">
        <v>270.548</v>
      </c>
      <c r="AE54" s="146">
        <v>310.07600000000002</v>
      </c>
      <c r="AF54" s="111">
        <v>321.911</v>
      </c>
      <c r="AG54" s="111">
        <v>315.90299999999996</v>
      </c>
      <c r="AH54" s="326">
        <v>336.9</v>
      </c>
      <c r="AI54" s="326">
        <v>367.1</v>
      </c>
      <c r="AJ54" s="326">
        <v>378</v>
      </c>
      <c r="AK54" s="326">
        <v>378</v>
      </c>
    </row>
    <row r="55" spans="1:37" s="132" customFormat="1" ht="16.5" customHeight="1">
      <c r="A55" s="122" t="s">
        <v>231</v>
      </c>
      <c r="B55" s="122" t="s">
        <v>232</v>
      </c>
      <c r="C55" s="134" t="s">
        <v>233</v>
      </c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>
        <v>207.94100000000014</v>
      </c>
      <c r="R55" s="146">
        <v>433.82400000000001</v>
      </c>
      <c r="S55" s="146">
        <v>275.91399999999999</v>
      </c>
      <c r="T55" s="146">
        <v>486.34700000000004</v>
      </c>
      <c r="U55" s="146">
        <v>534.67499999999995</v>
      </c>
      <c r="V55" s="146">
        <v>713.93599999999992</v>
      </c>
      <c r="W55" s="146">
        <v>736.20999999999992</v>
      </c>
      <c r="X55" s="146">
        <v>619.94499999999994</v>
      </c>
      <c r="Y55" s="146">
        <v>554.54999999999995</v>
      </c>
      <c r="Z55" s="146">
        <v>596.66099999999994</v>
      </c>
      <c r="AA55" s="146">
        <v>587.25502200000005</v>
      </c>
      <c r="AB55" s="146">
        <v>566.16000000000008</v>
      </c>
      <c r="AC55" s="146">
        <v>852.77500000000009</v>
      </c>
      <c r="AD55" s="146">
        <v>972.88599999999997</v>
      </c>
      <c r="AE55" s="146">
        <v>704.38499999999976</v>
      </c>
      <c r="AF55" s="111">
        <v>3708.848</v>
      </c>
      <c r="AG55" s="111">
        <v>1707.6590000000001</v>
      </c>
      <c r="AH55" s="326">
        <v>950.35</v>
      </c>
      <c r="AI55" s="326">
        <v>419.68900000000002</v>
      </c>
      <c r="AJ55" s="326">
        <v>361.928</v>
      </c>
      <c r="AK55" s="326">
        <v>336.26299999999998</v>
      </c>
    </row>
    <row r="56" spans="1:37" s="132" customFormat="1" ht="16.5" customHeight="1">
      <c r="A56" s="127" t="s">
        <v>234</v>
      </c>
      <c r="B56" s="127" t="s">
        <v>235</v>
      </c>
      <c r="C56" s="140" t="s">
        <v>236</v>
      </c>
      <c r="D56" s="146">
        <v>468.6</v>
      </c>
      <c r="E56" s="146">
        <v>555.29999999999995</v>
      </c>
      <c r="F56" s="146">
        <v>588.1</v>
      </c>
      <c r="G56" s="146">
        <v>680.3</v>
      </c>
      <c r="H56" s="146">
        <v>969.1</v>
      </c>
      <c r="I56" s="146">
        <v>1279.5999999999999</v>
      </c>
      <c r="J56" s="146">
        <v>1370.4</v>
      </c>
      <c r="K56" s="146">
        <v>1328.1</v>
      </c>
      <c r="L56" s="146">
        <v>1040.9000000000001</v>
      </c>
      <c r="M56" s="146">
        <v>1005.2</v>
      </c>
      <c r="N56" s="146">
        <v>869.9</v>
      </c>
      <c r="O56" s="146">
        <v>819.8</v>
      </c>
      <c r="P56" s="146">
        <v>890.5</v>
      </c>
      <c r="Q56" s="146">
        <v>927.41600000000005</v>
      </c>
      <c r="R56" s="146">
        <v>934.21600000000001</v>
      </c>
      <c r="S56" s="146">
        <v>884.32500000000005</v>
      </c>
      <c r="T56" s="146">
        <v>1106.8720000000001</v>
      </c>
      <c r="U56" s="146">
        <v>1312.874</v>
      </c>
      <c r="V56" s="146">
        <v>1418.299</v>
      </c>
      <c r="W56" s="146">
        <v>1473.999</v>
      </c>
      <c r="X56" s="146">
        <v>1408.8109999999999</v>
      </c>
      <c r="Y56" s="146">
        <v>1373.232</v>
      </c>
      <c r="Z56" s="146">
        <v>1220.3779999999999</v>
      </c>
      <c r="AA56" s="146">
        <v>1209.7619999999999</v>
      </c>
      <c r="AB56" s="146">
        <v>1164.961</v>
      </c>
      <c r="AC56" s="146">
        <v>1104.6590000000001</v>
      </c>
      <c r="AD56" s="146">
        <v>1099.066</v>
      </c>
      <c r="AE56" s="146">
        <v>1138.9390000000001</v>
      </c>
      <c r="AF56" s="111">
        <v>1428.0129999999999</v>
      </c>
      <c r="AG56" s="111">
        <v>1848.88</v>
      </c>
      <c r="AH56" s="326">
        <v>2205.3609999999999</v>
      </c>
      <c r="AI56" s="326">
        <v>2327.41</v>
      </c>
      <c r="AJ56" s="326">
        <v>2617.9839999999999</v>
      </c>
      <c r="AK56" s="326">
        <v>2915.03</v>
      </c>
    </row>
    <row r="57" spans="1:37" s="132" customFormat="1" ht="16.5" customHeight="1">
      <c r="A57" s="306" t="s">
        <v>237</v>
      </c>
      <c r="B57" s="138" t="s">
        <v>174</v>
      </c>
      <c r="C57" s="105" t="s">
        <v>238</v>
      </c>
      <c r="D57" s="143">
        <v>466.9</v>
      </c>
      <c r="E57" s="143">
        <v>555.29999999999995</v>
      </c>
      <c r="F57" s="143">
        <v>588.1</v>
      </c>
      <c r="G57" s="143">
        <v>680.3</v>
      </c>
      <c r="H57" s="143">
        <v>969.1</v>
      </c>
      <c r="I57" s="143">
        <v>1279.5999999999999</v>
      </c>
      <c r="J57" s="143">
        <v>1370.4</v>
      </c>
      <c r="K57" s="143">
        <v>1328.1</v>
      </c>
      <c r="L57" s="143">
        <v>1040.9000000000001</v>
      </c>
      <c r="M57" s="143">
        <v>1005.2</v>
      </c>
      <c r="N57" s="143">
        <v>869.9</v>
      </c>
      <c r="O57" s="143">
        <v>819.8</v>
      </c>
      <c r="P57" s="143">
        <v>890.5</v>
      </c>
      <c r="Q57" s="143">
        <v>927.41600000000005</v>
      </c>
      <c r="R57" s="143">
        <v>934.21600000000001</v>
      </c>
      <c r="S57" s="143">
        <v>884.32500000000005</v>
      </c>
      <c r="T57" s="143">
        <v>1106.8720000000001</v>
      </c>
      <c r="U57" s="143">
        <v>1312.874</v>
      </c>
      <c r="V57" s="143">
        <v>1418.299</v>
      </c>
      <c r="W57" s="143">
        <v>1473.999</v>
      </c>
      <c r="X57" s="143">
        <v>1408.8109999999999</v>
      </c>
      <c r="Y57" s="143">
        <v>1373.232</v>
      </c>
      <c r="Z57" s="143">
        <v>1220.3779999999999</v>
      </c>
      <c r="AA57" s="143">
        <v>1209.7619999999999</v>
      </c>
      <c r="AB57" s="143">
        <v>1164.961</v>
      </c>
      <c r="AC57" s="143">
        <v>1104.6590000000001</v>
      </c>
      <c r="AD57" s="143">
        <v>1099.066</v>
      </c>
      <c r="AE57" s="143">
        <v>1138.9390000000001</v>
      </c>
      <c r="AF57" s="106">
        <v>1428.0129999999999</v>
      </c>
      <c r="AG57" s="106">
        <v>1848.88</v>
      </c>
      <c r="AH57" s="325">
        <v>2205.3609999999999</v>
      </c>
      <c r="AI57" s="325">
        <v>2327.41</v>
      </c>
      <c r="AJ57" s="325">
        <v>2617.9839999999999</v>
      </c>
      <c r="AK57" s="325">
        <v>2915.03</v>
      </c>
    </row>
    <row r="58" spans="1:37" s="132" customFormat="1" ht="16.5" customHeight="1">
      <c r="A58" s="306" t="s">
        <v>239</v>
      </c>
      <c r="B58" s="138" t="s">
        <v>240</v>
      </c>
      <c r="C58" s="105" t="s">
        <v>241</v>
      </c>
      <c r="D58" s="143">
        <v>1.7592777003253004</v>
      </c>
      <c r="E58" s="143">
        <v>0</v>
      </c>
      <c r="F58" s="143">
        <v>0</v>
      </c>
      <c r="G58" s="143">
        <v>0</v>
      </c>
      <c r="H58" s="143">
        <v>0</v>
      </c>
      <c r="I58" s="143">
        <v>0</v>
      </c>
      <c r="J58" s="143">
        <v>0</v>
      </c>
      <c r="K58" s="143">
        <v>0</v>
      </c>
      <c r="L58" s="143">
        <v>0</v>
      </c>
      <c r="M58" s="143">
        <v>0</v>
      </c>
      <c r="N58" s="143">
        <v>0</v>
      </c>
      <c r="O58" s="143">
        <v>0</v>
      </c>
      <c r="P58" s="143">
        <v>0</v>
      </c>
      <c r="Q58" s="143">
        <v>0</v>
      </c>
      <c r="R58" s="143">
        <v>0</v>
      </c>
      <c r="S58" s="143">
        <v>0</v>
      </c>
      <c r="T58" s="143">
        <v>0</v>
      </c>
      <c r="U58" s="143">
        <v>0</v>
      </c>
      <c r="V58" s="143">
        <v>0</v>
      </c>
      <c r="W58" s="143">
        <v>0</v>
      </c>
      <c r="X58" s="143">
        <v>0</v>
      </c>
      <c r="Y58" s="143">
        <v>0</v>
      </c>
      <c r="Z58" s="143">
        <v>0</v>
      </c>
      <c r="AA58" s="143">
        <v>0</v>
      </c>
      <c r="AB58" s="143">
        <v>0</v>
      </c>
      <c r="AC58" s="143">
        <v>0</v>
      </c>
      <c r="AD58" s="143">
        <v>0</v>
      </c>
      <c r="AE58" s="143">
        <v>0</v>
      </c>
      <c r="AF58" s="106">
        <v>0</v>
      </c>
      <c r="AG58" s="106">
        <v>0</v>
      </c>
      <c r="AH58" s="325">
        <v>0</v>
      </c>
      <c r="AI58" s="325">
        <v>0</v>
      </c>
      <c r="AJ58" s="325">
        <v>0</v>
      </c>
      <c r="AK58" s="325">
        <v>0</v>
      </c>
    </row>
    <row r="59" spans="1:37" s="132" customFormat="1" ht="16.5" customHeight="1">
      <c r="A59" s="137" t="s">
        <v>242</v>
      </c>
      <c r="B59" s="138" t="s">
        <v>243</v>
      </c>
      <c r="C59" s="105" t="s">
        <v>244</v>
      </c>
      <c r="D59" s="143">
        <f>D60+D75</f>
        <v>2790.3999999999996</v>
      </c>
      <c r="E59" s="143">
        <f t="shared" ref="E59:P59" si="12">E60+E75</f>
        <v>3595.4</v>
      </c>
      <c r="F59" s="143">
        <f t="shared" si="12"/>
        <v>3847.5</v>
      </c>
      <c r="G59" s="143">
        <f t="shared" si="12"/>
        <v>4212.7</v>
      </c>
      <c r="H59" s="143">
        <f t="shared" si="12"/>
        <v>4734.8999999999996</v>
      </c>
      <c r="I59" s="143">
        <f t="shared" si="12"/>
        <v>4994.1000000000004</v>
      </c>
      <c r="J59" s="143">
        <f t="shared" si="12"/>
        <v>5465.1</v>
      </c>
      <c r="K59" s="143">
        <f t="shared" si="12"/>
        <v>6094.4000000000005</v>
      </c>
      <c r="L59" s="143">
        <f t="shared" si="12"/>
        <v>6284.4000000000005</v>
      </c>
      <c r="M59" s="143">
        <f t="shared" si="12"/>
        <v>7213.3</v>
      </c>
      <c r="N59" s="143">
        <f t="shared" si="12"/>
        <v>8611.2999999999993</v>
      </c>
      <c r="O59" s="143">
        <f t="shared" si="12"/>
        <v>9321.7000000000007</v>
      </c>
      <c r="P59" s="143">
        <f t="shared" si="12"/>
        <v>10251</v>
      </c>
      <c r="Q59" s="143">
        <v>10534.790999999999</v>
      </c>
      <c r="R59" s="143">
        <v>11381.929</v>
      </c>
      <c r="S59" s="143">
        <v>12247.879000000001</v>
      </c>
      <c r="T59" s="143">
        <v>12247.41</v>
      </c>
      <c r="U59" s="143">
        <v>12653.414000000001</v>
      </c>
      <c r="V59" s="143">
        <v>12867.023999999999</v>
      </c>
      <c r="W59" s="143">
        <v>13293.116</v>
      </c>
      <c r="X59" s="143">
        <v>13659.385</v>
      </c>
      <c r="Y59" s="143">
        <v>14087.216</v>
      </c>
      <c r="Z59" s="143">
        <v>14302.884</v>
      </c>
      <c r="AA59" s="143">
        <v>14786.69</v>
      </c>
      <c r="AB59" s="143">
        <v>15808.715</v>
      </c>
      <c r="AC59" s="143">
        <v>16824.321</v>
      </c>
      <c r="AD59" s="143">
        <v>18455.991999999998</v>
      </c>
      <c r="AE59" s="143">
        <v>19737.437000000002</v>
      </c>
      <c r="AF59" s="106">
        <v>24445.552</v>
      </c>
      <c r="AG59" s="106">
        <v>27259.684999999998</v>
      </c>
      <c r="AH59" s="325">
        <v>28078.741999999998</v>
      </c>
      <c r="AI59" s="325">
        <v>29036.837000000003</v>
      </c>
      <c r="AJ59" s="325">
        <v>30122.546000000002</v>
      </c>
      <c r="AK59" s="325">
        <v>31300.547000000002</v>
      </c>
    </row>
    <row r="60" spans="1:37" ht="16.5" customHeight="1">
      <c r="A60" s="124" t="s">
        <v>245</v>
      </c>
      <c r="B60" s="125" t="s">
        <v>246</v>
      </c>
      <c r="C60" s="105" t="s">
        <v>247</v>
      </c>
      <c r="D60" s="146">
        <v>2741.2</v>
      </c>
      <c r="E60" s="146">
        <v>3060.9</v>
      </c>
      <c r="F60" s="146">
        <v>3257.9</v>
      </c>
      <c r="G60" s="146">
        <v>3563.3</v>
      </c>
      <c r="H60" s="146">
        <v>4012.9</v>
      </c>
      <c r="I60" s="146">
        <v>4223</v>
      </c>
      <c r="J60" s="146">
        <v>4601.1000000000004</v>
      </c>
      <c r="K60" s="146">
        <v>5051.6000000000004</v>
      </c>
      <c r="L60" s="146">
        <v>4918.1000000000004</v>
      </c>
      <c r="M60" s="146">
        <v>5815.6</v>
      </c>
      <c r="N60" s="146">
        <v>6421.3</v>
      </c>
      <c r="O60" s="146">
        <v>6895.4</v>
      </c>
      <c r="P60" s="146">
        <v>7501.2</v>
      </c>
      <c r="Q60" s="146">
        <v>7987.7860000000001</v>
      </c>
      <c r="R60" s="146">
        <v>9049.2219999999998</v>
      </c>
      <c r="S60" s="146">
        <v>9756.6489999999994</v>
      </c>
      <c r="T60" s="146">
        <v>9826.4670000000006</v>
      </c>
      <c r="U60" s="146">
        <v>10246.312</v>
      </c>
      <c r="V60" s="146">
        <v>10440.324000000001</v>
      </c>
      <c r="W60" s="146">
        <v>10673.141</v>
      </c>
      <c r="X60" s="146">
        <v>10969.724</v>
      </c>
      <c r="Y60" s="146">
        <v>11284.168</v>
      </c>
      <c r="Z60" s="146">
        <v>11472.675999999999</v>
      </c>
      <c r="AA60" s="146">
        <v>11861.324000000001</v>
      </c>
      <c r="AB60" s="146">
        <v>12604.648999999999</v>
      </c>
      <c r="AC60" s="146">
        <v>13694.339</v>
      </c>
      <c r="AD60" s="146">
        <v>14971.753000000001</v>
      </c>
      <c r="AE60" s="146">
        <v>15921.93</v>
      </c>
      <c r="AF60" s="111">
        <v>20154.987000000001</v>
      </c>
      <c r="AG60" s="111">
        <v>22372.561999999998</v>
      </c>
      <c r="AH60" s="326">
        <v>22384.278999999999</v>
      </c>
      <c r="AI60" s="326">
        <v>23552.706000000002</v>
      </c>
      <c r="AJ60" s="326">
        <v>24454.186000000002</v>
      </c>
      <c r="AK60" s="326">
        <v>25427.953000000001</v>
      </c>
    </row>
    <row r="61" spans="1:37" ht="16.5" customHeight="1">
      <c r="A61" s="148" t="s">
        <v>248</v>
      </c>
      <c r="B61" s="119" t="s">
        <v>249</v>
      </c>
      <c r="C61" s="114" t="s">
        <v>250</v>
      </c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46">
        <v>70.034000000000006</v>
      </c>
      <c r="R61" s="146">
        <v>56.390999999999998</v>
      </c>
      <c r="S61" s="146">
        <v>104.119</v>
      </c>
      <c r="T61" s="146">
        <v>72.921000000000006</v>
      </c>
      <c r="U61" s="146">
        <v>57.134</v>
      </c>
      <c r="V61" s="146">
        <v>38.021999999999998</v>
      </c>
      <c r="W61" s="146">
        <v>50.674999999999997</v>
      </c>
      <c r="X61" s="146">
        <v>39.174999999999997</v>
      </c>
      <c r="Y61" s="146">
        <v>69.275999999999996</v>
      </c>
      <c r="Z61" s="146">
        <v>53.323</v>
      </c>
      <c r="AA61" s="146">
        <v>53.108972999999999</v>
      </c>
      <c r="AB61" s="146">
        <v>45.393000000000001</v>
      </c>
      <c r="AC61" s="146">
        <v>47.042000000000002</v>
      </c>
      <c r="AD61" s="146">
        <v>40.366999999999997</v>
      </c>
      <c r="AE61" s="146">
        <v>60.981000000000002</v>
      </c>
      <c r="AF61" s="111">
        <v>79.126000000000005</v>
      </c>
      <c r="AG61" s="111">
        <v>54.637</v>
      </c>
      <c r="AH61" s="326">
        <v>102.205</v>
      </c>
      <c r="AI61" s="326">
        <v>60.091000000000001</v>
      </c>
      <c r="AJ61" s="326">
        <v>60.091000000000001</v>
      </c>
      <c r="AK61" s="326">
        <v>60.091000000000001</v>
      </c>
    </row>
    <row r="62" spans="1:37" ht="16.5" customHeight="1">
      <c r="A62" s="148" t="s">
        <v>251</v>
      </c>
      <c r="B62" s="119" t="s">
        <v>252</v>
      </c>
      <c r="C62" s="114" t="s">
        <v>253</v>
      </c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>
        <v>246.61600000000001</v>
      </c>
      <c r="R62" s="146">
        <v>316.95999999999998</v>
      </c>
      <c r="S62" s="146">
        <v>338.78500000000003</v>
      </c>
      <c r="T62" s="146">
        <v>381.76400000000001</v>
      </c>
      <c r="U62" s="146">
        <v>428.45800000000003</v>
      </c>
      <c r="V62" s="146">
        <v>404.19499999999999</v>
      </c>
      <c r="W62" s="146">
        <v>386.42199999999997</v>
      </c>
      <c r="X62" s="146">
        <v>420.91399999999999</v>
      </c>
      <c r="Y62" s="146">
        <v>479.09399999999999</v>
      </c>
      <c r="Z62" s="146">
        <v>570.71899999999994</v>
      </c>
      <c r="AA62" s="146">
        <v>667.16800000000001</v>
      </c>
      <c r="AB62" s="146">
        <v>768.67500000000007</v>
      </c>
      <c r="AC62" s="146">
        <v>1052.1990000000001</v>
      </c>
      <c r="AD62" s="146">
        <v>1131.2840000000001</v>
      </c>
      <c r="AE62" s="146">
        <v>1034.3779999999999</v>
      </c>
      <c r="AF62" s="111">
        <v>1039.029</v>
      </c>
      <c r="AG62" s="111">
        <v>1086.3320000000001</v>
      </c>
      <c r="AH62" s="326">
        <v>1174.8520000000001</v>
      </c>
      <c r="AI62" s="326">
        <v>1242.23</v>
      </c>
      <c r="AJ62" s="326">
        <v>1309.787</v>
      </c>
      <c r="AK62" s="326">
        <v>1376.047</v>
      </c>
    </row>
    <row r="63" spans="1:37" ht="16.5" customHeight="1">
      <c r="A63" s="148" t="s">
        <v>254</v>
      </c>
      <c r="B63" s="119" t="s">
        <v>255</v>
      </c>
      <c r="C63" s="114" t="s">
        <v>256</v>
      </c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>
        <v>4531.942</v>
      </c>
      <c r="R63" s="146">
        <v>5034.7359999999999</v>
      </c>
      <c r="S63" s="146">
        <v>5244.51</v>
      </c>
      <c r="T63" s="146">
        <v>5390.7460000000001</v>
      </c>
      <c r="U63" s="146">
        <v>5639.5029999999997</v>
      </c>
      <c r="V63" s="146">
        <v>6053.0309999999999</v>
      </c>
      <c r="W63" s="146">
        <v>6416.4940000000006</v>
      </c>
      <c r="X63" s="146">
        <v>6596.7930000000006</v>
      </c>
      <c r="Y63" s="146">
        <v>6829.8070000000007</v>
      </c>
      <c r="Z63" s="146">
        <v>7128.82</v>
      </c>
      <c r="AA63" s="146">
        <v>7422.9960000000001</v>
      </c>
      <c r="AB63" s="146">
        <v>7746.723</v>
      </c>
      <c r="AC63" s="146">
        <v>8162.2580000000007</v>
      </c>
      <c r="AD63" s="146">
        <v>8465.0280000000002</v>
      </c>
      <c r="AE63" s="146">
        <v>8750.5820000000003</v>
      </c>
      <c r="AF63" s="111">
        <v>10860.373</v>
      </c>
      <c r="AG63" s="111">
        <v>13284.226000000001</v>
      </c>
      <c r="AH63" s="326">
        <v>13484.630999999999</v>
      </c>
      <c r="AI63" s="326">
        <v>13855.981</v>
      </c>
      <c r="AJ63" s="326">
        <v>14399.279</v>
      </c>
      <c r="AK63" s="326">
        <v>15013.852999999999</v>
      </c>
    </row>
    <row r="64" spans="1:37" ht="16.5" customHeight="1">
      <c r="A64" s="148" t="s">
        <v>257</v>
      </c>
      <c r="B64" s="119" t="s">
        <v>258</v>
      </c>
      <c r="C64" s="114" t="s">
        <v>259</v>
      </c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>
        <v>66.120999999999995</v>
      </c>
      <c r="R64" s="146">
        <v>172.43</v>
      </c>
      <c r="S64" s="146">
        <v>150.339</v>
      </c>
      <c r="T64" s="146">
        <v>163.334</v>
      </c>
      <c r="U64" s="146">
        <v>175.773</v>
      </c>
      <c r="V64" s="146">
        <v>174.30799999999999</v>
      </c>
      <c r="W64" s="146">
        <v>154.721</v>
      </c>
      <c r="X64" s="146">
        <v>158.624</v>
      </c>
      <c r="Y64" s="146">
        <v>171.63</v>
      </c>
      <c r="Z64" s="146">
        <v>167.655</v>
      </c>
      <c r="AA64" s="146">
        <v>183.74527900000001</v>
      </c>
      <c r="AB64" s="146">
        <v>214.19499999999999</v>
      </c>
      <c r="AC64" s="146">
        <v>329.21199999999999</v>
      </c>
      <c r="AD64" s="146">
        <v>289.83999999999997</v>
      </c>
      <c r="AE64" s="146">
        <v>239.21100000000001</v>
      </c>
      <c r="AF64" s="111">
        <v>267.49099999999999</v>
      </c>
      <c r="AG64" s="111">
        <v>294.459</v>
      </c>
      <c r="AH64" s="326">
        <v>316.16699999999997</v>
      </c>
      <c r="AI64" s="326">
        <v>325.68200000000002</v>
      </c>
      <c r="AJ64" s="326">
        <v>343.19900000000001</v>
      </c>
      <c r="AK64" s="326">
        <v>363.35500000000002</v>
      </c>
    </row>
    <row r="65" spans="1:37" ht="16.5" customHeight="1">
      <c r="A65" s="148" t="s">
        <v>260</v>
      </c>
      <c r="B65" s="119" t="s">
        <v>261</v>
      </c>
      <c r="C65" s="114" t="s">
        <v>262</v>
      </c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>
        <v>1086.5720000000001</v>
      </c>
      <c r="R65" s="111">
        <v>1211.0309999999999</v>
      </c>
      <c r="S65" s="111">
        <v>1364.961</v>
      </c>
      <c r="T65" s="111">
        <v>1376.3489999999999</v>
      </c>
      <c r="U65" s="111">
        <v>1381.508</v>
      </c>
      <c r="V65" s="111">
        <v>1374.616</v>
      </c>
      <c r="W65" s="111">
        <v>1362.7940000000001</v>
      </c>
      <c r="X65" s="111">
        <v>1336.7550000000001</v>
      </c>
      <c r="Y65" s="111">
        <v>1318.2619999999999</v>
      </c>
      <c r="Z65" s="111">
        <v>1309.6369999999999</v>
      </c>
      <c r="AA65" s="111">
        <v>1346.0884320000002</v>
      </c>
      <c r="AB65" s="111">
        <v>1538.71</v>
      </c>
      <c r="AC65" s="111">
        <v>2571.672</v>
      </c>
      <c r="AD65" s="111">
        <v>3350.5859999999998</v>
      </c>
      <c r="AE65" s="111">
        <v>2751.0970000000002</v>
      </c>
      <c r="AF65" s="111">
        <v>3160.5329999999999</v>
      </c>
      <c r="AG65" s="111">
        <v>2683.625</v>
      </c>
      <c r="AH65" s="326">
        <v>2922.8470000000002</v>
      </c>
      <c r="AI65" s="326">
        <v>3044.09</v>
      </c>
      <c r="AJ65" s="326">
        <v>3105.1219999999998</v>
      </c>
      <c r="AK65" s="326">
        <v>3166.4850000000001</v>
      </c>
    </row>
    <row r="66" spans="1:37" ht="16.5" customHeight="1">
      <c r="A66" s="149" t="s">
        <v>263</v>
      </c>
      <c r="B66" s="150" t="s">
        <v>264</v>
      </c>
      <c r="C66" s="114" t="s">
        <v>265</v>
      </c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>
        <v>268.47500000000002</v>
      </c>
      <c r="R66" s="151">
        <v>308.18900000000002</v>
      </c>
      <c r="S66" s="151">
        <v>318.96699999999998</v>
      </c>
      <c r="T66" s="151">
        <v>315.02</v>
      </c>
      <c r="U66" s="151">
        <v>316.46300000000002</v>
      </c>
      <c r="V66" s="151">
        <v>318.49400000000003</v>
      </c>
      <c r="W66" s="151">
        <v>319.09399999999999</v>
      </c>
      <c r="X66" s="151">
        <v>315.59899999999999</v>
      </c>
      <c r="Y66" s="151">
        <v>312.51400000000001</v>
      </c>
      <c r="Z66" s="151">
        <v>311.06200000000001</v>
      </c>
      <c r="AA66" s="151">
        <v>312.72126300000002</v>
      </c>
      <c r="AB66" s="151">
        <v>322.29700000000003</v>
      </c>
      <c r="AC66" s="151">
        <v>332.11599999999999</v>
      </c>
      <c r="AD66" s="151">
        <v>343.22199999999998</v>
      </c>
      <c r="AE66" s="151">
        <v>372.58800000000002</v>
      </c>
      <c r="AF66" s="151">
        <v>778.58500000000004</v>
      </c>
      <c r="AG66" s="151">
        <v>782.19</v>
      </c>
      <c r="AH66" s="327">
        <v>824.43299999999999</v>
      </c>
      <c r="AI66" s="327">
        <v>832</v>
      </c>
      <c r="AJ66" s="327">
        <v>837</v>
      </c>
      <c r="AK66" s="327">
        <v>837.053</v>
      </c>
    </row>
    <row r="67" spans="1:37" ht="16.5" customHeight="1">
      <c r="A67" s="149" t="s">
        <v>266</v>
      </c>
      <c r="B67" s="150" t="s">
        <v>267</v>
      </c>
      <c r="C67" s="114" t="s">
        <v>268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>
        <v>22.914999999999999</v>
      </c>
      <c r="R67" s="151">
        <v>8.7729999999999997</v>
      </c>
      <c r="S67" s="151">
        <v>8.8369999999999997</v>
      </c>
      <c r="T67" s="151">
        <v>8.8719999999999999</v>
      </c>
      <c r="U67" s="151">
        <v>8.8829999999999991</v>
      </c>
      <c r="V67" s="151">
        <v>8.9819999999999993</v>
      </c>
      <c r="W67" s="151">
        <v>35.101999999999997</v>
      </c>
      <c r="X67" s="151">
        <v>41.463000000000001</v>
      </c>
      <c r="Y67" s="151">
        <v>43.89</v>
      </c>
      <c r="Z67" s="151">
        <v>44.012</v>
      </c>
      <c r="AA67" s="151">
        <v>44.011204999999997</v>
      </c>
      <c r="AB67" s="151">
        <v>43.396999999999998</v>
      </c>
      <c r="AC67" s="151">
        <v>42.915999999999997</v>
      </c>
      <c r="AD67" s="151">
        <v>42.548000000000002</v>
      </c>
      <c r="AE67" s="151">
        <v>44.052999999999997</v>
      </c>
      <c r="AF67" s="151">
        <v>36.984999999999999</v>
      </c>
      <c r="AG67" s="151">
        <v>36.241</v>
      </c>
      <c r="AH67" s="327">
        <v>37.436999999999998</v>
      </c>
      <c r="AI67" s="327">
        <v>38</v>
      </c>
      <c r="AJ67" s="327">
        <v>38</v>
      </c>
      <c r="AK67" s="327">
        <v>38</v>
      </c>
    </row>
    <row r="68" spans="1:37" ht="16.5" customHeight="1">
      <c r="A68" s="149" t="s">
        <v>269</v>
      </c>
      <c r="B68" s="150" t="s">
        <v>270</v>
      </c>
      <c r="C68" s="114" t="s">
        <v>271</v>
      </c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>
        <v>0</v>
      </c>
      <c r="R68" s="151">
        <v>268.46499999999997</v>
      </c>
      <c r="S68" s="151">
        <v>334.488</v>
      </c>
      <c r="T68" s="151">
        <v>352.24</v>
      </c>
      <c r="U68" s="151">
        <v>343.54300000000001</v>
      </c>
      <c r="V68" s="151">
        <v>349.31599999999997</v>
      </c>
      <c r="W68" s="151">
        <v>356.00200000000001</v>
      </c>
      <c r="X68" s="151">
        <v>355.279</v>
      </c>
      <c r="Y68" s="151">
        <v>352.44400000000002</v>
      </c>
      <c r="Z68" s="151">
        <v>361.29899999999998</v>
      </c>
      <c r="AA68" s="151">
        <v>368.68789400000003</v>
      </c>
      <c r="AB68" s="151">
        <v>377.34199999999998</v>
      </c>
      <c r="AC68" s="151">
        <v>581.63900000000001</v>
      </c>
      <c r="AD68" s="151">
        <v>649.85400000000004</v>
      </c>
      <c r="AE68" s="151">
        <v>605.72400000000005</v>
      </c>
      <c r="AF68" s="151">
        <v>657.27200000000005</v>
      </c>
      <c r="AG68" s="151">
        <v>694.25300000000004</v>
      </c>
      <c r="AH68" s="327">
        <v>698.10500000000002</v>
      </c>
      <c r="AI68" s="327">
        <v>738</v>
      </c>
      <c r="AJ68" s="327">
        <v>743</v>
      </c>
      <c r="AK68" s="327">
        <v>783.69500000000005</v>
      </c>
    </row>
    <row r="69" spans="1:37" ht="16.5" customHeight="1">
      <c r="A69" s="149" t="s">
        <v>272</v>
      </c>
      <c r="B69" s="150" t="s">
        <v>273</v>
      </c>
      <c r="C69" s="114" t="s">
        <v>274</v>
      </c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>
        <v>247.214</v>
      </c>
      <c r="R69" s="151">
        <v>275.601</v>
      </c>
      <c r="S69" s="151">
        <v>322.87700000000001</v>
      </c>
      <c r="T69" s="151">
        <v>313.17500000000001</v>
      </c>
      <c r="U69" s="151">
        <v>308.98899999999998</v>
      </c>
      <c r="V69" s="151">
        <v>273.64400000000001</v>
      </c>
      <c r="W69" s="151">
        <v>244.45699999999999</v>
      </c>
      <c r="X69" s="151">
        <v>213.18100000000001</v>
      </c>
      <c r="Y69" s="151">
        <v>182.68600000000001</v>
      </c>
      <c r="Z69" s="151">
        <v>153.786</v>
      </c>
      <c r="AA69" s="151">
        <v>124.999</v>
      </c>
      <c r="AB69" s="151">
        <v>111.081</v>
      </c>
      <c r="AC69" s="151">
        <v>112.911</v>
      </c>
      <c r="AD69" s="151">
        <v>104.554</v>
      </c>
      <c r="AE69" s="151">
        <v>106.746</v>
      </c>
      <c r="AF69" s="151">
        <v>118.038</v>
      </c>
      <c r="AG69" s="151">
        <v>133.11199999999999</v>
      </c>
      <c r="AH69" s="327">
        <v>137.91499999999999</v>
      </c>
      <c r="AI69" s="327">
        <v>154.5</v>
      </c>
      <c r="AJ69" s="327">
        <v>159.5</v>
      </c>
      <c r="AK69" s="327">
        <v>159.5</v>
      </c>
    </row>
    <row r="70" spans="1:37" ht="16.5" customHeight="1">
      <c r="A70" s="149" t="s">
        <v>275</v>
      </c>
      <c r="B70" s="150" t="s">
        <v>276</v>
      </c>
      <c r="C70" s="114" t="s">
        <v>277</v>
      </c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>
        <v>177.84200000000001</v>
      </c>
      <c r="R70" s="151">
        <v>184.589</v>
      </c>
      <c r="S70" s="151">
        <v>207.06299999999999</v>
      </c>
      <c r="T70" s="151">
        <v>210.56700000000001</v>
      </c>
      <c r="U70" s="151">
        <v>225.48699999999999</v>
      </c>
      <c r="V70" s="151">
        <v>232.52099999999999</v>
      </c>
      <c r="W70" s="151">
        <v>235.774</v>
      </c>
      <c r="X70" s="151">
        <v>231.63499999999999</v>
      </c>
      <c r="Y70" s="151">
        <v>226.34299999999999</v>
      </c>
      <c r="Z70" s="151">
        <v>243.81100000000001</v>
      </c>
      <c r="AA70" s="151">
        <v>292.86207000000002</v>
      </c>
      <c r="AB70" s="151">
        <v>395.51100000000002</v>
      </c>
      <c r="AC70" s="151">
        <v>981.529</v>
      </c>
      <c r="AD70" s="151">
        <v>1696.183</v>
      </c>
      <c r="AE70" s="151">
        <v>811.00199999999995</v>
      </c>
      <c r="AF70" s="151">
        <v>610.04</v>
      </c>
      <c r="AG70" s="151">
        <v>743.48199999999997</v>
      </c>
      <c r="AH70" s="327">
        <v>886.39200000000005</v>
      </c>
      <c r="AI70" s="327">
        <v>952.59699999999998</v>
      </c>
      <c r="AJ70" s="327">
        <v>990.36</v>
      </c>
      <c r="AK70" s="327">
        <v>995.81100000000004</v>
      </c>
    </row>
    <row r="71" spans="1:37" ht="16.5" customHeight="1">
      <c r="A71" s="149" t="s">
        <v>278</v>
      </c>
      <c r="B71" s="150" t="s">
        <v>279</v>
      </c>
      <c r="C71" s="114" t="s">
        <v>233</v>
      </c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>
        <v>370.12599999999998</v>
      </c>
      <c r="R71" s="151">
        <v>165.41399999999999</v>
      </c>
      <c r="S71" s="151">
        <v>172.72900000000001</v>
      </c>
      <c r="T71" s="151">
        <v>176.47499999999999</v>
      </c>
      <c r="U71" s="151">
        <v>178.143</v>
      </c>
      <c r="V71" s="151">
        <v>191.65899999999999</v>
      </c>
      <c r="W71" s="151">
        <v>172.36500000000001</v>
      </c>
      <c r="X71" s="151">
        <v>179.59800000000001</v>
      </c>
      <c r="Y71" s="151">
        <v>200.38499999999999</v>
      </c>
      <c r="Z71" s="151">
        <v>195.667</v>
      </c>
      <c r="AA71" s="151">
        <v>202.80699999999999</v>
      </c>
      <c r="AB71" s="151">
        <v>289.08199999999999</v>
      </c>
      <c r="AC71" s="151">
        <v>520.56100000000004</v>
      </c>
      <c r="AD71" s="151">
        <v>514.22500000000002</v>
      </c>
      <c r="AE71" s="151">
        <v>810.98400000000004</v>
      </c>
      <c r="AF71" s="151">
        <v>959.61300000000006</v>
      </c>
      <c r="AG71" s="151">
        <v>294.34699999999998</v>
      </c>
      <c r="AH71" s="327">
        <v>338.565</v>
      </c>
      <c r="AI71" s="327">
        <v>328.99299999999999</v>
      </c>
      <c r="AJ71" s="327">
        <v>337.262</v>
      </c>
      <c r="AK71" s="327">
        <v>352.42599999999999</v>
      </c>
    </row>
    <row r="72" spans="1:37" ht="16.5" customHeight="1">
      <c r="A72" s="148" t="s">
        <v>280</v>
      </c>
      <c r="B72" s="119" t="s">
        <v>281</v>
      </c>
      <c r="C72" s="114" t="s">
        <v>282</v>
      </c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>
        <v>1208.5450000000001</v>
      </c>
      <c r="R72" s="146">
        <v>1399.85</v>
      </c>
      <c r="S72" s="146">
        <v>1564.23</v>
      </c>
      <c r="T72" s="146">
        <v>1446.9469999999999</v>
      </c>
      <c r="U72" s="146">
        <v>1599.2909999999999</v>
      </c>
      <c r="V72" s="146">
        <v>1541.4659999999999</v>
      </c>
      <c r="W72" s="146">
        <v>1447.056</v>
      </c>
      <c r="X72" s="146">
        <v>1582.232</v>
      </c>
      <c r="Y72" s="146">
        <v>1717.7539999999999</v>
      </c>
      <c r="Z72" s="146">
        <v>1636.7629999999999</v>
      </c>
      <c r="AA72" s="146">
        <v>1574.481</v>
      </c>
      <c r="AB72" s="146">
        <v>1563.624</v>
      </c>
      <c r="AC72" s="146">
        <v>1537.6809999999998</v>
      </c>
      <c r="AD72" s="146">
        <v>1764.6010000000001</v>
      </c>
      <c r="AE72" s="146">
        <v>1785.1490000000001</v>
      </c>
      <c r="AF72" s="111">
        <v>2538.1170000000002</v>
      </c>
      <c r="AG72" s="111">
        <v>2606.645</v>
      </c>
      <c r="AH72" s="326">
        <v>2866.6239999999998</v>
      </c>
      <c r="AI72" s="326">
        <v>3321.1079999999997</v>
      </c>
      <c r="AJ72" s="326">
        <v>3500.4589999999998</v>
      </c>
      <c r="AK72" s="326">
        <v>3689.895</v>
      </c>
    </row>
    <row r="73" spans="1:37" ht="16.5" customHeight="1">
      <c r="A73" s="152" t="s">
        <v>283</v>
      </c>
      <c r="B73" s="153" t="s">
        <v>284</v>
      </c>
      <c r="C73" s="114" t="s">
        <v>285</v>
      </c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>
        <v>211.08799999999999</v>
      </c>
      <c r="R73" s="146">
        <v>235.84200000000001</v>
      </c>
      <c r="S73" s="146">
        <v>221.084</v>
      </c>
      <c r="T73" s="146">
        <v>237.16800000000001</v>
      </c>
      <c r="U73" s="146">
        <v>238.774</v>
      </c>
      <c r="V73" s="146">
        <v>262.14800000000002</v>
      </c>
      <c r="W73" s="146">
        <v>232.90899999999999</v>
      </c>
      <c r="X73" s="146">
        <v>227.756</v>
      </c>
      <c r="Y73" s="146">
        <v>325.654</v>
      </c>
      <c r="Z73" s="146">
        <v>336.62799999999999</v>
      </c>
      <c r="AA73" s="146">
        <v>385.50399999999996</v>
      </c>
      <c r="AB73" s="146">
        <v>360.84299999999996</v>
      </c>
      <c r="AC73" s="146">
        <v>370.65200000000004</v>
      </c>
      <c r="AD73" s="146">
        <v>472.47700000000003</v>
      </c>
      <c r="AE73" s="146">
        <v>496.18</v>
      </c>
      <c r="AF73" s="111">
        <v>456.71700000000004</v>
      </c>
      <c r="AG73" s="111">
        <v>494.16500000000002</v>
      </c>
      <c r="AH73" s="326">
        <v>544.80999999999995</v>
      </c>
      <c r="AI73" s="326">
        <v>588.01099999999997</v>
      </c>
      <c r="AJ73" s="326">
        <v>624.101</v>
      </c>
      <c r="AK73" s="326">
        <v>661.21400000000006</v>
      </c>
    </row>
    <row r="74" spans="1:37" ht="16.5" customHeight="1">
      <c r="A74" s="152" t="s">
        <v>286</v>
      </c>
      <c r="B74" s="153" t="s">
        <v>287</v>
      </c>
      <c r="C74" s="114" t="s">
        <v>288</v>
      </c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>
        <v>997.45699999999999</v>
      </c>
      <c r="R74" s="146">
        <v>1162.3820000000001</v>
      </c>
      <c r="S74" s="146">
        <v>1341.2249999999999</v>
      </c>
      <c r="T74" s="146">
        <v>1207.549</v>
      </c>
      <c r="U74" s="146">
        <v>1358.204</v>
      </c>
      <c r="V74" s="146">
        <v>1276.828</v>
      </c>
      <c r="W74" s="146">
        <v>1211.5350000000001</v>
      </c>
      <c r="X74" s="146">
        <v>1351.6279999999999</v>
      </c>
      <c r="Y74" s="146">
        <v>1392.1</v>
      </c>
      <c r="Z74" s="146">
        <v>1300.135</v>
      </c>
      <c r="AA74" s="146">
        <v>1188.977441</v>
      </c>
      <c r="AB74" s="146">
        <v>1202.7809999999999</v>
      </c>
      <c r="AC74" s="146">
        <v>1167.029</v>
      </c>
      <c r="AD74" s="146">
        <v>1292.124</v>
      </c>
      <c r="AE74" s="146">
        <v>1288.9690000000001</v>
      </c>
      <c r="AF74" s="111">
        <v>2081.4</v>
      </c>
      <c r="AG74" s="111">
        <v>2112.48</v>
      </c>
      <c r="AH74" s="326">
        <v>2316.6</v>
      </c>
      <c r="AI74" s="326">
        <v>2727.056</v>
      </c>
      <c r="AJ74" s="326">
        <v>2868.9679999999998</v>
      </c>
      <c r="AK74" s="326">
        <v>3019.64</v>
      </c>
    </row>
    <row r="75" spans="1:37" ht="16.5" customHeight="1">
      <c r="A75" s="124" t="s">
        <v>289</v>
      </c>
      <c r="B75" s="125" t="s">
        <v>290</v>
      </c>
      <c r="C75" s="114" t="s">
        <v>291</v>
      </c>
      <c r="D75" s="146">
        <v>49.2</v>
      </c>
      <c r="E75" s="146">
        <v>534.5</v>
      </c>
      <c r="F75" s="146">
        <v>589.6</v>
      </c>
      <c r="G75" s="146">
        <v>649.4</v>
      </c>
      <c r="H75" s="146">
        <v>722</v>
      </c>
      <c r="I75" s="146">
        <v>771.1</v>
      </c>
      <c r="J75" s="146">
        <v>864</v>
      </c>
      <c r="K75" s="146">
        <v>1042.8</v>
      </c>
      <c r="L75" s="146">
        <v>1366.3</v>
      </c>
      <c r="M75" s="146">
        <v>1397.7</v>
      </c>
      <c r="N75" s="146">
        <v>2190</v>
      </c>
      <c r="O75" s="146">
        <v>2426.3000000000002</v>
      </c>
      <c r="P75" s="146">
        <v>2749.8</v>
      </c>
      <c r="Q75" s="146">
        <v>2547.0050000000001</v>
      </c>
      <c r="R75" s="146">
        <v>2332.7069999999999</v>
      </c>
      <c r="S75" s="146">
        <v>2491.23</v>
      </c>
      <c r="T75" s="146">
        <v>2420.9430000000002</v>
      </c>
      <c r="U75" s="146">
        <v>2407.1019999999999</v>
      </c>
      <c r="V75" s="146">
        <v>2426.6999999999998</v>
      </c>
      <c r="W75" s="146">
        <v>2619.9749999999999</v>
      </c>
      <c r="X75" s="146">
        <v>2689.6610000000001</v>
      </c>
      <c r="Y75" s="146">
        <v>2803.0479999999998</v>
      </c>
      <c r="Z75" s="146">
        <v>2830.2080000000001</v>
      </c>
      <c r="AA75" s="146">
        <v>2925.366</v>
      </c>
      <c r="AB75" s="146">
        <v>3204.0659999999998</v>
      </c>
      <c r="AC75" s="146">
        <v>3129.982</v>
      </c>
      <c r="AD75" s="146">
        <v>3484.239</v>
      </c>
      <c r="AE75" s="146">
        <v>3815.5070000000001</v>
      </c>
      <c r="AF75" s="111">
        <v>4290.5649999999996</v>
      </c>
      <c r="AG75" s="111">
        <v>4887.1229999999996</v>
      </c>
      <c r="AH75" s="326">
        <v>5694.4629999999997</v>
      </c>
      <c r="AI75" s="326">
        <v>5484.1310000000003</v>
      </c>
      <c r="AJ75" s="326">
        <v>5668.36</v>
      </c>
      <c r="AK75" s="326">
        <v>5872.5940000000001</v>
      </c>
    </row>
    <row r="76" spans="1:37" s="132" customFormat="1" ht="16.5" customHeight="1">
      <c r="A76" s="154" t="s">
        <v>185</v>
      </c>
      <c r="B76" s="155" t="s">
        <v>292</v>
      </c>
      <c r="C76" s="105" t="s">
        <v>293</v>
      </c>
      <c r="D76" s="143">
        <v>203.8</v>
      </c>
      <c r="E76" s="143">
        <v>205.8</v>
      </c>
      <c r="F76" s="143">
        <v>266.5</v>
      </c>
      <c r="G76" s="143">
        <v>243.1</v>
      </c>
      <c r="H76" s="143">
        <v>264.10000000000002</v>
      </c>
      <c r="I76" s="143">
        <v>546</v>
      </c>
      <c r="J76" s="143">
        <v>399.2</v>
      </c>
      <c r="K76" s="143">
        <v>565</v>
      </c>
      <c r="L76" s="143">
        <v>912.1</v>
      </c>
      <c r="M76" s="143">
        <v>707.3</v>
      </c>
      <c r="N76" s="143">
        <v>861.5</v>
      </c>
      <c r="O76" s="143">
        <v>788.3</v>
      </c>
      <c r="P76" s="143">
        <v>865.8</v>
      </c>
      <c r="Q76" s="143">
        <v>993.76</v>
      </c>
      <c r="R76" s="143">
        <v>1118.4939999999999</v>
      </c>
      <c r="S76" s="143">
        <v>1024.867</v>
      </c>
      <c r="T76" s="143">
        <v>1275.491</v>
      </c>
      <c r="U76" s="143">
        <v>1129.1210000000001</v>
      </c>
      <c r="V76" s="143">
        <v>1251.135</v>
      </c>
      <c r="W76" s="143">
        <v>1233.1569999999999</v>
      </c>
      <c r="X76" s="143">
        <v>1455.925</v>
      </c>
      <c r="Y76" s="143">
        <v>1381.41</v>
      </c>
      <c r="Z76" s="143">
        <v>1295.6610000000001</v>
      </c>
      <c r="AA76" s="143">
        <v>1622.8030000000001</v>
      </c>
      <c r="AB76" s="143">
        <v>1685.396</v>
      </c>
      <c r="AC76" s="143">
        <v>2791.1010000000001</v>
      </c>
      <c r="AD76" s="143">
        <v>3747.529</v>
      </c>
      <c r="AE76" s="143">
        <v>2340.3580000000002</v>
      </c>
      <c r="AF76" s="106">
        <v>2369.087</v>
      </c>
      <c r="AG76" s="106">
        <v>2524.819</v>
      </c>
      <c r="AH76" s="325">
        <v>3141.0439999999999</v>
      </c>
      <c r="AI76" s="325">
        <v>4725.7870000000003</v>
      </c>
      <c r="AJ76" s="325">
        <v>5295.3859999999995</v>
      </c>
      <c r="AK76" s="325">
        <v>5075.5959999999995</v>
      </c>
    </row>
    <row r="77" spans="1:37" s="132" customFormat="1" ht="16.5" customHeight="1">
      <c r="A77" s="131" t="s">
        <v>294</v>
      </c>
      <c r="B77" s="122" t="s">
        <v>295</v>
      </c>
      <c r="C77" s="114" t="s">
        <v>296</v>
      </c>
      <c r="D77" s="146"/>
      <c r="E77" s="146"/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>
        <v>519.57100000000003</v>
      </c>
      <c r="R77" s="146">
        <v>612.11599999999999</v>
      </c>
      <c r="S77" s="146">
        <v>520.27</v>
      </c>
      <c r="T77" s="146">
        <v>582.13900000000001</v>
      </c>
      <c r="U77" s="146">
        <v>640.31099999999992</v>
      </c>
      <c r="V77" s="146">
        <v>713.40899999999999</v>
      </c>
      <c r="W77" s="146">
        <v>595.96500000000003</v>
      </c>
      <c r="X77" s="146">
        <v>725.07599999999991</v>
      </c>
      <c r="Y77" s="146">
        <v>684.19600000000003</v>
      </c>
      <c r="Z77" s="146">
        <v>601.95900000000006</v>
      </c>
      <c r="AA77" s="146">
        <v>763.63699999999994</v>
      </c>
      <c r="AB77" s="146">
        <v>750.226</v>
      </c>
      <c r="AC77" s="146">
        <v>877.39200000000005</v>
      </c>
      <c r="AD77" s="146">
        <v>964.92200000000003</v>
      </c>
      <c r="AE77" s="146">
        <v>916.49400000000003</v>
      </c>
      <c r="AF77" s="111">
        <v>945.83399999999995</v>
      </c>
      <c r="AG77" s="111">
        <v>849.07100000000003</v>
      </c>
      <c r="AH77" s="326">
        <v>980.96299999999997</v>
      </c>
      <c r="AI77" s="326">
        <v>1225.5619999999999</v>
      </c>
      <c r="AJ77" s="326">
        <v>1326.481</v>
      </c>
      <c r="AK77" s="326">
        <v>1347.51</v>
      </c>
    </row>
    <row r="78" spans="1:37" s="132" customFormat="1" ht="16.5" customHeight="1">
      <c r="A78" s="270" t="s">
        <v>481</v>
      </c>
      <c r="B78" s="122"/>
      <c r="C78" s="114"/>
      <c r="D78" s="146"/>
      <c r="E78" s="146"/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>
        <v>0</v>
      </c>
      <c r="R78" s="146">
        <v>0</v>
      </c>
      <c r="S78" s="146">
        <v>0</v>
      </c>
      <c r="T78" s="146">
        <v>0</v>
      </c>
      <c r="U78" s="146">
        <v>0</v>
      </c>
      <c r="V78" s="146">
        <v>0</v>
      </c>
      <c r="W78" s="146">
        <v>0</v>
      </c>
      <c r="X78" s="146">
        <v>0</v>
      </c>
      <c r="Y78" s="146">
        <v>360.66</v>
      </c>
      <c r="Z78" s="146">
        <v>374.71300000000002</v>
      </c>
      <c r="AA78" s="146">
        <v>435.49</v>
      </c>
      <c r="AB78" s="146">
        <v>490.98200000000003</v>
      </c>
      <c r="AC78" s="146">
        <v>574.47699999999998</v>
      </c>
      <c r="AD78" s="146">
        <v>601.55600000000004</v>
      </c>
      <c r="AE78" s="146">
        <v>637.78899999999999</v>
      </c>
      <c r="AF78" s="111">
        <v>761.971</v>
      </c>
      <c r="AG78" s="111">
        <v>794.197</v>
      </c>
      <c r="AH78" s="326">
        <v>979.53899999999999</v>
      </c>
      <c r="AI78" s="326">
        <v>1011.3390000000001</v>
      </c>
      <c r="AJ78" s="326">
        <v>1231.97</v>
      </c>
      <c r="AK78" s="326">
        <v>1188.288</v>
      </c>
    </row>
    <row r="79" spans="1:37" s="132" customFormat="1" ht="16.5" customHeight="1">
      <c r="A79" s="131" t="s">
        <v>297</v>
      </c>
      <c r="B79" s="122" t="s">
        <v>298</v>
      </c>
      <c r="C79" s="114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>
        <v>49.18</v>
      </c>
      <c r="R79" s="146">
        <v>55.18</v>
      </c>
      <c r="S79" s="146">
        <v>44.145000000000003</v>
      </c>
      <c r="T79" s="146">
        <v>41.97</v>
      </c>
      <c r="U79" s="146">
        <v>44.695</v>
      </c>
      <c r="V79" s="146">
        <v>46.707000000000001</v>
      </c>
      <c r="W79" s="146">
        <v>52.192999999999998</v>
      </c>
      <c r="X79" s="146">
        <v>56.970000000000006</v>
      </c>
      <c r="Y79" s="146">
        <v>61.631</v>
      </c>
      <c r="Z79" s="146">
        <v>63.429000000000002</v>
      </c>
      <c r="AA79" s="146">
        <v>68.343044000000006</v>
      </c>
      <c r="AB79" s="146">
        <v>73.070999999999998</v>
      </c>
      <c r="AC79" s="146">
        <v>53.392000000000003</v>
      </c>
      <c r="AD79" s="146">
        <v>87.19</v>
      </c>
      <c r="AE79" s="146">
        <v>87.992999999999995</v>
      </c>
      <c r="AF79" s="111">
        <v>100.87</v>
      </c>
      <c r="AG79" s="111">
        <v>105.253</v>
      </c>
      <c r="AH79" s="326">
        <v>108.8</v>
      </c>
      <c r="AI79" s="326">
        <v>125.337</v>
      </c>
      <c r="AJ79" s="326">
        <v>132.70500000000001</v>
      </c>
      <c r="AK79" s="326">
        <v>139.917</v>
      </c>
    </row>
    <row r="80" spans="1:37" s="132" customFormat="1" ht="16.5" customHeight="1">
      <c r="A80" s="141" t="s">
        <v>299</v>
      </c>
      <c r="B80" s="142" t="s">
        <v>300</v>
      </c>
      <c r="C80" s="105"/>
      <c r="D80" s="143">
        <f>D81+D85</f>
        <v>1722.9</v>
      </c>
      <c r="E80" s="143">
        <f t="shared" ref="E80:P80" si="13">E81+E85</f>
        <v>2477.3000000000002</v>
      </c>
      <c r="F80" s="143">
        <f t="shared" si="13"/>
        <v>1989</v>
      </c>
      <c r="G80" s="143">
        <f t="shared" si="13"/>
        <v>1903.3999999999999</v>
      </c>
      <c r="H80" s="143">
        <f t="shared" si="13"/>
        <v>2648.7000000000003</v>
      </c>
      <c r="I80" s="143">
        <f t="shared" si="13"/>
        <v>4322</v>
      </c>
      <c r="J80" s="143">
        <f t="shared" si="13"/>
        <v>2378.8000000000002</v>
      </c>
      <c r="K80" s="143">
        <f t="shared" si="13"/>
        <v>2864.7</v>
      </c>
      <c r="L80" s="143">
        <f t="shared" si="13"/>
        <v>1731</v>
      </c>
      <c r="M80" s="143">
        <f t="shared" si="13"/>
        <v>1607.1</v>
      </c>
      <c r="N80" s="143">
        <f t="shared" si="13"/>
        <v>2540</v>
      </c>
      <c r="O80" s="143">
        <f t="shared" si="13"/>
        <v>2569.6</v>
      </c>
      <c r="P80" s="143">
        <f t="shared" si="13"/>
        <v>2402.5</v>
      </c>
      <c r="Q80" s="143">
        <v>2924.2380000000003</v>
      </c>
      <c r="R80" s="143">
        <v>3733.971</v>
      </c>
      <c r="S80" s="143">
        <v>3108.5670000000005</v>
      </c>
      <c r="T80" s="143">
        <v>3257.7049999999999</v>
      </c>
      <c r="U80" s="143">
        <v>2861.91</v>
      </c>
      <c r="V80" s="143">
        <v>2991.645</v>
      </c>
      <c r="W80" s="143">
        <v>3642.7150000000001</v>
      </c>
      <c r="X80" s="143">
        <v>5884.75</v>
      </c>
      <c r="Y80" s="143">
        <v>3333.5540000000001</v>
      </c>
      <c r="Z80" s="143">
        <v>3096.7249999999999</v>
      </c>
      <c r="AA80" s="143">
        <v>3725.2509999999997</v>
      </c>
      <c r="AB80" s="143">
        <v>3832.12</v>
      </c>
      <c r="AC80" s="143">
        <v>4077.1180000000004</v>
      </c>
      <c r="AD80" s="143">
        <v>3795.848</v>
      </c>
      <c r="AE80" s="143">
        <v>4290.7150000000001</v>
      </c>
      <c r="AF80" s="106">
        <v>6669.87</v>
      </c>
      <c r="AG80" s="106">
        <v>5361.1100000000006</v>
      </c>
      <c r="AH80" s="325">
        <v>8201.5290000000005</v>
      </c>
      <c r="AI80" s="325">
        <v>6567.0630000000001</v>
      </c>
      <c r="AJ80" s="325">
        <v>6504.5149999999994</v>
      </c>
      <c r="AK80" s="325">
        <v>6070.6729999999998</v>
      </c>
    </row>
    <row r="81" spans="1:37" ht="16.5" customHeight="1">
      <c r="A81" s="126" t="s">
        <v>301</v>
      </c>
      <c r="B81" s="127" t="s">
        <v>302</v>
      </c>
      <c r="C81" s="130" t="s">
        <v>303</v>
      </c>
      <c r="D81" s="146">
        <f>SUM(D82:D84)</f>
        <v>1219.3</v>
      </c>
      <c r="E81" s="146">
        <f t="shared" ref="E81:P81" si="14">SUM(E82:E84)</f>
        <v>1153.5</v>
      </c>
      <c r="F81" s="146">
        <f t="shared" si="14"/>
        <v>1634.2</v>
      </c>
      <c r="G81" s="146">
        <f t="shared" si="14"/>
        <v>1265.3999999999999</v>
      </c>
      <c r="H81" s="146">
        <f t="shared" si="14"/>
        <v>1001.8000000000001</v>
      </c>
      <c r="I81" s="146">
        <f t="shared" si="14"/>
        <v>1137.8</v>
      </c>
      <c r="J81" s="146">
        <f t="shared" si="14"/>
        <v>1392.8</v>
      </c>
      <c r="K81" s="146">
        <f t="shared" si="14"/>
        <v>1564.1000000000001</v>
      </c>
      <c r="L81" s="146">
        <f t="shared" si="14"/>
        <v>1296</v>
      </c>
      <c r="M81" s="146">
        <f t="shared" si="14"/>
        <v>1359.3999999999999</v>
      </c>
      <c r="N81" s="146">
        <f t="shared" si="14"/>
        <v>1783.2</v>
      </c>
      <c r="O81" s="146">
        <f t="shared" si="14"/>
        <v>2113.6</v>
      </c>
      <c r="P81" s="146">
        <f t="shared" si="14"/>
        <v>2008.4</v>
      </c>
      <c r="Q81" s="146">
        <v>2292.7620000000002</v>
      </c>
      <c r="R81" s="146">
        <v>2626.433</v>
      </c>
      <c r="S81" s="146">
        <v>2634.1380000000004</v>
      </c>
      <c r="T81" s="146">
        <v>2715.1669999999999</v>
      </c>
      <c r="U81" s="146">
        <v>2459.076</v>
      </c>
      <c r="V81" s="146">
        <v>2611.9169999999999</v>
      </c>
      <c r="W81" s="146">
        <v>3251.067</v>
      </c>
      <c r="X81" s="146">
        <v>5321.6940000000004</v>
      </c>
      <c r="Y81" s="146">
        <v>2993.9589999999998</v>
      </c>
      <c r="Z81" s="146">
        <v>2829.58</v>
      </c>
      <c r="AA81" s="146">
        <v>3414.7069999999999</v>
      </c>
      <c r="AB81" s="146">
        <v>3467.1089999999999</v>
      </c>
      <c r="AC81" s="146">
        <v>3346.5280000000002</v>
      </c>
      <c r="AD81" s="146">
        <v>3150.9580000000001</v>
      </c>
      <c r="AE81" s="146">
        <v>3440.5419999999999</v>
      </c>
      <c r="AF81" s="111">
        <v>4585.0709999999999</v>
      </c>
      <c r="AG81" s="111">
        <v>4749.9070000000011</v>
      </c>
      <c r="AH81" s="326">
        <v>6798.844000000001</v>
      </c>
      <c r="AI81" s="326">
        <v>5181.4120000000003</v>
      </c>
      <c r="AJ81" s="326">
        <v>5487.8099999999995</v>
      </c>
      <c r="AK81" s="326">
        <v>5262.7719999999999</v>
      </c>
    </row>
    <row r="82" spans="1:37" ht="16.5" customHeight="1">
      <c r="A82" s="124" t="s">
        <v>304</v>
      </c>
      <c r="B82" s="125" t="s">
        <v>305</v>
      </c>
      <c r="C82" s="130" t="s">
        <v>306</v>
      </c>
      <c r="D82" s="146">
        <v>647.9</v>
      </c>
      <c r="E82" s="146">
        <v>1041.4000000000001</v>
      </c>
      <c r="F82" s="146">
        <v>1522.2</v>
      </c>
      <c r="G82" s="146">
        <v>1281.5999999999999</v>
      </c>
      <c r="H82" s="146">
        <v>1057.7</v>
      </c>
      <c r="I82" s="146">
        <v>1154.0999999999999</v>
      </c>
      <c r="J82" s="146">
        <v>1348.6</v>
      </c>
      <c r="K82" s="146">
        <v>1524.5</v>
      </c>
      <c r="L82" s="146">
        <v>1309.9000000000001</v>
      </c>
      <c r="M82" s="146">
        <v>1357</v>
      </c>
      <c r="N82" s="146">
        <v>1745.4</v>
      </c>
      <c r="O82" s="146">
        <v>2156.6999999999998</v>
      </c>
      <c r="P82" s="146">
        <v>2017.8</v>
      </c>
      <c r="Q82" s="146">
        <v>2374.0949999999998</v>
      </c>
      <c r="R82" s="146">
        <v>2540.3310000000001</v>
      </c>
      <c r="S82" s="146">
        <v>2513.2080000000001</v>
      </c>
      <c r="T82" s="146">
        <v>2687.9119999999998</v>
      </c>
      <c r="U82" s="146">
        <v>2411.357</v>
      </c>
      <c r="V82" s="146">
        <v>2532.4520000000002</v>
      </c>
      <c r="W82" s="146">
        <v>3157.8049999999998</v>
      </c>
      <c r="X82" s="146">
        <v>5188.4840000000004</v>
      </c>
      <c r="Y82" s="146">
        <v>2782.8159999999998</v>
      </c>
      <c r="Z82" s="146">
        <v>2866.875</v>
      </c>
      <c r="AA82" s="146">
        <v>3370.74</v>
      </c>
      <c r="AB82" s="146">
        <v>3388.4740000000002</v>
      </c>
      <c r="AC82" s="146">
        <v>3208.5889999999999</v>
      </c>
      <c r="AD82" s="146">
        <v>3065.3629999999998</v>
      </c>
      <c r="AE82" s="146">
        <v>3374.6579999999999</v>
      </c>
      <c r="AF82" s="111">
        <v>4384.6790000000001</v>
      </c>
      <c r="AG82" s="111">
        <v>4681.112000000001</v>
      </c>
      <c r="AH82" s="326">
        <v>6708.4080000000004</v>
      </c>
      <c r="AI82" s="326">
        <v>5182.8810000000003</v>
      </c>
      <c r="AJ82" s="326">
        <v>5477.1279999999997</v>
      </c>
      <c r="AK82" s="326">
        <v>5180.6589999999997</v>
      </c>
    </row>
    <row r="83" spans="1:37" ht="16.5" customHeight="1">
      <c r="A83" s="124" t="s">
        <v>307</v>
      </c>
      <c r="B83" s="125" t="s">
        <v>308</v>
      </c>
      <c r="C83" s="130" t="s">
        <v>309</v>
      </c>
      <c r="D83" s="111">
        <v>15.9</v>
      </c>
      <c r="E83" s="111">
        <v>18.8</v>
      </c>
      <c r="F83" s="111">
        <v>43.3</v>
      </c>
      <c r="G83" s="111">
        <v>47.5</v>
      </c>
      <c r="H83" s="111">
        <v>-65.599999999999994</v>
      </c>
      <c r="I83" s="111">
        <v>-4.8</v>
      </c>
      <c r="J83" s="111">
        <v>70.400000000000006</v>
      </c>
      <c r="K83" s="111">
        <v>68.900000000000006</v>
      </c>
      <c r="L83" s="111">
        <v>44.1</v>
      </c>
      <c r="M83" s="111">
        <v>57.6</v>
      </c>
      <c r="N83" s="111">
        <v>99.2</v>
      </c>
      <c r="O83" s="111">
        <v>-0.1</v>
      </c>
      <c r="P83" s="111">
        <v>127.7</v>
      </c>
      <c r="Q83" s="146">
        <v>105.166</v>
      </c>
      <c r="R83" s="146">
        <v>56.747</v>
      </c>
      <c r="S83" s="146">
        <v>80.034000000000006</v>
      </c>
      <c r="T83" s="146">
        <v>-0.629</v>
      </c>
      <c r="U83" s="146">
        <v>13.73</v>
      </c>
      <c r="V83" s="146">
        <v>49.66</v>
      </c>
      <c r="W83" s="146">
        <v>54.637</v>
      </c>
      <c r="X83" s="146">
        <v>-2.5710000000000002</v>
      </c>
      <c r="Y83" s="146">
        <v>20.757000000000001</v>
      </c>
      <c r="Z83" s="146">
        <v>-89.512</v>
      </c>
      <c r="AA83" s="146">
        <v>21.244</v>
      </c>
      <c r="AB83" s="146">
        <v>5.2670000000000003</v>
      </c>
      <c r="AC83" s="146">
        <v>136.876</v>
      </c>
      <c r="AD83" s="146">
        <v>99.462999999999994</v>
      </c>
      <c r="AE83" s="146">
        <v>38.840000000000003</v>
      </c>
      <c r="AF83" s="111">
        <v>149.49</v>
      </c>
      <c r="AG83" s="111">
        <v>69.063999999999979</v>
      </c>
      <c r="AH83" s="326">
        <v>97.02</v>
      </c>
      <c r="AI83" s="326">
        <v>62.177</v>
      </c>
      <c r="AJ83" s="326">
        <v>64.843999999999994</v>
      </c>
      <c r="AK83" s="326">
        <v>131.464</v>
      </c>
    </row>
    <row r="84" spans="1:37" ht="16.5" customHeight="1">
      <c r="A84" s="124" t="s">
        <v>310</v>
      </c>
      <c r="B84" s="125" t="s">
        <v>311</v>
      </c>
      <c r="C84" s="130" t="s">
        <v>312</v>
      </c>
      <c r="D84" s="146">
        <v>555.5</v>
      </c>
      <c r="E84" s="146">
        <v>93.3</v>
      </c>
      <c r="F84" s="146">
        <v>68.7</v>
      </c>
      <c r="G84" s="146">
        <v>-63.7</v>
      </c>
      <c r="H84" s="146">
        <v>9.6999999999999993</v>
      </c>
      <c r="I84" s="146">
        <v>-11.5</v>
      </c>
      <c r="J84" s="146">
        <v>-26.2</v>
      </c>
      <c r="K84" s="146">
        <v>-29.3</v>
      </c>
      <c r="L84" s="146">
        <v>-58</v>
      </c>
      <c r="M84" s="146">
        <v>-55.2</v>
      </c>
      <c r="N84" s="146">
        <v>-61.4</v>
      </c>
      <c r="O84" s="146">
        <v>-43</v>
      </c>
      <c r="P84" s="146">
        <v>-137.1</v>
      </c>
      <c r="Q84" s="146">
        <v>-186.499</v>
      </c>
      <c r="R84" s="146">
        <v>29.355</v>
      </c>
      <c r="S84" s="146">
        <v>40.896000000000001</v>
      </c>
      <c r="T84" s="146">
        <v>27.884</v>
      </c>
      <c r="U84" s="146">
        <v>33.988999999999997</v>
      </c>
      <c r="V84" s="146">
        <v>29.805</v>
      </c>
      <c r="W84" s="146">
        <v>38.625</v>
      </c>
      <c r="X84" s="146">
        <v>135.78100000000001</v>
      </c>
      <c r="Y84" s="146">
        <v>190.386</v>
      </c>
      <c r="Z84" s="146">
        <v>52.216999999999999</v>
      </c>
      <c r="AA84" s="146">
        <v>22.722999999999999</v>
      </c>
      <c r="AB84" s="146">
        <v>73.367999999999995</v>
      </c>
      <c r="AC84" s="146">
        <v>1.0629999999999999</v>
      </c>
      <c r="AD84" s="146">
        <v>-13.868</v>
      </c>
      <c r="AE84" s="146">
        <v>27.044</v>
      </c>
      <c r="AF84" s="111">
        <v>50.902000000000001</v>
      </c>
      <c r="AG84" s="111">
        <v>-0.2689999999999993</v>
      </c>
      <c r="AH84" s="326">
        <v>-6.5839999999999996</v>
      </c>
      <c r="AI84" s="326">
        <v>-63.646000000000001</v>
      </c>
      <c r="AJ84" s="326">
        <v>-54.161999999999999</v>
      </c>
      <c r="AK84" s="326">
        <v>-49.350999999999999</v>
      </c>
    </row>
    <row r="85" spans="1:37" ht="16.5" customHeight="1">
      <c r="A85" s="126" t="s">
        <v>188</v>
      </c>
      <c r="B85" s="127" t="s">
        <v>313</v>
      </c>
      <c r="C85" s="282" t="s">
        <v>314</v>
      </c>
      <c r="D85" s="307">
        <v>503.6</v>
      </c>
      <c r="E85" s="307">
        <v>1323.8</v>
      </c>
      <c r="F85" s="307">
        <v>354.8</v>
      </c>
      <c r="G85" s="307">
        <v>638</v>
      </c>
      <c r="H85" s="307">
        <v>1646.9</v>
      </c>
      <c r="I85" s="307">
        <v>3184.2</v>
      </c>
      <c r="J85" s="307">
        <v>986</v>
      </c>
      <c r="K85" s="307">
        <v>1300.5999999999999</v>
      </c>
      <c r="L85" s="307">
        <v>435</v>
      </c>
      <c r="M85" s="307">
        <v>247.7</v>
      </c>
      <c r="N85" s="307">
        <v>756.8</v>
      </c>
      <c r="O85" s="307">
        <v>456</v>
      </c>
      <c r="P85" s="307">
        <v>394.1</v>
      </c>
      <c r="Q85" s="146">
        <v>631.476</v>
      </c>
      <c r="R85" s="146">
        <v>1107.538</v>
      </c>
      <c r="S85" s="146">
        <v>474.42899999999997</v>
      </c>
      <c r="T85" s="146">
        <v>542.53800000000001</v>
      </c>
      <c r="U85" s="146">
        <v>402.834</v>
      </c>
      <c r="V85" s="146">
        <v>379.72800000000001</v>
      </c>
      <c r="W85" s="146">
        <v>391.64800000000002</v>
      </c>
      <c r="X85" s="146">
        <v>563.05600000000004</v>
      </c>
      <c r="Y85" s="146">
        <v>339.59500000000003</v>
      </c>
      <c r="Z85" s="146">
        <v>267.14499999999998</v>
      </c>
      <c r="AA85" s="146">
        <v>310.54399999999998</v>
      </c>
      <c r="AB85" s="146">
        <v>365.01100000000002</v>
      </c>
      <c r="AC85" s="146">
        <v>730.59</v>
      </c>
      <c r="AD85" s="146">
        <v>644.89</v>
      </c>
      <c r="AE85" s="146">
        <v>850.173</v>
      </c>
      <c r="AF85" s="111">
        <v>2084.799</v>
      </c>
      <c r="AG85" s="111">
        <v>611.20299999999997</v>
      </c>
      <c r="AH85" s="326">
        <v>1402.6849999999999</v>
      </c>
      <c r="AI85" s="326">
        <v>1385.6510000000001</v>
      </c>
      <c r="AJ85" s="326">
        <v>1016.705</v>
      </c>
      <c r="AK85" s="326">
        <v>807.90099999999995</v>
      </c>
    </row>
    <row r="86" spans="1:37" ht="16.5" customHeight="1">
      <c r="A86" s="156" t="s">
        <v>315</v>
      </c>
      <c r="B86" s="156" t="s">
        <v>316</v>
      </c>
      <c r="C86" s="105" t="s">
        <v>317</v>
      </c>
      <c r="D86" s="143">
        <f>D3-D41</f>
        <v>-686.85927770032504</v>
      </c>
      <c r="E86" s="143">
        <f t="shared" ref="E86:P86" si="15">E3-E41</f>
        <v>-2162.6000000000004</v>
      </c>
      <c r="F86" s="143">
        <f t="shared" si="15"/>
        <v>-1532.5</v>
      </c>
      <c r="G86" s="143">
        <f t="shared" si="15"/>
        <v>-1413.6000000000022</v>
      </c>
      <c r="H86" s="143">
        <f t="shared" si="15"/>
        <v>-2050.3000000000011</v>
      </c>
      <c r="I86" s="143">
        <f t="shared" si="15"/>
        <v>-3999.2000000000007</v>
      </c>
      <c r="J86" s="143">
        <f t="shared" si="15"/>
        <v>-2481.5</v>
      </c>
      <c r="K86" s="143">
        <f t="shared" si="15"/>
        <v>-3068.7000000000025</v>
      </c>
      <c r="L86" s="143">
        <f t="shared" si="15"/>
        <v>-1294.2999999999956</v>
      </c>
      <c r="M86" s="143">
        <f t="shared" si="15"/>
        <v>-1068.3999999999942</v>
      </c>
      <c r="N86" s="143">
        <f t="shared" si="15"/>
        <v>-1451.2000000000007</v>
      </c>
      <c r="O86" s="143">
        <f t="shared" si="15"/>
        <v>-2016.7999999999993</v>
      </c>
      <c r="P86" s="143">
        <f t="shared" si="15"/>
        <v>-1295.0000000000036</v>
      </c>
      <c r="Q86" s="157">
        <f t="shared" ref="Q86:R86" si="16">Q3-Q41</f>
        <v>-1741.8999999999978</v>
      </c>
      <c r="R86" s="157">
        <f t="shared" si="16"/>
        <v>-5242.6189999999951</v>
      </c>
      <c r="S86" s="157">
        <f t="shared" ref="S86:AG86" si="17">S3-S41</f>
        <v>-5116.2969999999987</v>
      </c>
      <c r="T86" s="157">
        <f t="shared" si="17"/>
        <v>-3119.8600000000042</v>
      </c>
      <c r="U86" s="157">
        <f t="shared" si="17"/>
        <v>-3219.1189999999988</v>
      </c>
      <c r="V86" s="157">
        <f t="shared" si="17"/>
        <v>-2135.7309999999998</v>
      </c>
      <c r="W86" s="157">
        <f t="shared" si="17"/>
        <v>-2484.5109999999986</v>
      </c>
      <c r="X86" s="157">
        <f t="shared" si="17"/>
        <v>-2236.1349999999948</v>
      </c>
      <c r="Y86" s="157">
        <f t="shared" si="17"/>
        <v>-2116.8860000000022</v>
      </c>
      <c r="Z86" s="157">
        <f t="shared" si="17"/>
        <v>-836.56800000000658</v>
      </c>
      <c r="AA86" s="157">
        <f t="shared" si="17"/>
        <v>-908.1710000000021</v>
      </c>
      <c r="AB86" s="157">
        <f t="shared" si="17"/>
        <v>-1139.3399999999965</v>
      </c>
      <c r="AC86" s="157">
        <f t="shared" si="17"/>
        <v>-4995.135000000002</v>
      </c>
      <c r="AD86" s="157">
        <f t="shared" si="17"/>
        <v>-5188.6379999999917</v>
      </c>
      <c r="AE86" s="157">
        <f t="shared" si="17"/>
        <v>-1835.7339999999967</v>
      </c>
      <c r="AF86" s="412">
        <f>AF3-AF41</f>
        <v>-6426.9660000000003</v>
      </c>
      <c r="AG86" s="412">
        <f t="shared" si="17"/>
        <v>-6906.7380000000121</v>
      </c>
      <c r="AH86" s="328">
        <f t="shared" ref="AH86:AI86" si="18">AH3-AH41</f>
        <v>-6767.9870000000155</v>
      </c>
      <c r="AI86" s="328">
        <f t="shared" si="18"/>
        <v>-6568.3910000000105</v>
      </c>
      <c r="AJ86" s="328">
        <f t="shared" ref="AJ86:AK86" si="19">AJ3-AJ41</f>
        <v>-7444.9110000000001</v>
      </c>
      <c r="AK86" s="328">
        <f t="shared" si="19"/>
        <v>-7209.778999999995</v>
      </c>
    </row>
    <row r="87" spans="1:37" ht="16.5" customHeight="1">
      <c r="A87" s="158" t="s">
        <v>318</v>
      </c>
      <c r="B87" s="158" t="s">
        <v>319</v>
      </c>
      <c r="C87" s="159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1"/>
      <c r="W87" s="160"/>
      <c r="X87" s="160"/>
      <c r="Y87" s="160"/>
      <c r="Z87" s="160"/>
      <c r="AA87" s="160"/>
      <c r="AB87" s="160"/>
      <c r="AC87" s="160"/>
      <c r="AD87" s="160"/>
      <c r="AE87" s="160"/>
      <c r="AF87" s="413"/>
      <c r="AG87" s="413"/>
      <c r="AH87" s="422">
        <v>0</v>
      </c>
      <c r="AI87" s="422">
        <v>623.22689593076984</v>
      </c>
      <c r="AJ87" s="422">
        <v>2129.7356608087607</v>
      </c>
      <c r="AK87" s="422">
        <v>2776.8924946082266</v>
      </c>
    </row>
    <row r="88" spans="1:37" ht="16.5" customHeight="1">
      <c r="A88" s="162" t="s">
        <v>320</v>
      </c>
      <c r="B88" s="162" t="s">
        <v>321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06"/>
      <c r="Y88" s="143"/>
      <c r="Z88" s="143"/>
      <c r="AA88" s="143"/>
      <c r="AB88" s="143"/>
      <c r="AC88" s="143"/>
      <c r="AD88" s="143"/>
      <c r="AE88" s="143"/>
      <c r="AF88" s="106"/>
      <c r="AG88" s="106"/>
      <c r="AH88" s="325">
        <f>AH86+AH87</f>
        <v>-6767.9870000000155</v>
      </c>
      <c r="AI88" s="325">
        <f>AI86+AI87</f>
        <v>-5945.1641040692411</v>
      </c>
      <c r="AJ88" s="325">
        <f>AJ86+AJ87</f>
        <v>-5315.1753391912389</v>
      </c>
      <c r="AK88" s="325">
        <f>AK86+AK87</f>
        <v>-4432.8865053917689</v>
      </c>
    </row>
    <row r="89" spans="1:37" ht="16.5" customHeight="1">
      <c r="A89" s="158" t="s">
        <v>322</v>
      </c>
      <c r="B89" s="158" t="s">
        <v>323</v>
      </c>
      <c r="C89" s="159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T89" s="363"/>
      <c r="U89" s="363"/>
      <c r="V89" s="363"/>
      <c r="W89" s="363"/>
      <c r="X89" s="363"/>
      <c r="Y89" s="364"/>
      <c r="Z89" s="364"/>
      <c r="AA89" s="365"/>
      <c r="AB89" s="365"/>
      <c r="AC89" s="365"/>
      <c r="AD89" s="365"/>
      <c r="AE89" s="365"/>
      <c r="AF89" s="364"/>
      <c r="AG89" s="364"/>
      <c r="AH89" s="366">
        <f>AH88/'1. Základné ukazovatele'!AK17*100</f>
        <v>-4.9176064701540092</v>
      </c>
      <c r="AI89" s="366">
        <f>AI88/'1. Základné ukazovatele'!AL17*100</f>
        <v>-4.1000000000000005</v>
      </c>
      <c r="AJ89" s="366">
        <f>AJ88/'1. Základné ukazovatele'!AM17*100</f>
        <v>-3.4999999999999996</v>
      </c>
      <c r="AK89" s="366">
        <f>AK88/'1. Základné ukazovatele'!AN17*100</f>
        <v>-2.8000000000000003</v>
      </c>
    </row>
    <row r="90" spans="1:37" ht="16.5" customHeight="1">
      <c r="A90" s="367"/>
      <c r="B90" s="367"/>
      <c r="C90" s="368"/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I90" s="111"/>
      <c r="AJ90" s="369"/>
      <c r="AK90" s="369"/>
    </row>
    <row r="91" spans="1:37" ht="16.5" customHeight="1">
      <c r="A91" s="274" t="s">
        <v>597</v>
      </c>
      <c r="B91" s="274"/>
      <c r="AH91" s="144"/>
      <c r="AI91" s="144"/>
      <c r="AJ91" s="144"/>
      <c r="AK91" s="144"/>
    </row>
    <row r="92" spans="1:37" ht="16.5" customHeight="1">
      <c r="A92" s="163" t="s">
        <v>324</v>
      </c>
      <c r="B92" s="163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W92" s="164"/>
      <c r="X92" s="164"/>
      <c r="Y92" s="164"/>
    </row>
    <row r="93" spans="1:37" ht="16.5" customHeight="1">
      <c r="A93" s="163" t="s">
        <v>596</v>
      </c>
      <c r="B93" s="163"/>
    </row>
    <row r="94" spans="1:37" ht="16.5" customHeight="1">
      <c r="A94" s="163" t="s">
        <v>325</v>
      </c>
    </row>
    <row r="99" spans="4:8" ht="16.5" customHeight="1">
      <c r="D99" s="165"/>
      <c r="E99" s="165"/>
      <c r="F99" s="165"/>
      <c r="G99" s="165"/>
      <c r="H99" s="165"/>
    </row>
    <row r="100" spans="4:8" ht="16.5" customHeight="1">
      <c r="E100" s="144"/>
      <c r="F100" s="144"/>
      <c r="G100" s="144"/>
      <c r="H100" s="144"/>
    </row>
    <row r="101" spans="4:8" ht="16.5" customHeight="1">
      <c r="E101" s="144"/>
      <c r="F101" s="144"/>
      <c r="G101" s="144"/>
      <c r="H101" s="144"/>
    </row>
    <row r="103" spans="4:8" ht="16.5" customHeight="1">
      <c r="E103" s="144"/>
      <c r="F103" s="144"/>
      <c r="G103" s="144"/>
      <c r="H103" s="144"/>
    </row>
    <row r="105" spans="4:8" ht="16.5" customHeight="1">
      <c r="D105" s="165"/>
      <c r="F105" s="165"/>
      <c r="G105" s="165"/>
      <c r="H105" s="165"/>
    </row>
    <row r="106" spans="4:8" ht="16.5" customHeight="1">
      <c r="F106" s="166"/>
      <c r="G106" s="166"/>
      <c r="H106" s="166"/>
    </row>
    <row r="107" spans="4:8" ht="16.5" customHeight="1">
      <c r="F107" s="166"/>
      <c r="G107" s="166"/>
      <c r="H107" s="166"/>
    </row>
    <row r="109" spans="4:8" ht="16.5" customHeight="1">
      <c r="F109" s="166"/>
      <c r="G109" s="166"/>
      <c r="H109" s="166"/>
    </row>
  </sheetData>
  <phoneticPr fontId="58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K80"/>
  <sheetViews>
    <sheetView showGridLines="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ColWidth="8.85546875" defaultRowHeight="16.5" customHeight="1"/>
  <cols>
    <col min="1" max="2" width="48.42578125" style="97" customWidth="1"/>
    <col min="3" max="3" width="17.5703125" style="97" customWidth="1"/>
    <col min="4" max="37" width="8.5703125" style="97" customWidth="1"/>
    <col min="38" max="16384" width="8.85546875" style="97"/>
  </cols>
  <sheetData>
    <row r="1" spans="1:37" ht="16.5" customHeight="1">
      <c r="A1" s="98" t="s">
        <v>13</v>
      </c>
      <c r="B1" s="98" t="s">
        <v>326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</row>
    <row r="2" spans="1:37" ht="16.5" customHeight="1">
      <c r="A2" s="99"/>
      <c r="B2" s="99"/>
      <c r="C2" s="99"/>
      <c r="D2" s="100">
        <v>1995</v>
      </c>
      <c r="E2" s="100">
        <v>1996</v>
      </c>
      <c r="F2" s="100">
        <v>1997</v>
      </c>
      <c r="G2" s="100">
        <v>1998</v>
      </c>
      <c r="H2" s="100">
        <v>1999</v>
      </c>
      <c r="I2" s="100">
        <v>2000</v>
      </c>
      <c r="J2" s="100">
        <v>2001</v>
      </c>
      <c r="K2" s="100">
        <v>2002</v>
      </c>
      <c r="L2" s="100">
        <v>2003</v>
      </c>
      <c r="M2" s="100">
        <v>2004</v>
      </c>
      <c r="N2" s="100">
        <v>2005</v>
      </c>
      <c r="O2" s="100">
        <v>2006</v>
      </c>
      <c r="P2" s="100">
        <v>2007</v>
      </c>
      <c r="Q2" s="100">
        <v>2008</v>
      </c>
      <c r="R2" s="100">
        <v>2009</v>
      </c>
      <c r="S2" s="100">
        <v>2010</v>
      </c>
      <c r="T2" s="168">
        <v>2011</v>
      </c>
      <c r="U2" s="168">
        <v>2012</v>
      </c>
      <c r="V2" s="168">
        <v>2013</v>
      </c>
      <c r="W2" s="169">
        <v>2014</v>
      </c>
      <c r="X2" s="168">
        <v>2015</v>
      </c>
      <c r="Y2" s="168">
        <v>2016</v>
      </c>
      <c r="Z2" s="168">
        <v>2017</v>
      </c>
      <c r="AA2" s="168">
        <v>2018</v>
      </c>
      <c r="AB2" s="168">
        <v>2019</v>
      </c>
      <c r="AC2" s="168">
        <v>2020</v>
      </c>
      <c r="AD2" s="168">
        <v>2021</v>
      </c>
      <c r="AE2" s="168">
        <v>2022</v>
      </c>
      <c r="AF2" s="168">
        <v>2023</v>
      </c>
      <c r="AG2" s="168">
        <v>2024</v>
      </c>
      <c r="AH2" s="332">
        <v>2025</v>
      </c>
      <c r="AI2" s="332">
        <v>2026</v>
      </c>
      <c r="AJ2" s="332">
        <v>2027</v>
      </c>
      <c r="AK2" s="332">
        <v>2028</v>
      </c>
    </row>
    <row r="3" spans="1:37" ht="16.5" customHeight="1">
      <c r="A3" s="101" t="s">
        <v>100</v>
      </c>
      <c r="B3" s="101" t="s">
        <v>101</v>
      </c>
      <c r="C3" s="102" t="s">
        <v>102</v>
      </c>
      <c r="D3" s="170">
        <f>IF(ISBLANK('3a. Príjmy a výdavky VS'!D3),"",'3a. Príjmy a výdavky VS'!D3/'1. Základné ukazovatele'!G$17*100)</f>
        <v>44.310629777757804</v>
      </c>
      <c r="E3" s="170">
        <f>IF(ISBLANK('3a. Príjmy a výdavky VS'!E3),"",'3a. Príjmy a výdavky VS'!E3/'1. Základné ukazovatele'!H$17*100)</f>
        <v>43.033787154858167</v>
      </c>
      <c r="F3" s="170">
        <f>IF(ISBLANK('3a. Príjmy a výdavky VS'!F3),"",'3a. Príjmy a výdavky VS'!F3/'1. Základné ukazovatele'!I$17*100)</f>
        <v>42.232438920194483</v>
      </c>
      <c r="G3" s="170">
        <f>IF(ISBLANK('3a. Príjmy a výdavky VS'!G3),"",'3a. Príjmy a výdavky VS'!G3/'1. Základné ukazovatele'!J$17*100)</f>
        <v>40.391182167288029</v>
      </c>
      <c r="H3" s="170">
        <f>IF(ISBLANK('3a. Príjmy a výdavky VS'!H3),"",'3a. Príjmy a výdavky VS'!H3/'1. Základné ukazovatele'!K$17*100)</f>
        <v>40.749490635735533</v>
      </c>
      <c r="I3" s="170">
        <f>IF(ISBLANK('3a. Príjmy a výdavky VS'!I3),"",'3a. Príjmy a výdavky VS'!I3/'1. Základné ukazovatele'!L$17*100)</f>
        <v>40.178300455235203</v>
      </c>
      <c r="J3" s="170">
        <f>IF(ISBLANK('3a. Príjmy a výdavky VS'!J3),"",'3a. Príjmy a výdavky VS'!J3/'1. Základné ukazovatele'!M$17*100)</f>
        <v>38.150481092945235</v>
      </c>
      <c r="K3" s="170">
        <f>IF(ISBLANK('3a. Príjmy a výdavky VS'!K3),"",'3a. Príjmy a výdavky VS'!K3/'1. Základné ukazovatele'!N$17*100)</f>
        <v>37.284088409055549</v>
      </c>
      <c r="L3" s="170">
        <f>IF(ISBLANK('3a. Príjmy a výdavky VS'!L3),"",'3a. Príjmy a výdavky VS'!L3/'1. Základné ukazovatele'!O$17*100)</f>
        <v>37.501971565775079</v>
      </c>
      <c r="M3" s="170">
        <f>IF(ISBLANK('3a. Príjmy a výdavky VS'!M3),"",'3a. Príjmy a výdavky VS'!M3/'1. Základné ukazovatele'!P$17*100)</f>
        <v>35.744008278836795</v>
      </c>
      <c r="N3" s="170">
        <f>IF(ISBLANK('3a. Príjmy a výdavky VS'!N3),"",'3a. Príjmy a výdavky VS'!N3/'1. Základné ukazovatele'!Q$17*100)</f>
        <v>37.00540417973621</v>
      </c>
      <c r="O3" s="170">
        <f>IF(ISBLANK('3a. Príjmy a výdavky VS'!O3),"",'3a. Príjmy a výdavky VS'!O3/'1. Základné ukazovatele'!R$17*100)</f>
        <v>35.250074979014748</v>
      </c>
      <c r="P3" s="170">
        <f>IF(ISBLANK('3a. Príjmy a výdavky VS'!P3),"",'3a. Príjmy a výdavky VS'!P3/'1. Základné ukazovatele'!S$17*100)</f>
        <v>34.320923953042623</v>
      </c>
      <c r="Q3" s="170">
        <f>IF(ISBLANK('3a. Príjmy a výdavky VS'!Q3),"",'3a. Príjmy a výdavky VS'!Q3/'1. Základné ukazovatele'!T$17*100)</f>
        <v>33.943933917376299</v>
      </c>
      <c r="R3" s="170">
        <f>IF(ISBLANK('3a. Príjmy a výdavky VS'!R3),"",'3a. Príjmy a výdavky VS'!R3/'1. Základné ukazovatele'!U$17*100)</f>
        <v>35.051346418942444</v>
      </c>
      <c r="S3" s="170">
        <f>IF(ISBLANK('3a. Príjmy a výdavky VS'!S3),"",'3a. Príjmy a výdavky VS'!S3/'1. Základné ukazovatele'!V$17*100)</f>
        <v>33.60344087523481</v>
      </c>
      <c r="T3" s="170">
        <f>IF(ISBLANK('3a. Príjmy a výdavky VS'!T3),"",'3a. Príjmy a výdavky VS'!T3/'1. Základné ukazovatele'!W$17*100)</f>
        <v>36.428807963199517</v>
      </c>
      <c r="U3" s="170">
        <f>IF(ISBLANK('3a. Príjmy a výdavky VS'!U3),"",'3a. Príjmy a výdavky VS'!U3/'1. Základné ukazovatele'!X$17*100)</f>
        <v>35.673917230453725</v>
      </c>
      <c r="V3" s="170">
        <f>IF(ISBLANK('3a. Príjmy a výdavky VS'!V3),"",'3a. Príjmy a výdavky VS'!V3/'1. Základné ukazovatele'!Y$17*100)</f>
        <v>38.239148637442113</v>
      </c>
      <c r="W3" s="170">
        <f>IF(ISBLANK('3a. Príjmy a výdavky VS'!W3),"",'3a. Príjmy a výdavky VS'!W3/'1. Základné ukazovatele'!Z$17*100)</f>
        <v>38.72798230983134</v>
      </c>
      <c r="X3" s="170">
        <f>IF(ISBLANK('3a. Príjmy a výdavky VS'!X3),"",'3a. Príjmy a výdavky VS'!X3/'1. Základné ukazovatele'!AA$17*100)</f>
        <v>41.344386342740336</v>
      </c>
      <c r="Y3" s="170">
        <f>IF(ISBLANK('3a. Príjmy a výdavky VS'!Y3),"",'3a. Príjmy a výdavky VS'!Y3/'1. Základné ukazovatele'!AB$17*100)</f>
        <v>38.305731571054721</v>
      </c>
      <c r="Z3" s="170">
        <f>IF(ISBLANK('3a. Príjmy a výdavky VS'!Z3),"",'3a. Príjmy a výdavky VS'!Z3/'1. Základné ukazovatele'!AC$17*100)</f>
        <v>38.798981643212599</v>
      </c>
      <c r="AA3" s="170">
        <f>IF(ISBLANK('3a. Príjmy a výdavky VS'!AA3),"",'3a. Príjmy a výdavky VS'!AA3/'1. Základné ukazovatele'!AD$17*100)</f>
        <v>38.644064473464127</v>
      </c>
      <c r="AB3" s="170">
        <f>IF(ISBLANK('3a. Príjmy a výdavky VS'!AB3),"",'3a. Príjmy a výdavky VS'!AB3/'1. Základné ukazovatele'!AE$17*100)</f>
        <v>39.443738861418865</v>
      </c>
      <c r="AC3" s="170">
        <f>IF(ISBLANK('3a. Príjmy a výdavky VS'!AC3),"",'3a. Príjmy a výdavky VS'!AC3/'1. Základné ukazovatele'!AF$17*100)</f>
        <v>39.203782630729663</v>
      </c>
      <c r="AD3" s="170">
        <f>IF(ISBLANK('3a. Príjmy a výdavky VS'!AD3),"",'3a. Príjmy a výdavky VS'!AD3/'1. Základné ukazovatele'!AG$17*100)</f>
        <v>39.808392726630601</v>
      </c>
      <c r="AE3" s="170">
        <f>IF(ISBLANK('3a. Príjmy a výdavky VS'!AE3),"",'3a. Príjmy a výdavky VS'!AE3/'1. Základné ukazovatele'!AH$17*100)</f>
        <v>41.339566764564765</v>
      </c>
      <c r="AF3" s="170">
        <f>IF(ISBLANK('3a. Príjmy a výdavky VS'!AF3),"",'3a. Príjmy a výdavky VS'!AF3/'1. Základné ukazovatele'!AI$17*100)</f>
        <v>42.80004393006076</v>
      </c>
      <c r="AG3" s="170">
        <f>IF(ISBLANK('3a. Príjmy a výdavky VS'!AG3),"",'3a. Príjmy a výdavky VS'!AG3/'1. Základné ukazovatele'!AJ$17*100)</f>
        <v>41.84233626572793</v>
      </c>
      <c r="AH3" s="333">
        <f>IF(ISBLANK('3a. Príjmy a výdavky VS'!AH3),"",'3a. Príjmy a výdavky VS'!AH3/'1. Základné ukazovatele'!AK$17*100)</f>
        <v>43.953016736437547</v>
      </c>
      <c r="AI3" s="333">
        <f>IF(ISBLANK('3a. Príjmy a výdavky VS'!AI3),"",'3a. Príjmy a výdavky VS'!AI3/'1. Základné ukazovatele'!AL$17*100)</f>
        <v>42.736977542149404</v>
      </c>
      <c r="AJ3" s="333">
        <f>IF(ISBLANK('3a. Príjmy a výdavky VS'!AJ3),"",'3a. Príjmy a výdavky VS'!AJ3/'1. Základné ukazovatele'!AM$17*100)</f>
        <v>41.758926721272189</v>
      </c>
      <c r="AK3" s="333">
        <f>IF(ISBLANK('3a. Príjmy a výdavky VS'!AK3),"",'3a. Príjmy a výdavky VS'!AK3/'1. Základné ukazovatele'!AN$17*100)</f>
        <v>41.123819745502146</v>
      </c>
    </row>
    <row r="4" spans="1:37" ht="16.5" customHeight="1">
      <c r="A4" s="104" t="s">
        <v>103</v>
      </c>
      <c r="B4" s="104" t="s">
        <v>104</v>
      </c>
      <c r="C4" s="105" t="s">
        <v>105</v>
      </c>
      <c r="D4" s="171">
        <f>IF(ISBLANK('3a. Príjmy a výdavky VS'!D4),"",'3a. Príjmy a výdavky VS'!D4/'1. Základné ukazovatele'!G$17*100)</f>
        <v>24.463118580765634</v>
      </c>
      <c r="E4" s="171">
        <f>IF(ISBLANK('3a. Príjmy a výdavky VS'!E4),"",'3a. Príjmy a výdavky VS'!E4/'1. Základné ukazovatele'!H$17*100)</f>
        <v>22.790260741366676</v>
      </c>
      <c r="F4" s="171">
        <f>IF(ISBLANK('3a. Príjmy a výdavky VS'!F4),"",'3a. Príjmy a výdavky VS'!F4/'1. Základné ukazovatele'!I$17*100)</f>
        <v>21.868706389730864</v>
      </c>
      <c r="G4" s="171">
        <f>IF(ISBLANK('3a. Príjmy a výdavky VS'!G4),"",'3a. Príjmy a výdavky VS'!G4/'1. Základné ukazovatele'!J$17*100)</f>
        <v>21.540396406886178</v>
      </c>
      <c r="H4" s="171">
        <f>IF(ISBLANK('3a. Príjmy a výdavky VS'!H4),"",'3a. Príjmy a výdavky VS'!H4/'1. Základné ukazovatele'!K$17*100)</f>
        <v>21.126647352179521</v>
      </c>
      <c r="I4" s="171">
        <f>IF(ISBLANK('3a. Príjmy a výdavky VS'!I4),"",'3a. Príjmy a výdavky VS'!I4/'1. Základné ukazovatele'!L$17*100)</f>
        <v>19.866906929691453</v>
      </c>
      <c r="J4" s="171">
        <f>IF(ISBLANK('3a. Príjmy a výdavky VS'!J4),"",'3a. Príjmy a výdavky VS'!J4/'1. Základné ukazovatele'!M$17*100)</f>
        <v>18.721088514689292</v>
      </c>
      <c r="K4" s="171">
        <f>IF(ISBLANK('3a. Príjmy a výdavky VS'!K4),"",'3a. Príjmy a výdavky VS'!K4/'1. Základné ukazovatele'!N$17*100)</f>
        <v>18.48374928230692</v>
      </c>
      <c r="L4" s="171">
        <f>IF(ISBLANK('3a. Príjmy a výdavky VS'!L4),"",'3a. Príjmy a výdavky VS'!L4/'1. Základné ukazovatele'!O$17*100)</f>
        <v>19.090095096200276</v>
      </c>
      <c r="M4" s="171">
        <f>IF(ISBLANK('3a. Príjmy a výdavky VS'!M4),"",'3a. Príjmy a výdavky VS'!M4/'1. Základné ukazovatele'!P$17*100)</f>
        <v>18.667602963684431</v>
      </c>
      <c r="N4" s="171">
        <f>IF(ISBLANK('3a. Príjmy a výdavky VS'!N4),"",'3a. Príjmy a výdavky VS'!N4/'1. Základné ukazovatele'!Q$17*100)</f>
        <v>18.802845896343971</v>
      </c>
      <c r="O4" s="171">
        <f>IF(ISBLANK('3a. Príjmy a výdavky VS'!O4),"",'3a. Príjmy a výdavky VS'!O4/'1. Základné ukazovatele'!R$17*100)</f>
        <v>17.507821775325606</v>
      </c>
      <c r="P4" s="171">
        <f>IF(ISBLANK('3a. Príjmy a výdavky VS'!P4),"",'3a. Príjmy a výdavky VS'!P4/'1. Základné ukazovatele'!S$17*100)</f>
        <v>17.420826296638054</v>
      </c>
      <c r="Q4" s="171">
        <f>IF(ISBLANK('3a. Príjmy a výdavky VS'!Q4),"",'3a. Príjmy a výdavky VS'!Q4/'1. Základné ukazovatele'!T$17*100)</f>
        <v>17.100296689159027</v>
      </c>
      <c r="R4" s="171">
        <f>IF(ISBLANK('3a. Príjmy a výdavky VS'!R4),"",'3a. Príjmy a výdavky VS'!R4/'1. Základné ukazovatele'!U$17*100)</f>
        <v>16.243566866650745</v>
      </c>
      <c r="S4" s="171">
        <f>IF(ISBLANK('3a. Príjmy a výdavky VS'!S4),"",'3a. Príjmy a výdavky VS'!S4/'1. Základné ukazovatele'!V$17*100)</f>
        <v>15.682705556937842</v>
      </c>
      <c r="T4" s="171">
        <f>IF(ISBLANK('3a. Príjmy a výdavky VS'!T4),"",'3a. Príjmy a výdavky VS'!T4/'1. Základné ukazovatele'!W$17*100)</f>
        <v>16.67810189935711</v>
      </c>
      <c r="U4" s="171">
        <f>IF(ISBLANK('3a. Príjmy a výdavky VS'!U4),"",'3a. Príjmy a výdavky VS'!U4/'1. Základné ukazovatele'!X$17*100)</f>
        <v>16.186306078049466</v>
      </c>
      <c r="V4" s="171">
        <f>IF(ISBLANK('3a. Príjmy a výdavky VS'!V4),"",'3a. Príjmy a výdavky VS'!V4/'1. Základné ukazovatele'!Y$17*100)</f>
        <v>17.378732280584703</v>
      </c>
      <c r="W4" s="171">
        <f>IF(ISBLANK('3a. Príjmy a výdavky VS'!W4),"",'3a. Príjmy a výdavky VS'!W4/'1. Základné ukazovatele'!Z$17*100)</f>
        <v>18.101154223423276</v>
      </c>
      <c r="X4" s="171">
        <f>IF(ISBLANK('3a. Príjmy a výdavky VS'!X4),"",'3a. Príjmy a výdavky VS'!X4/'1. Základné ukazovatele'!AA$17*100)</f>
        <v>18.57117334338605</v>
      </c>
      <c r="Y4" s="171">
        <f>IF(ISBLANK('3a. Príjmy a výdavky VS'!Y4),"",'3a. Príjmy a výdavky VS'!Y4/'1. Základné ukazovatele'!AB$17*100)</f>
        <v>18.526374146059375</v>
      </c>
      <c r="Z4" s="171">
        <f>IF(ISBLANK('3a. Príjmy a výdavky VS'!Z4),"",'3a. Príjmy a výdavky VS'!Z4/'1. Základné ukazovatele'!AC$17*100)</f>
        <v>19.011525369466248</v>
      </c>
      <c r="AA4" s="171">
        <f>IF(ISBLANK('3a. Príjmy a výdavky VS'!AA4),"",'3a. Príjmy a výdavky VS'!AA4/'1. Základné ukazovatele'!AD$17*100)</f>
        <v>18.967395506441921</v>
      </c>
      <c r="AB4" s="171">
        <f>IF(ISBLANK('3a. Príjmy a výdavky VS'!AB4),"",'3a. Príjmy a výdavky VS'!AB4/'1. Základné ukazovatele'!AE$17*100)</f>
        <v>19.255187075279618</v>
      </c>
      <c r="AC4" s="171">
        <f>IF(ISBLANK('3a. Príjmy a výdavky VS'!AC4),"",'3a. Príjmy a výdavky VS'!AC4/'1. Základné ukazovatele'!AF$17*100)</f>
        <v>19.015033831421768</v>
      </c>
      <c r="AD4" s="171">
        <f>IF(ISBLANK('3a. Príjmy a výdavky VS'!AD4),"",'3a. Príjmy a výdavky VS'!AD4/'1. Základné ukazovatele'!AG$17*100)</f>
        <v>19.50697072110739</v>
      </c>
      <c r="AE4" s="171">
        <f>IF(ISBLANK('3a. Príjmy a výdavky VS'!AE4),"",'3a. Príjmy a výdavky VS'!AE4/'1. Základné ukazovatele'!AH$17*100)</f>
        <v>20.103234635571905</v>
      </c>
      <c r="AF4" s="171">
        <f>IF(ISBLANK('3a. Príjmy a výdavky VS'!AF4),"",'3a. Príjmy a výdavky VS'!AF4/'1. Základné ukazovatele'!AI$17*100)</f>
        <v>19.774495046562635</v>
      </c>
      <c r="AG4" s="171">
        <f>IF(ISBLANK('3a. Príjmy a výdavky VS'!AG4),"",'3a. Príjmy a výdavky VS'!AG4/'1. Základné ukazovatele'!AJ$17*100)</f>
        <v>19.632615465423164</v>
      </c>
      <c r="AH4" s="334">
        <f>IF(ISBLANK('3a. Príjmy a výdavky VS'!AH4),"",'3a. Príjmy a výdavky VS'!AH4/'1. Základné ukazovatele'!AK$17*100)</f>
        <v>20.862574995405421</v>
      </c>
      <c r="AI4" s="334">
        <f>IF(ISBLANK('3a. Príjmy a výdavky VS'!AI4),"",'3a. Príjmy a výdavky VS'!AI4/'1. Základné ukazovatele'!AL$17*100)</f>
        <v>20.66428545107982</v>
      </c>
      <c r="AJ4" s="334">
        <f>IF(ISBLANK('3a. Príjmy a výdavky VS'!AJ4),"",'3a. Príjmy a výdavky VS'!AJ4/'1. Základné ukazovatele'!AM$17*100)</f>
        <v>20.413369940964081</v>
      </c>
      <c r="AK4" s="334">
        <f>IF(ISBLANK('3a. Príjmy a výdavky VS'!AK4),"",'3a. Príjmy a výdavky VS'!AK4/'1. Základné ukazovatele'!AN$17*100)</f>
        <v>20.271996021260207</v>
      </c>
    </row>
    <row r="5" spans="1:37" s="107" customFormat="1" ht="16.5" customHeight="1">
      <c r="A5" s="108" t="s">
        <v>106</v>
      </c>
      <c r="B5" s="109" t="s">
        <v>107</v>
      </c>
      <c r="C5" s="110" t="s">
        <v>108</v>
      </c>
      <c r="D5" s="172">
        <f>IF(ISBLANK('3a. Príjmy a výdavky VS'!D5),"",'3a. Príjmy a výdavky VS'!D5/'1. Základné ukazovatele'!G$17*100)</f>
        <v>14.144909300618643</v>
      </c>
      <c r="E5" s="172">
        <f>IF(ISBLANK('3a. Príjmy a výdavky VS'!E5),"",'3a. Príjmy a výdavky VS'!E5/'1. Základné ukazovatele'!H$17*100)</f>
        <v>13.553966406120074</v>
      </c>
      <c r="F5" s="172">
        <f>IF(ISBLANK('3a. Príjmy a výdavky VS'!F5),"",'3a. Príjmy a výdavky VS'!F5/'1. Základné ukazovatele'!I$17*100)</f>
        <v>13.036597025855931</v>
      </c>
      <c r="G5" s="172">
        <f>IF(ISBLANK('3a. Príjmy a výdavky VS'!G5),"",'3a. Príjmy a výdavky VS'!G5/'1. Základné ukazovatele'!J$17*100)</f>
        <v>12.822206548065548</v>
      </c>
      <c r="H5" s="172">
        <f>IF(ISBLANK('3a. Príjmy a výdavky VS'!H5),"",'3a. Príjmy a výdavky VS'!H5/'1. Základné ukazovatele'!K$17*100)</f>
        <v>12.405422501494019</v>
      </c>
      <c r="I5" s="172">
        <f>IF(ISBLANK('3a. Príjmy a výdavky VS'!I5),"",'3a. Príjmy a výdavky VS'!I5/'1. Základné ukazovatele'!L$17*100)</f>
        <v>12.649848254931713</v>
      </c>
      <c r="J5" s="172">
        <f>IF(ISBLANK('3a. Príjmy a výdavky VS'!J5),"",'3a. Príjmy a výdavky VS'!J5/'1. Základné ukazovatele'!M$17*100)</f>
        <v>11.45499645847968</v>
      </c>
      <c r="K5" s="172">
        <f>IF(ISBLANK('3a. Príjmy a výdavky VS'!K5),"",'3a. Príjmy a výdavky VS'!K5/'1. Základné ukazovatele'!N$17*100)</f>
        <v>11.634945079710885</v>
      </c>
      <c r="L5" s="172">
        <f>IF(ISBLANK('3a. Príjmy a výdavky VS'!L5),"",'3a. Príjmy a výdavky VS'!L5/'1. Základné ukazovatele'!O$17*100)</f>
        <v>12.171051833374181</v>
      </c>
      <c r="M5" s="172">
        <f>IF(ISBLANK('3a. Príjmy a výdavky VS'!M5),"",'3a. Príjmy a výdavky VS'!M5/'1. Základné ukazovatele'!P$17*100)</f>
        <v>12.355859538054821</v>
      </c>
      <c r="N5" s="172">
        <f>IF(ISBLANK('3a. Príjmy a výdavky VS'!N5),"",'3a. Príjmy a výdavky VS'!N5/'1. Základné ukazovatele'!Q$17*100)</f>
        <v>12.635875240423344</v>
      </c>
      <c r="O5" s="172">
        <f>IF(ISBLANK('3a. Príjmy a výdavky VS'!O5),"",'3a. Príjmy a výdavky VS'!O5/'1. Základné ukazovatele'!R$17*100)</f>
        <v>11.259097305901959</v>
      </c>
      <c r="P5" s="172">
        <f>IF(ISBLANK('3a. Príjmy a výdavky VS'!P5),"",'3a. Príjmy a výdavky VS'!P5/'1. Základné ukazovatele'!S$17*100)</f>
        <v>11.124441482921208</v>
      </c>
      <c r="Q5" s="172">
        <f>IF(ISBLANK('3a. Príjmy a výdavky VS'!Q5),"",'3a. Príjmy a výdavky VS'!Q5/'1. Základné ukazovatele'!T$17*100)</f>
        <v>10.48199152233337</v>
      </c>
      <c r="R5" s="172">
        <f>IF(ISBLANK('3a. Príjmy a výdavky VS'!R5),"",'3a. Príjmy a výdavky VS'!R5/'1. Základné ukazovatele'!U$17*100)</f>
        <v>10.514182321157877</v>
      </c>
      <c r="S5" s="172">
        <f>IF(ISBLANK('3a. Príjmy a výdavky VS'!S5),"",'3a. Príjmy a výdavky VS'!S5/'1. Základné ukazovatele'!V$17*100)</f>
        <v>10.240330177354654</v>
      </c>
      <c r="T5" s="172">
        <f>IF(ISBLANK('3a. Príjmy a výdavky VS'!T5),"",'3a. Príjmy a výdavky VS'!T5/'1. Základné ukazovatele'!W$17*100)</f>
        <v>11.122906065238485</v>
      </c>
      <c r="U5" s="172">
        <f>IF(ISBLANK('3a. Príjmy a výdavky VS'!U5),"",'3a. Príjmy a výdavky VS'!U5/'1. Základné ukazovatele'!X$17*100)</f>
        <v>10.563234121278869</v>
      </c>
      <c r="V5" s="172">
        <f>IF(ISBLANK('3a. Príjmy a výdavky VS'!V5),"",'3a. Príjmy a výdavky VS'!V5/'1. Základné ukazovatele'!Y$17*100)</f>
        <v>11.184504311875106</v>
      </c>
      <c r="W5" s="172">
        <f>IF(ISBLANK('3a. Príjmy a výdavky VS'!W5),"",'3a. Príjmy a výdavky VS'!W5/'1. Základné ukazovatele'!Z$17*100)</f>
        <v>11.422569593651183</v>
      </c>
      <c r="X5" s="172">
        <f>IF(ISBLANK('3a. Príjmy a výdavky VS'!X5),"",'3a. Príjmy a výdavky VS'!X5/'1. Základné ukazovatele'!AA$17*100)</f>
        <v>11.482976947184682</v>
      </c>
      <c r="Y5" s="172">
        <f>IF(ISBLANK('3a. Príjmy a výdavky VS'!Y5),"",'3a. Príjmy a výdavky VS'!Y5/'1. Základné ukazovatele'!AB$17*100)</f>
        <v>11.372722416615209</v>
      </c>
      <c r="Z5" s="172">
        <f>IF(ISBLANK('3a. Príjmy a výdavky VS'!Z5),"",'3a. Príjmy a výdavky VS'!Z5/'1. Základné ukazovatele'!AC$17*100)</f>
        <v>11.806064943197066</v>
      </c>
      <c r="AA5" s="172">
        <f>IF(ISBLANK('3a. Príjmy a výdavky VS'!AA5),"",'3a. Príjmy a výdavky VS'!AA5/'1. Základné ukazovatele'!AD$17*100)</f>
        <v>11.734859469692354</v>
      </c>
      <c r="AB5" s="172">
        <f>IF(ISBLANK('3a. Príjmy a výdavky VS'!AB5),"",'3a. Príjmy a výdavky VS'!AB5/'1. Základné ukazovatele'!AE$17*100)</f>
        <v>12.039201459583806</v>
      </c>
      <c r="AC5" s="172">
        <f>IF(ISBLANK('3a. Príjmy a výdavky VS'!AC5),"",'3a. Príjmy a výdavky VS'!AC5/'1. Základné ukazovatele'!AF$17*100)</f>
        <v>11.930369399685752</v>
      </c>
      <c r="AD5" s="172">
        <f>IF(ISBLANK('3a. Príjmy a výdavky VS'!AD5),"",'3a. Príjmy a výdavky VS'!AD5/'1. Základné ukazovatele'!AG$17*100)</f>
        <v>11.827836775937254</v>
      </c>
      <c r="AE5" s="172">
        <f>IF(ISBLANK('3a. Príjmy a výdavky VS'!AE5),"",'3a. Príjmy a výdavky VS'!AE5/'1. Základné ukazovatele'!AH$17*100)</f>
        <v>11.773944445252186</v>
      </c>
      <c r="AF5" s="172">
        <f>IF(ISBLANK('3a. Príjmy a výdavky VS'!AF5),"",'3a. Príjmy a výdavky VS'!AF5/'1. Základné ukazovatele'!AI$17*100)</f>
        <v>11.913510270266778</v>
      </c>
      <c r="AG5" s="172">
        <f>IF(ISBLANK('3a. Príjmy a výdavky VS'!AG5),"",'3a. Príjmy a výdavky VS'!AG5/'1. Základné ukazovatele'!AJ$17*100)</f>
        <v>11.430850531854386</v>
      </c>
      <c r="AH5" s="335">
        <f>IF(ISBLANK('3a. Príjmy a výdavky VS'!AH5),"",'3a. Príjmy a výdavky VS'!AH5/'1. Základné ukazovatele'!AK$17*100)</f>
        <v>12.556736971960939</v>
      </c>
      <c r="AI5" s="335">
        <f>IF(ISBLANK('3a. Príjmy a výdavky VS'!AI5),"",'3a. Príjmy a výdavky VS'!AI5/'1. Základné ukazovatele'!AL$17*100)</f>
        <v>12.454102427436993</v>
      </c>
      <c r="AJ5" s="335">
        <f>IF(ISBLANK('3a. Príjmy a výdavky VS'!AJ5),"",'3a. Príjmy a výdavky VS'!AJ5/'1. Základné ukazovatele'!AM$17*100)</f>
        <v>12.209259311071827</v>
      </c>
      <c r="AK5" s="335">
        <f>IF(ISBLANK('3a. Príjmy a výdavky VS'!AK5),"",'3a. Príjmy a výdavky VS'!AK5/'1. Základné ukazovatele'!AN$17*100)</f>
        <v>12.120204100567578</v>
      </c>
    </row>
    <row r="6" spans="1:37" s="107" customFormat="1" ht="16.5" customHeight="1">
      <c r="A6" s="112" t="s">
        <v>109</v>
      </c>
      <c r="B6" s="113" t="s">
        <v>110</v>
      </c>
      <c r="C6" s="114" t="s">
        <v>111</v>
      </c>
      <c r="D6" s="172" t="str">
        <f>IF(ISBLANK('3a. Príjmy a výdavky VS'!D6),"",'3a. Príjmy a výdavky VS'!D6/'1. Základné ukazovatele'!G$17*100)</f>
        <v/>
      </c>
      <c r="E6" s="172" t="str">
        <f>IF(ISBLANK('3a. Príjmy a výdavky VS'!E6),"",'3a. Príjmy a výdavky VS'!E6/'1. Základné ukazovatele'!H$17*100)</f>
        <v/>
      </c>
      <c r="F6" s="172" t="str">
        <f>IF(ISBLANK('3a. Príjmy a výdavky VS'!F6),"",'3a. Príjmy a výdavky VS'!F6/'1. Základné ukazovatele'!I$17*100)</f>
        <v/>
      </c>
      <c r="G6" s="172" t="str">
        <f>IF(ISBLANK('3a. Príjmy a výdavky VS'!G6),"",'3a. Príjmy a výdavky VS'!G6/'1. Základné ukazovatele'!J$17*100)</f>
        <v/>
      </c>
      <c r="H6" s="172" t="str">
        <f>IF(ISBLANK('3a. Príjmy a výdavky VS'!H6),"",'3a. Príjmy a výdavky VS'!H6/'1. Základné ukazovatele'!K$17*100)</f>
        <v/>
      </c>
      <c r="I6" s="172" t="str">
        <f>IF(ISBLANK('3a. Príjmy a výdavky VS'!I6),"",'3a. Príjmy a výdavky VS'!I6/'1. Základné ukazovatele'!L$17*100)</f>
        <v/>
      </c>
      <c r="J6" s="172" t="str">
        <f>IF(ISBLANK('3a. Príjmy a výdavky VS'!J6),"",'3a. Príjmy a výdavky VS'!J6/'1. Základné ukazovatele'!M$17*100)</f>
        <v/>
      </c>
      <c r="K6" s="172" t="str">
        <f>IF(ISBLANK('3a. Príjmy a výdavky VS'!K6),"",'3a. Príjmy a výdavky VS'!K6/'1. Základné ukazovatele'!N$17*100)</f>
        <v/>
      </c>
      <c r="L6" s="172" t="str">
        <f>IF(ISBLANK('3a. Príjmy a výdavky VS'!L6),"",'3a. Príjmy a výdavky VS'!L6/'1. Základné ukazovatele'!O$17*100)</f>
        <v/>
      </c>
      <c r="M6" s="172" t="str">
        <f>IF(ISBLANK('3a. Príjmy a výdavky VS'!M6),"",'3a. Príjmy a výdavky VS'!M6/'1. Základné ukazovatele'!P$17*100)</f>
        <v/>
      </c>
      <c r="N6" s="172" t="str">
        <f>IF(ISBLANK('3a. Príjmy a výdavky VS'!N6),"",'3a. Príjmy a výdavky VS'!N6/'1. Základné ukazovatele'!Q$17*100)</f>
        <v/>
      </c>
      <c r="O6" s="172" t="str">
        <f>IF(ISBLANK('3a. Príjmy a výdavky VS'!O6),"",'3a. Príjmy a výdavky VS'!O6/'1. Základné ukazovatele'!R$17*100)</f>
        <v/>
      </c>
      <c r="P6" s="172" t="str">
        <f>IF(ISBLANK('3a. Príjmy a výdavky VS'!P6),"",'3a. Príjmy a výdavky VS'!P6/'1. Základné ukazovatele'!S$17*100)</f>
        <v/>
      </c>
      <c r="Q6" s="172">
        <f>IF(ISBLANK('3a. Príjmy a výdavky VS'!Q6),"",'3a. Príjmy a výdavky VS'!Q6/'1. Základné ukazovatele'!T$17*100)</f>
        <v>6.7410344153589872</v>
      </c>
      <c r="R6" s="172">
        <f>IF(ISBLANK('3a. Príjmy a výdavky VS'!R6),"",'3a. Príjmy a výdavky VS'!R6/'1. Základné ukazovatele'!U$17*100)</f>
        <v>6.5900888453846758</v>
      </c>
      <c r="S6" s="172">
        <f>IF(ISBLANK('3a. Príjmy a výdavky VS'!S6),"",'3a. Príjmy a výdavky VS'!S6/'1. Základné ukazovatele'!V$17*100)</f>
        <v>6.0851183019117752</v>
      </c>
      <c r="T6" s="172">
        <f>IF(ISBLANK('3a. Príjmy a výdavky VS'!T6),"",'3a. Príjmy a výdavky VS'!T6/'1. Základné ukazovatele'!W$17*100)</f>
        <v>6.576779120334499</v>
      </c>
      <c r="U6" s="172">
        <f>IF(ISBLANK('3a. Príjmy a výdavky VS'!U6),"",'3a. Príjmy a výdavky VS'!U6/'1. Základné ukazovatele'!X$17*100)</f>
        <v>5.8698533520689669</v>
      </c>
      <c r="V6" s="172">
        <f>IF(ISBLANK('3a. Príjmy a výdavky VS'!V6),"",'3a. Príjmy a výdavky VS'!V6/'1. Základné ukazovatele'!Y$17*100)</f>
        <v>6.2914658767702667</v>
      </c>
      <c r="W6" s="172">
        <f>IF(ISBLANK('3a. Príjmy a výdavky VS'!W6),"",'3a. Príjmy a výdavky VS'!W6/'1. Základné ukazovatele'!Z$17*100)</f>
        <v>6.5582290500677223</v>
      </c>
      <c r="X6" s="172">
        <f>IF(ISBLANK('3a. Príjmy a výdavky VS'!X6),"",'3a. Príjmy a výdavky VS'!X6/'1. Základné ukazovatele'!AA$17*100)</f>
        <v>6.7464352054025873</v>
      </c>
      <c r="Y6" s="172">
        <f>IF(ISBLANK('3a. Príjmy a výdavky VS'!Y6),"",'3a. Príjmy a výdavky VS'!Y6/'1. Základné ukazovatele'!AB$17*100)</f>
        <v>6.6448489125427574</v>
      </c>
      <c r="Z6" s="172">
        <f>IF(ISBLANK('3a. Príjmy a výdavky VS'!Z6),"",'3a. Príjmy a výdavky VS'!Z6/'1. Základné ukazovatele'!AC$17*100)</f>
        <v>6.9664737924962692</v>
      </c>
      <c r="AA6" s="172">
        <f>IF(ISBLANK('3a. Príjmy a výdavky VS'!AA6),"",'3a. Príjmy a výdavky VS'!AA6/'1. Základné ukazovatele'!AD$17*100)</f>
        <v>6.9999867074158226</v>
      </c>
      <c r="AB6" s="172">
        <f>IF(ISBLANK('3a. Príjmy a výdavky VS'!AB6),"",'3a. Príjmy a výdavky VS'!AB6/'1. Základné ukazovatele'!AE$17*100)</f>
        <v>7.2240461143869474</v>
      </c>
      <c r="AC6" s="172">
        <f>IF(ISBLANK('3a. Príjmy a výdavky VS'!AC6),"",'3a. Príjmy a výdavky VS'!AC6/'1. Základné ukazovatele'!AF$17*100)</f>
        <v>7.2308880562676645</v>
      </c>
      <c r="AD6" s="172">
        <f>IF(ISBLANK('3a. Príjmy a výdavky VS'!AD6),"",'3a. Príjmy a výdavky VS'!AD6/'1. Základné ukazovatele'!AG$17*100)</f>
        <v>7.3519196338789508</v>
      </c>
      <c r="AE6" s="172">
        <f>IF(ISBLANK('3a. Príjmy a výdavky VS'!AE6),"",'3a. Príjmy a výdavky VS'!AE6/'1. Základné ukazovatele'!AH$17*100)</f>
        <v>7.6702590907108261</v>
      </c>
      <c r="AF6" s="172">
        <f>IF(ISBLANK('3a. Príjmy a výdavky VS'!AF6),"",'3a. Príjmy a výdavky VS'!AF6/'1. Základné ukazovatele'!AI$17*100)</f>
        <v>7.9524957765768791</v>
      </c>
      <c r="AG6" s="172">
        <f>IF(ISBLANK('3a. Príjmy a výdavky VS'!AG6),"",'3a. Príjmy a výdavky VS'!AG6/'1. Základné ukazovatele'!AJ$17*100)</f>
        <v>7.5614875279707379</v>
      </c>
      <c r="AH6" s="335">
        <f>IF(ISBLANK('3a. Príjmy a výdavky VS'!AH6),"",'3a. Príjmy a výdavky VS'!AH6/'1. Základné ukazovatele'!AK$17*100)</f>
        <v>8.2939000167218566</v>
      </c>
      <c r="AI6" s="335">
        <f>IF(ISBLANK('3a. Príjmy a výdavky VS'!AI6),"",'3a. Príjmy a výdavky VS'!AI6/'1. Základné ukazovatele'!AL$17*100)</f>
        <v>8.1562852010779849</v>
      </c>
      <c r="AJ6" s="335">
        <f>IF(ISBLANK('3a. Príjmy a výdavky VS'!AJ6),"",'3a. Príjmy a výdavky VS'!AJ6/'1. Základné ukazovatele'!AM$17*100)</f>
        <v>7.9659782223557976</v>
      </c>
      <c r="AK6" s="335">
        <f>IF(ISBLANK('3a. Príjmy a výdavky VS'!AK6),"",'3a. Príjmy a výdavky VS'!AK6/'1. Základné ukazovatele'!AN$17*100)</f>
        <v>7.9114215889225781</v>
      </c>
    </row>
    <row r="7" spans="1:37" s="107" customFormat="1" ht="16.5" customHeight="1">
      <c r="A7" s="112" t="s">
        <v>112</v>
      </c>
      <c r="B7" s="113" t="s">
        <v>113</v>
      </c>
      <c r="C7" s="114" t="s">
        <v>114</v>
      </c>
      <c r="D7" s="172" t="str">
        <f>IF(ISBLANK('3a. Príjmy a výdavky VS'!D7),"",'3a. Príjmy a výdavky VS'!D7/'1. Základné ukazovatele'!G$17*100)</f>
        <v/>
      </c>
      <c r="E7" s="172" t="str">
        <f>IF(ISBLANK('3a. Príjmy a výdavky VS'!E7),"",'3a. Príjmy a výdavky VS'!E7/'1. Základné ukazovatele'!H$17*100)</f>
        <v/>
      </c>
      <c r="F7" s="172" t="str">
        <f>IF(ISBLANK('3a. Príjmy a výdavky VS'!F7),"",'3a. Príjmy a výdavky VS'!F7/'1. Základné ukazovatele'!I$17*100)</f>
        <v/>
      </c>
      <c r="G7" s="172" t="str">
        <f>IF(ISBLANK('3a. Príjmy a výdavky VS'!G7),"",'3a. Príjmy a výdavky VS'!G7/'1. Základné ukazovatele'!J$17*100)</f>
        <v/>
      </c>
      <c r="H7" s="172" t="str">
        <f>IF(ISBLANK('3a. Príjmy a výdavky VS'!H7),"",'3a. Príjmy a výdavky VS'!H7/'1. Základné ukazovatele'!K$17*100)</f>
        <v/>
      </c>
      <c r="I7" s="172" t="str">
        <f>IF(ISBLANK('3a. Príjmy a výdavky VS'!I7),"",'3a. Príjmy a výdavky VS'!I7/'1. Základné ukazovatele'!L$17*100)</f>
        <v/>
      </c>
      <c r="J7" s="172" t="str">
        <f>IF(ISBLANK('3a. Príjmy a výdavky VS'!J7),"",'3a. Príjmy a výdavky VS'!J7/'1. Základné ukazovatele'!M$17*100)</f>
        <v/>
      </c>
      <c r="K7" s="172" t="str">
        <f>IF(ISBLANK('3a. Príjmy a výdavky VS'!K7),"",'3a. Príjmy a výdavky VS'!K7/'1. Základné ukazovatele'!N$17*100)</f>
        <v/>
      </c>
      <c r="L7" s="172" t="str">
        <f>IF(ISBLANK('3a. Príjmy a výdavky VS'!L7),"",'3a. Príjmy a výdavky VS'!L7/'1. Základné ukazovatele'!O$17*100)</f>
        <v/>
      </c>
      <c r="M7" s="172" t="str">
        <f>IF(ISBLANK('3a. Príjmy a výdavky VS'!M7),"",'3a. Príjmy a výdavky VS'!M7/'1. Základné ukazovatele'!P$17*100)</f>
        <v/>
      </c>
      <c r="N7" s="172" t="str">
        <f>IF(ISBLANK('3a. Príjmy a výdavky VS'!N7),"",'3a. Príjmy a výdavky VS'!N7/'1. Základné ukazovatele'!Q$17*100)</f>
        <v/>
      </c>
      <c r="O7" s="172" t="str">
        <f>IF(ISBLANK('3a. Príjmy a výdavky VS'!O7),"",'3a. Príjmy a výdavky VS'!O7/'1. Základné ukazovatele'!R$17*100)</f>
        <v/>
      </c>
      <c r="P7" s="172" t="str">
        <f>IF(ISBLANK('3a. Príjmy a výdavky VS'!P7),"",'3a. Príjmy a výdavky VS'!P7/'1. Základné ukazovatele'!S$17*100)</f>
        <v/>
      </c>
      <c r="Q7" s="172">
        <f>IF(ISBLANK('3a. Príjmy a výdavky VS'!Q7),"",'3a. Príjmy a výdavky VS'!Q7/'1. Základné ukazovatele'!T$17*100)</f>
        <v>2.6390865357966993</v>
      </c>
      <c r="R7" s="172">
        <f>IF(ISBLANK('3a. Príjmy a výdavky VS'!R7),"",'3a. Príjmy a výdavky VS'!R7/'1. Základné ukazovatele'!U$17*100)</f>
        <v>2.750318085523245</v>
      </c>
      <c r="S7" s="172">
        <f>IF(ISBLANK('3a. Príjmy a výdavky VS'!S7),"",'3a. Príjmy a výdavky VS'!S7/'1. Základné ukazovatele'!V$17*100)</f>
        <v>3.028360156969562</v>
      </c>
      <c r="T7" s="172">
        <f>IF(ISBLANK('3a. Príjmy a výdavky VS'!T7),"",'3a. Príjmy a výdavky VS'!T7/'1. Základné ukazovatele'!W$17*100)</f>
        <v>3.2912612820136959</v>
      </c>
      <c r="U7" s="172">
        <f>IF(ISBLANK('3a. Príjmy a výdavky VS'!U7),"",'3a. Príjmy a výdavky VS'!U7/'1. Základné ukazovatele'!X$17*100)</f>
        <v>3.1910302247733551</v>
      </c>
      <c r="V7" s="172">
        <f>IF(ISBLANK('3a. Príjmy a výdavky VS'!V7),"",'3a. Príjmy a výdavky VS'!V7/'1. Základné ukazovatele'!Y$17*100)</f>
        <v>3.2984792886645313</v>
      </c>
      <c r="W7" s="172">
        <f>IF(ISBLANK('3a. Príjmy a výdavky VS'!W7),"",'3a. Príjmy a výdavky VS'!W7/'1. Základné ukazovatele'!Z$17*100)</f>
        <v>3.2236505434136644</v>
      </c>
      <c r="X7" s="172">
        <f>IF(ISBLANK('3a. Príjmy a výdavky VS'!X7),"",'3a. Príjmy a výdavky VS'!X7/'1. Základné ukazovatele'!AA$17*100)</f>
        <v>3.194042273655294</v>
      </c>
      <c r="Y7" s="172">
        <f>IF(ISBLANK('3a. Príjmy a výdavky VS'!Y7),"",'3a. Príjmy a výdavky VS'!Y7/'1. Základné ukazovatele'!AB$17*100)</f>
        <v>3.153580669822694</v>
      </c>
      <c r="Z7" s="172">
        <f>IF(ISBLANK('3a. Príjmy a výdavky VS'!Z7),"",'3a. Príjmy a výdavky VS'!Z7/'1. Základné ukazovatele'!AC$17*100)</f>
        <v>3.2256392389866342</v>
      </c>
      <c r="AA7" s="172">
        <f>IF(ISBLANK('3a. Príjmy a výdavky VS'!AA7),"",'3a. Príjmy a výdavky VS'!AA7/'1. Základné ukazovatele'!AD$17*100)</f>
        <v>3.1126347120327793</v>
      </c>
      <c r="AB7" s="172">
        <f>IF(ISBLANK('3a. Príjmy a výdavky VS'!AB7),"",'3a. Príjmy a výdavky VS'!AB7/'1. Základné ukazovatele'!AE$17*100)</f>
        <v>3.0029117639281839</v>
      </c>
      <c r="AC7" s="172">
        <f>IF(ISBLANK('3a. Príjmy a výdavky VS'!AC7),"",'3a. Príjmy a výdavky VS'!AC7/'1. Základné ukazovatele'!AF$17*100)</f>
        <v>2.9179924640004411</v>
      </c>
      <c r="AD7" s="172">
        <f>IF(ISBLANK('3a. Príjmy a výdavky VS'!AD7),"",'3a. Príjmy a výdavky VS'!AD7/'1. Základné ukazovatele'!AG$17*100)</f>
        <v>2.9022293946543583</v>
      </c>
      <c r="AE7" s="172">
        <f>IF(ISBLANK('3a. Príjmy a výdavky VS'!AE7),"",'3a. Príjmy a výdavky VS'!AE7/'1. Základné ukazovatele'!AH$17*100)</f>
        <v>2.5419677517847021</v>
      </c>
      <c r="AF7" s="172">
        <f>IF(ISBLANK('3a. Príjmy a výdavky VS'!AF7),"",'3a. Príjmy a výdavky VS'!AF7/'1. Základné ukazovatele'!AI$17*100)</f>
        <v>2.4394491945617167</v>
      </c>
      <c r="AG7" s="172">
        <f>IF(ISBLANK('3a. Príjmy a výdavky VS'!AG7),"",'3a. Príjmy a výdavky VS'!AG7/'1. Základné ukazovatele'!AJ$17*100)</f>
        <v>2.2491268090798116</v>
      </c>
      <c r="AH7" s="335">
        <f>IF(ISBLANK('3a. Príjmy a výdavky VS'!AH7),"",'3a. Príjmy a výdavky VS'!AH7/'1. Základné ukazovatele'!AK$17*100)</f>
        <v>2.2957847760826122</v>
      </c>
      <c r="AI7" s="335">
        <f>IF(ISBLANK('3a. Príjmy a výdavky VS'!AI7),"",'3a. Príjmy a výdavky VS'!AI7/'1. Základné ukazovatele'!AL$17*100)</f>
        <v>2.2195235604965431</v>
      </c>
      <c r="AJ7" s="335">
        <f>IF(ISBLANK('3a. Príjmy a výdavky VS'!AJ7),"",'3a. Príjmy a výdavky VS'!AJ7/'1. Základné ukazovatele'!AM$17*100)</f>
        <v>2.1651214241506218</v>
      </c>
      <c r="AK7" s="335">
        <f>IF(ISBLANK('3a. Príjmy a výdavky VS'!AK7),"",'3a. Príjmy a výdavky VS'!AK7/'1. Základné ukazovatele'!AN$17*100)</f>
        <v>2.1605392306685212</v>
      </c>
    </row>
    <row r="8" spans="1:37" s="107" customFormat="1" ht="16.5" customHeight="1">
      <c r="A8" s="112" t="s">
        <v>115</v>
      </c>
      <c r="B8" s="113" t="s">
        <v>116</v>
      </c>
      <c r="C8" s="114" t="s">
        <v>117</v>
      </c>
      <c r="D8" s="172" t="str">
        <f>IF(ISBLANK('3a. Príjmy a výdavky VS'!D8),"",'3a. Príjmy a výdavky VS'!D8/'1. Základné ukazovatele'!G$17*100)</f>
        <v/>
      </c>
      <c r="E8" s="172" t="str">
        <f>IF(ISBLANK('3a. Príjmy a výdavky VS'!E8),"",'3a. Príjmy a výdavky VS'!E8/'1. Základné ukazovatele'!H$17*100)</f>
        <v/>
      </c>
      <c r="F8" s="172" t="str">
        <f>IF(ISBLANK('3a. Príjmy a výdavky VS'!F8),"",'3a. Príjmy a výdavky VS'!F8/'1. Základné ukazovatele'!I$17*100)</f>
        <v/>
      </c>
      <c r="G8" s="172" t="str">
        <f>IF(ISBLANK('3a. Príjmy a výdavky VS'!G8),"",'3a. Príjmy a výdavky VS'!G8/'1. Základné ukazovatele'!J$17*100)</f>
        <v/>
      </c>
      <c r="H8" s="172" t="str">
        <f>IF(ISBLANK('3a. Príjmy a výdavky VS'!H8),"",'3a. Príjmy a výdavky VS'!H8/'1. Základné ukazovatele'!K$17*100)</f>
        <v/>
      </c>
      <c r="I8" s="172" t="str">
        <f>IF(ISBLANK('3a. Príjmy a výdavky VS'!I8),"",'3a. Príjmy a výdavky VS'!I8/'1. Základné ukazovatele'!L$17*100)</f>
        <v/>
      </c>
      <c r="J8" s="172" t="str">
        <f>IF(ISBLANK('3a. Príjmy a výdavky VS'!J8),"",'3a. Príjmy a výdavky VS'!J8/'1. Základné ukazovatele'!M$17*100)</f>
        <v/>
      </c>
      <c r="K8" s="172" t="str">
        <f>IF(ISBLANK('3a. Príjmy a výdavky VS'!K8),"",'3a. Príjmy a výdavky VS'!K8/'1. Základné ukazovatele'!N$17*100)</f>
        <v/>
      </c>
      <c r="L8" s="172" t="str">
        <f>IF(ISBLANK('3a. Príjmy a výdavky VS'!L8),"",'3a. Príjmy a výdavky VS'!L8/'1. Základné ukazovatele'!O$17*100)</f>
        <v/>
      </c>
      <c r="M8" s="172" t="str">
        <f>IF(ISBLANK('3a. Príjmy a výdavky VS'!M8),"",'3a. Príjmy a výdavky VS'!M8/'1. Základné ukazovatele'!P$17*100)</f>
        <v/>
      </c>
      <c r="N8" s="172" t="str">
        <f>IF(ISBLANK('3a. Príjmy a výdavky VS'!N8),"",'3a. Príjmy a výdavky VS'!N8/'1. Základné ukazovatele'!Q$17*100)</f>
        <v/>
      </c>
      <c r="O8" s="172" t="str">
        <f>IF(ISBLANK('3a. Príjmy a výdavky VS'!O8),"",'3a. Príjmy a výdavky VS'!O8/'1. Základné ukazovatele'!R$17*100)</f>
        <v/>
      </c>
      <c r="P8" s="172" t="str">
        <f>IF(ISBLANK('3a. Príjmy a výdavky VS'!P8),"",'3a. Príjmy a výdavky VS'!P8/'1. Základné ukazovatele'!S$17*100)</f>
        <v/>
      </c>
      <c r="Q8" s="172">
        <f>IF(ISBLANK('3a. Príjmy a výdavky VS'!Q8),"",'3a. Príjmy a výdavky VS'!Q8/'1. Základné ukazovatele'!T$17*100)</f>
        <v>0.32891362757196241</v>
      </c>
      <c r="R8" s="172">
        <f>IF(ISBLANK('3a. Príjmy a výdavky VS'!R8),"",'3a. Príjmy a výdavky VS'!R8/'1. Základné ukazovatele'!U$17*100)</f>
        <v>0.37889879182141628</v>
      </c>
      <c r="S8" s="172">
        <f>IF(ISBLANK('3a. Príjmy a výdavky VS'!S8),"",'3a. Príjmy a výdavky VS'!S8/'1. Základné ukazovatele'!V$17*100)</f>
        <v>0.36716443536500371</v>
      </c>
      <c r="T8" s="172">
        <f>IF(ISBLANK('3a. Príjmy a výdavky VS'!T8),"",'3a. Príjmy a výdavky VS'!T8/'1. Základné ukazovatele'!W$17*100)</f>
        <v>0.3646584158761404</v>
      </c>
      <c r="U8" s="172">
        <f>IF(ISBLANK('3a. Príjmy a výdavky VS'!U8),"",'3a. Príjmy a výdavky VS'!U8/'1. Základné ukazovatele'!X$17*100)</f>
        <v>0.39159012364433393</v>
      </c>
      <c r="V8" s="172">
        <f>IF(ISBLANK('3a. Príjmy a výdavky VS'!V8),"",'3a. Príjmy a výdavky VS'!V8/'1. Základné ukazovatele'!Y$17*100)</f>
        <v>0.40041290039079513</v>
      </c>
      <c r="W8" s="172">
        <f>IF(ISBLANK('3a. Príjmy a výdavky VS'!W8),"",'3a. Príjmy a výdavky VS'!W8/'1. Základné ukazovatele'!Z$17*100)</f>
        <v>0.39438209144709596</v>
      </c>
      <c r="X8" s="172">
        <f>IF(ISBLANK('3a. Príjmy a výdavky VS'!X8),"",'3a. Príjmy a výdavky VS'!X8/'1. Základné ukazovatele'!AA$17*100)</f>
        <v>0.38115339969617912</v>
      </c>
      <c r="Y8" s="172">
        <f>IF(ISBLANK('3a. Príjmy a výdavky VS'!Y8),"",'3a. Príjmy a výdavky VS'!Y8/'1. Základné ukazovatele'!AB$17*100)</f>
        <v>0.38967871249767216</v>
      </c>
      <c r="Z8" s="172">
        <f>IF(ISBLANK('3a. Príjmy a výdavky VS'!Z8),"",'3a. Príjmy a výdavky VS'!Z8/'1. Základné ukazovatele'!AC$17*100)</f>
        <v>0.38797486829158057</v>
      </c>
      <c r="AA8" s="172">
        <f>IF(ISBLANK('3a. Príjmy a výdavky VS'!AA8),"",'3a. Príjmy a výdavky VS'!AA8/'1. Základné ukazovatele'!AD$17*100)</f>
        <v>0.37432803217691546</v>
      </c>
      <c r="AB8" s="172">
        <f>IF(ISBLANK('3a. Príjmy a výdavky VS'!AB8),"",'3a. Príjmy a výdavky VS'!AB8/'1. Základné ukazovatele'!AE$17*100)</f>
        <v>0.3626684999603374</v>
      </c>
      <c r="AC8" s="172">
        <f>IF(ISBLANK('3a. Príjmy a výdavky VS'!AC8),"",'3a. Príjmy a výdavky VS'!AC8/'1. Základné ukazovatele'!AF$17*100)</f>
        <v>0.426429645273673</v>
      </c>
      <c r="AD8" s="172">
        <f>IF(ISBLANK('3a. Príjmy a výdavky VS'!AD8),"",'3a. Príjmy a výdavky VS'!AD8/'1. Základné ukazovatele'!AG$17*100)</f>
        <v>0.42022593161227667</v>
      </c>
      <c r="AE8" s="172">
        <f>IF(ISBLANK('3a. Príjmy a výdavky VS'!AE8),"",'3a. Príjmy a výdavky VS'!AE8/'1. Základné ukazovatele'!AH$17*100)</f>
        <v>0.39237903284432751</v>
      </c>
      <c r="AF8" s="172">
        <f>IF(ISBLANK('3a. Príjmy a výdavky VS'!AF8),"",'3a. Príjmy a výdavky VS'!AF8/'1. Základné ukazovatele'!AI$17*100)</f>
        <v>0.37930458067787959</v>
      </c>
      <c r="AG8" s="172">
        <f>IF(ISBLANK('3a. Príjmy a výdavky VS'!AG8),"",'3a. Príjmy a výdavky VS'!AG8/'1. Základné ukazovatele'!AJ$17*100)</f>
        <v>0.44799370310058156</v>
      </c>
      <c r="AH8" s="335">
        <f>IF(ISBLANK('3a. Príjmy a výdavky VS'!AH8),"",'3a. Príjmy a výdavky VS'!AH8/'1. Základné ukazovatele'!AK$17*100)</f>
        <v>0.44221850039498833</v>
      </c>
      <c r="AI8" s="335">
        <f>IF(ISBLANK('3a. Príjmy a výdavky VS'!AI8),"",'3a. Príjmy a výdavky VS'!AI8/'1. Základné ukazovatele'!AL$17*100)</f>
        <v>0.4309398285989115</v>
      </c>
      <c r="AJ8" s="335">
        <f>IF(ISBLANK('3a. Príjmy a výdavky VS'!AJ8),"",'3a. Príjmy a výdavky VS'!AJ8/'1. Základné ukazovatele'!AM$17*100)</f>
        <v>0.41855129097933158</v>
      </c>
      <c r="AK8" s="335">
        <f>IF(ISBLANK('3a. Príjmy a výdavky VS'!AK8),"",'3a. Príjmy a výdavky VS'!AK8/'1. Základné ukazovatele'!AN$17*100)</f>
        <v>0.40805944338972766</v>
      </c>
    </row>
    <row r="9" spans="1:37" ht="16.5" customHeight="1">
      <c r="A9" s="115" t="s">
        <v>118</v>
      </c>
      <c r="B9" s="116" t="s">
        <v>119</v>
      </c>
      <c r="C9" s="110" t="s">
        <v>120</v>
      </c>
      <c r="D9" s="172">
        <f>IF(ISBLANK('3a. Príjmy a výdavky VS'!D14),"",'3a. Príjmy a výdavky VS'!D14/'1. Základné ukazovatele'!G$17*100)</f>
        <v>10.318209280146997</v>
      </c>
      <c r="E9" s="172">
        <f>IF(ISBLANK('3a. Príjmy a výdavky VS'!E14),"",'3a. Príjmy a výdavky VS'!E14/'1. Základné ukazovatele'!H$17*100)</f>
        <v>9.2362943352466065</v>
      </c>
      <c r="F9" s="172">
        <f>IF(ISBLANK('3a. Príjmy a výdavky VS'!F14),"",'3a. Príjmy a výdavky VS'!F14/'1. Základné ukazovatele'!I$17*100)</f>
        <v>8.8321093638749328</v>
      </c>
      <c r="G9" s="172">
        <f>IF(ISBLANK('3a. Príjmy a výdavky VS'!G14),"",'3a. Príjmy a výdavky VS'!G14/'1. Základné ukazovatele'!J$17*100)</f>
        <v>8.7181898588206312</v>
      </c>
      <c r="H9" s="172">
        <f>IF(ISBLANK('3a. Príjmy a výdavky VS'!H14),"",'3a. Príjmy a výdavky VS'!H14/'1. Základné ukazovatele'!K$17*100)</f>
        <v>8.7212248506855019</v>
      </c>
      <c r="I9" s="172">
        <f>IF(ISBLANK('3a. Príjmy a výdavky VS'!I14),"",'3a. Príjmy a výdavky VS'!I14/'1. Základné ukazovatele'!L$17*100)</f>
        <v>7.2170586747597367</v>
      </c>
      <c r="J9" s="172">
        <f>IF(ISBLANK('3a. Príjmy a výdavky VS'!J14),"",'3a. Príjmy a výdavky VS'!J14/'1. Základné ukazovatele'!M$17*100)</f>
        <v>7.2660920562096107</v>
      </c>
      <c r="K9" s="172">
        <f>IF(ISBLANK('3a. Príjmy a výdavky VS'!K14),"",'3a. Príjmy a výdavky VS'!K14/'1. Základné ukazovatele'!N$17*100)</f>
        <v>6.8488042025960372</v>
      </c>
      <c r="L9" s="172">
        <f>IF(ISBLANK('3a. Príjmy a výdavky VS'!L14),"",'3a. Príjmy a výdavky VS'!L14/'1. Základné ukazovatele'!O$17*100)</f>
        <v>6.9190432628260972</v>
      </c>
      <c r="M9" s="172">
        <f>IF(ISBLANK('3a. Príjmy a výdavky VS'!M14),"",'3a. Príjmy a výdavky VS'!M14/'1. Základné ukazovatele'!P$17*100)</f>
        <v>6.3117434256296079</v>
      </c>
      <c r="N9" s="172">
        <f>IF(ISBLANK('3a. Príjmy a výdavky VS'!N14),"",'3a. Príjmy a výdavky VS'!N14/'1. Základné ukazovatele'!Q$17*100)</f>
        <v>6.1669706559206299</v>
      </c>
      <c r="O9" s="172">
        <f>IF(ISBLANK('3a. Príjmy a výdavky VS'!O14),"",'3a. Príjmy a výdavky VS'!O14/'1. Základné ukazovatele'!R$17*100)</f>
        <v>6.2487244694236468</v>
      </c>
      <c r="P9" s="172">
        <f>IF(ISBLANK('3a. Príjmy a výdavky VS'!P14),"",'3a. Príjmy a výdavky VS'!P14/'1. Základné ukazovatele'!S$17*100)</f>
        <v>6.2963848137168474</v>
      </c>
      <c r="Q9" s="172">
        <f>IF(ISBLANK('3a. Príjmy a výdavky VS'!Q14),"",'3a. Príjmy a výdavky VS'!Q14/'1. Základné ukazovatele'!T$17*100)</f>
        <v>6.6181593019490466</v>
      </c>
      <c r="R9" s="172">
        <f>IF(ISBLANK('3a. Príjmy a výdavky VS'!R14),"",'3a. Príjmy a výdavky VS'!R14/'1. Základné ukazovatele'!U$17*100)</f>
        <v>5.7293142934754613</v>
      </c>
      <c r="S9" s="172">
        <f>IF(ISBLANK('3a. Príjmy a výdavky VS'!S14),"",'3a. Príjmy a výdavky VS'!S14/'1. Základné ukazovatele'!V$17*100)</f>
        <v>5.4423462788115824</v>
      </c>
      <c r="T9" s="172">
        <f>IF(ISBLANK('3a. Príjmy a výdavky VS'!T14),"",'3a. Príjmy a výdavky VS'!T14/'1. Základné ukazovatele'!W$17*100)</f>
        <v>5.5551776851716124</v>
      </c>
      <c r="U9" s="172">
        <f>IF(ISBLANK('3a. Príjmy a výdavky VS'!U14),"",'3a. Príjmy a výdavky VS'!U14/'1. Základné ukazovatele'!X$17*100)</f>
        <v>5.6230556806406273</v>
      </c>
      <c r="V9" s="172">
        <f>IF(ISBLANK('3a. Príjmy a výdavky VS'!V14),"",'3a. Príjmy a výdavky VS'!V14/'1. Základné ukazovatele'!Y$17*100)</f>
        <v>6.1942185906994265</v>
      </c>
      <c r="W9" s="172">
        <f>IF(ISBLANK('3a. Príjmy a výdavky VS'!W14),"",'3a. Príjmy a výdavky VS'!W14/'1. Základné ukazovatele'!Z$17*100)</f>
        <v>6.6785794052686507</v>
      </c>
      <c r="X9" s="172">
        <f>IF(ISBLANK('3a. Príjmy a výdavky VS'!X14),"",'3a. Príjmy a výdavky VS'!X14/'1. Základné ukazovatele'!AA$17*100)</f>
        <v>7.0882038610884042</v>
      </c>
      <c r="Y9" s="172">
        <f>IF(ISBLANK('3a. Príjmy a výdavky VS'!Y14),"",'3a. Príjmy a výdavky VS'!Y14/'1. Základné ukazovatele'!AB$17*100)</f>
        <v>7.1536468287806176</v>
      </c>
      <c r="Z9" s="172">
        <f>IF(ISBLANK('3a. Príjmy a výdavky VS'!Z14),"",'3a. Príjmy a výdavky VS'!Z14/'1. Základné ukazovatele'!AC$17*100)</f>
        <v>7.2054604262691795</v>
      </c>
      <c r="AA9" s="172">
        <f>IF(ISBLANK('3a. Príjmy a výdavky VS'!AA14),"",'3a. Príjmy a výdavky VS'!AA14/'1. Základné ukazovatele'!AD$17*100)</f>
        <v>7.2325360367495648</v>
      </c>
      <c r="AB9" s="172">
        <f>IF(ISBLANK('3a. Príjmy a výdavky VS'!AB14),"",'3a. Príjmy a výdavky VS'!AB14/'1. Základné ukazovatele'!AE$17*100)</f>
        <v>7.2159856156958133</v>
      </c>
      <c r="AC9" s="172">
        <f>IF(ISBLANK('3a. Príjmy a výdavky VS'!AC14),"",'3a. Príjmy a výdavky VS'!AC14/'1. Základné ukazovatele'!AF$17*100)</f>
        <v>7.084664431736015</v>
      </c>
      <c r="AD9" s="172">
        <f>IF(ISBLANK('3a. Príjmy a výdavky VS'!AD14),"",'3a. Príjmy a výdavky VS'!AD14/'1. Základné ukazovatele'!AG$17*100)</f>
        <v>7.6791339451701361</v>
      </c>
      <c r="AE9" s="172">
        <f>IF(ISBLANK('3a. Príjmy a výdavky VS'!AE14),"",'3a. Príjmy a výdavky VS'!AE14/'1. Základné ukazovatele'!AH$17*100)</f>
        <v>8.3292901903197212</v>
      </c>
      <c r="AF9" s="172">
        <f>IF(ISBLANK('3a. Príjmy a výdavky VS'!AF14),"",'3a. Príjmy a výdavky VS'!AF14/'1. Základné ukazovatele'!AI$17*100)</f>
        <v>7.8609847762958571</v>
      </c>
      <c r="AG9" s="172">
        <f>IF(ISBLANK('3a. Príjmy a výdavky VS'!AG14),"",'3a. Príjmy a výdavky VS'!AG14/'1. Základné ukazovatele'!AJ$17*100)</f>
        <v>8.2017649335687803</v>
      </c>
      <c r="AH9" s="335">
        <f>IF(ISBLANK('3a. Príjmy a výdavky VS'!AH14),"",'3a. Príjmy a výdavky VS'!AH14/'1. Základné ukazovatele'!AK$17*100)</f>
        <v>8.3058380234444797</v>
      </c>
      <c r="AI9" s="335">
        <f>IF(ISBLANK('3a. Príjmy a výdavky VS'!AI14),"",'3a. Príjmy a výdavky VS'!AI14/'1. Základné ukazovatele'!AL$17*100)</f>
        <v>8.210183023642827</v>
      </c>
      <c r="AJ9" s="335">
        <f>IF(ISBLANK('3a. Príjmy a výdavky VS'!AJ14),"",'3a. Príjmy a výdavky VS'!AJ14/'1. Základné ukazovatele'!AM$17*100)</f>
        <v>8.2041106298922521</v>
      </c>
      <c r="AK9" s="335">
        <f>IF(ISBLANK('3a. Príjmy a výdavky VS'!AK14),"",'3a. Príjmy a výdavky VS'!AK14/'1. Základné ukazovatele'!AN$17*100)</f>
        <v>8.151791920692629</v>
      </c>
    </row>
    <row r="10" spans="1:37" ht="16.5" customHeight="1">
      <c r="A10" s="117" t="s">
        <v>121</v>
      </c>
      <c r="B10" s="118" t="s">
        <v>122</v>
      </c>
      <c r="C10" s="114" t="s">
        <v>123</v>
      </c>
      <c r="D10" s="172" t="str">
        <f>IF(ISBLANK('3a. Príjmy a výdavky VS'!D15),"",'3a. Príjmy a výdavky VS'!D15/'1. Základné ukazovatele'!G$17*100)</f>
        <v/>
      </c>
      <c r="E10" s="172" t="str">
        <f>IF(ISBLANK('3a. Príjmy a výdavky VS'!E15),"",'3a. Príjmy a výdavky VS'!E15/'1. Základné ukazovatele'!H$17*100)</f>
        <v/>
      </c>
      <c r="F10" s="172" t="str">
        <f>IF(ISBLANK('3a. Príjmy a výdavky VS'!F15),"",'3a. Príjmy a výdavky VS'!F15/'1. Základné ukazovatele'!I$17*100)</f>
        <v/>
      </c>
      <c r="G10" s="172" t="str">
        <f>IF(ISBLANK('3a. Príjmy a výdavky VS'!G15),"",'3a. Príjmy a výdavky VS'!G15/'1. Základné ukazovatele'!J$17*100)</f>
        <v/>
      </c>
      <c r="H10" s="172" t="str">
        <f>IF(ISBLANK('3a. Príjmy a výdavky VS'!H15),"",'3a. Príjmy a výdavky VS'!H15/'1. Základné ukazovatele'!K$17*100)</f>
        <v/>
      </c>
      <c r="I10" s="172" t="str">
        <f>IF(ISBLANK('3a. Príjmy a výdavky VS'!I15),"",'3a. Príjmy a výdavky VS'!I15/'1. Základné ukazovatele'!L$17*100)</f>
        <v/>
      </c>
      <c r="J10" s="172" t="str">
        <f>IF(ISBLANK('3a. Príjmy a výdavky VS'!J15),"",'3a. Príjmy a výdavky VS'!J15/'1. Základné ukazovatele'!M$17*100)</f>
        <v/>
      </c>
      <c r="K10" s="172" t="str">
        <f>IF(ISBLANK('3a. Príjmy a výdavky VS'!K15),"",'3a. Príjmy a výdavky VS'!K15/'1. Základné ukazovatele'!N$17*100)</f>
        <v/>
      </c>
      <c r="L10" s="172" t="str">
        <f>IF(ISBLANK('3a. Príjmy a výdavky VS'!L15),"",'3a. Príjmy a výdavky VS'!L15/'1. Základné ukazovatele'!O$17*100)</f>
        <v/>
      </c>
      <c r="M10" s="172" t="str">
        <f>IF(ISBLANK('3a. Príjmy a výdavky VS'!M15),"",'3a. Príjmy a výdavky VS'!M15/'1. Základné ukazovatele'!P$17*100)</f>
        <v/>
      </c>
      <c r="N10" s="172" t="str">
        <f>IF(ISBLANK('3a. Príjmy a výdavky VS'!N15),"",'3a. Príjmy a výdavky VS'!N15/'1. Základné ukazovatele'!Q$17*100)</f>
        <v/>
      </c>
      <c r="O10" s="172" t="str">
        <f>IF(ISBLANK('3a. Príjmy a výdavky VS'!O15),"",'3a. Príjmy a výdavky VS'!O15/'1. Základné ukazovatele'!R$17*100)</f>
        <v/>
      </c>
      <c r="P10" s="172" t="str">
        <f>IF(ISBLANK('3a. Príjmy a výdavky VS'!P15),"",'3a. Príjmy a výdavky VS'!P15/'1. Základné ukazovatele'!S$17*100)</f>
        <v/>
      </c>
      <c r="Q10" s="172">
        <f>IF(ISBLANK('3a. Príjmy a výdavky VS'!Q15),"",'3a. Príjmy a výdavky VS'!Q15/'1. Základné ukazovatele'!T$17*100)</f>
        <v>3.0561288045206436</v>
      </c>
      <c r="R10" s="172">
        <f>IF(ISBLANK('3a. Príjmy a výdavky VS'!R15),"",'3a. Príjmy a výdavky VS'!R15/'1. Základné ukazovatele'!U$17*100)</f>
        <v>2.8002344856225343</v>
      </c>
      <c r="S10" s="172">
        <f>IF(ISBLANK('3a. Príjmy a výdavky VS'!S15),"",'3a. Príjmy a výdavky VS'!S15/'1. Základné ukazovatele'!V$17*100)</f>
        <v>2.6038861170403935</v>
      </c>
      <c r="T10" s="172">
        <f>IF(ISBLANK('3a. Príjmy a výdavky VS'!T15),"",'3a. Príjmy a výdavky VS'!T15/'1. Základné ukazovatele'!W$17*100)</f>
        <v>2.7919809575663659</v>
      </c>
      <c r="U10" s="172">
        <f>IF(ISBLANK('3a. Príjmy a výdavky VS'!U15),"",'3a. Príjmy a výdavky VS'!U15/'1. Základné ukazovatele'!X$17*100)</f>
        <v>2.8792148394902313</v>
      </c>
      <c r="V10" s="172">
        <f>IF(ISBLANK('3a. Príjmy a výdavky VS'!V15),"",'3a. Príjmy a výdavky VS'!V15/'1. Základné ukazovatele'!Y$17*100)</f>
        <v>2.9139152254674605</v>
      </c>
      <c r="W10" s="172">
        <f>IF(ISBLANK('3a. Príjmy a výdavky VS'!W15),"",'3a. Príjmy a výdavky VS'!W15/'1. Základné ukazovatele'!Z$17*100)</f>
        <v>2.9715891502736991</v>
      </c>
      <c r="X10" s="172">
        <f>IF(ISBLANK('3a. Príjmy a výdavky VS'!X15),"",'3a. Príjmy a výdavky VS'!X15/'1. Základné ukazovatele'!AA$17*100)</f>
        <v>3.0651348718465514</v>
      </c>
      <c r="Y10" s="172">
        <f>IF(ISBLANK('3a. Príjmy a výdavky VS'!Y15),"",'3a. Príjmy a výdavky VS'!Y15/'1. Základné ukazovatele'!AB$17*100)</f>
        <v>3.2827903398120104</v>
      </c>
      <c r="Z10" s="172">
        <f>IF(ISBLANK('3a. Príjmy a výdavky VS'!Z15),"",'3a. Príjmy a výdavky VS'!Z15/'1. Základné ukazovatele'!AC$17*100)</f>
        <v>3.3606597897373365</v>
      </c>
      <c r="AA10" s="172">
        <f>IF(ISBLANK('3a. Príjmy a výdavky VS'!AA15),"",'3a. Príjmy a výdavky VS'!AA15/'1. Základné ukazovatele'!AD$17*100)</f>
        <v>3.5646246672700022</v>
      </c>
      <c r="AB10" s="172">
        <f>IF(ISBLANK('3a. Príjmy a výdavky VS'!AB15),"",'3a. Príjmy a výdavky VS'!AB15/'1. Základné ukazovatele'!AE$17*100)</f>
        <v>3.7375234670403765</v>
      </c>
      <c r="AC10" s="172">
        <f>IF(ISBLANK('3a. Príjmy a výdavky VS'!AC15),"",'3a. Príjmy a výdavky VS'!AC15/'1. Základné ukazovatele'!AF$17*100)</f>
        <v>3.7107079471504636</v>
      </c>
      <c r="AD10" s="172">
        <f>IF(ISBLANK('3a. Príjmy a výdavky VS'!AD15),"",'3a. Príjmy a výdavky VS'!AD15/'1. Základné ukazovatele'!AG$17*100)</f>
        <v>3.6883919418051963</v>
      </c>
      <c r="AE10" s="172">
        <f>IF(ISBLANK('3a. Príjmy a výdavky VS'!AE15),"",'3a. Príjmy a výdavky VS'!AE15/'1. Základné ukazovatele'!AH$17*100)</f>
        <v>3.7837375870541883</v>
      </c>
      <c r="AF10" s="172">
        <f>IF(ISBLANK('3a. Príjmy a výdavky VS'!AF15),"",'3a. Príjmy a výdavky VS'!AF15/'1. Základné ukazovatele'!AI$17*100)</f>
        <v>3.7836153793974479</v>
      </c>
      <c r="AG10" s="172">
        <f>IF(ISBLANK('3a. Príjmy a výdavky VS'!AG15),"",'3a. Príjmy a výdavky VS'!AG15/'1. Základné ukazovatele'!AJ$17*100)</f>
        <v>3.6906419127061012</v>
      </c>
      <c r="AH10" s="335">
        <f>IF(ISBLANK('3a. Príjmy a výdavky VS'!AH15),"",'3a. Príjmy a výdavky VS'!AH15/'1. Základné ukazovatele'!AK$17*100)</f>
        <v>3.7527665448149539</v>
      </c>
      <c r="AI10" s="335">
        <f>IF(ISBLANK('3a. Príjmy a výdavky VS'!AI15),"",'3a. Príjmy a výdavky VS'!AI15/'1. Základné ukazovatele'!AL$17*100)</f>
        <v>3.7915139608293429</v>
      </c>
      <c r="AJ10" s="335">
        <f>IF(ISBLANK('3a. Príjmy a výdavky VS'!AJ15),"",'3a. Príjmy a výdavky VS'!AJ15/'1. Základné ukazovatele'!AM$17*100)</f>
        <v>3.8332585850498377</v>
      </c>
      <c r="AK10" s="335">
        <f>IF(ISBLANK('3a. Príjmy a výdavky VS'!AK15),"",'3a. Príjmy a výdavky VS'!AK15/'1. Základné ukazovatele'!AN$17*100)</f>
        <v>3.8481809040794297</v>
      </c>
    </row>
    <row r="11" spans="1:37" ht="16.5" customHeight="1">
      <c r="A11" s="119" t="s">
        <v>124</v>
      </c>
      <c r="B11" s="119" t="s">
        <v>125</v>
      </c>
      <c r="C11" s="120" t="s">
        <v>126</v>
      </c>
      <c r="D11" s="172" t="str">
        <f>IF(ISBLANK('3a. Príjmy a výdavky VS'!D16),"",'3a. Príjmy a výdavky VS'!D16/'1. Základné ukazovatele'!G$17*100)</f>
        <v/>
      </c>
      <c r="E11" s="172" t="str">
        <f>IF(ISBLANK('3a. Príjmy a výdavky VS'!E16),"",'3a. Príjmy a výdavky VS'!E16/'1. Základné ukazovatele'!H$17*100)</f>
        <v/>
      </c>
      <c r="F11" s="172" t="str">
        <f>IF(ISBLANK('3a. Príjmy a výdavky VS'!F16),"",'3a. Príjmy a výdavky VS'!F16/'1. Základné ukazovatele'!I$17*100)</f>
        <v/>
      </c>
      <c r="G11" s="172" t="str">
        <f>IF(ISBLANK('3a. Príjmy a výdavky VS'!G16),"",'3a. Príjmy a výdavky VS'!G16/'1. Základné ukazovatele'!J$17*100)</f>
        <v/>
      </c>
      <c r="H11" s="172" t="str">
        <f>IF(ISBLANK('3a. Príjmy a výdavky VS'!H16),"",'3a. Príjmy a výdavky VS'!H16/'1. Základné ukazovatele'!K$17*100)</f>
        <v/>
      </c>
      <c r="I11" s="172" t="str">
        <f>IF(ISBLANK('3a. Príjmy a výdavky VS'!I16),"",'3a. Príjmy a výdavky VS'!I16/'1. Základné ukazovatele'!L$17*100)</f>
        <v/>
      </c>
      <c r="J11" s="172" t="str">
        <f>IF(ISBLANK('3a. Príjmy a výdavky VS'!J16),"",'3a. Príjmy a výdavky VS'!J16/'1. Základné ukazovatele'!M$17*100)</f>
        <v/>
      </c>
      <c r="K11" s="172" t="str">
        <f>IF(ISBLANK('3a. Príjmy a výdavky VS'!K16),"",'3a. Príjmy a výdavky VS'!K16/'1. Základné ukazovatele'!N$17*100)</f>
        <v/>
      </c>
      <c r="L11" s="172" t="str">
        <f>IF(ISBLANK('3a. Príjmy a výdavky VS'!L16),"",'3a. Príjmy a výdavky VS'!L16/'1. Základné ukazovatele'!O$17*100)</f>
        <v/>
      </c>
      <c r="M11" s="172" t="str">
        <f>IF(ISBLANK('3a. Príjmy a výdavky VS'!M16),"",'3a. Príjmy a výdavky VS'!M16/'1. Základné ukazovatele'!P$17*100)</f>
        <v/>
      </c>
      <c r="N11" s="172" t="str">
        <f>IF(ISBLANK('3a. Príjmy a výdavky VS'!N16),"",'3a. Príjmy a výdavky VS'!N16/'1. Základné ukazovatele'!Q$17*100)</f>
        <v/>
      </c>
      <c r="O11" s="172" t="str">
        <f>IF(ISBLANK('3a. Príjmy a výdavky VS'!O16),"",'3a. Príjmy a výdavky VS'!O16/'1. Základné ukazovatele'!R$17*100)</f>
        <v/>
      </c>
      <c r="P11" s="172" t="str">
        <f>IF(ISBLANK('3a. Príjmy a výdavky VS'!P16),"",'3a. Príjmy a výdavky VS'!P16/'1. Základné ukazovatele'!S$17*100)</f>
        <v/>
      </c>
      <c r="Q11" s="172">
        <f>IF(ISBLANK('3a. Príjmy a výdavky VS'!Q16),"",'3a. Príjmy a výdavky VS'!Q16/'1. Základné ukazovatele'!T$17*100)</f>
        <v>3.0561288045206436</v>
      </c>
      <c r="R11" s="172">
        <f>IF(ISBLANK('3a. Príjmy a výdavky VS'!R16),"",'3a. Príjmy a výdavky VS'!R16/'1. Základné ukazovatele'!U$17*100)</f>
        <v>2.8002344856225343</v>
      </c>
      <c r="S11" s="172">
        <f>IF(ISBLANK('3a. Príjmy a výdavky VS'!S16),"",'3a. Príjmy a výdavky VS'!S16/'1. Základné ukazovatele'!V$17*100)</f>
        <v>2.6038861170403935</v>
      </c>
      <c r="T11" s="172">
        <f>IF(ISBLANK('3a. Príjmy a výdavky VS'!T16),"",'3a. Príjmy a výdavky VS'!T16/'1. Základné ukazovatele'!W$17*100)</f>
        <v>2.7919809575663659</v>
      </c>
      <c r="U11" s="172">
        <f>IF(ISBLANK('3a. Príjmy a výdavky VS'!U16),"",'3a. Príjmy a výdavky VS'!U16/'1. Základné ukazovatele'!X$17*100)</f>
        <v>2.8792148394902313</v>
      </c>
      <c r="V11" s="172">
        <f>IF(ISBLANK('3a. Príjmy a výdavky VS'!V16),"",'3a. Príjmy a výdavky VS'!V16/'1. Základné ukazovatele'!Y$17*100)</f>
        <v>2.7899928593151104</v>
      </c>
      <c r="W11" s="172">
        <f>IF(ISBLANK('3a. Príjmy a výdavky VS'!W16),"",'3a. Príjmy a výdavky VS'!W16/'1. Základné ukazovatele'!Z$17*100)</f>
        <v>2.7858410732174974</v>
      </c>
      <c r="X11" s="172">
        <f>IF(ISBLANK('3a. Príjmy a výdavky VS'!X16),"",'3a. Príjmy a výdavky VS'!X16/'1. Základné ukazovatele'!AA$17*100)</f>
        <v>2.8853430675460303</v>
      </c>
      <c r="Y11" s="172">
        <f>IF(ISBLANK('3a. Príjmy a výdavky VS'!Y16),"",'3a. Príjmy a výdavky VS'!Y16/'1. Základné ukazovatele'!AB$17*100)</f>
        <v>3.1148519509541588</v>
      </c>
      <c r="Z11" s="172">
        <f>IF(ISBLANK('3a. Príjmy a výdavky VS'!Z16),"",'3a. Príjmy a výdavky VS'!Z16/'1. Základné ukazovatele'!AC$17*100)</f>
        <v>3.2330120856304823</v>
      </c>
      <c r="AA11" s="172">
        <f>IF(ISBLANK('3a. Príjmy a výdavky VS'!AA16),"",'3a. Príjmy a výdavky VS'!AA16/'1. Základné ukazovatele'!AD$17*100)</f>
        <v>3.4275836629709593</v>
      </c>
      <c r="AB11" s="172">
        <f>IF(ISBLANK('3a. Príjmy a výdavky VS'!AB16),"",'3a. Príjmy a výdavky VS'!AB16/'1. Základné ukazovatele'!AE$17*100)</f>
        <v>3.6067711996615461</v>
      </c>
      <c r="AC11" s="172">
        <f>IF(ISBLANK('3a. Príjmy a výdavky VS'!AC16),"",'3a. Príjmy a výdavky VS'!AC16/'1. Základné ukazovatele'!AF$17*100)</f>
        <v>3.6048148548673353</v>
      </c>
      <c r="AD11" s="172">
        <f>IF(ISBLANK('3a. Príjmy a výdavky VS'!AD16),"",'3a. Príjmy a výdavky VS'!AD16/'1. Základné ukazovatele'!AG$17*100)</f>
        <v>3.5614866555156057</v>
      </c>
      <c r="AE11" s="172">
        <f>IF(ISBLANK('3a. Príjmy a výdavky VS'!AE16),"",'3a. Príjmy a výdavky VS'!AE16/'1. Základné ukazovatele'!AH$17*100)</f>
        <v>3.6383779932828335</v>
      </c>
      <c r="AF11" s="172">
        <f>IF(ISBLANK('3a. Príjmy a výdavky VS'!AF16),"",'3a. Príjmy a výdavky VS'!AF16/'1. Základné ukazovatele'!AI$17*100)</f>
        <v>3.6677070446374636</v>
      </c>
      <c r="AG11" s="172">
        <f>IF(ISBLANK('3a. Príjmy a výdavky VS'!AG16),"",'3a. Príjmy a výdavky VS'!AG16/'1. Základné ukazovatele'!AJ$17*100)</f>
        <v>3.5851848798069392</v>
      </c>
      <c r="AH11" s="335">
        <f>IF(ISBLANK('3a. Príjmy a výdavky VS'!AH16),"",'3a. Príjmy a výdavky VS'!AH16/'1. Základné ukazovatele'!AK$17*100)</f>
        <v>3.6393954438453258</v>
      </c>
      <c r="AI11" s="335">
        <f>IF(ISBLANK('3a. Príjmy a výdavky VS'!AI16),"",'3a. Príjmy a výdavky VS'!AI16/'1. Základné ukazovatele'!AL$17*100)</f>
        <v>3.6828238576313987</v>
      </c>
      <c r="AJ11" s="335">
        <f>IF(ISBLANK('3a. Príjmy a výdavky VS'!AJ16),"",'3a. Príjmy a výdavky VS'!AJ16/'1. Základné ukazovatele'!AM$17*100)</f>
        <v>3.7283983566599295</v>
      </c>
      <c r="AK11" s="335">
        <f>IF(ISBLANK('3a. Príjmy a výdavky VS'!AK16),"",'3a. Príjmy a výdavky VS'!AK16/'1. Základné ukazovatele'!AN$17*100)</f>
        <v>3.744955973902798</v>
      </c>
    </row>
    <row r="12" spans="1:37" ht="16.5" customHeight="1">
      <c r="A12" s="119" t="s">
        <v>127</v>
      </c>
      <c r="B12" s="119" t="s">
        <v>128</v>
      </c>
      <c r="C12" s="120" t="s">
        <v>129</v>
      </c>
      <c r="D12" s="172" t="str">
        <f>IF(ISBLANK('3a. Príjmy a výdavky VS'!D17),"",'3a. Príjmy a výdavky VS'!D17/'1. Základné ukazovatele'!G$17*100)</f>
        <v/>
      </c>
      <c r="E12" s="172" t="str">
        <f>IF(ISBLANK('3a. Príjmy a výdavky VS'!E17),"",'3a. Príjmy a výdavky VS'!E17/'1. Základné ukazovatele'!H$17*100)</f>
        <v/>
      </c>
      <c r="F12" s="172" t="str">
        <f>IF(ISBLANK('3a. Príjmy a výdavky VS'!F17),"",'3a. Príjmy a výdavky VS'!F17/'1. Základné ukazovatele'!I$17*100)</f>
        <v/>
      </c>
      <c r="G12" s="172" t="str">
        <f>IF(ISBLANK('3a. Príjmy a výdavky VS'!G17),"",'3a. Príjmy a výdavky VS'!G17/'1. Základné ukazovatele'!J$17*100)</f>
        <v/>
      </c>
      <c r="H12" s="172" t="str">
        <f>IF(ISBLANK('3a. Príjmy a výdavky VS'!H17),"",'3a. Príjmy a výdavky VS'!H17/'1. Základné ukazovatele'!K$17*100)</f>
        <v/>
      </c>
      <c r="I12" s="172" t="str">
        <f>IF(ISBLANK('3a. Príjmy a výdavky VS'!I17),"",'3a. Príjmy a výdavky VS'!I17/'1. Základné ukazovatele'!L$17*100)</f>
        <v/>
      </c>
      <c r="J12" s="172" t="str">
        <f>IF(ISBLANK('3a. Príjmy a výdavky VS'!J17),"",'3a. Príjmy a výdavky VS'!J17/'1. Základné ukazovatele'!M$17*100)</f>
        <v/>
      </c>
      <c r="K12" s="172" t="str">
        <f>IF(ISBLANK('3a. Príjmy a výdavky VS'!K17),"",'3a. Príjmy a výdavky VS'!K17/'1. Základné ukazovatele'!N$17*100)</f>
        <v/>
      </c>
      <c r="L12" s="172" t="str">
        <f>IF(ISBLANK('3a. Príjmy a výdavky VS'!L17),"",'3a. Príjmy a výdavky VS'!L17/'1. Základné ukazovatele'!O$17*100)</f>
        <v/>
      </c>
      <c r="M12" s="172" t="str">
        <f>IF(ISBLANK('3a. Príjmy a výdavky VS'!M17),"",'3a. Príjmy a výdavky VS'!M17/'1. Základné ukazovatele'!P$17*100)</f>
        <v/>
      </c>
      <c r="N12" s="172" t="str">
        <f>IF(ISBLANK('3a. Príjmy a výdavky VS'!N17),"",'3a. Príjmy a výdavky VS'!N17/'1. Základné ukazovatele'!Q$17*100)</f>
        <v/>
      </c>
      <c r="O12" s="172" t="str">
        <f>IF(ISBLANK('3a. Príjmy a výdavky VS'!O17),"",'3a. Príjmy a výdavky VS'!O17/'1. Základné ukazovatele'!R$17*100)</f>
        <v/>
      </c>
      <c r="P12" s="172" t="str">
        <f>IF(ISBLANK('3a. Príjmy a výdavky VS'!P17),"",'3a. Príjmy a výdavky VS'!P17/'1. Základné ukazovatele'!S$17*100)</f>
        <v/>
      </c>
      <c r="Q12" s="172">
        <f>IF(ISBLANK('3a. Príjmy a výdavky VS'!Q17),"",'3a. Príjmy a výdavky VS'!Q17/'1. Základné ukazovatele'!T$17*100)</f>
        <v>0</v>
      </c>
      <c r="R12" s="172">
        <f>IF(ISBLANK('3a. Príjmy a výdavky VS'!R17),"",'3a. Príjmy a výdavky VS'!R17/'1. Základné ukazovatele'!U$17*100)</f>
        <v>0</v>
      </c>
      <c r="S12" s="172">
        <f>IF(ISBLANK('3a. Príjmy a výdavky VS'!S17),"",'3a. Príjmy a výdavky VS'!S17/'1. Základné ukazovatele'!V$17*100)</f>
        <v>0</v>
      </c>
      <c r="T12" s="172">
        <f>IF(ISBLANK('3a. Príjmy a výdavky VS'!T17),"",'3a. Príjmy a výdavky VS'!T17/'1. Základné ukazovatele'!W$17*100)</f>
        <v>0</v>
      </c>
      <c r="U12" s="172">
        <f>IF(ISBLANK('3a. Príjmy a výdavky VS'!U17),"",'3a. Príjmy a výdavky VS'!U17/'1. Základné ukazovatele'!X$17*100)</f>
        <v>0</v>
      </c>
      <c r="V12" s="172">
        <f>IF(ISBLANK('3a. Príjmy a výdavky VS'!V17),"",'3a. Príjmy a výdavky VS'!V17/'1. Základné ukazovatele'!Y$17*100)</f>
        <v>0.12392236615234979</v>
      </c>
      <c r="W12" s="172">
        <f>IF(ISBLANK('3a. Príjmy a výdavky VS'!W17),"",'3a. Príjmy a výdavky VS'!W17/'1. Základné ukazovatele'!Z$17*100)</f>
        <v>0.18574938318206216</v>
      </c>
      <c r="X12" s="172">
        <f>IF(ISBLANK('3a. Príjmy a výdavky VS'!X17),"",'3a. Príjmy a výdavky VS'!X17/'1. Základné ukazovatele'!AA$17*100)</f>
        <v>0.17979180430052141</v>
      </c>
      <c r="Y12" s="172">
        <f>IF(ISBLANK('3a. Príjmy a výdavky VS'!Y17),"",'3a. Príjmy a výdavky VS'!Y17/'1. Základné ukazovatele'!AB$17*100)</f>
        <v>0.16793961402373878</v>
      </c>
      <c r="Z12" s="172">
        <f>IF(ISBLANK('3a. Príjmy a výdavky VS'!Z17),"",'3a. Príjmy a výdavky VS'!Z17/'1. Základné ukazovatele'!AC$17*100)</f>
        <v>0.12764652708791391</v>
      </c>
      <c r="AA12" s="172">
        <f>IF(ISBLANK('3a. Príjmy a výdavky VS'!AA17),"",'3a. Príjmy a výdavky VS'!AA17/'1. Základné ukazovatele'!AD$17*100)</f>
        <v>0.13704100429904326</v>
      </c>
      <c r="AB12" s="172">
        <f>IF(ISBLANK('3a. Príjmy a výdavky VS'!AB17),"",'3a. Príjmy a výdavky VS'!AB17/'1. Základné ukazovatele'!AE$17*100)</f>
        <v>0.13075120970940532</v>
      </c>
      <c r="AC12" s="172">
        <f>IF(ISBLANK('3a. Príjmy a výdavky VS'!AC17),"",'3a. Príjmy a výdavky VS'!AC17/'1. Základné ukazovatele'!AF$17*100)</f>
        <v>0.10589203206934644</v>
      </c>
      <c r="AD12" s="172">
        <f>IF(ISBLANK('3a. Príjmy a výdavky VS'!AD17),"",'3a. Príjmy a výdavky VS'!AD17/'1. Základné ukazovatele'!AG$17*100)</f>
        <v>0.12690430525783969</v>
      </c>
      <c r="AE12" s="172">
        <f>IF(ISBLANK('3a. Príjmy a výdavky VS'!AE17),"",'3a. Príjmy a výdavky VS'!AE17/'1. Základné ukazovatele'!AH$17*100)</f>
        <v>0.14536141118655405</v>
      </c>
      <c r="AF12" s="172">
        <f>IF(ISBLANK('3a. Príjmy a výdavky VS'!AF17),"",'3a. Príjmy a výdavky VS'!AF17/'1. Základné ukazovatele'!AI$17*100)</f>
        <v>0.11590752722210199</v>
      </c>
      <c r="AG12" s="172">
        <f>IF(ISBLANK('3a. Príjmy a výdavky VS'!AG17),"",'3a. Príjmy a výdavky VS'!AG17/'1. Základné ukazovatele'!AJ$17*100)</f>
        <v>0.10545703289916181</v>
      </c>
      <c r="AH12" s="335">
        <f>IF(ISBLANK('3a. Príjmy a výdavky VS'!AH17),"",'3a. Príjmy a výdavky VS'!AH17/'1. Základné ukazovatele'!AK$17*100)</f>
        <v>0.1133711009696278</v>
      </c>
      <c r="AI12" s="335">
        <f>IF(ISBLANK('3a. Príjmy a výdavky VS'!AI17),"",'3a. Príjmy a výdavky VS'!AI17/'1. Základné ukazovatele'!AL$17*100)</f>
        <v>0.10869010319794434</v>
      </c>
      <c r="AJ12" s="335">
        <f>IF(ISBLANK('3a. Príjmy a výdavky VS'!AJ17),"",'3a. Príjmy a výdavky VS'!AJ17/'1. Základné ukazovatele'!AM$17*100)</f>
        <v>0.10486022838990798</v>
      </c>
      <c r="AK12" s="335">
        <f>IF(ISBLANK('3a. Príjmy a výdavky VS'!AK17),"",'3a. Príjmy a výdavky VS'!AK17/'1. Základné ukazovatele'!AN$17*100)</f>
        <v>0.10322493017663209</v>
      </c>
    </row>
    <row r="13" spans="1:37" ht="16.5" customHeight="1">
      <c r="A13" s="121" t="s">
        <v>130</v>
      </c>
      <c r="B13" s="121" t="s">
        <v>131</v>
      </c>
      <c r="C13" s="114" t="s">
        <v>132</v>
      </c>
      <c r="D13" s="172" t="str">
        <f>IF(ISBLANK('3a. Príjmy a výdavky VS'!D18),"",'3a. Príjmy a výdavky VS'!D18/'1. Základné ukazovatele'!G$17*100)</f>
        <v/>
      </c>
      <c r="E13" s="172" t="str">
        <f>IF(ISBLANK('3a. Príjmy a výdavky VS'!E18),"",'3a. Príjmy a výdavky VS'!E18/'1. Základné ukazovatele'!H$17*100)</f>
        <v/>
      </c>
      <c r="F13" s="172" t="str">
        <f>IF(ISBLANK('3a. Príjmy a výdavky VS'!F18),"",'3a. Príjmy a výdavky VS'!F18/'1. Základné ukazovatele'!I$17*100)</f>
        <v/>
      </c>
      <c r="G13" s="172" t="str">
        <f>IF(ISBLANK('3a. Príjmy a výdavky VS'!G18),"",'3a. Príjmy a výdavky VS'!G18/'1. Základné ukazovatele'!J$17*100)</f>
        <v/>
      </c>
      <c r="H13" s="172" t="str">
        <f>IF(ISBLANK('3a. Príjmy a výdavky VS'!H18),"",'3a. Príjmy a výdavky VS'!H18/'1. Základné ukazovatele'!K$17*100)</f>
        <v/>
      </c>
      <c r="I13" s="172" t="str">
        <f>IF(ISBLANK('3a. Príjmy a výdavky VS'!I18),"",'3a. Príjmy a výdavky VS'!I18/'1. Základné ukazovatele'!L$17*100)</f>
        <v/>
      </c>
      <c r="J13" s="172" t="str">
        <f>IF(ISBLANK('3a. Príjmy a výdavky VS'!J18),"",'3a. Príjmy a výdavky VS'!J18/'1. Základné ukazovatele'!M$17*100)</f>
        <v/>
      </c>
      <c r="K13" s="172" t="str">
        <f>IF(ISBLANK('3a. Príjmy a výdavky VS'!K18),"",'3a. Príjmy a výdavky VS'!K18/'1. Základné ukazovatele'!N$17*100)</f>
        <v/>
      </c>
      <c r="L13" s="172" t="str">
        <f>IF(ISBLANK('3a. Príjmy a výdavky VS'!L18),"",'3a. Príjmy a výdavky VS'!L18/'1. Základné ukazovatele'!O$17*100)</f>
        <v/>
      </c>
      <c r="M13" s="172" t="str">
        <f>IF(ISBLANK('3a. Príjmy a výdavky VS'!M18),"",'3a. Príjmy a výdavky VS'!M18/'1. Základné ukazovatele'!P$17*100)</f>
        <v/>
      </c>
      <c r="N13" s="172" t="str">
        <f>IF(ISBLANK('3a. Príjmy a výdavky VS'!N18),"",'3a. Príjmy a výdavky VS'!N18/'1. Základné ukazovatele'!Q$17*100)</f>
        <v/>
      </c>
      <c r="O13" s="172" t="str">
        <f>IF(ISBLANK('3a. Príjmy a výdavky VS'!O18),"",'3a. Príjmy a výdavky VS'!O18/'1. Základné ukazovatele'!R$17*100)</f>
        <v/>
      </c>
      <c r="P13" s="172" t="str">
        <f>IF(ISBLANK('3a. Príjmy a výdavky VS'!P18),"",'3a. Príjmy a výdavky VS'!P18/'1. Základné ukazovatele'!S$17*100)</f>
        <v/>
      </c>
      <c r="Q13" s="172">
        <f>IF(ISBLANK('3a. Príjmy a výdavky VS'!Q18),"",'3a. Príjmy a výdavky VS'!Q18/'1. Základné ukazovatele'!T$17*100)</f>
        <v>3.0448797052362568</v>
      </c>
      <c r="R13" s="172">
        <f>IF(ISBLANK('3a. Príjmy a výdavky VS'!R18),"",'3a. Príjmy a výdavky VS'!R18/'1. Základné ukazovatele'!U$17*100)</f>
        <v>2.4618992086500526</v>
      </c>
      <c r="S13" s="172">
        <f>IF(ISBLANK('3a. Príjmy a výdavky VS'!S18),"",'3a. Príjmy a výdavky VS'!S18/'1. Základné ukazovatele'!V$17*100)</f>
        <v>2.4142436636707423</v>
      </c>
      <c r="T13" s="172">
        <f>IF(ISBLANK('3a. Príjmy a výdavky VS'!T18),"",'3a. Príjmy a výdavky VS'!T18/'1. Základné ukazovatele'!W$17*100)</f>
        <v>2.3721888328132961</v>
      </c>
      <c r="U13" s="172">
        <f>IF(ISBLANK('3a. Príjmy a výdavky VS'!U18),"",'3a. Príjmy a výdavky VS'!U18/'1. Základné ukazovatele'!X$17*100)</f>
        <v>2.3258304895317354</v>
      </c>
      <c r="V13" s="172">
        <f>IF(ISBLANK('3a. Príjmy a výdavky VS'!V18),"",'3a. Príjmy a výdavky VS'!V18/'1. Základné ukazovatele'!Y$17*100)</f>
        <v>2.8372942029160257</v>
      </c>
      <c r="W13" s="172">
        <f>IF(ISBLANK('3a. Príjmy a výdavky VS'!W18),"",'3a. Príjmy a výdavky VS'!W18/'1. Základné ukazovatele'!Z$17*100)</f>
        <v>3.2710642182902023</v>
      </c>
      <c r="X13" s="172">
        <f>IF(ISBLANK('3a. Príjmy a výdavky VS'!X18),"",'3a. Príjmy a výdavky VS'!X18/'1. Základné ukazovatele'!AA$17*100)</f>
        <v>3.6289503249092081</v>
      </c>
      <c r="Y13" s="172">
        <f>IF(ISBLANK('3a. Príjmy a výdavky VS'!Y18),"",'3a. Príjmy a výdavky VS'!Y18/'1. Základné ukazovatele'!AB$17*100)</f>
        <v>3.4519759475432967</v>
      </c>
      <c r="Z13" s="172">
        <f>IF(ISBLANK('3a. Príjmy a výdavky VS'!Z18),"",'3a. Príjmy a výdavky VS'!Z18/'1. Základné ukazovatele'!AC$17*100)</f>
        <v>3.4433230069538281</v>
      </c>
      <c r="AA13" s="172">
        <f>IF(ISBLANK('3a. Príjmy a výdavky VS'!AA18),"",'3a. Príjmy a výdavky VS'!AA18/'1. Základné ukazovatele'!AD$17*100)</f>
        <v>3.25989771356475</v>
      </c>
      <c r="AB13" s="172">
        <f>IF(ISBLANK('3a. Príjmy a výdavky VS'!AB18),"",'3a. Príjmy a výdavky VS'!AB18/'1. Základné ukazovatele'!AE$17*100)</f>
        <v>3.0443237526111213</v>
      </c>
      <c r="AC13" s="172">
        <f>IF(ISBLANK('3a. Príjmy a výdavky VS'!AC18),"",'3a. Príjmy a výdavky VS'!AC18/'1. Základné ukazovatele'!AF$17*100)</f>
        <v>2.9683314143463884</v>
      </c>
      <c r="AD13" s="172">
        <f>IF(ISBLANK('3a. Príjmy a výdavky VS'!AD18),"",'3a. Príjmy a výdavky VS'!AD18/'1. Základné ukazovatele'!AG$17*100)</f>
        <v>3.563731256162106</v>
      </c>
      <c r="AE13" s="172">
        <f>IF(ISBLANK('3a. Príjmy a výdavky VS'!AE18),"",'3a. Príjmy a výdavky VS'!AE18/'1. Základné ukazovatele'!AH$17*100)</f>
        <v>4.1198894284592686</v>
      </c>
      <c r="AF13" s="172">
        <f>IF(ISBLANK('3a. Príjmy a výdavky VS'!AF18),"",'3a. Príjmy a výdavky VS'!AF18/'1. Základné ukazovatele'!AI$17*100)</f>
        <v>3.6264822357816806</v>
      </c>
      <c r="AG13" s="172">
        <f>IF(ISBLANK('3a. Príjmy a výdavky VS'!AG18),"",'3a. Príjmy a výdavky VS'!AG18/'1. Základné ukazovatele'!AJ$17*100)</f>
        <v>4.0275054185552408</v>
      </c>
      <c r="AH13" s="335">
        <f>IF(ISBLANK('3a. Príjmy a výdavky VS'!AH18),"",'3a. Príjmy a výdavky VS'!AH18/'1. Základné ukazovatele'!AK$17*100)</f>
        <v>4.0321071829471942</v>
      </c>
      <c r="AI13" s="335">
        <f>IF(ISBLANK('3a. Príjmy a výdavky VS'!AI18),"",'3a. Príjmy a výdavky VS'!AI18/'1. Základné ukazovatele'!AL$17*100)</f>
        <v>3.9331183278852127</v>
      </c>
      <c r="AJ13" s="335">
        <f>IF(ISBLANK('3a. Príjmy a výdavky VS'!AJ18),"",'3a. Príjmy a výdavky VS'!AJ18/'1. Základné ukazovatele'!AM$17*100)</f>
        <v>3.8724500484930169</v>
      </c>
      <c r="AK13" s="335">
        <f>IF(ISBLANK('3a. Príjmy a výdavky VS'!AK18),"",'3a. Príjmy a výdavky VS'!AK18/'1. Základné ukazovatele'!AN$17*100)</f>
        <v>3.8207960387434134</v>
      </c>
    </row>
    <row r="14" spans="1:37" ht="16.5" customHeight="1">
      <c r="A14" s="122" t="s">
        <v>133</v>
      </c>
      <c r="B14" s="122" t="s">
        <v>134</v>
      </c>
      <c r="C14" s="114" t="s">
        <v>135</v>
      </c>
      <c r="D14" s="172" t="str">
        <f>IF(ISBLANK('3a. Príjmy a výdavky VS'!D20),"",'3a. Príjmy a výdavky VS'!D20/'1. Základné ukazovatele'!G$17*100)</f>
        <v/>
      </c>
      <c r="E14" s="172" t="str">
        <f>IF(ISBLANK('3a. Príjmy a výdavky VS'!E20),"",'3a. Príjmy a výdavky VS'!E20/'1. Základné ukazovatele'!H$17*100)</f>
        <v/>
      </c>
      <c r="F14" s="172" t="str">
        <f>IF(ISBLANK('3a. Príjmy a výdavky VS'!F20),"",'3a. Príjmy a výdavky VS'!F20/'1. Základné ukazovatele'!I$17*100)</f>
        <v/>
      </c>
      <c r="G14" s="172" t="str">
        <f>IF(ISBLANK('3a. Príjmy a výdavky VS'!G20),"",'3a. Príjmy a výdavky VS'!G20/'1. Základné ukazovatele'!J$17*100)</f>
        <v/>
      </c>
      <c r="H14" s="172" t="str">
        <f>IF(ISBLANK('3a. Príjmy a výdavky VS'!H20),"",'3a. Príjmy a výdavky VS'!H20/'1. Základné ukazovatele'!K$17*100)</f>
        <v/>
      </c>
      <c r="I14" s="172" t="str">
        <f>IF(ISBLANK('3a. Príjmy a výdavky VS'!I20),"",'3a. Príjmy a výdavky VS'!I20/'1. Základné ukazovatele'!L$17*100)</f>
        <v/>
      </c>
      <c r="J14" s="172" t="str">
        <f>IF(ISBLANK('3a. Príjmy a výdavky VS'!J20),"",'3a. Príjmy a výdavky VS'!J20/'1. Základné ukazovatele'!M$17*100)</f>
        <v/>
      </c>
      <c r="K14" s="172" t="str">
        <f>IF(ISBLANK('3a. Príjmy a výdavky VS'!K20),"",'3a. Príjmy a výdavky VS'!K20/'1. Základné ukazovatele'!N$17*100)</f>
        <v/>
      </c>
      <c r="L14" s="172" t="str">
        <f>IF(ISBLANK('3a. Príjmy a výdavky VS'!L20),"",'3a. Príjmy a výdavky VS'!L20/'1. Základné ukazovatele'!O$17*100)</f>
        <v/>
      </c>
      <c r="M14" s="172" t="str">
        <f>IF(ISBLANK('3a. Príjmy a výdavky VS'!M20),"",'3a. Príjmy a výdavky VS'!M20/'1. Základné ukazovatele'!P$17*100)</f>
        <v/>
      </c>
      <c r="N14" s="172" t="str">
        <f>IF(ISBLANK('3a. Príjmy a výdavky VS'!N20),"",'3a. Príjmy a výdavky VS'!N20/'1. Základné ukazovatele'!Q$17*100)</f>
        <v/>
      </c>
      <c r="O14" s="172" t="str">
        <f>IF(ISBLANK('3a. Príjmy a výdavky VS'!O20),"",'3a. Príjmy a výdavky VS'!O20/'1. Základné ukazovatele'!R$17*100)</f>
        <v/>
      </c>
      <c r="P14" s="172" t="str">
        <f>IF(ISBLANK('3a. Príjmy a výdavky VS'!P20),"",'3a. Príjmy a výdavky VS'!P20/'1. Základné ukazovatele'!S$17*100)</f>
        <v/>
      </c>
      <c r="Q14" s="172">
        <f>IF(ISBLANK('3a. Príjmy a výdavky VS'!Q20),"",'3a. Príjmy a výdavky VS'!Q20/'1. Základné ukazovatele'!T$17*100)</f>
        <v>0.30043496906205963</v>
      </c>
      <c r="R14" s="172">
        <f>IF(ISBLANK('3a. Príjmy a výdavky VS'!R20),"",'3a. Príjmy a výdavky VS'!R20/'1. Základné ukazovatele'!U$17*100)</f>
        <v>0.24315784379385871</v>
      </c>
      <c r="S14" s="172">
        <f>IF(ISBLANK('3a. Príjmy a výdavky VS'!S20),"",'3a. Príjmy a výdavky VS'!S20/'1. Základné ukazovatele'!V$17*100)</f>
        <v>0.22164893702156513</v>
      </c>
      <c r="T14" s="172">
        <f>IF(ISBLANK('3a. Príjmy a výdavky VS'!T20),"",'3a. Príjmy a výdavky VS'!T20/'1. Základné ukazovatele'!W$17*100)</f>
        <v>0.19991763170202217</v>
      </c>
      <c r="U14" s="172">
        <f>IF(ISBLANK('3a. Príjmy a výdavky VS'!U20),"",'3a. Príjmy a výdavky VS'!U20/'1. Základné ukazovatele'!X$17*100)</f>
        <v>0.22670478897997495</v>
      </c>
      <c r="V14" s="172">
        <f>IF(ISBLANK('3a. Príjmy a výdavky VS'!V20),"",'3a. Príjmy a výdavky VS'!V20/'1. Základné ukazovatele'!Y$17*100)</f>
        <v>0.23818002296272775</v>
      </c>
      <c r="W14" s="172">
        <f>IF(ISBLANK('3a. Príjmy a výdavky VS'!W20),"",'3a. Príjmy a výdavky VS'!W20/'1. Základné ukazovatele'!Z$17*100)</f>
        <v>0.22865169933505131</v>
      </c>
      <c r="X14" s="172">
        <f>IF(ISBLANK('3a. Príjmy a výdavky VS'!X20),"",'3a. Príjmy a výdavky VS'!X20/'1. Základné ukazovatele'!AA$17*100)</f>
        <v>0.20155817075431437</v>
      </c>
      <c r="Y14" s="172">
        <f>IF(ISBLANK('3a. Príjmy a výdavky VS'!Y20),"",'3a. Príjmy a výdavky VS'!Y20/'1. Základné ukazovatele'!AB$17*100)</f>
        <v>0.21956442902368981</v>
      </c>
      <c r="Z14" s="172">
        <f>IF(ISBLANK('3a. Príjmy a výdavky VS'!Z20),"",'3a. Príjmy a výdavky VS'!Z20/'1. Základné ukazovatele'!AC$17*100)</f>
        <v>0.21001666658819876</v>
      </c>
      <c r="AA14" s="172">
        <f>IF(ISBLANK('3a. Príjmy a výdavky VS'!AA20),"",'3a. Príjmy a výdavky VS'!AA20/'1. Základné ukazovatele'!AD$17*100)</f>
        <v>0.2316997116616949</v>
      </c>
      <c r="AB14" s="172">
        <f>IF(ISBLANK('3a. Príjmy a výdavky VS'!AB20),"",'3a. Príjmy a výdavky VS'!AB20/'1. Základné ukazovatele'!AE$17*100)</f>
        <v>0.25977947592479972</v>
      </c>
      <c r="AC14" s="172">
        <f>IF(ISBLANK('3a. Príjmy a výdavky VS'!AC20),"",'3a. Príjmy a výdavky VS'!AC20/'1. Základné ukazovatele'!AF$17*100)</f>
        <v>0.24923505575664279</v>
      </c>
      <c r="AD14" s="172">
        <f>IF(ISBLANK('3a. Príjmy a výdavky VS'!AD20),"",'3a. Príjmy a výdavky VS'!AD20/'1. Základné ukazovatele'!AG$17*100)</f>
        <v>0.28425787400609226</v>
      </c>
      <c r="AE14" s="172">
        <f>IF(ISBLANK('3a. Príjmy a výdavky VS'!AE20),"",'3a. Príjmy a výdavky VS'!AE20/'1. Základné ukazovatele'!AH$17*100)</f>
        <v>0.28602843891304036</v>
      </c>
      <c r="AF14" s="172">
        <f>IF(ISBLANK('3a. Príjmy a výdavky VS'!AF20),"",'3a. Príjmy a výdavky VS'!AF20/'1. Základné ukazovatele'!AI$17*100)</f>
        <v>0.34770481583291074</v>
      </c>
      <c r="AG14" s="172">
        <f>IF(ISBLANK('3a. Príjmy a výdavky VS'!AG20),"",'3a. Príjmy a výdavky VS'!AG20/'1. Základné ukazovatele'!AJ$17*100)</f>
        <v>0.40397724626694181</v>
      </c>
      <c r="AH14" s="335">
        <f>IF(ISBLANK('3a. Príjmy a výdavky VS'!AH20),"",'3a. Príjmy a výdavky VS'!AH20/'1. Základné ukazovatele'!AK$17*100)</f>
        <v>0.37798432228745144</v>
      </c>
      <c r="AI14" s="335">
        <f>IF(ISBLANK('3a. Príjmy a výdavky VS'!AI20),"",'3a. Príjmy a výdavky VS'!AI20/'1. Základné ukazovatele'!AL$17*100)</f>
        <v>0.34818556119975713</v>
      </c>
      <c r="AJ14" s="335">
        <f>IF(ISBLANK('3a. Príjmy a výdavky VS'!AJ20),"",'3a. Príjmy a výdavky VS'!AJ20/'1. Základné ukazovatele'!AM$17*100)</f>
        <v>0.36589893576228188</v>
      </c>
      <c r="AK14" s="335">
        <f>IF(ISBLANK('3a. Príjmy a výdavky VS'!AK20),"",'3a. Príjmy a výdavky VS'!AK20/'1. Základné ukazovatele'!AN$17*100)</f>
        <v>0.35582386286711382</v>
      </c>
    </row>
    <row r="15" spans="1:37" ht="16.5" customHeight="1">
      <c r="A15" s="124" t="s">
        <v>115</v>
      </c>
      <c r="B15" s="125" t="s">
        <v>136</v>
      </c>
      <c r="C15" s="114" t="s">
        <v>137</v>
      </c>
      <c r="D15" s="172" t="str">
        <f>IF(ISBLANK('3a. Príjmy a výdavky VS'!D21),"",'3a. Príjmy a výdavky VS'!D21/'1. Základné ukazovatele'!G$17*100)</f>
        <v/>
      </c>
      <c r="E15" s="172" t="str">
        <f>IF(ISBLANK('3a. Príjmy a výdavky VS'!E21),"",'3a. Príjmy a výdavky VS'!E21/'1. Základné ukazovatele'!H$17*100)</f>
        <v/>
      </c>
      <c r="F15" s="172" t="str">
        <f>IF(ISBLANK('3a. Príjmy a výdavky VS'!F21),"",'3a. Príjmy a výdavky VS'!F21/'1. Základné ukazovatele'!I$17*100)</f>
        <v/>
      </c>
      <c r="G15" s="172" t="str">
        <f>IF(ISBLANK('3a. Príjmy a výdavky VS'!G21),"",'3a. Príjmy a výdavky VS'!G21/'1. Základné ukazovatele'!J$17*100)</f>
        <v/>
      </c>
      <c r="H15" s="172" t="str">
        <f>IF(ISBLANK('3a. Príjmy a výdavky VS'!H21),"",'3a. Príjmy a výdavky VS'!H21/'1. Základné ukazovatele'!K$17*100)</f>
        <v/>
      </c>
      <c r="I15" s="172" t="str">
        <f>IF(ISBLANK('3a. Príjmy a výdavky VS'!I21),"",'3a. Príjmy a výdavky VS'!I21/'1. Základné ukazovatele'!L$17*100)</f>
        <v/>
      </c>
      <c r="J15" s="172" t="str">
        <f>IF(ISBLANK('3a. Príjmy a výdavky VS'!J21),"",'3a. Príjmy a výdavky VS'!J21/'1. Základné ukazovatele'!M$17*100)</f>
        <v/>
      </c>
      <c r="K15" s="172" t="str">
        <f>IF(ISBLANK('3a. Príjmy a výdavky VS'!K21),"",'3a. Príjmy a výdavky VS'!K21/'1. Základné ukazovatele'!N$17*100)</f>
        <v/>
      </c>
      <c r="L15" s="172" t="str">
        <f>IF(ISBLANK('3a. Príjmy a výdavky VS'!L21),"",'3a. Príjmy a výdavky VS'!L21/'1. Základné ukazovatele'!O$17*100)</f>
        <v/>
      </c>
      <c r="M15" s="172" t="str">
        <f>IF(ISBLANK('3a. Príjmy a výdavky VS'!M21),"",'3a. Príjmy a výdavky VS'!M21/'1. Základné ukazovatele'!P$17*100)</f>
        <v/>
      </c>
      <c r="N15" s="172" t="str">
        <f>IF(ISBLANK('3a. Príjmy a výdavky VS'!N21),"",'3a. Príjmy a výdavky VS'!N21/'1. Základné ukazovatele'!Q$17*100)</f>
        <v/>
      </c>
      <c r="O15" s="172" t="str">
        <f>IF(ISBLANK('3a. Príjmy a výdavky VS'!O21),"",'3a. Príjmy a výdavky VS'!O21/'1. Základné ukazovatele'!R$17*100)</f>
        <v/>
      </c>
      <c r="P15" s="172" t="str">
        <f>IF(ISBLANK('3a. Príjmy a výdavky VS'!P21),"",'3a. Príjmy a výdavky VS'!P21/'1. Základné ukazovatele'!S$17*100)</f>
        <v/>
      </c>
      <c r="Q15" s="172">
        <f>IF(ISBLANK('3a. Príjmy a výdavky VS'!Q21),"",'3a. Príjmy a výdavky VS'!Q21/'1. Základné ukazovatele'!T$17*100)</f>
        <v>3.625617373090264E-2</v>
      </c>
      <c r="R15" s="172">
        <f>IF(ISBLANK('3a. Príjmy a výdavky VS'!R21),"",'3a. Príjmy a výdavky VS'!R21/'1. Základné ukazovatele'!U$17*100)</f>
        <v>3.7296015461688453E-2</v>
      </c>
      <c r="S15" s="172">
        <f>IF(ISBLANK('3a. Príjmy a výdavky VS'!S21),"",'3a. Príjmy a výdavky VS'!S21/'1. Základné ukazovatele'!V$17*100)</f>
        <v>3.5673180874390885E-2</v>
      </c>
      <c r="T15" s="172">
        <f>IF(ISBLANK('3a. Príjmy a výdavky VS'!T21),"",'3a. Príjmy a výdavky VS'!T21/'1. Základné ukazovatele'!W$17*100)</f>
        <v>3.4586308713588677E-2</v>
      </c>
      <c r="U15" s="172">
        <f>IF(ISBLANK('3a. Príjmy a výdavky VS'!U21),"",'3a. Príjmy a výdavky VS'!U21/'1. Základné ukazovatele'!X$17*100)</f>
        <v>3.6853227285304276E-2</v>
      </c>
      <c r="V15" s="172">
        <f>IF(ISBLANK('3a. Príjmy a výdavky VS'!V21),"",'3a. Príjmy a výdavky VS'!V21/'1. Základné ukazovatele'!Y$17*100)</f>
        <v>3.798362063537359E-2</v>
      </c>
      <c r="W15" s="172">
        <f>IF(ISBLANK('3a. Príjmy a výdavky VS'!W21),"",'3a. Príjmy a výdavky VS'!W21/'1. Základné ukazovatele'!Z$17*100)</f>
        <v>3.7489730585418671E-2</v>
      </c>
      <c r="X15" s="172">
        <f>IF(ISBLANK('3a. Príjmy a výdavky VS'!X21),"",'3a. Príjmy a výdavky VS'!X21/'1. Základné ukazovatele'!AA$17*100)</f>
        <v>3.5821504597748341E-2</v>
      </c>
      <c r="Y15" s="172">
        <f>IF(ISBLANK('3a. Príjmy a výdavky VS'!Y21),"",'3a. Príjmy a výdavky VS'!Y21/'1. Základné ukazovatele'!AB$17*100)</f>
        <v>3.6557724915953618E-2</v>
      </c>
      <c r="Z15" s="172">
        <f>IF(ISBLANK('3a. Príjmy a výdavky VS'!Z21),"",'3a. Príjmy a výdavky VS'!Z21/'1. Základné ukazovatele'!AC$17*100)</f>
        <v>3.6584102711380836E-2</v>
      </c>
      <c r="AA15" s="172">
        <f>IF(ISBLANK('3a. Príjmy a výdavky VS'!AA21),"",'3a. Príjmy a výdavky VS'!AA21/'1. Základné ukazovatele'!AD$17*100)</f>
        <v>3.4603919761531043E-2</v>
      </c>
      <c r="AB15" s="172">
        <f>IF(ISBLANK('3a. Príjmy a výdavky VS'!AB21),"",'3a. Príjmy a výdavky VS'!AB21/'1. Základné ukazovatele'!AE$17*100)</f>
        <v>3.666834130992358E-2</v>
      </c>
      <c r="AC15" s="172">
        <f>IF(ISBLANK('3a. Príjmy a výdavky VS'!AC21),"",'3a. Príjmy a výdavky VS'!AC21/'1. Základné ukazovatele'!AF$17*100)</f>
        <v>3.7739369766519718E-2</v>
      </c>
      <c r="AD15" s="172">
        <f>IF(ISBLANK('3a. Príjmy a výdavky VS'!AD21),"",'3a. Príjmy a výdavky VS'!AD21/'1. Základné ukazovatele'!AG$17*100)</f>
        <v>3.6680777173353211E-2</v>
      </c>
      <c r="AE15" s="172">
        <f>IF(ISBLANK('3a. Príjmy a výdavky VS'!AE21),"",'3a. Príjmy a výdavky VS'!AE21/'1. Základné ukazovatele'!AH$17*100)</f>
        <v>3.360218962183225E-2</v>
      </c>
      <c r="AF15" s="172">
        <f>IF(ISBLANK('3a. Príjmy a výdavky VS'!AF21),"",'3a. Príjmy a výdavky VS'!AF21/'1. Základné ukazovatele'!AI$17*100)</f>
        <v>3.2261138370000941E-2</v>
      </c>
      <c r="AG15" s="172">
        <f>IF(ISBLANK('3a. Príjmy a výdavky VS'!AG21),"",'3a. Príjmy a výdavky VS'!AG21/'1. Základné ukazovatele'!AJ$17*100)</f>
        <v>3.5940729136367415E-2</v>
      </c>
      <c r="AH15" s="335">
        <f>IF(ISBLANK('3a. Príjmy a výdavky VS'!AH21),"",'3a. Príjmy a výdavky VS'!AH21/'1. Základné ukazovatele'!AK$17*100)</f>
        <v>5.0698382171093903E-2</v>
      </c>
      <c r="AI15" s="335">
        <f>IF(ISBLANK('3a. Príjmy a výdavky VS'!AI21),"",'3a. Príjmy a výdavky VS'!AI21/'1. Základné ukazovatele'!AL$17*100)</f>
        <v>4.7536618847335448E-2</v>
      </c>
      <c r="AJ15" s="335">
        <f>IF(ISBLANK('3a. Príjmy a výdavky VS'!AJ21),"",'3a. Príjmy a výdavky VS'!AJ21/'1. Základné ukazovatele'!AM$17*100)</f>
        <v>4.649018785476218E-2</v>
      </c>
      <c r="AK15" s="335">
        <f>IF(ISBLANK('3a. Príjmy a výdavky VS'!AK21),"",'3a. Príjmy a výdavky VS'!AK21/'1. Základné ukazovatele'!AN$17*100)</f>
        <v>4.4594599875173037E-2</v>
      </c>
    </row>
    <row r="16" spans="1:37" ht="16.5" customHeight="1">
      <c r="A16" s="126" t="s">
        <v>138</v>
      </c>
      <c r="B16" s="127" t="s">
        <v>139</v>
      </c>
      <c r="C16" s="110" t="s">
        <v>140</v>
      </c>
      <c r="D16" s="172" t="str">
        <f>IF(ISBLANK('3a. Príjmy a výdavky VS'!D23),"",'3a. Príjmy a výdavky VS'!D23/'1. Základné ukazovatele'!G$17*100)</f>
        <v/>
      </c>
      <c r="E16" s="172" t="str">
        <f>IF(ISBLANK('3a. Príjmy a výdavky VS'!E23),"",'3a. Príjmy a výdavky VS'!E23/'1. Základné ukazovatele'!H$17*100)</f>
        <v/>
      </c>
      <c r="F16" s="172" t="str">
        <f>IF(ISBLANK('3a. Príjmy a výdavky VS'!F23),"",'3a. Príjmy a výdavky VS'!F23/'1. Základné ukazovatele'!I$17*100)</f>
        <v/>
      </c>
      <c r="G16" s="172" t="str">
        <f>IF(ISBLANK('3a. Príjmy a výdavky VS'!G23),"",'3a. Príjmy a výdavky VS'!G23/'1. Základné ukazovatele'!J$17*100)</f>
        <v/>
      </c>
      <c r="H16" s="172" t="str">
        <f>IF(ISBLANK('3a. Príjmy a výdavky VS'!H23),"",'3a. Príjmy a výdavky VS'!H23/'1. Základné ukazovatele'!K$17*100)</f>
        <v/>
      </c>
      <c r="I16" s="172" t="str">
        <f>IF(ISBLANK('3a. Príjmy a výdavky VS'!I23),"",'3a. Príjmy a výdavky VS'!I23/'1. Základné ukazovatele'!L$17*100)</f>
        <v/>
      </c>
      <c r="J16" s="172" t="str">
        <f>IF(ISBLANK('3a. Príjmy a výdavky VS'!J23),"",'3a. Príjmy a výdavky VS'!J23/'1. Základné ukazovatele'!M$17*100)</f>
        <v/>
      </c>
      <c r="K16" s="172" t="str">
        <f>IF(ISBLANK('3a. Príjmy a výdavky VS'!K23),"",'3a. Príjmy a výdavky VS'!K23/'1. Základné ukazovatele'!N$17*100)</f>
        <v/>
      </c>
      <c r="L16" s="172" t="str">
        <f>IF(ISBLANK('3a. Príjmy a výdavky VS'!L23),"",'3a. Príjmy a výdavky VS'!L23/'1. Základné ukazovatele'!O$17*100)</f>
        <v/>
      </c>
      <c r="M16" s="172" t="str">
        <f>IF(ISBLANK('3a. Príjmy a výdavky VS'!M23),"",'3a. Príjmy a výdavky VS'!M23/'1. Základné ukazovatele'!P$17*100)</f>
        <v/>
      </c>
      <c r="N16" s="172" t="str">
        <f>IF(ISBLANK('3a. Príjmy a výdavky VS'!N23),"",'3a. Príjmy a výdavky VS'!N23/'1. Základné ukazovatele'!Q$17*100)</f>
        <v/>
      </c>
      <c r="O16" s="172" t="str">
        <f>IF(ISBLANK('3a. Príjmy a výdavky VS'!O23),"",'3a. Príjmy a výdavky VS'!O23/'1. Základné ukazovatele'!R$17*100)</f>
        <v/>
      </c>
      <c r="P16" s="172" t="str">
        <f>IF(ISBLANK('3a. Príjmy a výdavky VS'!P23),"",'3a. Príjmy a výdavky VS'!P23/'1. Základné ukazovatele'!S$17*100)</f>
        <v/>
      </c>
      <c r="Q16" s="172">
        <f>IF(ISBLANK('3a. Príjmy a výdavky VS'!Q23),"",'3a. Príjmy a výdavky VS'!Q23/'1. Základné ukazovatele'!T$17*100)</f>
        <v>1.4586487661290086E-4</v>
      </c>
      <c r="R16" s="172">
        <f>IF(ISBLANK('3a. Príjmy a výdavky VS'!R23),"",'3a. Príjmy a výdavky VS'!R23/'1. Základné ukazovatele'!U$17*100)</f>
        <v>7.0252017403766448E-5</v>
      </c>
      <c r="S16" s="172">
        <f>IF(ISBLANK('3a. Príjmy a výdavky VS'!S23),"",'3a. Príjmy a výdavky VS'!S23/'1. Základné ukazovatele'!V$17*100)</f>
        <v>2.9100771606959163E-5</v>
      </c>
      <c r="T16" s="172">
        <f>IF(ISBLANK('3a. Príjmy a výdavky VS'!T23),"",'3a. Príjmy a výdavky VS'!T23/'1. Základné ukazovatele'!W$17*100)</f>
        <v>1.8148947012055088E-5</v>
      </c>
      <c r="U16" s="172">
        <f>IF(ISBLANK('3a. Príjmy a výdavky VS'!U23),"",'3a. Príjmy a výdavky VS'!U23/'1. Základné ukazovatele'!X$17*100)</f>
        <v>1.6276129970323188E-5</v>
      </c>
      <c r="V16" s="172">
        <f>IF(ISBLANK('3a. Príjmy a výdavky VS'!V23),"",'3a. Príjmy a výdavky VS'!V23/'1. Základné ukazovatele'!Y$17*100)</f>
        <v>9.378010173801323E-6</v>
      </c>
      <c r="W16" s="172">
        <f>IF(ISBLANK('3a. Príjmy a výdavky VS'!W23),"",'3a. Príjmy a výdavky VS'!W23/'1. Základné ukazovatele'!Z$17*100)</f>
        <v>5.2245034436008322E-6</v>
      </c>
      <c r="X16" s="172">
        <f>IF(ISBLANK('3a. Príjmy a výdavky VS'!X23),"",'3a. Príjmy a výdavky VS'!X23/'1. Základné ukazovatele'!AA$17*100)</f>
        <v>-7.464887037596903E-6</v>
      </c>
      <c r="Y16" s="172">
        <f>IF(ISBLANK('3a. Príjmy a výdavky VS'!Y23),"",'3a. Príjmy a výdavky VS'!Y23/'1. Základné ukazovatele'!AB$17*100)</f>
        <v>4.9006635498446487E-6</v>
      </c>
      <c r="Z16" s="172">
        <f>IF(ISBLANK('3a. Príjmy a výdavky VS'!Z23),"",'3a. Príjmy a výdavky VS'!Z23/'1. Základné ukazovatele'!AC$17*100)</f>
        <v>0</v>
      </c>
      <c r="AA16" s="172">
        <f>IF(ISBLANK('3a. Príjmy a výdavky VS'!AA23),"",'3a. Príjmy a výdavky VS'!AA23/'1. Základné ukazovatele'!AD$17*100)</f>
        <v>0</v>
      </c>
      <c r="AB16" s="172">
        <f>IF(ISBLANK('3a. Príjmy a výdavky VS'!AB23),"",'3a. Príjmy a výdavky VS'!AB23/'1. Základné ukazovatele'!AE$17*100)</f>
        <v>0</v>
      </c>
      <c r="AC16" s="172">
        <f>IF(ISBLANK('3a. Príjmy a výdavky VS'!AC23),"",'3a. Príjmy a výdavky VS'!AC23/'1. Základné ukazovatele'!AF$17*100)</f>
        <v>0</v>
      </c>
      <c r="AD16" s="172">
        <f>IF(ISBLANK('3a. Príjmy a výdavky VS'!AD23),"",'3a. Príjmy a výdavky VS'!AD23/'1. Základné ukazovatele'!AG$17*100)</f>
        <v>0</v>
      </c>
      <c r="AE16" s="172">
        <f>IF(ISBLANK('3a. Príjmy a výdavky VS'!AE23),"",'3a. Príjmy a výdavky VS'!AE23/'1. Základné ukazovatele'!AH$17*100)</f>
        <v>0</v>
      </c>
      <c r="AF16" s="172">
        <f>IF(ISBLANK('3a. Príjmy a výdavky VS'!AF23),"",'3a. Príjmy a výdavky VS'!AF23/'1. Základné ukazovatele'!AI$17*100)</f>
        <v>0</v>
      </c>
      <c r="AG16" s="172">
        <f>IF(ISBLANK('3a. Príjmy a výdavky VS'!AG23),"",'3a. Príjmy a výdavky VS'!AG23/'1. Základné ukazovatele'!AJ$17*100)</f>
        <v>0</v>
      </c>
      <c r="AH16" s="335">
        <f>IF(ISBLANK('3a. Príjmy a výdavky VS'!AH23),"",'3a. Príjmy a výdavky VS'!AH23/'1. Základné ukazovatele'!AK$17*100)</f>
        <v>0</v>
      </c>
      <c r="AI16" s="335">
        <f>IF(ISBLANK('3a. Príjmy a výdavky VS'!AI23),"",'3a. Príjmy a výdavky VS'!AI23/'1. Základné ukazovatele'!AL$17*100)</f>
        <v>0</v>
      </c>
      <c r="AJ16" s="335">
        <f>IF(ISBLANK('3a. Príjmy a výdavky VS'!AJ23),"",'3a. Príjmy a výdavky VS'!AJ23/'1. Základné ukazovatele'!AM$17*100)</f>
        <v>0</v>
      </c>
      <c r="AK16" s="335">
        <f>IF(ISBLANK('3a. Príjmy a výdavky VS'!AK23),"",'3a. Príjmy a výdavky VS'!AK23/'1. Základné ukazovatele'!AN$17*100)</f>
        <v>0</v>
      </c>
    </row>
    <row r="17" spans="1:37" ht="16.5" customHeight="1">
      <c r="A17" s="128" t="s">
        <v>141</v>
      </c>
      <c r="B17" s="129" t="s">
        <v>142</v>
      </c>
      <c r="C17" s="105" t="s">
        <v>143</v>
      </c>
      <c r="D17" s="172">
        <f>IF(ISBLANK('3a. Príjmy a výdavky VS'!D24),"",'3a. Príjmy a výdavky VS'!D24/'1. Základné ukazovatele'!G$17*100)</f>
        <v>14.559834629038782</v>
      </c>
      <c r="E17" s="172">
        <f>IF(ISBLANK('3a. Príjmy a výdavky VS'!E24),"",'3a. Príjmy a výdavky VS'!E24/'1. Základné ukazovatele'!H$17*100)</f>
        <v>15.466489273241313</v>
      </c>
      <c r="F17" s="172">
        <f>IF(ISBLANK('3a. Príjmy a výdavky VS'!F24),"",'3a. Príjmy a výdavky VS'!F24/'1. Základné ukazovatele'!I$17*100)</f>
        <v>14.648574974062697</v>
      </c>
      <c r="G17" s="172">
        <f>IF(ISBLANK('3a. Príjmy a výdavky VS'!G24),"",'3a. Príjmy a výdavky VS'!G24/'1. Základné ukazovatele'!J$17*100)</f>
        <v>14.600103747989415</v>
      </c>
      <c r="H17" s="172">
        <f>IF(ISBLANK('3a. Príjmy a výdavky VS'!H24),"",'3a. Príjmy a výdavky VS'!H24/'1. Základné ukazovatele'!K$17*100)</f>
        <v>13.822556012595189</v>
      </c>
      <c r="I17" s="172">
        <f>IF(ISBLANK('3a. Príjmy a výdavky VS'!I24),"",'3a. Príjmy a výdavky VS'!I24/'1. Základné ukazovatele'!L$17*100)</f>
        <v>13.999747091552855</v>
      </c>
      <c r="J17" s="172">
        <f>IF(ISBLANK('3a. Príjmy a výdavky VS'!J24),"",'3a. Príjmy a výdavky VS'!J24/'1. Základné ukazovatele'!M$17*100)</f>
        <v>14.173659833329932</v>
      </c>
      <c r="K17" s="172">
        <f>IF(ISBLANK('3a. Príjmy a výdavky VS'!K24),"",'3a. Príjmy a výdavky VS'!K24/'1. Základné ukazovatele'!N$17*100)</f>
        <v>14.518863925392116</v>
      </c>
      <c r="L17" s="172">
        <f>IF(ISBLANK('3a. Príjmy a výdavky VS'!L24),"",'3a. Príjmy a výdavky VS'!L24/'1. Základné ukazovatele'!O$17*100)</f>
        <v>13.867932998308699</v>
      </c>
      <c r="M17" s="172">
        <f>IF(ISBLANK('3a. Príjmy a výdavky VS'!M24),"",'3a. Príjmy a výdavky VS'!M24/'1. Základné ukazovatele'!P$17*100)</f>
        <v>13.135044176986224</v>
      </c>
      <c r="N17" s="172">
        <f>IF(ISBLANK('3a. Príjmy a výdavky VS'!N24),"",'3a. Príjmy a výdavky VS'!N24/'1. Základné ukazovatele'!Q$17*100)</f>
        <v>12.652384144291798</v>
      </c>
      <c r="O17" s="172">
        <f>IF(ISBLANK('3a. Príjmy a výdavky VS'!O24),"",'3a. Príjmy a výdavky VS'!O24/'1. Základné ukazovatele'!R$17*100)</f>
        <v>11.726008046268706</v>
      </c>
      <c r="P17" s="172">
        <f>IF(ISBLANK('3a. Príjmy a výdavky VS'!P24),"",'3a. Príjmy a výdavky VS'!P24/'1. Základné ukazovatele'!S$17*100)</f>
        <v>11.627284914538775</v>
      </c>
      <c r="Q17" s="172">
        <f>IF(ISBLANK('3a. Príjmy a výdavky VS'!Q24),"",'3a. Príjmy a výdavky VS'!Q24/'1. Základné ukazovatele'!T$17*100)</f>
        <v>11.880643147413961</v>
      </c>
      <c r="R17" s="172">
        <f>IF(ISBLANK('3a. Príjmy a výdavky VS'!R24),"",'3a. Príjmy a výdavky VS'!R24/'1. Základné ukazovatele'!U$17*100)</f>
        <v>12.670895838114374</v>
      </c>
      <c r="S17" s="172">
        <f>IF(ISBLANK('3a. Príjmy a výdavky VS'!S24),"",'3a. Príjmy a výdavky VS'!S24/'1. Základné ukazovatele'!V$17*100)</f>
        <v>12.246528641706936</v>
      </c>
      <c r="T17" s="172">
        <f>IF(ISBLANK('3a. Príjmy a výdavky VS'!T24),"",'3a. Príjmy a výdavky VS'!T24/'1. Základné ukazovatele'!W$17*100)</f>
        <v>12.322859994834531</v>
      </c>
      <c r="U17" s="172">
        <f>IF(ISBLANK('3a. Príjmy a výdavky VS'!U24),"",'3a. Príjmy a výdavky VS'!U24/'1. Základné ukazovatele'!X$17*100)</f>
        <v>12.500073242584866</v>
      </c>
      <c r="V17" s="172">
        <f>IF(ISBLANK('3a. Príjmy a výdavky VS'!V24),"",'3a. Príjmy a výdavky VS'!V24/'1. Základné ukazovatele'!Y$17*100)</f>
        <v>13.546005168623321</v>
      </c>
      <c r="W17" s="172">
        <f>IF(ISBLANK('3a. Príjmy a výdavky VS'!W24),"",'3a. Príjmy a výdavky VS'!W24/'1. Základné ukazovatele'!Z$17*100)</f>
        <v>13.700966402524479</v>
      </c>
      <c r="X17" s="172">
        <f>IF(ISBLANK('3a. Príjmy a výdavky VS'!X24),"",'3a. Príjmy a výdavky VS'!X24/'1. Základné ukazovatele'!AA$17*100)</f>
        <v>13.902830809579442</v>
      </c>
      <c r="Y17" s="172">
        <f>IF(ISBLANK('3a. Príjmy a výdavky VS'!Y24),"",'3a. Príjmy a výdavky VS'!Y24/'1. Základné ukazovatele'!AB$17*100)</f>
        <v>14.403423848589098</v>
      </c>
      <c r="Z17" s="172">
        <f>IF(ISBLANK('3a. Príjmy a výdavky VS'!Z24),"",'3a. Príjmy a výdavky VS'!Z24/'1. Základné ukazovatele'!AC$17*100)</f>
        <v>14.81790457672045</v>
      </c>
      <c r="AA17" s="172">
        <f>IF(ISBLANK('3a. Príjmy a výdavky VS'!AA24),"",'3a. Príjmy a výdavky VS'!AA24/'1. Základné ukazovatele'!AD$17*100)</f>
        <v>14.883787367392628</v>
      </c>
      <c r="AB17" s="172">
        <f>IF(ISBLANK('3a. Príjmy a výdavky VS'!AB24),"",'3a. Príjmy a výdavky VS'!AB24/'1. Základné ukazovatele'!AE$17*100)</f>
        <v>15.221490785055131</v>
      </c>
      <c r="AC17" s="172">
        <f>IF(ISBLANK('3a. Príjmy a výdavky VS'!AC24),"",'3a. Príjmy a výdavky VS'!AC24/'1. Základné ukazovatele'!AF$17*100)</f>
        <v>15.419830874697571</v>
      </c>
      <c r="AD17" s="172">
        <f>IF(ISBLANK('3a. Príjmy a výdavky VS'!AD24),"",'3a. Príjmy a výdavky VS'!AD24/'1. Základné ukazovatele'!AG$17*100)</f>
        <v>15.385873142784268</v>
      </c>
      <c r="AE17" s="172">
        <f>IF(ISBLANK('3a. Príjmy a výdavky VS'!AE24),"",'3a. Príjmy a výdavky VS'!AE24/'1. Základné ukazovatele'!AH$17*100)</f>
        <v>15.082880494046149</v>
      </c>
      <c r="AF17" s="172">
        <f>IF(ISBLANK('3a. Príjmy a výdavky VS'!AF24),"",'3a. Príjmy a výdavky VS'!AF24/'1. Základné ukazovatele'!AI$17*100)</f>
        <v>15.299371251005386</v>
      </c>
      <c r="AG17" s="172">
        <f>IF(ISBLANK('3a. Príjmy a výdavky VS'!AG24),"",'3a. Príjmy a výdavky VS'!AG24/'1. Základné ukazovatele'!AJ$17*100)</f>
        <v>15.991348634310315</v>
      </c>
      <c r="AH17" s="335">
        <f>IF(ISBLANK('3a. Príjmy a výdavky VS'!AH24),"",'3a. Príjmy a výdavky VS'!AH24/'1. Základné ukazovatele'!AK$17*100)</f>
        <v>15.873262738919374</v>
      </c>
      <c r="AI17" s="335">
        <f>IF(ISBLANK('3a. Príjmy a výdavky VS'!AI24),"",'3a. Príjmy a výdavky VS'!AI24/'1. Základné ukazovatele'!AL$17*100)</f>
        <v>16.090704112696073</v>
      </c>
      <c r="AJ17" s="335">
        <f>IF(ISBLANK('3a. Príjmy a výdavky VS'!AJ24),"",'3a. Príjmy a výdavky VS'!AJ24/'1. Základné ukazovatele'!AM$17*100)</f>
        <v>16.10381822568889</v>
      </c>
      <c r="AK17" s="335">
        <f>IF(ISBLANK('3a. Príjmy a výdavky VS'!AK24),"",'3a. Príjmy a výdavky VS'!AK24/'1. Základné ukazovatele'!AN$17*100)</f>
        <v>15.768038706829596</v>
      </c>
    </row>
    <row r="18" spans="1:37" ht="16.5" customHeight="1">
      <c r="A18" s="108" t="s">
        <v>144</v>
      </c>
      <c r="B18" s="109" t="s">
        <v>145</v>
      </c>
      <c r="C18" s="130" t="s">
        <v>146</v>
      </c>
      <c r="D18" s="172" t="str">
        <f>IF(ISBLANK('3a. Príjmy a výdavky VS'!D25),"",'3a. Príjmy a výdavky VS'!D25/'1. Základné ukazovatele'!G$17*100)</f>
        <v/>
      </c>
      <c r="E18" s="172" t="str">
        <f>IF(ISBLANK('3a. Príjmy a výdavky VS'!E25),"",'3a. Príjmy a výdavky VS'!E25/'1. Základné ukazovatele'!H$17*100)</f>
        <v/>
      </c>
      <c r="F18" s="172" t="str">
        <f>IF(ISBLANK('3a. Príjmy a výdavky VS'!F25),"",'3a. Príjmy a výdavky VS'!F25/'1. Základné ukazovatele'!I$17*100)</f>
        <v/>
      </c>
      <c r="G18" s="172" t="str">
        <f>IF(ISBLANK('3a. Príjmy a výdavky VS'!G25),"",'3a. Príjmy a výdavky VS'!G25/'1. Základné ukazovatele'!J$17*100)</f>
        <v/>
      </c>
      <c r="H18" s="172" t="str">
        <f>IF(ISBLANK('3a. Príjmy a výdavky VS'!H25),"",'3a. Príjmy a výdavky VS'!H25/'1. Základné ukazovatele'!K$17*100)</f>
        <v/>
      </c>
      <c r="I18" s="172" t="str">
        <f>IF(ISBLANK('3a. Príjmy a výdavky VS'!I25),"",'3a. Príjmy a výdavky VS'!I25/'1. Základné ukazovatele'!L$17*100)</f>
        <v/>
      </c>
      <c r="J18" s="172" t="str">
        <f>IF(ISBLANK('3a. Príjmy a výdavky VS'!J25),"",'3a. Príjmy a výdavky VS'!J25/'1. Základné ukazovatele'!M$17*100)</f>
        <v/>
      </c>
      <c r="K18" s="172" t="str">
        <f>IF(ISBLANK('3a. Príjmy a výdavky VS'!K25),"",'3a. Príjmy a výdavky VS'!K25/'1. Základné ukazovatele'!N$17*100)</f>
        <v/>
      </c>
      <c r="L18" s="172" t="str">
        <f>IF(ISBLANK('3a. Príjmy a výdavky VS'!L25),"",'3a. Príjmy a výdavky VS'!L25/'1. Základné ukazovatele'!O$17*100)</f>
        <v/>
      </c>
      <c r="M18" s="172" t="str">
        <f>IF(ISBLANK('3a. Príjmy a výdavky VS'!M25),"",'3a. Príjmy a výdavky VS'!M25/'1. Základné ukazovatele'!P$17*100)</f>
        <v/>
      </c>
      <c r="N18" s="172" t="str">
        <f>IF(ISBLANK('3a. Príjmy a výdavky VS'!N25),"",'3a. Príjmy a výdavky VS'!N25/'1. Základné ukazovatele'!Q$17*100)</f>
        <v/>
      </c>
      <c r="O18" s="172" t="str">
        <f>IF(ISBLANK('3a. Príjmy a výdavky VS'!O25),"",'3a. Príjmy a výdavky VS'!O25/'1. Základné ukazovatele'!R$17*100)</f>
        <v/>
      </c>
      <c r="P18" s="172" t="str">
        <f>IF(ISBLANK('3a. Príjmy a výdavky VS'!P25),"",'3a. Príjmy a výdavky VS'!P25/'1. Základné ukazovatele'!S$17*100)</f>
        <v/>
      </c>
      <c r="Q18" s="172">
        <f>IF(ISBLANK('3a. Príjmy a výdavky VS'!Q25),"",'3a. Príjmy a výdavky VS'!Q25/'1. Základné ukazovatele'!T$17*100)</f>
        <v>11.661861877631036</v>
      </c>
      <c r="R18" s="172">
        <f>IF(ISBLANK('3a. Príjmy a výdavky VS'!R25),"",'3a. Príjmy a výdavky VS'!R25/'1. Základné ukazovatele'!U$17*100)</f>
        <v>12.406648338695906</v>
      </c>
      <c r="S18" s="172">
        <f>IF(ISBLANK('3a. Príjmy a výdavky VS'!S25),"",'3a. Príjmy a výdavky VS'!S25/'1. Základné ukazovatele'!V$17*100)</f>
        <v>11.909626098736007</v>
      </c>
      <c r="T18" s="172">
        <f>IF(ISBLANK('3a. Príjmy a výdavky VS'!T25),"",'3a. Príjmy a výdavky VS'!T25/'1. Základné ukazovatele'!W$17*100)</f>
        <v>11.969328279549627</v>
      </c>
      <c r="U18" s="172">
        <f>IF(ISBLANK('3a. Príjmy a výdavky VS'!U25),"",'3a. Príjmy a výdavky VS'!U25/'1. Základné ukazovatele'!X$17*100)</f>
        <v>12.19028152279472</v>
      </c>
      <c r="V18" s="172">
        <f>IF(ISBLANK('3a. Príjmy a výdavky VS'!V25),"",'3a. Príjmy a výdavky VS'!V25/'1. Základné ukazovatele'!Y$17*100)</f>
        <v>13.21562054963178</v>
      </c>
      <c r="W18" s="172">
        <f>IF(ISBLANK('3a. Príjmy a výdavky VS'!W25),"",'3a. Príjmy a výdavky VS'!W25/'1. Základné ukazovatele'!Z$17*100)</f>
        <v>13.375545144281192</v>
      </c>
      <c r="X18" s="172">
        <f>IF(ISBLANK('3a. Príjmy a výdavky VS'!X25),"",'3a. Príjmy a výdavky VS'!X25/'1. Základné ukazovatele'!AA$17*100)</f>
        <v>13.570729182607311</v>
      </c>
      <c r="Y18" s="172">
        <f>IF(ISBLANK('3a. Príjmy a výdavky VS'!Y25),"",'3a. Príjmy a výdavky VS'!Y25/'1. Základné ukazovatele'!AB$17*100)</f>
        <v>14.0599645191959</v>
      </c>
      <c r="Z18" s="172">
        <f>IF(ISBLANK('3a. Príjmy a výdavky VS'!Z25),"",'3a. Príjmy a výdavky VS'!Z25/'1. Základné ukazovatele'!AC$17*100)</f>
        <v>14.489559841996977</v>
      </c>
      <c r="AA18" s="172">
        <f>IF(ISBLANK('3a. Príjmy a výdavky VS'!AA25),"",'3a. Príjmy a výdavky VS'!AA25/'1. Základné ukazovatele'!AD$17*100)</f>
        <v>14.57541603019189</v>
      </c>
      <c r="AB18" s="172">
        <f>IF(ISBLANK('3a. Príjmy a výdavky VS'!AB25),"",'3a. Príjmy a výdavky VS'!AB25/'1. Základné ukazovatele'!AE$17*100)</f>
        <v>14.908931489462971</v>
      </c>
      <c r="AC18" s="172">
        <f>IF(ISBLANK('3a. Príjmy a výdavky VS'!AC25),"",'3a. Príjmy a výdavky VS'!AC25/'1. Základné ukazovatele'!AF$17*100)</f>
        <v>15.098968836076104</v>
      </c>
      <c r="AD18" s="172">
        <f>IF(ISBLANK('3a. Príjmy a výdavky VS'!AD25),"",'3a. Príjmy a výdavky VS'!AD25/'1. Základné ukazovatele'!AG$17*100)</f>
        <v>14.999179857456088</v>
      </c>
      <c r="AE18" s="172">
        <f>IF(ISBLANK('3a. Príjmy a výdavky VS'!AE25),"",'3a. Príjmy a výdavky VS'!AE25/'1. Základné ukazovatele'!AH$17*100)</f>
        <v>14.718093458759215</v>
      </c>
      <c r="AF18" s="172">
        <f>IF(ISBLANK('3a. Príjmy a výdavky VS'!AF25),"",'3a. Príjmy a výdavky VS'!AF25/'1. Základné ukazovatele'!AI$17*100)</f>
        <v>14.958314087013818</v>
      </c>
      <c r="AG18" s="172">
        <f>IF(ISBLANK('3a. Príjmy a výdavky VS'!AG25),"",'3a. Príjmy a výdavky VS'!AG25/'1. Základné ukazovatele'!AJ$17*100)</f>
        <v>15.581405824021205</v>
      </c>
      <c r="AH18" s="335">
        <f>IF(ISBLANK('3a. Príjmy a výdavky VS'!AH25),"",'3a. Príjmy a výdavky VS'!AH25/'1. Základné ukazovatele'!AK$17*100)</f>
        <v>15.492661936887057</v>
      </c>
      <c r="AI18" s="335">
        <f>IF(ISBLANK('3a. Príjmy a výdavky VS'!AI25),"",'3a. Príjmy a výdavky VS'!AI25/'1. Základné ukazovatele'!AL$17*100)</f>
        <v>15.676915534796903</v>
      </c>
      <c r="AJ18" s="335">
        <f>IF(ISBLANK('3a. Príjmy a výdavky VS'!AJ25),"",'3a. Príjmy a výdavky VS'!AJ25/'1. Základné ukazovatele'!AM$17*100)</f>
        <v>15.702268537522862</v>
      </c>
      <c r="AK18" s="335">
        <f>IF(ISBLANK('3a. Príjmy a výdavky VS'!AK25),"",'3a. Príjmy a výdavky VS'!AK25/'1. Základné ukazovatele'!AN$17*100)</f>
        <v>15.37610067776281</v>
      </c>
    </row>
    <row r="19" spans="1:37" ht="16.5" customHeight="1">
      <c r="A19" s="131" t="s">
        <v>147</v>
      </c>
      <c r="B19" s="122" t="s">
        <v>148</v>
      </c>
      <c r="C19" s="114" t="s">
        <v>149</v>
      </c>
      <c r="D19" s="172" t="str">
        <f>IF(ISBLANK('3a. Príjmy a výdavky VS'!D26),"",'3a. Príjmy a výdavky VS'!D26/'1. Základné ukazovatele'!G$17*100)</f>
        <v/>
      </c>
      <c r="E19" s="172" t="str">
        <f>IF(ISBLANK('3a. Príjmy a výdavky VS'!E26),"",'3a. Príjmy a výdavky VS'!E26/'1. Základné ukazovatele'!H$17*100)</f>
        <v/>
      </c>
      <c r="F19" s="172" t="str">
        <f>IF(ISBLANK('3a. Príjmy a výdavky VS'!F26),"",'3a. Príjmy a výdavky VS'!F26/'1. Základné ukazovatele'!I$17*100)</f>
        <v/>
      </c>
      <c r="G19" s="172" t="str">
        <f>IF(ISBLANK('3a. Príjmy a výdavky VS'!G26),"",'3a. Príjmy a výdavky VS'!G26/'1. Základné ukazovatele'!J$17*100)</f>
        <v/>
      </c>
      <c r="H19" s="172" t="str">
        <f>IF(ISBLANK('3a. Príjmy a výdavky VS'!H26),"",'3a. Príjmy a výdavky VS'!H26/'1. Základné ukazovatele'!K$17*100)</f>
        <v/>
      </c>
      <c r="I19" s="172" t="str">
        <f>IF(ISBLANK('3a. Príjmy a výdavky VS'!I26),"",'3a. Príjmy a výdavky VS'!I26/'1. Základné ukazovatele'!L$17*100)</f>
        <v/>
      </c>
      <c r="J19" s="172" t="str">
        <f>IF(ISBLANK('3a. Príjmy a výdavky VS'!J26),"",'3a. Príjmy a výdavky VS'!J26/'1. Základné ukazovatele'!M$17*100)</f>
        <v/>
      </c>
      <c r="K19" s="172" t="str">
        <f>IF(ISBLANK('3a. Príjmy a výdavky VS'!K26),"",'3a. Príjmy a výdavky VS'!K26/'1. Základné ukazovatele'!N$17*100)</f>
        <v/>
      </c>
      <c r="L19" s="172" t="str">
        <f>IF(ISBLANK('3a. Príjmy a výdavky VS'!L26),"",'3a. Príjmy a výdavky VS'!L26/'1. Základné ukazovatele'!O$17*100)</f>
        <v/>
      </c>
      <c r="M19" s="172" t="str">
        <f>IF(ISBLANK('3a. Príjmy a výdavky VS'!M26),"",'3a. Príjmy a výdavky VS'!M26/'1. Základné ukazovatele'!P$17*100)</f>
        <v/>
      </c>
      <c r="N19" s="172" t="str">
        <f>IF(ISBLANK('3a. Príjmy a výdavky VS'!N26),"",'3a. Príjmy a výdavky VS'!N26/'1. Základné ukazovatele'!Q$17*100)</f>
        <v/>
      </c>
      <c r="O19" s="172" t="str">
        <f>IF(ISBLANK('3a. Príjmy a výdavky VS'!O26),"",'3a. Príjmy a výdavky VS'!O26/'1. Základné ukazovatele'!R$17*100)</f>
        <v/>
      </c>
      <c r="P19" s="172" t="str">
        <f>IF(ISBLANK('3a. Príjmy a výdavky VS'!P26),"",'3a. Príjmy a výdavky VS'!P26/'1. Základné ukazovatele'!S$17*100)</f>
        <v/>
      </c>
      <c r="Q19" s="172">
        <f>IF(ISBLANK('3a. Príjmy a výdavky VS'!Q26),"",'3a. Príjmy a výdavky VS'!Q26/'1. Základné ukazovatele'!T$17*100)</f>
        <v>6.5122818226108059</v>
      </c>
      <c r="R19" s="172">
        <f>IF(ISBLANK('3a. Príjmy a výdavky VS'!R26),"",'3a. Príjmy a výdavky VS'!R26/'1. Základné ukazovatele'!U$17*100)</f>
        <v>6.7230384465873927</v>
      </c>
      <c r="S19" s="172">
        <f>IF(ISBLANK('3a. Príjmy a výdavky VS'!S26),"",'3a. Príjmy a výdavky VS'!S26/'1. Základné ukazovatele'!V$17*100)</f>
        <v>6.6628995717821455</v>
      </c>
      <c r="T19" s="172">
        <f>IF(ISBLANK('3a. Príjmy a výdavky VS'!T26),"",'3a. Príjmy a výdavky VS'!T26/'1. Základné ukazovatele'!W$17*100)</f>
        <v>6.4929868280526879</v>
      </c>
      <c r="U19" s="172">
        <f>IF(ISBLANK('3a. Príjmy a výdavky VS'!U26),"",'3a. Príjmy a výdavky VS'!U26/'1. Základné ukazovatele'!X$17*100)</f>
        <v>6.6035948545727789</v>
      </c>
      <c r="V19" s="172">
        <f>IF(ISBLANK('3a. Príjmy a výdavky VS'!V26),"",'3a. Príjmy a výdavky VS'!V26/'1. Základné ukazovatele'!Y$17*100)</f>
        <v>7.4428336595541174</v>
      </c>
      <c r="W19" s="172">
        <f>IF(ISBLANK('3a. Príjmy a výdavky VS'!W26),"",'3a. Príjmy a výdavky VS'!W26/'1. Základné ukazovatele'!Z$17*100)</f>
        <v>7.661006787936099</v>
      </c>
      <c r="X19" s="172">
        <f>IF(ISBLANK('3a. Príjmy a výdavky VS'!X26),"",'3a. Príjmy a výdavky VS'!X26/'1. Základné ukazovatele'!AA$17*100)</f>
        <v>7.8617030144458004</v>
      </c>
      <c r="Y19" s="172">
        <f>IF(ISBLANK('3a. Príjmy a výdavky VS'!Y26),"",'3a. Príjmy a výdavky VS'!Y26/'1. Základné ukazovatele'!AB$17*100)</f>
        <v>7.9717734031187817</v>
      </c>
      <c r="Z19" s="172">
        <f>IF(ISBLANK('3a. Príjmy a výdavky VS'!Z26),"",'3a. Príjmy a výdavky VS'!Z26/'1. Základné ukazovatele'!AC$17*100)</f>
        <v>8.4432465007226902</v>
      </c>
      <c r="AA19" s="172">
        <f>IF(ISBLANK('3a. Príjmy a výdavky VS'!AA26),"",'3a. Príjmy a výdavky VS'!AA26/'1. Základné ukazovatele'!AD$17*100)</f>
        <v>8.6197534447178032</v>
      </c>
      <c r="AB19" s="172">
        <f>IF(ISBLANK('3a. Príjmy a výdavky VS'!AB26),"",'3a. Príjmy a výdavky VS'!AB26/'1. Základné ukazovatele'!AE$17*100)</f>
        <v>9.0312477855046396</v>
      </c>
      <c r="AC19" s="172">
        <f>IF(ISBLANK('3a. Príjmy a výdavky VS'!AC26),"",'3a. Príjmy a výdavky VS'!AC26/'1. Základné ukazovatele'!AF$17*100)</f>
        <v>9.1703774149019406</v>
      </c>
      <c r="AD19" s="172">
        <f>IF(ISBLANK('3a. Príjmy a výdavky VS'!AD26),"",'3a. Príjmy a výdavky VS'!AD26/'1. Základné ukazovatele'!AG$17*100)</f>
        <v>8.9676465538807157</v>
      </c>
      <c r="AE19" s="172">
        <f>IF(ISBLANK('3a. Príjmy a výdavky VS'!AE26),"",'3a. Príjmy a výdavky VS'!AE26/'1. Základné ukazovatele'!AH$17*100)</f>
        <v>8.7840792611116765</v>
      </c>
      <c r="AF19" s="172">
        <f>IF(ISBLANK('3a. Príjmy a výdavky VS'!AF26),"",'3a. Príjmy a výdavky VS'!AF26/'1. Základné ukazovatele'!AI$17*100)</f>
        <v>8.6556860357319358</v>
      </c>
      <c r="AG19" s="172">
        <f>IF(ISBLANK('3a. Príjmy a výdavky VS'!AG26),"",'3a. Príjmy a výdavky VS'!AG26/'1. Základné ukazovatele'!AJ$17*100)</f>
        <v>9.2002968276544426</v>
      </c>
      <c r="AH19" s="335">
        <f>IF(ISBLANK('3a. Príjmy a výdavky VS'!AH26),"",'3a. Príjmy a výdavky VS'!AH26/'1. Základné ukazovatele'!AK$17*100)</f>
        <v>8.4572683326996252</v>
      </c>
      <c r="AI19" s="335">
        <f>IF(ISBLANK('3a. Príjmy a výdavky VS'!AI26),"",'3a. Príjmy a výdavky VS'!AI26/'1. Základné ukazovatele'!AL$17*100)</f>
        <v>8.9821093018188769</v>
      </c>
      <c r="AJ19" s="335">
        <f>IF(ISBLANK('3a. Príjmy a výdavky VS'!AJ26),"",'3a. Príjmy a výdavky VS'!AJ26/'1. Základné ukazovatele'!AM$17*100)</f>
        <v>8.9928917579740837</v>
      </c>
      <c r="AK19" s="335">
        <f>IF(ISBLANK('3a. Príjmy a výdavky VS'!AK26),"",'3a. Príjmy a výdavky VS'!AK26/'1. Základné ukazovatele'!AN$17*100)</f>
        <v>8.7782335849721829</v>
      </c>
    </row>
    <row r="20" spans="1:37" s="132" customFormat="1" ht="16.5" customHeight="1">
      <c r="A20" s="131" t="s">
        <v>150</v>
      </c>
      <c r="B20" s="122" t="s">
        <v>151</v>
      </c>
      <c r="C20" s="114" t="s">
        <v>152</v>
      </c>
      <c r="D20" s="171" t="str">
        <f>IF(ISBLANK('3a. Príjmy a výdavky VS'!D27),"",'3a. Príjmy a výdavky VS'!D27/'1. Základné ukazovatele'!G$17*100)</f>
        <v/>
      </c>
      <c r="E20" s="171" t="str">
        <f>IF(ISBLANK('3a. Príjmy a výdavky VS'!E27),"",'3a. Príjmy a výdavky VS'!E27/'1. Základné ukazovatele'!H$17*100)</f>
        <v/>
      </c>
      <c r="F20" s="171" t="str">
        <f>IF(ISBLANK('3a. Príjmy a výdavky VS'!F27),"",'3a. Príjmy a výdavky VS'!F27/'1. Základné ukazovatele'!I$17*100)</f>
        <v/>
      </c>
      <c r="G20" s="171" t="str">
        <f>IF(ISBLANK('3a. Príjmy a výdavky VS'!G27),"",'3a. Príjmy a výdavky VS'!G27/'1. Základné ukazovatele'!J$17*100)</f>
        <v/>
      </c>
      <c r="H20" s="171" t="str">
        <f>IF(ISBLANK('3a. Príjmy a výdavky VS'!H27),"",'3a. Príjmy a výdavky VS'!H27/'1. Základné ukazovatele'!K$17*100)</f>
        <v/>
      </c>
      <c r="I20" s="171" t="str">
        <f>IF(ISBLANK('3a. Príjmy a výdavky VS'!I27),"",'3a. Príjmy a výdavky VS'!I27/'1. Základné ukazovatele'!L$17*100)</f>
        <v/>
      </c>
      <c r="J20" s="171" t="str">
        <f>IF(ISBLANK('3a. Príjmy a výdavky VS'!J27),"",'3a. Príjmy a výdavky VS'!J27/'1. Základné ukazovatele'!M$17*100)</f>
        <v/>
      </c>
      <c r="K20" s="171" t="str">
        <f>IF(ISBLANK('3a. Príjmy a výdavky VS'!K27),"",'3a. Príjmy a výdavky VS'!K27/'1. Základné ukazovatele'!N$17*100)</f>
        <v/>
      </c>
      <c r="L20" s="171" t="str">
        <f>IF(ISBLANK('3a. Príjmy a výdavky VS'!L27),"",'3a. Príjmy a výdavky VS'!L27/'1. Základné ukazovatele'!O$17*100)</f>
        <v/>
      </c>
      <c r="M20" s="171" t="str">
        <f>IF(ISBLANK('3a. Príjmy a výdavky VS'!M27),"",'3a. Príjmy a výdavky VS'!M27/'1. Základné ukazovatele'!P$17*100)</f>
        <v/>
      </c>
      <c r="N20" s="171" t="str">
        <f>IF(ISBLANK('3a. Príjmy a výdavky VS'!N27),"",'3a. Príjmy a výdavky VS'!N27/'1. Základné ukazovatele'!Q$17*100)</f>
        <v/>
      </c>
      <c r="O20" s="171" t="str">
        <f>IF(ISBLANK('3a. Príjmy a výdavky VS'!O27),"",'3a. Príjmy a výdavky VS'!O27/'1. Základné ukazovatele'!R$17*100)</f>
        <v/>
      </c>
      <c r="P20" s="171" t="str">
        <f>IF(ISBLANK('3a. Príjmy a výdavky VS'!P27),"",'3a. Príjmy a výdavky VS'!P27/'1. Základné ukazovatele'!S$17*100)</f>
        <v/>
      </c>
      <c r="Q20" s="171">
        <f>IF(ISBLANK('3a. Príjmy a výdavky VS'!Q27),"",'3a. Príjmy a výdavky VS'!Q27/'1. Základné ukazovatele'!T$17*100)</f>
        <v>5.1495800550202313</v>
      </c>
      <c r="R20" s="171">
        <f>IF(ISBLANK('3a. Príjmy a výdavky VS'!R27),"",'3a. Príjmy a výdavky VS'!R27/'1. Základné ukazovatele'!U$17*100)</f>
        <v>5.683609892108513</v>
      </c>
      <c r="S20" s="171">
        <f>IF(ISBLANK('3a. Príjmy a výdavky VS'!S27),"",'3a. Príjmy a výdavky VS'!S27/'1. Základné ukazovatele'!V$17*100)</f>
        <v>5.2467265269538625</v>
      </c>
      <c r="T20" s="171">
        <f>IF(ISBLANK('3a. Príjmy a výdavky VS'!T27),"",'3a. Príjmy a výdavky VS'!T27/'1. Základné ukazovatele'!W$17*100)</f>
        <v>5.47634145149694</v>
      </c>
      <c r="U20" s="171">
        <f>IF(ISBLANK('3a. Príjmy a výdavky VS'!U27),"",'3a. Príjmy a výdavky VS'!U27/'1. Základné ukazovatele'!X$17*100)</f>
        <v>5.5866866682219412</v>
      </c>
      <c r="V20" s="171">
        <f>IF(ISBLANK('3a. Príjmy a výdavky VS'!V27),"",'3a. Príjmy a výdavky VS'!V27/'1. Základné ukazovatele'!Y$17*100)</f>
        <v>5.7727868900776631</v>
      </c>
      <c r="W20" s="171">
        <f>IF(ISBLANK('3a. Príjmy a výdavky VS'!W27),"",'3a. Príjmy a výdavky VS'!W27/'1. Základné ukazovatele'!Z$17*100)</f>
        <v>5.714538356345094</v>
      </c>
      <c r="X20" s="171">
        <f>IF(ISBLANK('3a. Príjmy a výdavky VS'!X27),"",'3a. Príjmy a výdavky VS'!X27/'1. Základné ukazovatele'!AA$17*100)</f>
        <v>5.7090261681615093</v>
      </c>
      <c r="Y20" s="171">
        <f>IF(ISBLANK('3a. Príjmy a výdavky VS'!Y27),"",'3a. Príjmy a výdavky VS'!Y27/'1. Základné ukazovatele'!AB$17*100)</f>
        <v>6.0881911160771169</v>
      </c>
      <c r="Z20" s="171">
        <f>IF(ISBLANK('3a. Príjmy a výdavky VS'!Z27),"",'3a. Príjmy a výdavky VS'!Z27/'1. Základné ukazovatele'!AC$17*100)</f>
        <v>6.0463133412742875</v>
      </c>
      <c r="AA20" s="171">
        <f>IF(ISBLANK('3a. Príjmy a výdavky VS'!AA27),"",'3a. Príjmy a výdavky VS'!AA27/'1. Základné ukazovatele'!AD$17*100)</f>
        <v>5.9556625854740863</v>
      </c>
      <c r="AB20" s="171">
        <f>IF(ISBLANK('3a. Príjmy a výdavky VS'!AB27),"",'3a. Príjmy a výdavky VS'!AB27/'1. Základné ukazovatele'!AE$17*100)</f>
        <v>5.8776837039583283</v>
      </c>
      <c r="AC20" s="171">
        <f>IF(ISBLANK('3a. Príjmy a výdavky VS'!AC27),"",'3a. Príjmy a výdavky VS'!AC27/'1. Základné ukazovatele'!AF$17*100)</f>
        <v>5.9285914211741648</v>
      </c>
      <c r="AD20" s="171">
        <f>IF(ISBLANK('3a. Príjmy a výdavky VS'!AD27),"",'3a. Príjmy a výdavky VS'!AD27/'1. Základné ukazovatele'!AG$17*100)</f>
        <v>6.0315333035753707</v>
      </c>
      <c r="AE20" s="171">
        <f>IF(ISBLANK('3a. Príjmy a výdavky VS'!AE27),"",'3a. Príjmy a výdavky VS'!AE27/'1. Základné ukazovatele'!AH$17*100)</f>
        <v>5.9340141976475378</v>
      </c>
      <c r="AF20" s="171">
        <f>IF(ISBLANK('3a. Príjmy a výdavky VS'!AF27),"",'3a. Príjmy a výdavky VS'!AF27/'1. Základné ukazovatele'!AI$17*100)</f>
        <v>6.3026280512818849</v>
      </c>
      <c r="AG20" s="171">
        <f>IF(ISBLANK('3a. Príjmy a výdavky VS'!AG27),"",'3a. Príjmy a výdavky VS'!AG27/'1. Základné ukazovatele'!AJ$17*100)</f>
        <v>6.3811089963667618</v>
      </c>
      <c r="AH20" s="334">
        <f>IF(ISBLANK('3a. Príjmy a výdavky VS'!AH27),"",'3a. Príjmy a výdavky VS'!AH27/'1. Základné ukazovatele'!AK$17*100)</f>
        <v>7.0353936041874299</v>
      </c>
      <c r="AI20" s="334">
        <f>IF(ISBLANK('3a. Príjmy a výdavky VS'!AI27),"",'3a. Príjmy a výdavky VS'!AI27/'1. Základné ukazovatele'!AL$17*100)</f>
        <v>6.6948062329780305</v>
      </c>
      <c r="AJ20" s="334">
        <f>IF(ISBLANK('3a. Príjmy a výdavky VS'!AJ27),"",'3a. Príjmy a výdavky VS'!AJ27/'1. Základné ukazovatele'!AM$17*100)</f>
        <v>6.7093767795487782</v>
      </c>
      <c r="AK20" s="334">
        <f>IF(ISBLANK('3a. Príjmy a výdavky VS'!AK27),"",'3a. Príjmy a výdavky VS'!AK27/'1. Základné ukazovatele'!AN$17*100)</f>
        <v>6.5978670927906284</v>
      </c>
    </row>
    <row r="21" spans="1:37" ht="16.5" customHeight="1">
      <c r="A21" s="108" t="s">
        <v>153</v>
      </c>
      <c r="B21" s="109" t="s">
        <v>154</v>
      </c>
      <c r="C21" s="130" t="s">
        <v>155</v>
      </c>
      <c r="D21" s="172" t="str">
        <f>IF(ISBLANK('3a. Príjmy a výdavky VS'!D28),"",'3a. Príjmy a výdavky VS'!D28/'1. Základné ukazovatele'!G$17*100)</f>
        <v/>
      </c>
      <c r="E21" s="172" t="str">
        <f>IF(ISBLANK('3a. Príjmy a výdavky VS'!E28),"",'3a. Príjmy a výdavky VS'!E28/'1. Základné ukazovatele'!H$17*100)</f>
        <v/>
      </c>
      <c r="F21" s="172" t="str">
        <f>IF(ISBLANK('3a. Príjmy a výdavky VS'!F28),"",'3a. Príjmy a výdavky VS'!F28/'1. Základné ukazovatele'!I$17*100)</f>
        <v/>
      </c>
      <c r="G21" s="172" t="str">
        <f>IF(ISBLANK('3a. Príjmy a výdavky VS'!G28),"",'3a. Príjmy a výdavky VS'!G28/'1. Základné ukazovatele'!J$17*100)</f>
        <v/>
      </c>
      <c r="H21" s="172" t="str">
        <f>IF(ISBLANK('3a. Príjmy a výdavky VS'!H28),"",'3a. Príjmy a výdavky VS'!H28/'1. Základné ukazovatele'!K$17*100)</f>
        <v/>
      </c>
      <c r="I21" s="172" t="str">
        <f>IF(ISBLANK('3a. Príjmy a výdavky VS'!I28),"",'3a. Príjmy a výdavky VS'!I28/'1. Základné ukazovatele'!L$17*100)</f>
        <v/>
      </c>
      <c r="J21" s="172" t="str">
        <f>IF(ISBLANK('3a. Príjmy a výdavky VS'!J28),"",'3a. Príjmy a výdavky VS'!J28/'1. Základné ukazovatele'!M$17*100)</f>
        <v/>
      </c>
      <c r="K21" s="172" t="str">
        <f>IF(ISBLANK('3a. Príjmy a výdavky VS'!K28),"",'3a. Príjmy a výdavky VS'!K28/'1. Základné ukazovatele'!N$17*100)</f>
        <v/>
      </c>
      <c r="L21" s="172" t="str">
        <f>IF(ISBLANK('3a. Príjmy a výdavky VS'!L28),"",'3a. Príjmy a výdavky VS'!L28/'1. Základné ukazovatele'!O$17*100)</f>
        <v/>
      </c>
      <c r="M21" s="172" t="str">
        <f>IF(ISBLANK('3a. Príjmy a výdavky VS'!M28),"",'3a. Príjmy a výdavky VS'!M28/'1. Základné ukazovatele'!P$17*100)</f>
        <v/>
      </c>
      <c r="N21" s="172" t="str">
        <f>IF(ISBLANK('3a. Príjmy a výdavky VS'!N28),"",'3a. Príjmy a výdavky VS'!N28/'1. Základné ukazovatele'!Q$17*100)</f>
        <v/>
      </c>
      <c r="O21" s="172" t="str">
        <f>IF(ISBLANK('3a. Príjmy a výdavky VS'!O28),"",'3a. Príjmy a výdavky VS'!O28/'1. Základné ukazovatele'!R$17*100)</f>
        <v/>
      </c>
      <c r="P21" s="172" t="str">
        <f>IF(ISBLANK('3a. Príjmy a výdavky VS'!P28),"",'3a. Príjmy a výdavky VS'!P28/'1. Základné ukazovatele'!S$17*100)</f>
        <v/>
      </c>
      <c r="Q21" s="172">
        <f>IF(ISBLANK('3a. Príjmy a výdavky VS'!Q28),"",'3a. Príjmy a výdavky VS'!Q28/'1. Základné ukazovatele'!T$17*100)</f>
        <v>0.21878126978292387</v>
      </c>
      <c r="R21" s="172">
        <f>IF(ISBLANK('3a. Príjmy a výdavky VS'!R28),"",'3a. Príjmy a výdavky VS'!R28/'1. Základné ukazovatele'!U$17*100)</f>
        <v>0.26424749941846942</v>
      </c>
      <c r="S21" s="172">
        <f>IF(ISBLANK('3a. Príjmy a výdavky VS'!S28),"",'3a. Príjmy a výdavky VS'!S28/'1. Základné ukazovatele'!V$17*100)</f>
        <v>0.33690254297092687</v>
      </c>
      <c r="T21" s="172">
        <f>IF(ISBLANK('3a. Príjmy a výdavky VS'!T28),"",'3a. Príjmy a výdavky VS'!T28/'1. Základné ukazovatele'!W$17*100)</f>
        <v>0.35353171528490357</v>
      </c>
      <c r="U21" s="172">
        <f>IF(ISBLANK('3a. Príjmy a výdavky VS'!U28),"",'3a. Príjmy a výdavky VS'!U28/'1. Základné ukazovatele'!X$17*100)</f>
        <v>0.30979171979014636</v>
      </c>
      <c r="V21" s="172">
        <f>IF(ISBLANK('3a. Príjmy a výdavky VS'!V28),"",'3a. Príjmy a výdavky VS'!V28/'1. Základné ukazovatele'!Y$17*100)</f>
        <v>0.33038461899154242</v>
      </c>
      <c r="W21" s="172">
        <f>IF(ISBLANK('3a. Príjmy a výdavky VS'!W28),"",'3a. Príjmy a výdavky VS'!W28/'1. Základné ukazovatele'!Z$17*100)</f>
        <v>0.32542125824328683</v>
      </c>
      <c r="X21" s="172">
        <f>IF(ISBLANK('3a. Príjmy a výdavky VS'!X28),"",'3a. Príjmy a výdavky VS'!X28/'1. Základné ukazovatele'!AA$17*100)</f>
        <v>0.3321016269721298</v>
      </c>
      <c r="Y21" s="172">
        <f>IF(ISBLANK('3a. Príjmy a výdavky VS'!Y28),"",'3a. Príjmy a výdavky VS'!Y28/'1. Základné ukazovatele'!AB$17*100)</f>
        <v>0.34345932939319984</v>
      </c>
      <c r="Z21" s="172">
        <f>IF(ISBLANK('3a. Príjmy a výdavky VS'!Z28),"",'3a. Príjmy a výdavky VS'!Z28/'1. Základné ukazovatele'!AC$17*100)</f>
        <v>0.3283447347234712</v>
      </c>
      <c r="AA21" s="172">
        <f>IF(ISBLANK('3a. Príjmy a výdavky VS'!AA28),"",'3a. Príjmy a výdavky VS'!AA28/'1. Základné ukazovatele'!AD$17*100)</f>
        <v>0.30837133720073684</v>
      </c>
      <c r="AB21" s="172">
        <f>IF(ISBLANK('3a. Príjmy a výdavky VS'!AB28),"",'3a. Príjmy a výdavky VS'!AB28/'1. Základné ukazovatele'!AE$17*100)</f>
        <v>0.31255929559216267</v>
      </c>
      <c r="AC21" s="172">
        <f>IF(ISBLANK('3a. Príjmy a výdavky VS'!AC28),"",'3a. Príjmy a výdavky VS'!AC28/'1. Základné ukazovatele'!AF$17*100)</f>
        <v>0.32086203862146762</v>
      </c>
      <c r="AD21" s="172">
        <f>IF(ISBLANK('3a. Príjmy a výdavky VS'!AD28),"",'3a. Príjmy a výdavky VS'!AD28/'1. Základné ukazovatele'!AG$17*100)</f>
        <v>0.3866932853281797</v>
      </c>
      <c r="AE21" s="172">
        <f>IF(ISBLANK('3a. Príjmy a výdavky VS'!AE28),"",'3a. Príjmy a výdavky VS'!AE28/'1. Základné ukazovatele'!AH$17*100)</f>
        <v>0.36478703528693357</v>
      </c>
      <c r="AF21" s="172">
        <f>IF(ISBLANK('3a. Príjmy a výdavky VS'!AF28),"",'3a. Príjmy a výdavky VS'!AF28/'1. Základné ukazovatele'!AI$17*100)</f>
        <v>0.34105716399156283</v>
      </c>
      <c r="AG21" s="172">
        <f>IF(ISBLANK('3a. Príjmy a výdavky VS'!AG28),"",'3a. Príjmy a výdavky VS'!AG28/'1. Základné ukazovatele'!AJ$17*100)</f>
        <v>0.40994281028910917</v>
      </c>
      <c r="AH21" s="335">
        <f>IF(ISBLANK('3a. Príjmy a výdavky VS'!AH28),"",'3a. Príjmy a výdavky VS'!AH28/'1. Základné ukazovatele'!AK$17*100)</f>
        <v>0.38060080203231866</v>
      </c>
      <c r="AI21" s="335">
        <f>IF(ISBLANK('3a. Príjmy a výdavky VS'!AI28),"",'3a. Príjmy a výdavky VS'!AI28/'1. Základné ukazovatele'!AL$17*100)</f>
        <v>0.41378857789916934</v>
      </c>
      <c r="AJ21" s="335">
        <f>IF(ISBLANK('3a. Príjmy a výdavky VS'!AJ28),"",'3a. Príjmy a výdavky VS'!AJ28/'1. Základné ukazovatele'!AM$17*100)</f>
        <v>0.40154968816602721</v>
      </c>
      <c r="AK21" s="335">
        <f>IF(ISBLANK('3a. Príjmy a výdavky VS'!AK28),"",'3a. Príjmy a výdavky VS'!AK28/'1. Základné ukazovatele'!AN$17*100)</f>
        <v>0.39193802906678554</v>
      </c>
    </row>
    <row r="22" spans="1:37" ht="16.5" customHeight="1">
      <c r="A22" s="133" t="s">
        <v>156</v>
      </c>
      <c r="B22" s="133" t="s">
        <v>157</v>
      </c>
      <c r="C22" s="105"/>
      <c r="D22" s="172">
        <f>IF(ISBLANK('3a. Príjmy a výdavky VS'!D29),"",'3a. Príjmy a výdavky VS'!D29/'1. Základné ukazovatele'!G$17*100)</f>
        <v>3.2734662492447955</v>
      </c>
      <c r="E22" s="172">
        <f>IF(ISBLANK('3a. Príjmy a výdavky VS'!E29),"",'3a. Príjmy a výdavky VS'!E29/'1. Základné ukazovatele'!H$17*100)</f>
        <v>4.2826128972811164</v>
      </c>
      <c r="F22" s="172">
        <f>IF(ISBLANK('3a. Príjmy a výdavky VS'!F29),"",'3a. Príjmy a výdavky VS'!F29/'1. Základné ukazovatele'!I$17*100)</f>
        <v>4.1182334153833633</v>
      </c>
      <c r="G22" s="172">
        <f>IF(ISBLANK('3a. Príjmy a výdavky VS'!G29),"",'3a. Príjmy a výdavky VS'!G29/'1. Základné ukazovatele'!J$17*100)</f>
        <v>3.2258907212724433</v>
      </c>
      <c r="H22" s="172">
        <f>IF(ISBLANK('3a. Príjmy a výdavky VS'!H29),"",'3a. Príjmy a výdavky VS'!H29/'1. Základné ukazovatele'!K$17*100)</f>
        <v>4.615207188064625</v>
      </c>
      <c r="I22" s="172">
        <f>IF(ISBLANK('3a. Príjmy a výdavky VS'!I29),"",'3a. Príjmy a výdavky VS'!I29/'1. Základné ukazovatele'!L$17*100)</f>
        <v>4.6241148204350022</v>
      </c>
      <c r="J22" s="172">
        <f>IF(ISBLANK('3a. Príjmy a výdavky VS'!J29),"",'3a. Príjmy a výdavky VS'!J29/'1. Základné ukazovatele'!M$17*100)</f>
        <v>3.8464116966359923</v>
      </c>
      <c r="K22" s="172">
        <f>IF(ISBLANK('3a. Príjmy a výdavky VS'!K29),"",'3a. Príjmy a výdavky VS'!K29/'1. Základné ukazovatele'!N$17*100)</f>
        <v>3.0953364706134869</v>
      </c>
      <c r="L22" s="172">
        <f>IF(ISBLANK('3a. Príjmy a výdavky VS'!L29),"",'3a. Príjmy a výdavky VS'!L29/'1. Základné ukazovatele'!O$17*100)</f>
        <v>3.6305928771271678</v>
      </c>
      <c r="M22" s="172">
        <f>IF(ISBLANK('3a. Príjmy a výdavky VS'!M29),"",'3a. Príjmy a výdavky VS'!M29/'1. Základné ukazovatele'!P$17*100)</f>
        <v>3.3876269653541118</v>
      </c>
      <c r="N22" s="172">
        <f>IF(ISBLANK('3a. Príjmy a výdavky VS'!N29),"",'3a. Príjmy a výdavky VS'!N29/'1. Základné ukazovatele'!Q$17*100)</f>
        <v>4.8792761541812277</v>
      </c>
      <c r="O22" s="172">
        <f>IF(ISBLANK('3a. Príjmy a výdavky VS'!O29),"",'3a. Príjmy a výdavky VS'!O29/'1. Základné ukazovatele'!R$17*100)</f>
        <v>4.4859633960435925</v>
      </c>
      <c r="P22" s="172">
        <f>IF(ISBLANK('3a. Príjmy a výdavky VS'!P29),"",'3a. Príjmy a výdavky VS'!P29/'1. Základné ukazovatele'!S$17*100)</f>
        <v>4.6052038043263206</v>
      </c>
      <c r="Q22" s="172">
        <f>IF(ISBLANK('3a. Príjmy a výdavky VS'!Q29),"",'3a. Príjmy a výdavky VS'!Q29/'1. Základné ukazovatele'!T$17*100)</f>
        <v>3.0459022180213133</v>
      </c>
      <c r="R22" s="172">
        <f>IF(ISBLANK('3a. Príjmy a výdavky VS'!R29),"",'3a. Príjmy a výdavky VS'!R29/'1. Základné ukazovatele'!U$17*100)</f>
        <v>3.2222321095431905</v>
      </c>
      <c r="S22" s="172">
        <f>IF(ISBLANK('3a. Príjmy a výdavky VS'!S29),"",'3a. Príjmy a výdavky VS'!S29/'1. Základné ukazovatele'!V$17*100)</f>
        <v>3.0661329585153951</v>
      </c>
      <c r="T22" s="172">
        <f>IF(ISBLANK('3a. Príjmy a výdavky VS'!T29),"",'3a. Príjmy a výdavky VS'!T29/'1. Základné ukazovatele'!W$17*100)</f>
        <v>3.4821519066864912</v>
      </c>
      <c r="U22" s="172">
        <f>IF(ISBLANK('3a. Príjmy a výdavky VS'!U29),"",'3a. Príjmy a výdavky VS'!U29/'1. Základné ukazovatele'!X$17*100)</f>
        <v>4.0526804073372791</v>
      </c>
      <c r="V22" s="172">
        <f>IF(ISBLANK('3a. Príjmy a výdavky VS'!V29),"",'3a. Príjmy a výdavky VS'!V29/'1. Základné ukazovatele'!Y$17*100)</f>
        <v>3.9949532908107557</v>
      </c>
      <c r="W22" s="172">
        <f>IF(ISBLANK('3a. Príjmy a výdavky VS'!W29),"",'3a. Príjmy a výdavky VS'!W29/'1. Základné ukazovatele'!Z$17*100)</f>
        <v>3.8327597263927546</v>
      </c>
      <c r="X22" s="172">
        <f>IF(ISBLANK('3a. Príjmy a výdavky VS'!X29),"",'3a. Príjmy a výdavky VS'!X29/'1. Základné ukazovatele'!AA$17*100)</f>
        <v>3.817044327743377</v>
      </c>
      <c r="Y22" s="172">
        <f>IF(ISBLANK('3a. Príjmy a výdavky VS'!Y29),"",'3a. Príjmy a výdavky VS'!Y29/'1. Základné ukazovatele'!AB$17*100)</f>
        <v>3.6337979162378584</v>
      </c>
      <c r="Z22" s="172">
        <f>IF(ISBLANK('3a. Príjmy a výdavky VS'!Z29),"",'3a. Príjmy a výdavky VS'!Z29/'1. Základné ukazovatele'!AC$17*100)</f>
        <v>3.6475110757482305</v>
      </c>
      <c r="AA22" s="172">
        <f>IF(ISBLANK('3a. Príjmy a výdavky VS'!AA29),"",'3a. Príjmy a výdavky VS'!AA29/'1. Základné ukazovatele'!AD$17*100)</f>
        <v>3.4761060260822658</v>
      </c>
      <c r="AB22" s="172">
        <f>IF(ISBLANK('3a. Príjmy a výdavky VS'!AB29),"",'3a. Príjmy a výdavky VS'!AB29/'1. Základné ukazovatele'!AE$17*100)</f>
        <v>3.3466543271900364</v>
      </c>
      <c r="AC22" s="172">
        <f>IF(ISBLANK('3a. Príjmy a výdavky VS'!AC29),"",'3a. Príjmy a výdavky VS'!AC29/'1. Základné ukazovatele'!AF$17*100)</f>
        <v>3.0949145785756236</v>
      </c>
      <c r="AD22" s="172">
        <f>IF(ISBLANK('3a. Príjmy a výdavky VS'!AD29),"",'3a. Príjmy a výdavky VS'!AD29/'1. Základné ukazovatele'!AG$17*100)</f>
        <v>3.2765489265060057</v>
      </c>
      <c r="AE22" s="172">
        <f>IF(ISBLANK('3a. Príjmy a výdavky VS'!AE29),"",'3a. Príjmy a výdavky VS'!AE29/'1. Základné ukazovatele'!AH$17*100)</f>
        <v>3.3259361505692149</v>
      </c>
      <c r="AF22" s="172">
        <f>IF(ISBLANK('3a. Príjmy a výdavky VS'!AF29),"",'3a. Príjmy a výdavky VS'!AF29/'1. Základné ukazovatele'!AI$17*100)</f>
        <v>3.7176944470465108</v>
      </c>
      <c r="AG22" s="172">
        <f>IF(ISBLANK('3a. Príjmy a výdavky VS'!AG29),"",'3a. Príjmy a výdavky VS'!AG29/'1. Základné ukazovatele'!AJ$17*100)</f>
        <v>3.8909249983395053</v>
      </c>
      <c r="AH22" s="335">
        <f>IF(ISBLANK('3a. Príjmy a výdavky VS'!AH29),"",'3a. Príjmy a výdavky VS'!AH29/'1. Základné ukazovatele'!AK$17*100)</f>
        <v>3.9746950343660545</v>
      </c>
      <c r="AI22" s="335">
        <f>IF(ISBLANK('3a. Príjmy a výdavky VS'!AI29),"",'3a. Príjmy a výdavky VS'!AI29/'1. Základné ukazovatele'!AL$17*100)</f>
        <v>3.5372830475118335</v>
      </c>
      <c r="AJ22" s="335">
        <f>IF(ISBLANK('3a. Príjmy a výdavky VS'!AJ29),"",'3a. Príjmy a výdavky VS'!AJ29/'1. Základné ukazovatele'!AM$17*100)</f>
        <v>3.3225928352322591</v>
      </c>
      <c r="AK22" s="335">
        <f>IF(ISBLANK('3a. Príjmy a výdavky VS'!AK29),"",'3a. Príjmy a výdavky VS'!AK29/'1. Základné ukazovatele'!AN$17*100)</f>
        <v>3.2080970227193237</v>
      </c>
    </row>
    <row r="23" spans="1:37" ht="16.5" customHeight="1">
      <c r="A23" s="126" t="s">
        <v>158</v>
      </c>
      <c r="B23" s="127" t="s">
        <v>159</v>
      </c>
      <c r="C23" s="130" t="s">
        <v>160</v>
      </c>
      <c r="D23" s="172">
        <f>IF(ISBLANK('3a. Príjmy a výdavky VS'!D30),"",'3a. Príjmy a výdavky VS'!D30/'1. Základné ukazovatele'!G$17*100)</f>
        <v>1.5523499952565694</v>
      </c>
      <c r="E23" s="172">
        <f>IF(ISBLANK('3a. Príjmy a výdavky VS'!E30),"",'3a. Príjmy a výdavky VS'!E30/'1. Základné ukazovatele'!H$17*100)</f>
        <v>2.5265078815719098</v>
      </c>
      <c r="F23" s="172">
        <f>IF(ISBLANK('3a. Príjmy a výdavky VS'!F30),"",'3a. Príjmy a výdavky VS'!F30/'1. Základné ukazovatele'!I$17*100)</f>
        <v>2.9550216652765626</v>
      </c>
      <c r="G23" s="172">
        <f>IF(ISBLANK('3a. Príjmy a výdavky VS'!G30),"",'3a. Príjmy a výdavky VS'!G30/'1. Základné ukazovatele'!J$17*100)</f>
        <v>2.0585392432367877</v>
      </c>
      <c r="H23" s="172">
        <f>IF(ISBLANK('3a. Príjmy a výdavky VS'!H30),"",'3a. Príjmy a výdavky VS'!H30/'1. Základné ukazovatele'!K$17*100)</f>
        <v>2.6196874967236434</v>
      </c>
      <c r="I23" s="172">
        <f>IF(ISBLANK('3a. Príjmy a výdavky VS'!I30),"",'3a. Príjmy a výdavky VS'!I30/'1. Základné ukazovatele'!L$17*100)</f>
        <v>2.4532119372787053</v>
      </c>
      <c r="J23" s="172">
        <f>IF(ISBLANK('3a. Príjmy a výdavky VS'!J30),"",'3a. Príjmy a výdavky VS'!J30/'1. Základné ukazovatele'!M$17*100)</f>
        <v>2.1450245283073861</v>
      </c>
      <c r="K23" s="172">
        <f>IF(ISBLANK('3a. Príjmy a výdavky VS'!K30),"",'3a. Príjmy a výdavky VS'!K30/'1. Základné ukazovatele'!N$17*100)</f>
        <v>2.276495618718509</v>
      </c>
      <c r="L23" s="172">
        <f>IF(ISBLANK('3a. Príjmy a výdavky VS'!L30),"",'3a. Príjmy a výdavky VS'!L30/'1. Základné ukazovatele'!O$17*100)</f>
        <v>2.3454959731527341</v>
      </c>
      <c r="M23" s="172">
        <f>IF(ISBLANK('3a. Príjmy a výdavky VS'!M30),"",'3a. Príjmy a výdavky VS'!M30/'1. Základné ukazovatele'!P$17*100)</f>
        <v>1.6685943369973564</v>
      </c>
      <c r="N23" s="172">
        <f>IF(ISBLANK('3a. Príjmy a výdavky VS'!N30),"",'3a. Príjmy a výdavky VS'!N30/'1. Základné ukazovatele'!Q$17*100)</f>
        <v>2.9626520857906073</v>
      </c>
      <c r="O23" s="172">
        <f>IF(ISBLANK('3a. Príjmy a výdavky VS'!O30),"",'3a. Príjmy a výdavky VS'!O30/'1. Základné ukazovatele'!R$17*100)</f>
        <v>2.9331435639610928</v>
      </c>
      <c r="P23" s="172">
        <f>IF(ISBLANK('3a. Príjmy a výdavky VS'!P30),"",'3a. Príjmy a výdavky VS'!P30/'1. Základné ukazovatele'!S$17*100)</f>
        <v>3.0789465770401403</v>
      </c>
      <c r="Q23" s="172">
        <f>IF(ISBLANK('3a. Príjmy a výdavky VS'!Q30),"",'3a. Príjmy a výdavky VS'!Q30/'1. Základné ukazovatele'!T$17*100)</f>
        <v>1.7621512735462375</v>
      </c>
      <c r="R23" s="172">
        <f>IF(ISBLANK('3a. Príjmy a výdavky VS'!R30),"",'3a. Príjmy a výdavky VS'!R30/'1. Základné ukazovatele'!U$17*100)</f>
        <v>1.8378770777034144</v>
      </c>
      <c r="S23" s="172">
        <f>IF(ISBLANK('3a. Príjmy a výdavky VS'!S30),"",'3a. Príjmy a výdavky VS'!S30/'1. Základné ukazovatele'!V$17*100)</f>
        <v>2.0889435983395104</v>
      </c>
      <c r="T23" s="172">
        <f>IF(ISBLANK('3a. Príjmy a výdavky VS'!T30),"",'3a. Príjmy a výdavky VS'!T30/'1. Základné ukazovatele'!W$17*100)</f>
        <v>2.5016215386118845</v>
      </c>
      <c r="U23" s="172">
        <f>IF(ISBLANK('3a. Príjmy a výdavky VS'!U30),"",'3a. Príjmy a výdavky VS'!U30/'1. Základné ukazovatele'!X$17*100)</f>
        <v>2.8804572507446329</v>
      </c>
      <c r="V23" s="172">
        <f>IF(ISBLANK('3a. Príjmy a výdavky VS'!V30),"",'3a. Príjmy a výdavky VS'!V30/'1. Základné ukazovatele'!Y$17*100)</f>
        <v>3.0497717794238417</v>
      </c>
      <c r="W23" s="172">
        <f>IF(ISBLANK('3a. Príjmy a výdavky VS'!W30),"",'3a. Príjmy a výdavky VS'!W30/'1. Základné ukazovatele'!Z$17*100)</f>
        <v>3.0569549242904142</v>
      </c>
      <c r="X23" s="172">
        <f>IF(ISBLANK('3a. Príjmy a výdavky VS'!X30),"",'3a. Príjmy a výdavky VS'!X30/'1. Základné ukazovatele'!AA$17*100)</f>
        <v>2.9772258737961312</v>
      </c>
      <c r="Y23" s="172">
        <f>IF(ISBLANK('3a. Príjmy a výdavky VS'!Y30),"",'3a. Príjmy a výdavky VS'!Y30/'1. Základné ukazovatele'!AB$17*100)</f>
        <v>2.8429202564027167</v>
      </c>
      <c r="Z23" s="172">
        <f>IF(ISBLANK('3a. Príjmy a výdavky VS'!Z30),"",'3a. Príjmy a výdavky VS'!Z30/'1. Základné ukazovatele'!AC$17*100)</f>
        <v>2.837959802449141</v>
      </c>
      <c r="AA23" s="172">
        <f>IF(ISBLANK('3a. Príjmy a výdavky VS'!AA30),"",'3a. Príjmy a výdavky VS'!AA30/'1. Základné ukazovatele'!AD$17*100)</f>
        <v>2.7120693341190725</v>
      </c>
      <c r="AB23" s="172">
        <f>IF(ISBLANK('3a. Príjmy a výdavky VS'!AB30),"",'3a. Príjmy a výdavky VS'!AB30/'1. Základné ukazovatele'!AE$17*100)</f>
        <v>2.7184261878949729</v>
      </c>
      <c r="AC23" s="172">
        <f>IF(ISBLANK('3a. Príjmy a výdavky VS'!AC30),"",'3a. Príjmy a výdavky VS'!AC30/'1. Základné ukazovatele'!AF$17*100)</f>
        <v>2.5227723318129862</v>
      </c>
      <c r="AD23" s="172">
        <f>IF(ISBLANK('3a. Príjmy a výdavky VS'!AD30),"",'3a. Príjmy a výdavky VS'!AD30/'1. Základné ukazovatele'!AG$17*100)</f>
        <v>2.5336920639436498</v>
      </c>
      <c r="AE23" s="172">
        <f>IF(ISBLANK('3a. Príjmy a výdavky VS'!AE30),"",'3a. Príjmy a výdavky VS'!AE30/'1. Základné ukazovatele'!AH$17*100)</f>
        <v>2.6448289085331278</v>
      </c>
      <c r="AF23" s="172">
        <f>IF(ISBLANK('3a. Príjmy a výdavky VS'!AF30),"",'3a. Príjmy a výdavky VS'!AF30/'1. Základné ukazovatele'!AI$17*100)</f>
        <v>2.7398250226918144</v>
      </c>
      <c r="AG23" s="172">
        <f>IF(ISBLANK('3a. Príjmy a výdavky VS'!AG30),"",'3a. Príjmy a výdavky VS'!AG30/'1. Základné ukazovatele'!AJ$17*100)</f>
        <v>2.8292439369058004</v>
      </c>
      <c r="AH23" s="335">
        <f>IF(ISBLANK('3a. Príjmy a výdavky VS'!AH30),"",'3a. Príjmy a výdavky VS'!AH30/'1. Základné ukazovatele'!AK$17*100)</f>
        <v>2.9615462669987358</v>
      </c>
      <c r="AI23" s="335">
        <f>IF(ISBLANK('3a. Príjmy a výdavky VS'!AI30),"",'3a. Príjmy a výdavky VS'!AI30/'1. Základné ukazovatele'!AL$17*100)</f>
        <v>2.7832742057825097</v>
      </c>
      <c r="AJ23" s="335">
        <f>IF(ISBLANK('3a. Príjmy a výdavky VS'!AJ30),"",'3a. Príjmy a výdavky VS'!AJ30/'1. Základné ukazovatele'!AM$17*100)</f>
        <v>2.6715089519813682</v>
      </c>
      <c r="AK23" s="335">
        <f>IF(ISBLANK('3a. Príjmy a výdavky VS'!AK30),"",'3a. Príjmy a výdavky VS'!AK30/'1. Základné ukazovatele'!AN$17*100)</f>
        <v>2.600099954280549</v>
      </c>
    </row>
    <row r="24" spans="1:37" ht="16.5" customHeight="1">
      <c r="A24" s="131" t="s">
        <v>161</v>
      </c>
      <c r="B24" s="122" t="s">
        <v>162</v>
      </c>
      <c r="C24" s="130" t="s">
        <v>163</v>
      </c>
      <c r="D24" s="172" t="str">
        <f>IF(ISBLANK('3a. Príjmy a výdavky VS'!D31),"",'3a. Príjmy a výdavky VS'!D31/'1. Základné ukazovatele'!G$17*100)</f>
        <v/>
      </c>
      <c r="E24" s="172" t="str">
        <f>IF(ISBLANK('3a. Príjmy a výdavky VS'!E31),"",'3a. Príjmy a výdavky VS'!E31/'1. Základné ukazovatele'!H$17*100)</f>
        <v/>
      </c>
      <c r="F24" s="172" t="str">
        <f>IF(ISBLANK('3a. Príjmy a výdavky VS'!F31),"",'3a. Príjmy a výdavky VS'!F31/'1. Základné ukazovatele'!I$17*100)</f>
        <v/>
      </c>
      <c r="G24" s="172" t="str">
        <f>IF(ISBLANK('3a. Príjmy a výdavky VS'!G31),"",'3a. Príjmy a výdavky VS'!G31/'1. Základné ukazovatele'!J$17*100)</f>
        <v/>
      </c>
      <c r="H24" s="172" t="str">
        <f>IF(ISBLANK('3a. Príjmy a výdavky VS'!H31),"",'3a. Príjmy a výdavky VS'!H31/'1. Základné ukazovatele'!K$17*100)</f>
        <v/>
      </c>
      <c r="I24" s="172" t="str">
        <f>IF(ISBLANK('3a. Príjmy a výdavky VS'!I31),"",'3a. Príjmy a výdavky VS'!I31/'1. Základné ukazovatele'!L$17*100)</f>
        <v/>
      </c>
      <c r="J24" s="172" t="str">
        <f>IF(ISBLANK('3a. Príjmy a výdavky VS'!J31),"",'3a. Príjmy a výdavky VS'!J31/'1. Základné ukazovatele'!M$17*100)</f>
        <v/>
      </c>
      <c r="K24" s="172" t="str">
        <f>IF(ISBLANK('3a. Príjmy a výdavky VS'!K31),"",'3a. Príjmy a výdavky VS'!K31/'1. Základné ukazovatele'!N$17*100)</f>
        <v/>
      </c>
      <c r="L24" s="172" t="str">
        <f>IF(ISBLANK('3a. Príjmy a výdavky VS'!L31),"",'3a. Príjmy a výdavky VS'!L31/'1. Základné ukazovatele'!O$17*100)</f>
        <v/>
      </c>
      <c r="M24" s="172" t="str">
        <f>IF(ISBLANK('3a. Príjmy a výdavky VS'!M31),"",'3a. Príjmy a výdavky VS'!M31/'1. Základné ukazovatele'!P$17*100)</f>
        <v/>
      </c>
      <c r="N24" s="172" t="str">
        <f>IF(ISBLANK('3a. Príjmy a výdavky VS'!N31),"",'3a. Príjmy a výdavky VS'!N31/'1. Základné ukazovatele'!Q$17*100)</f>
        <v/>
      </c>
      <c r="O24" s="172" t="str">
        <f>IF(ISBLANK('3a. Príjmy a výdavky VS'!O31),"",'3a. Príjmy a výdavky VS'!O31/'1. Základné ukazovatele'!R$17*100)</f>
        <v/>
      </c>
      <c r="P24" s="172" t="str">
        <f>IF(ISBLANK('3a. Príjmy a výdavky VS'!P31),"",'3a. Príjmy a výdavky VS'!P31/'1. Základné ukazovatele'!S$17*100)</f>
        <v/>
      </c>
      <c r="Q24" s="172">
        <f>IF(ISBLANK('3a. Príjmy a výdavky VS'!Q31),"",'3a. Príjmy a výdavky VS'!Q31/'1. Základné ukazovatele'!T$17*100)</f>
        <v>1.4252354988432914</v>
      </c>
      <c r="R24" s="172">
        <f>IF(ISBLANK('3a. Príjmy a výdavky VS'!R31),"",'3a. Príjmy a výdavky VS'!R31/'1. Základné ukazovatele'!U$17*100)</f>
        <v>1.483251138472971</v>
      </c>
      <c r="S24" s="172">
        <f>IF(ISBLANK('3a. Príjmy a výdavky VS'!S31),"",'3a. Príjmy a výdavky VS'!S31/'1. Základné ukazovatele'!V$17*100)</f>
        <v>1.7474445884932639</v>
      </c>
      <c r="T24" s="172">
        <f>IF(ISBLANK('3a. Príjmy a výdavky VS'!T31),"",'3a. Príjmy a výdavky VS'!T31/'1. Základné ukazovatele'!W$17*100)</f>
        <v>2.1675008201927977</v>
      </c>
      <c r="U24" s="172">
        <f>IF(ISBLANK('3a. Príjmy a výdavky VS'!U31),"",'3a. Príjmy a výdavky VS'!U31/'1. Základné ukazovatele'!X$17*100)</f>
        <v>2.5027723674716116</v>
      </c>
      <c r="V24" s="172">
        <f>IF(ISBLANK('3a. Príjmy a výdavky VS'!V31),"",'3a. Príjmy a výdavky VS'!V31/'1. Základné ukazovatele'!Y$17*100)</f>
        <v>2.6670015956014455</v>
      </c>
      <c r="W24" s="172">
        <f>IF(ISBLANK('3a. Príjmy a výdavky VS'!W31),"",'3a. Príjmy a výdavky VS'!W31/'1. Základné ukazovatele'!Z$17*100)</f>
        <v>2.6938232001912166</v>
      </c>
      <c r="X24" s="172">
        <f>IF(ISBLANK('3a. Príjmy a výdavky VS'!X31),"",'3a. Príjmy a výdavky VS'!X31/'1. Základné ukazovatele'!AA$17*100)</f>
        <v>2.6751654405589709</v>
      </c>
      <c r="Y24" s="172">
        <f>IF(ISBLANK('3a. Príjmy a výdavky VS'!Y31),"",'3a. Príjmy a výdavky VS'!Y31/'1. Základné ukazovatele'!AB$17*100)</f>
        <v>2.5076205318200082</v>
      </c>
      <c r="Z24" s="172">
        <f>IF(ISBLANK('3a. Príjmy a výdavky VS'!Z31),"",'3a. Príjmy a výdavky VS'!Z31/'1. Základné ukazovatele'!AC$17*100)</f>
        <v>2.5010805033874606</v>
      </c>
      <c r="AA24" s="172">
        <f>IF(ISBLANK('3a. Príjmy a výdavky VS'!AA31),"",'3a. Príjmy a výdavky VS'!AA31/'1. Základné ukazovatele'!AD$17*100)</f>
        <v>2.4029502890583201</v>
      </c>
      <c r="AB24" s="172">
        <f>IF(ISBLANK('3a. Príjmy a výdavky VS'!AB31),"",'3a. Príjmy a výdavky VS'!AB31/'1. Základné ukazovatele'!AE$17*100)</f>
        <v>2.3765683915492213</v>
      </c>
      <c r="AC24" s="172">
        <f>IF(ISBLANK('3a. Príjmy a výdavky VS'!AC31),"",'3a. Príjmy a výdavky VS'!AC31/'1. Základné ukazovatele'!AF$17*100)</f>
        <v>2.2421263223516386</v>
      </c>
      <c r="AD24" s="172">
        <f>IF(ISBLANK('3a. Príjmy a výdavky VS'!AD31),"",'3a. Príjmy a výdavky VS'!AD31/'1. Základné ukazovatele'!AG$17*100)</f>
        <v>2.2639230478694441</v>
      </c>
      <c r="AE24" s="172">
        <f>IF(ISBLANK('3a. Príjmy a výdavky VS'!AE31),"",'3a. Príjmy a výdavky VS'!AE31/'1. Základné ukazovatele'!AH$17*100)</f>
        <v>2.3362063638610624</v>
      </c>
      <c r="AF24" s="172">
        <f>IF(ISBLANK('3a. Príjmy a výdavky VS'!AF31),"",'3a. Príjmy a výdavky VS'!AF31/'1. Základné ukazovatele'!AI$17*100)</f>
        <v>2.3631037556971797</v>
      </c>
      <c r="AG24" s="172">
        <f>IF(ISBLANK('3a. Príjmy a výdavky VS'!AG31),"",'3a. Príjmy a výdavky VS'!AG31/'1. Základné ukazovatele'!AJ$17*100)</f>
        <v>2.4734301840438335</v>
      </c>
      <c r="AH24" s="335">
        <f>IF(ISBLANK('3a. Príjmy a výdavky VS'!AH31),"",'3a. Príjmy a výdavky VS'!AH31/'1. Základné ukazovatele'!AK$17*100)</f>
        <v>2.6433696872160075</v>
      </c>
      <c r="AI24" s="335">
        <f>IF(ISBLANK('3a. Príjmy a výdavky VS'!AI31),"",'3a. Príjmy a výdavky VS'!AI31/'1. Základné ukazovatele'!AL$17*100)</f>
        <v>2.4774364411436038</v>
      </c>
      <c r="AJ24" s="335">
        <f>IF(ISBLANK('3a. Príjmy a výdavky VS'!AJ31),"",'3a. Príjmy a výdavky VS'!AJ31/'1. Základné ukazovatele'!AM$17*100)</f>
        <v>2.3777109302142043</v>
      </c>
      <c r="AK24" s="335">
        <f>IF(ISBLANK('3a. Príjmy a výdavky VS'!AK31),"",'3a. Príjmy a výdavky VS'!AK31/'1. Základné ukazovatele'!AN$17*100)</f>
        <v>2.3177563394648595</v>
      </c>
    </row>
    <row r="25" spans="1:37" ht="16.5" customHeight="1">
      <c r="A25" s="131" t="s">
        <v>164</v>
      </c>
      <c r="B25" s="122" t="s">
        <v>165</v>
      </c>
      <c r="C25" s="130" t="s">
        <v>166</v>
      </c>
      <c r="D25" s="172" t="str">
        <f>IF(ISBLANK('3a. Príjmy a výdavky VS'!D32),"",'3a. Príjmy a výdavky VS'!D32/'1. Základné ukazovatele'!G$17*100)</f>
        <v/>
      </c>
      <c r="E25" s="172" t="str">
        <f>IF(ISBLANK('3a. Príjmy a výdavky VS'!E32),"",'3a. Príjmy a výdavky VS'!E32/'1. Základné ukazovatele'!H$17*100)</f>
        <v/>
      </c>
      <c r="F25" s="172" t="str">
        <f>IF(ISBLANK('3a. Príjmy a výdavky VS'!F32),"",'3a. Príjmy a výdavky VS'!F32/'1. Základné ukazovatele'!I$17*100)</f>
        <v/>
      </c>
      <c r="G25" s="172" t="str">
        <f>IF(ISBLANK('3a. Príjmy a výdavky VS'!G32),"",'3a. Príjmy a výdavky VS'!G32/'1. Základné ukazovatele'!J$17*100)</f>
        <v/>
      </c>
      <c r="H25" s="172" t="str">
        <f>IF(ISBLANK('3a. Príjmy a výdavky VS'!H32),"",'3a. Príjmy a výdavky VS'!H32/'1. Základné ukazovatele'!K$17*100)</f>
        <v/>
      </c>
      <c r="I25" s="172" t="str">
        <f>IF(ISBLANK('3a. Príjmy a výdavky VS'!I32),"",'3a. Príjmy a výdavky VS'!I32/'1. Základné ukazovatele'!L$17*100)</f>
        <v/>
      </c>
      <c r="J25" s="172" t="str">
        <f>IF(ISBLANK('3a. Príjmy a výdavky VS'!J32),"",'3a. Príjmy a výdavky VS'!J32/'1. Základné ukazovatele'!M$17*100)</f>
        <v/>
      </c>
      <c r="K25" s="172" t="str">
        <f>IF(ISBLANK('3a. Príjmy a výdavky VS'!K32),"",'3a. Príjmy a výdavky VS'!K32/'1. Základné ukazovatele'!N$17*100)</f>
        <v/>
      </c>
      <c r="L25" s="172" t="str">
        <f>IF(ISBLANK('3a. Príjmy a výdavky VS'!L32),"",'3a. Príjmy a výdavky VS'!L32/'1. Základné ukazovatele'!O$17*100)</f>
        <v/>
      </c>
      <c r="M25" s="172" t="str">
        <f>IF(ISBLANK('3a. Príjmy a výdavky VS'!M32),"",'3a. Príjmy a výdavky VS'!M32/'1. Základné ukazovatele'!P$17*100)</f>
        <v/>
      </c>
      <c r="N25" s="172" t="str">
        <f>IF(ISBLANK('3a. Príjmy a výdavky VS'!N32),"",'3a. Príjmy a výdavky VS'!N32/'1. Základné ukazovatele'!Q$17*100)</f>
        <v/>
      </c>
      <c r="O25" s="172" t="str">
        <f>IF(ISBLANK('3a. Príjmy a výdavky VS'!O32),"",'3a. Príjmy a výdavky VS'!O32/'1. Základné ukazovatele'!R$17*100)</f>
        <v/>
      </c>
      <c r="P25" s="172" t="str">
        <f>IF(ISBLANK('3a. Príjmy a výdavky VS'!P32),"",'3a. Príjmy a výdavky VS'!P32/'1. Základné ukazovatele'!S$17*100)</f>
        <v/>
      </c>
      <c r="Q25" s="172">
        <f>IF(ISBLANK('3a. Príjmy a výdavky VS'!Q32),"",'3a. Príjmy a výdavky VS'!Q32/'1. Základné ukazovatele'!T$17*100)</f>
        <v>0.33691577470294615</v>
      </c>
      <c r="R25" s="172">
        <f>IF(ISBLANK('3a. Príjmy a výdavky VS'!R32),"",'3a. Príjmy a výdavky VS'!R32/'1. Základné ukazovatele'!U$17*100)</f>
        <v>0.35462593923044378</v>
      </c>
      <c r="S25" s="172">
        <f>IF(ISBLANK('3a. Príjmy a výdavky VS'!S32),"",'3a. Príjmy a výdavky VS'!S32/'1. Základné ukazovatele'!V$17*100)</f>
        <v>0.34149900984624609</v>
      </c>
      <c r="T25" s="172">
        <f>IF(ISBLANK('3a. Príjmy a výdavky VS'!T32),"",'3a. Príjmy a výdavky VS'!T32/'1. Základné ukazovatele'!W$17*100)</f>
        <v>0.33412071841908708</v>
      </c>
      <c r="U25" s="172">
        <f>IF(ISBLANK('3a. Príjmy a výdavky VS'!U32),"",'3a. Príjmy a výdavky VS'!U32/'1. Základné ukazovatele'!X$17*100)</f>
        <v>0.37768488327302124</v>
      </c>
      <c r="V25" s="172">
        <f>IF(ISBLANK('3a. Príjmy a výdavky VS'!V32),"",'3a. Príjmy a výdavky VS'!V32/'1. Základné ukazovatele'!Y$17*100)</f>
        <v>0.38277018382239658</v>
      </c>
      <c r="W25" s="172">
        <f>IF(ISBLANK('3a. Príjmy a výdavky VS'!W32),"",'3a. Príjmy a výdavky VS'!W32/'1. Základné ukazovatele'!Z$17*100)</f>
        <v>0.36313172409919764</v>
      </c>
      <c r="X25" s="172">
        <f>IF(ISBLANK('3a. Príjmy a výdavky VS'!X32),"",'3a. Príjmy a výdavky VS'!X32/'1. Základné ukazovatele'!AA$17*100)</f>
        <v>0.3020604332371607</v>
      </c>
      <c r="Y25" s="172">
        <f>IF(ISBLANK('3a. Príjmy a výdavky VS'!Y32),"",'3a. Príjmy a výdavky VS'!Y32/'1. Základné ukazovatele'!AB$17*100)</f>
        <v>0.33529972458270851</v>
      </c>
      <c r="Z25" s="172">
        <f>IF(ISBLANK('3a. Príjmy a výdavky VS'!Z32),"",'3a. Príjmy a výdavky VS'!Z32/'1. Základné ukazovatele'!AC$17*100)</f>
        <v>0.33687929906168051</v>
      </c>
      <c r="AA25" s="172">
        <f>IF(ISBLANK('3a. Príjmy a výdavky VS'!AA32),"",'3a. Príjmy a výdavky VS'!AA32/'1. Základné ukazovatele'!AD$17*100)</f>
        <v>0.30911904506075266</v>
      </c>
      <c r="AB25" s="172">
        <f>IF(ISBLANK('3a. Príjmy a výdavky VS'!AB32),"",'3a. Príjmy a výdavky VS'!AB32/'1. Základné ukazovatele'!AE$17*100)</f>
        <v>0.34185779634575214</v>
      </c>
      <c r="AC25" s="172">
        <f>IF(ISBLANK('3a. Príjmy a výdavky VS'!AC32),"",'3a. Príjmy a výdavky VS'!AC32/'1. Základné ukazovatele'!AF$17*100)</f>
        <v>0.28064600946134777</v>
      </c>
      <c r="AD25" s="172">
        <f>IF(ISBLANK('3a. Príjmy a výdavky VS'!AD32),"",'3a. Príjmy a výdavky VS'!AD32/'1. Základné ukazovatele'!AG$17*100)</f>
        <v>0.26976901607420523</v>
      </c>
      <c r="AE25" s="172">
        <f>IF(ISBLANK('3a. Príjmy a výdavky VS'!AE32),"",'3a. Príjmy a výdavky VS'!AE32/'1. Základné ukazovatele'!AH$17*100)</f>
        <v>0.30862254467206557</v>
      </c>
      <c r="AF25" s="172">
        <f>IF(ISBLANK('3a. Príjmy a výdavky VS'!AF32),"",'3a. Príjmy a výdavky VS'!AF32/'1. Základné ukazovatele'!AI$17*100)</f>
        <v>0.37672126699463471</v>
      </c>
      <c r="AG25" s="172">
        <f>IF(ISBLANK('3a. Príjmy a výdavky VS'!AG32),"",'3a. Príjmy a výdavky VS'!AG32/'1. Základné ukazovatele'!AJ$17*100)</f>
        <v>0.3558137528619667</v>
      </c>
      <c r="AH25" s="335">
        <f>IF(ISBLANK('3a. Príjmy a výdavky VS'!AH32),"",'3a. Príjmy a výdavky VS'!AH32/'1. Základné ukazovatele'!AK$17*100)</f>
        <v>0.31817657978272801</v>
      </c>
      <c r="AI25" s="335">
        <f>IF(ISBLANK('3a. Príjmy a výdavky VS'!AI32),"",'3a. Príjmy a výdavky VS'!AI32/'1. Základné ukazovatele'!AL$17*100)</f>
        <v>0.30583776463890583</v>
      </c>
      <c r="AJ25" s="335">
        <f>IF(ISBLANK('3a. Príjmy a výdavky VS'!AJ32),"",'3a. Príjmy a výdavky VS'!AJ32/'1. Základné ukazovatele'!AM$17*100)</f>
        <v>0.29379802176716385</v>
      </c>
      <c r="AK25" s="335">
        <f>IF(ISBLANK('3a. Príjmy a výdavky VS'!AK32),"",'3a. Príjmy a výdavky VS'!AK32/'1. Základné ukazovatele'!AN$17*100)</f>
        <v>0.2823436148156892</v>
      </c>
    </row>
    <row r="26" spans="1:37" s="132" customFormat="1" ht="16.5" customHeight="1">
      <c r="A26" s="126" t="s">
        <v>167</v>
      </c>
      <c r="B26" s="127" t="s">
        <v>168</v>
      </c>
      <c r="C26" s="130" t="s">
        <v>169</v>
      </c>
      <c r="D26" s="171">
        <f>IF(ISBLANK('3a. Príjmy a výdavky VS'!D33),"",'3a. Príjmy a výdavky VS'!D33/'1. Základné ukazovatele'!G$17*100)</f>
        <v>1.7211162539882263</v>
      </c>
      <c r="E26" s="171">
        <f>IF(ISBLANK('3a. Príjmy a výdavky VS'!E33),"",'3a. Príjmy a výdavky VS'!E33/'1. Základné ukazovatele'!H$17*100)</f>
        <v>1.7561050157092066</v>
      </c>
      <c r="F26" s="171">
        <f>IF(ISBLANK('3a. Príjmy a výdavky VS'!F33),"",'3a. Príjmy a výdavky VS'!F33/'1. Základné ukazovatele'!I$17*100)</f>
        <v>1.1632117501068007</v>
      </c>
      <c r="G26" s="171">
        <f>IF(ISBLANK('3a. Príjmy a výdavky VS'!G33),"",'3a. Príjmy a výdavky VS'!G33/'1. Základné ukazovatele'!J$17*100)</f>
        <v>1.1673514780356549</v>
      </c>
      <c r="H26" s="171">
        <f>IF(ISBLANK('3a. Príjmy a výdavky VS'!H33),"",'3a. Príjmy a výdavky VS'!H33/'1. Základné ukazovatele'!K$17*100)</f>
        <v>1.9955196913409825</v>
      </c>
      <c r="I26" s="171">
        <f>IF(ISBLANK('3a. Príjmy a výdavky VS'!I33),"",'3a. Príjmy a výdavky VS'!I33/'1. Základné ukazovatele'!L$17*100)</f>
        <v>2.1709028831562978</v>
      </c>
      <c r="J26" s="171">
        <f>IF(ISBLANK('3a. Príjmy a výdavky VS'!J33),"",'3a. Príjmy a výdavky VS'!J33/'1. Základné ukazovatele'!M$17*100)</f>
        <v>1.7013871683286064</v>
      </c>
      <c r="K26" s="171">
        <f>IF(ISBLANK('3a. Príjmy a výdavky VS'!K33),"",'3a. Príjmy a výdavky VS'!K33/'1. Základné ukazovatele'!N$17*100)</f>
        <v>0.81884085189497802</v>
      </c>
      <c r="L26" s="171">
        <f>IF(ISBLANK('3a. Príjmy a výdavky VS'!L33),"",'3a. Príjmy a výdavky VS'!L33/'1. Základné ukazovatele'!O$17*100)</f>
        <v>1.285096903974434</v>
      </c>
      <c r="M26" s="171">
        <f>IF(ISBLANK('3a. Príjmy a výdavky VS'!M33),"",'3a. Príjmy a výdavky VS'!M33/'1. Základné ukazovatele'!P$17*100)</f>
        <v>1.7190326283567554</v>
      </c>
      <c r="N26" s="171">
        <f>IF(ISBLANK('3a. Príjmy a výdavky VS'!N33),"",'3a. Príjmy a výdavky VS'!N33/'1. Základné ukazovatele'!Q$17*100)</f>
        <v>1.9166240683906206</v>
      </c>
      <c r="O26" s="171">
        <f>IF(ISBLANK('3a. Príjmy a výdavky VS'!O33),"",'3a. Príjmy a výdavky VS'!O33/'1. Základné ukazovatele'!R$17*100)</f>
        <v>1.5528198320825</v>
      </c>
      <c r="P26" s="171">
        <f>IF(ISBLANK('3a. Príjmy a výdavky VS'!P33),"",'3a. Príjmy a výdavky VS'!P33/'1. Základné ukazovatele'!S$17*100)</f>
        <v>1.5262572272861807</v>
      </c>
      <c r="Q26" s="171">
        <f>IF(ISBLANK('3a. Príjmy a výdavky VS'!Q33),"",'3a. Príjmy a výdavky VS'!Q33/'1. Základné ukazovatele'!T$17*100)</f>
        <v>1.2837509444750759</v>
      </c>
      <c r="R26" s="171">
        <f>IF(ISBLANK('3a. Príjmy a výdavky VS'!R33),"",'3a. Príjmy a výdavky VS'!R33/'1. Základné ukazovatele'!U$17*100)</f>
        <v>1.3843550318397755</v>
      </c>
      <c r="S26" s="171">
        <f>IF(ISBLANK('3a. Príjmy a výdavky VS'!S33),"",'3a. Príjmy a výdavky VS'!S33/'1. Základné ukazovatele'!V$17*100)</f>
        <v>0.97718936017588509</v>
      </c>
      <c r="T26" s="171">
        <f>IF(ISBLANK('3a. Príjmy a výdavky VS'!T33),"",'3a. Príjmy a výdavky VS'!T33/'1. Základné ukazovatele'!W$17*100)</f>
        <v>0.98053036807460614</v>
      </c>
      <c r="U26" s="171">
        <f>IF(ISBLANK('3a. Príjmy a výdavky VS'!U33),"",'3a. Príjmy a výdavky VS'!U33/'1. Základné ukazovatele'!X$17*100)</f>
        <v>1.1722231565926464</v>
      </c>
      <c r="V26" s="171">
        <f>IF(ISBLANK('3a. Príjmy a výdavky VS'!V33),"",'3a. Príjmy a výdavky VS'!V33/'1. Základné ukazovatele'!Y$17*100)</f>
        <v>0.94518151138691409</v>
      </c>
      <c r="W26" s="171">
        <f>IF(ISBLANK('3a. Príjmy a výdavky VS'!W33),"",'3a. Príjmy a výdavky VS'!W33/'1. Základné ukazovatele'!Z$17*100)</f>
        <v>0.77580480210234015</v>
      </c>
      <c r="X26" s="171">
        <f>IF(ISBLANK('3a. Príjmy a výdavky VS'!X33),"",'3a. Príjmy a výdavky VS'!X33/'1. Základné ukazovatele'!AA$17*100)</f>
        <v>0.83981845394724552</v>
      </c>
      <c r="Y26" s="171">
        <f>IF(ISBLANK('3a. Príjmy a výdavky VS'!Y33),"",'3a. Príjmy a výdavky VS'!Y33/'1. Základné ukazovatele'!AB$17*100)</f>
        <v>0.79087765983514169</v>
      </c>
      <c r="Z26" s="171">
        <f>IF(ISBLANK('3a. Príjmy a výdavky VS'!Z33),"",'3a. Príjmy a výdavky VS'!Z33/'1. Základné ukazovatele'!AC$17*100)</f>
        <v>0.80955127329908994</v>
      </c>
      <c r="AA26" s="171">
        <f>IF(ISBLANK('3a. Príjmy a výdavky VS'!AA33),"",'3a. Príjmy a výdavky VS'!AA33/'1. Základné ukazovatele'!AD$17*100)</f>
        <v>0.7640366919631929</v>
      </c>
      <c r="AB26" s="171">
        <f>IF(ISBLANK('3a. Príjmy a výdavky VS'!AB33),"",'3a. Príjmy a výdavky VS'!AB33/'1. Základné ukazovatele'!AE$17*100)</f>
        <v>0.62822813929506338</v>
      </c>
      <c r="AC26" s="171">
        <f>IF(ISBLANK('3a. Príjmy a výdavky VS'!AC33),"",'3a. Príjmy a výdavky VS'!AC33/'1. Základné ukazovatele'!AF$17*100)</f>
        <v>0.57214224676263714</v>
      </c>
      <c r="AD26" s="171">
        <f>IF(ISBLANK('3a. Príjmy a výdavky VS'!AD33),"",'3a. Príjmy a výdavky VS'!AD33/'1. Základné ukazovatele'!AG$17*100)</f>
        <v>0.74285686256235683</v>
      </c>
      <c r="AE26" s="171">
        <f>IF(ISBLANK('3a. Príjmy a výdavky VS'!AE33),"",'3a. Príjmy a výdavky VS'!AE33/'1. Základné ukazovatele'!AH$17*100)</f>
        <v>0.68110724203608664</v>
      </c>
      <c r="AF26" s="171">
        <f>IF(ISBLANK('3a. Príjmy a výdavky VS'!AF33),"",'3a. Príjmy a výdavky VS'!AF33/'1. Základné ukazovatele'!AI$17*100)</f>
        <v>0.97786942435469648</v>
      </c>
      <c r="AG26" s="171">
        <f>IF(ISBLANK('3a. Príjmy a výdavky VS'!AG33),"",'3a. Príjmy a výdavky VS'!AG33/'1. Základné ukazovatele'!AJ$17*100)</f>
        <v>1.0616810614337049</v>
      </c>
      <c r="AH26" s="334">
        <f>IF(ISBLANK('3a. Príjmy a výdavky VS'!AH33),"",'3a. Príjmy a výdavky VS'!AH33/'1. Základné ukazovatele'!AK$17*100)</f>
        <v>1.0131487673673194</v>
      </c>
      <c r="AI26" s="334">
        <f>IF(ISBLANK('3a. Príjmy a výdavky VS'!AI33),"",'3a. Príjmy a výdavky VS'!AI33/'1. Základné ukazovatele'!AL$17*100)</f>
        <v>0.7540088417293237</v>
      </c>
      <c r="AJ26" s="334">
        <f>IF(ISBLANK('3a. Príjmy a výdavky VS'!AJ33),"",'3a. Príjmy a výdavky VS'!AJ33/'1. Základné ukazovatele'!AM$17*100)</f>
        <v>0.65108388325089039</v>
      </c>
      <c r="AK26" s="334">
        <f>IF(ISBLANK('3a. Príjmy a výdavky VS'!AK33),"",'3a. Príjmy a výdavky VS'!AK33/'1. Základné ukazovatele'!AN$17*100)</f>
        <v>0.60799706843877477</v>
      </c>
    </row>
    <row r="27" spans="1:37" ht="16.5" customHeight="1">
      <c r="A27" s="131" t="s">
        <v>170</v>
      </c>
      <c r="B27" s="122" t="s">
        <v>171</v>
      </c>
      <c r="C27" s="134" t="s">
        <v>172</v>
      </c>
      <c r="D27" s="171" t="str">
        <f>IF(ISBLANK('3a. Príjmy a výdavky VS'!D34),"",'3a. Príjmy a výdavky VS'!D34/'1. Základné ukazovatele'!G$17*100)</f>
        <v/>
      </c>
      <c r="E27" s="171" t="str">
        <f>IF(ISBLANK('3a. Príjmy a výdavky VS'!E34),"",'3a. Príjmy a výdavky VS'!E34/'1. Základné ukazovatele'!H$17*100)</f>
        <v/>
      </c>
      <c r="F27" s="171" t="str">
        <f>IF(ISBLANK('3a. Príjmy a výdavky VS'!F34),"",'3a. Príjmy a výdavky VS'!F34/'1. Základné ukazovatele'!I$17*100)</f>
        <v/>
      </c>
      <c r="G27" s="171" t="str">
        <f>IF(ISBLANK('3a. Príjmy a výdavky VS'!G34),"",'3a. Príjmy a výdavky VS'!G34/'1. Základné ukazovatele'!J$17*100)</f>
        <v/>
      </c>
      <c r="H27" s="171" t="str">
        <f>IF(ISBLANK('3a. Príjmy a výdavky VS'!H34),"",'3a. Príjmy a výdavky VS'!H34/'1. Základné ukazovatele'!K$17*100)</f>
        <v/>
      </c>
      <c r="I27" s="171" t="str">
        <f>IF(ISBLANK('3a. Príjmy a výdavky VS'!I34),"",'3a. Príjmy a výdavky VS'!I34/'1. Základné ukazovatele'!L$17*100)</f>
        <v/>
      </c>
      <c r="J27" s="171" t="str">
        <f>IF(ISBLANK('3a. Príjmy a výdavky VS'!J34),"",'3a. Príjmy a výdavky VS'!J34/'1. Základné ukazovatele'!M$17*100)</f>
        <v/>
      </c>
      <c r="K27" s="171" t="str">
        <f>IF(ISBLANK('3a. Príjmy a výdavky VS'!K34),"",'3a. Príjmy a výdavky VS'!K34/'1. Základné ukazovatele'!N$17*100)</f>
        <v/>
      </c>
      <c r="L27" s="171" t="str">
        <f>IF(ISBLANK('3a. Príjmy a výdavky VS'!L34),"",'3a. Príjmy a výdavky VS'!L34/'1. Základné ukazovatele'!O$17*100)</f>
        <v/>
      </c>
      <c r="M27" s="171" t="str">
        <f>IF(ISBLANK('3a. Príjmy a výdavky VS'!M34),"",'3a. Príjmy a výdavky VS'!M34/'1. Základné ukazovatele'!P$17*100)</f>
        <v/>
      </c>
      <c r="N27" s="171" t="str">
        <f>IF(ISBLANK('3a. Príjmy a výdavky VS'!N34),"",'3a. Príjmy a výdavky VS'!N34/'1. Základné ukazovatele'!Q$17*100)</f>
        <v/>
      </c>
      <c r="O27" s="171" t="str">
        <f>IF(ISBLANK('3a. Príjmy a výdavky VS'!O34),"",'3a. Príjmy a výdavky VS'!O34/'1. Základné ukazovatele'!R$17*100)</f>
        <v/>
      </c>
      <c r="P27" s="171" t="str">
        <f>IF(ISBLANK('3a. Príjmy a výdavky VS'!P34),"",'3a. Príjmy a výdavky VS'!P34/'1. Základné ukazovatele'!S$17*100)</f>
        <v/>
      </c>
      <c r="Q27" s="171">
        <f>IF(ISBLANK('3a. Príjmy a výdavky VS'!Q34),"",'3a. Príjmy a výdavky VS'!Q34/'1. Základné ukazovatele'!T$17*100)</f>
        <v>0.73857221624176217</v>
      </c>
      <c r="R27" s="171">
        <f>IF(ISBLANK('3a. Príjmy a výdavky VS'!R34),"",'3a. Príjmy a výdavky VS'!R34/'1. Základné ukazovatele'!U$17*100)</f>
        <v>0.9215503527431852</v>
      </c>
      <c r="S27" s="171">
        <f>IF(ISBLANK('3a. Príjmy a výdavky VS'!S34),"",'3a. Príjmy a výdavky VS'!S34/'1. Základné ukazovatele'!V$17*100)</f>
        <v>0.64802471237524861</v>
      </c>
      <c r="T27" s="171">
        <f>IF(ISBLANK('3a. Príjmy a výdavky VS'!T34),"",'3a. Príjmy a výdavky VS'!T34/'1. Základné ukazovatele'!W$17*100)</f>
        <v>0.66536831891888115</v>
      </c>
      <c r="U27" s="171">
        <f>IF(ISBLANK('3a. Príjmy a výdavky VS'!U34),"",'3a. Príjmy a výdavky VS'!U34/'1. Základné ukazovatele'!X$17*100)</f>
        <v>0.86049457733603163</v>
      </c>
      <c r="V27" s="171">
        <f>IF(ISBLANK('3a. Príjmy a výdavky VS'!V34),"",'3a. Príjmy a výdavky VS'!V34/'1. Základné ukazovatele'!Y$17*100)</f>
        <v>0.61628129743431048</v>
      </c>
      <c r="W27" s="171">
        <f>IF(ISBLANK('3a. Príjmy a výdavky VS'!W34),"",'3a. Príjmy a výdavky VS'!W34/'1. Základné ukazovatele'!Z$17*100)</f>
        <v>0.39718764979630972</v>
      </c>
      <c r="X27" s="171">
        <f>IF(ISBLANK('3a. Príjmy a výdavky VS'!X34),"",'3a. Príjmy a výdavky VS'!X34/'1. Základné ukazovatele'!AA$17*100)</f>
        <v>0.43515190423047595</v>
      </c>
      <c r="Y27" s="171">
        <f>IF(ISBLANK('3a. Príjmy a výdavky VS'!Y34),"",'3a. Príjmy a výdavky VS'!Y34/'1. Základné ukazovatele'!AB$17*100)</f>
        <v>0.39587192605878829</v>
      </c>
      <c r="Z27" s="171">
        <f>IF(ISBLANK('3a. Príjmy a výdavky VS'!Z34),"",'3a. Príjmy a výdavky VS'!Z34/'1. Základné ukazovatele'!AC$17*100)</f>
        <v>0.46068285930857206</v>
      </c>
      <c r="AA27" s="171">
        <f>IF(ISBLANK('3a. Príjmy a výdavky VS'!AA34),"",'3a. Príjmy a výdavky VS'!AA34/'1. Základné ukazovatele'!AD$17*100)</f>
        <v>0.45430064945350868</v>
      </c>
      <c r="AB27" s="171">
        <f>IF(ISBLANK('3a. Príjmy a výdavky VS'!AB34),"",'3a. Príjmy a výdavky VS'!AB34/'1. Základné ukazovatele'!AE$17*100)</f>
        <v>0.34262143367090614</v>
      </c>
      <c r="AC27" s="171">
        <f>IF(ISBLANK('3a. Príjmy a výdavky VS'!AC34),"",'3a. Príjmy a výdavky VS'!AC34/'1. Základné ukazovatele'!AF$17*100)</f>
        <v>0.28504377622703841</v>
      </c>
      <c r="AD27" s="171">
        <f>IF(ISBLANK('3a. Príjmy a výdavky VS'!AD34),"",'3a. Príjmy a výdavky VS'!AD34/'1. Základné ukazovatele'!AG$17*100)</f>
        <v>0.42684593386864966</v>
      </c>
      <c r="AE27" s="171">
        <f>IF(ISBLANK('3a. Príjmy a výdavky VS'!AE34),"",'3a. Príjmy a výdavky VS'!AE34/'1. Základné ukazovatele'!AH$17*100)</f>
        <v>0.31115329533723962</v>
      </c>
      <c r="AF27" s="171">
        <f>IF(ISBLANK('3a. Príjmy a výdavky VS'!AF34),"",'3a. Príjmy a výdavky VS'!AF34/'1. Základné ukazovatele'!AI$17*100)</f>
        <v>0.32640681174353886</v>
      </c>
      <c r="AG27" s="171">
        <f>IF(ISBLANK('3a. Príjmy a výdavky VS'!AG34),"",'3a. Príjmy a výdavky VS'!AG34/'1. Základné ukazovatele'!AJ$17*100)</f>
        <v>0.31670472443048869</v>
      </c>
      <c r="AH27" s="334">
        <f>IF(ISBLANK('3a. Príjmy a výdavky VS'!AH34),"",'3a. Príjmy a výdavky VS'!AH34/'1. Základné ukazovatele'!AK$17*100)</f>
        <v>0.46128734083494799</v>
      </c>
      <c r="AI27" s="334">
        <f>IF(ISBLANK('3a. Príjmy a výdavky VS'!AI34),"",'3a. Príjmy a výdavky VS'!AI34/'1. Základné ukazovatele'!AL$17*100)</f>
        <v>0.30530467590585797</v>
      </c>
      <c r="AJ27" s="334">
        <f>IF(ISBLANK('3a. Príjmy a výdavky VS'!AJ34),"",'3a. Príjmy a výdavky VS'!AJ34/'1. Základné ukazovatele'!AM$17*100)</f>
        <v>0.26448920501913459</v>
      </c>
      <c r="AK27" s="334">
        <f>IF(ISBLANK('3a. Príjmy a výdavky VS'!AK34),"",'3a. Príjmy a výdavky VS'!AK34/'1. Základné ukazovatele'!AN$17*100)</f>
        <v>0.23342857949135562</v>
      </c>
    </row>
    <row r="28" spans="1:37" ht="16.5" customHeight="1">
      <c r="A28" s="131" t="s">
        <v>173</v>
      </c>
      <c r="B28" s="122" t="s">
        <v>174</v>
      </c>
      <c r="C28" s="134" t="s">
        <v>175</v>
      </c>
      <c r="D28" s="172">
        <f>IF(ISBLANK('3a. Príjmy a výdavky VS'!D35),"",'3a. Príjmy a výdavky VS'!D35/'1. Základné ukazovatele'!G$17*100)</f>
        <v>1.07201525886647</v>
      </c>
      <c r="E28" s="172">
        <f>IF(ISBLANK('3a. Príjmy a výdavky VS'!E35),"",'3a. Príjmy a výdavky VS'!E35/'1. Základné ukazovatele'!H$17*100)</f>
        <v>0.94884506991608275</v>
      </c>
      <c r="F28" s="172">
        <f>IF(ISBLANK('3a. Príjmy a výdavky VS'!F35),"",'3a. Príjmy a výdavky VS'!F35/'1. Základné ukazovatele'!I$17*100)</f>
        <v>0.59401509449315459</v>
      </c>
      <c r="G28" s="172">
        <f>IF(ISBLANK('3a. Príjmy a výdavky VS'!G35),"",'3a. Príjmy a výdavky VS'!G35/'1. Základné ukazovatele'!J$17*100)</f>
        <v>0.54971506622331201</v>
      </c>
      <c r="H28" s="172">
        <f>IF(ISBLANK('3a. Príjmy a výdavky VS'!H35),"",'3a. Príjmy a výdavky VS'!H35/'1. Základné ukazovatele'!K$17*100)</f>
        <v>0.60215068794755044</v>
      </c>
      <c r="I28" s="172">
        <f>IF(ISBLANK('3a. Príjmy a výdavky VS'!I35),"",'3a. Príjmy a výdavky VS'!I35/'1. Základné ukazovatele'!L$17*100)</f>
        <v>0.94903894790085985</v>
      </c>
      <c r="J28" s="172">
        <f>IF(ISBLANK('3a. Príjmy a výdavky VS'!J35),"",'3a. Príjmy a výdavky VS'!J35/'1. Základné ukazovatele'!M$17*100)</f>
        <v>0.87299204542473463</v>
      </c>
      <c r="K28" s="172">
        <f>IF(ISBLANK('3a. Príjmy a výdavky VS'!K35),"",'3a. Príjmy a výdavky VS'!K35/'1. Základné ukazovatele'!N$17*100)</f>
        <v>0.59400840304570168</v>
      </c>
      <c r="L28" s="172">
        <f>IF(ISBLANK('3a. Príjmy a výdavky VS'!L35),"",'3a. Príjmy a výdavky VS'!L35/'1. Základné ukazovatele'!O$17*100)</f>
        <v>0.85632684556755601</v>
      </c>
      <c r="M28" s="172">
        <f>IF(ISBLANK('3a. Príjmy a výdavky VS'!M35),"",'3a. Príjmy a výdavky VS'!M35/'1. Základné ukazovatele'!P$17*100)</f>
        <v>0.73874704327257545</v>
      </c>
      <c r="N28" s="172">
        <f>IF(ISBLANK('3a. Príjmy a výdavky VS'!N35),"",'3a. Príjmy a výdavky VS'!N35/'1. Základné ukazovatele'!Q$17*100)</f>
        <v>0.5984974908455144</v>
      </c>
      <c r="O28" s="172">
        <f>IF(ISBLANK('3a. Príjmy a výdavky VS'!O35),"",'3a. Príjmy a výdavky VS'!O35/'1. Základné ukazovatele'!R$17*100)</f>
        <v>0.566468674743696</v>
      </c>
      <c r="P28" s="172">
        <f>IF(ISBLANK('3a. Príjmy a výdavky VS'!P35),"",'3a. Príjmy a výdavky VS'!P35/'1. Základné ukazovatele'!S$17*100)</f>
        <v>0.45995058617584172</v>
      </c>
      <c r="Q28" s="172">
        <f>IF(ISBLANK('3a. Príjmy a výdavky VS'!Q35),"",'3a. Príjmy a výdavky VS'!Q35/'1. Základné ukazovatele'!T$17*100)</f>
        <v>0.42532739371555756</v>
      </c>
      <c r="R28" s="172">
        <f>IF(ISBLANK('3a. Príjmy a výdavky VS'!R35),"",'3a. Príjmy a výdavky VS'!R35/'1. Základné ukazovatele'!U$17*100)</f>
        <v>0.34508727642295461</v>
      </c>
      <c r="S28" s="172">
        <f>IF(ISBLANK('3a. Príjmy a výdavky VS'!S35),"",'3a. Príjmy a výdavky VS'!S35/'1. Základné ukazovatele'!V$17*100)</f>
        <v>0.17210196328355648</v>
      </c>
      <c r="T28" s="172">
        <f>IF(ISBLANK('3a. Príjmy a výdavky VS'!T35),"",'3a. Príjmy a výdavky VS'!T35/'1. Základné ukazovatele'!W$17*100)</f>
        <v>0.19062118261330877</v>
      </c>
      <c r="U28" s="172">
        <f>IF(ISBLANK('3a. Príjmy a výdavky VS'!U35),"",'3a. Príjmy a výdavky VS'!U35/'1. Základné ukazovatele'!X$17*100)</f>
        <v>0.19361406040614371</v>
      </c>
      <c r="V28" s="172">
        <f>IF(ISBLANK('3a. Príjmy a výdavky VS'!V35),"",'3a. Príjmy a výdavky VS'!V35/'1. Základné ukazovatele'!Y$17*100)</f>
        <v>0.20641804221980178</v>
      </c>
      <c r="W28" s="172">
        <f>IF(ISBLANK('3a. Príjmy a výdavky VS'!W35),"",'3a. Príjmy a výdavky VS'!W35/'1. Základné ukazovatele'!Z$17*100)</f>
        <v>0.24607541831946009</v>
      </c>
      <c r="X28" s="172">
        <f>IF(ISBLANK('3a. Príjmy a výdavky VS'!X35),"",'3a. Príjmy a výdavky VS'!X35/'1. Základné ukazovatele'!AA$17*100)</f>
        <v>0.27733672736863973</v>
      </c>
      <c r="Y28" s="172">
        <f>IF(ISBLANK('3a. Príjmy a výdavky VS'!Y35),"",'3a. Príjmy a výdavky VS'!Y35/'1. Základné ukazovatele'!AB$17*100)</f>
        <v>0.27275745635959103</v>
      </c>
      <c r="Z28" s="172">
        <f>IF(ISBLANK('3a. Príjmy a výdavky VS'!Z35),"",'3a. Príjmy a výdavky VS'!Z35/'1. Základné ukazovatele'!AC$17*100)</f>
        <v>0.22703636046911266</v>
      </c>
      <c r="AA28" s="172">
        <f>IF(ISBLANK('3a. Príjmy a výdavky VS'!AA35),"",'3a. Príjmy a výdavky VS'!AA35/'1. Základné ukazovatele'!AD$17*100)</f>
        <v>0.19073418265561465</v>
      </c>
      <c r="AB28" s="172">
        <f>IF(ISBLANK('3a. Príjmy a výdavky VS'!AB35),"",'3a. Príjmy a výdavky VS'!AB35/'1. Základné ukazovatele'!AE$17*100)</f>
        <v>0.17188608900288216</v>
      </c>
      <c r="AC28" s="172">
        <f>IF(ISBLANK('3a. Príjmy a výdavky VS'!AC35),"",'3a. Príjmy a výdavky VS'!AC35/'1. Základné ukazovatele'!AF$17*100)</f>
        <v>0.17217977833050258</v>
      </c>
      <c r="AD28" s="172">
        <f>IF(ISBLANK('3a. Príjmy a výdavky VS'!AD35),"",'3a. Príjmy a výdavky VS'!AD35/'1. Základné ukazovatele'!AG$17*100)</f>
        <v>0.19835971491217311</v>
      </c>
      <c r="AE28" s="172">
        <f>IF(ISBLANK('3a. Príjmy a výdavky VS'!AE35),"",'3a. Príjmy a výdavky VS'!AE35/'1. Základné ukazovatele'!AH$17*100)</f>
        <v>0.25955142558048244</v>
      </c>
      <c r="AF28" s="172">
        <f>IF(ISBLANK('3a. Príjmy a výdavky VS'!AF35),"",'3a. Príjmy a výdavky VS'!AF35/'1. Základné ukazovatele'!AI$17*100)</f>
        <v>0.55020139994767159</v>
      </c>
      <c r="AG28" s="172">
        <f>IF(ISBLANK('3a. Príjmy a výdavky VS'!AG35),"",'3a. Príjmy a výdavky VS'!AG35/'1. Základné ukazovatele'!AJ$17*100)</f>
        <v>0.63863752442071642</v>
      </c>
      <c r="AH28" s="335">
        <f>IF(ISBLANK('3a. Príjmy a výdavky VS'!AH35),"",'3a. Príjmy a výdavky VS'!AH35/'1. Základné ukazovatele'!AK$17*100)</f>
        <v>0.44316816410688542</v>
      </c>
      <c r="AI28" s="335">
        <f>IF(ISBLANK('3a. Príjmy a výdavky VS'!AI35),"",'3a. Príjmy a výdavky VS'!AI35/'1. Základné ukazovatele'!AL$17*100)</f>
        <v>0.35915422394118862</v>
      </c>
      <c r="AJ28" s="335">
        <f>IF(ISBLANK('3a. Príjmy a výdavky VS'!AJ35),"",'3a. Príjmy a výdavky VS'!AJ35/'1. Základné ukazovatele'!AM$17*100)</f>
        <v>0.30424302055970548</v>
      </c>
      <c r="AK28" s="335">
        <f>IF(ISBLANK('3a. Príjmy a výdavky VS'!AK35),"",'3a. Príjmy a výdavky VS'!AK35/'1. Základné ukazovatele'!AN$17*100)</f>
        <v>0.29564158667404838</v>
      </c>
    </row>
    <row r="29" spans="1:37" ht="16.5" customHeight="1">
      <c r="A29" s="135" t="s">
        <v>176</v>
      </c>
      <c r="B29" s="136" t="s">
        <v>177</v>
      </c>
      <c r="C29" s="105" t="s">
        <v>178</v>
      </c>
      <c r="D29" s="172">
        <f>IF(ISBLANK('3a. Príjmy a výdavky VS'!D36),"",'3a. Príjmy a výdavky VS'!D36/'1. Základné ukazovatele'!G$17*100)</f>
        <v>2.0142103187085887</v>
      </c>
      <c r="E29" s="172">
        <f>IF(ISBLANK('3a. Príjmy a výdavky VS'!E36),"",'3a. Príjmy a výdavky VS'!E36/'1. Základné ukazovatele'!H$17*100)</f>
        <v>0.49442424296906257</v>
      </c>
      <c r="F29" s="172">
        <f>IF(ISBLANK('3a. Príjmy a výdavky VS'!F36),"",'3a. Príjmy a výdavky VS'!F36/'1. Základné ukazovatele'!I$17*100)</f>
        <v>1.5969241410175559</v>
      </c>
      <c r="G29" s="172">
        <f>IF(ISBLANK('3a. Príjmy a výdavky VS'!G36),"",'3a. Príjmy a výdavky VS'!G36/'1. Základné ukazovatele'!J$17*100)</f>
        <v>1.0247912911399961</v>
      </c>
      <c r="H29" s="172">
        <f>IF(ISBLANK('3a. Príjmy a výdavky VS'!H36),"",'3a. Príjmy a výdavky VS'!H36/'1. Základné ukazovatele'!K$17*100)</f>
        <v>1.1850800828961945</v>
      </c>
      <c r="I29" s="172">
        <f>IF(ISBLANK('3a. Príjmy a výdavky VS'!I36),"",'3a. Príjmy a výdavky VS'!I36/'1. Základné ukazovatele'!L$17*100)</f>
        <v>1.6875316135558927</v>
      </c>
      <c r="J29" s="172">
        <f>IF(ISBLANK('3a. Príjmy a výdavky VS'!J36),"",'3a. Príjmy a výdavky VS'!J36/'1. Základné ukazovatele'!M$17*100)</f>
        <v>1.409321048290014</v>
      </c>
      <c r="K29" s="172">
        <f>IF(ISBLANK('3a. Príjmy a výdavky VS'!K36),"",'3a. Príjmy a výdavky VS'!K36/'1. Základné ukazovatele'!N$17*100)</f>
        <v>1.1861387307430205</v>
      </c>
      <c r="L29" s="172">
        <f>IF(ISBLANK('3a. Príjmy a výdavky VS'!L36),"",'3a. Príjmy a výdavky VS'!L36/'1. Základné ukazovatele'!O$17*100)</f>
        <v>0.91335059413892927</v>
      </c>
      <c r="M29" s="172">
        <f>IF(ISBLANK('3a. Príjmy a výdavky VS'!M36),"",'3a. Príjmy a výdavky VS'!M36/'1. Základné ukazovatele'!P$17*100)</f>
        <v>0.55373417281202164</v>
      </c>
      <c r="N29" s="172">
        <f>IF(ISBLANK('3a. Príjmy a výdavky VS'!N36),"",'3a. Príjmy a výdavky VS'!N36/'1. Základné ukazovatele'!Q$17*100)</f>
        <v>0.67089798491921582</v>
      </c>
      <c r="O29" s="172">
        <f>IF(ISBLANK('3a. Príjmy a výdavky VS'!O36),"",'3a. Príjmy a výdavky VS'!O36/'1. Základné ukazovatele'!R$17*100)</f>
        <v>1.5302817613768454</v>
      </c>
      <c r="P29" s="172">
        <f>IF(ISBLANK('3a. Príjmy a výdavky VS'!P36),"",'3a. Príjmy a výdavky VS'!P36/'1. Základné ukazovatele'!S$17*100)</f>
        <v>0.66760893753947015</v>
      </c>
      <c r="Q29" s="172">
        <f>IF(ISBLANK('3a. Príjmy a výdavky VS'!Q36),"",'3a. Príjmy a výdavky VS'!Q36/'1. Základné ukazovatele'!T$17*100)</f>
        <v>1.9170918627819931</v>
      </c>
      <c r="R29" s="172">
        <f>IF(ISBLANK('3a. Príjmy a výdavky VS'!R36),"",'3a. Príjmy a výdavky VS'!R36/'1. Základné ukazovatele'!U$17*100)</f>
        <v>2.9146516046341353</v>
      </c>
      <c r="S29" s="172">
        <f>IF(ISBLANK('3a. Príjmy a výdavky VS'!S36),"",'3a. Príjmy a výdavky VS'!S36/'1. Základné ukazovatele'!V$17*100)</f>
        <v>2.608073718074635</v>
      </c>
      <c r="T29" s="172">
        <f>IF(ISBLANK('3a. Príjmy a výdavky VS'!T36),"",'3a. Príjmy a výdavky VS'!T36/'1. Základné ukazovatele'!W$17*100)</f>
        <v>3.9456941623213901</v>
      </c>
      <c r="U29" s="172">
        <f>IF(ISBLANK('3a. Príjmy a výdavky VS'!U36),"",'3a. Príjmy a výdavky VS'!U36/'1. Základné ukazovatele'!X$17*100)</f>
        <v>2.9348575024821097</v>
      </c>
      <c r="V29" s="172">
        <f>IF(ISBLANK('3a. Príjmy a výdavky VS'!V36),"",'3a. Príjmy a výdavky VS'!V36/'1. Základné ukazovatele'!Y$17*100)</f>
        <v>3.3194578974233253</v>
      </c>
      <c r="W29" s="172">
        <f>IF(ISBLANK('3a. Príjmy a výdavky VS'!W36),"",'3a. Príjmy a výdavky VS'!W36/'1. Základné ukazovatele'!Z$17*100)</f>
        <v>3.0931019574908269</v>
      </c>
      <c r="X29" s="172">
        <f>IF(ISBLANK('3a. Príjmy a výdavky VS'!X36),"",'3a. Príjmy a výdavky VS'!X36/'1. Základné ukazovatele'!AA$17*100)</f>
        <v>5.0533378620314693</v>
      </c>
      <c r="Y29" s="172">
        <f>IF(ISBLANK('3a. Príjmy a výdavky VS'!Y36),"",'3a. Príjmy a výdavky VS'!Y36/'1. Základné ukazovatele'!AB$17*100)</f>
        <v>1.7421356601683868</v>
      </c>
      <c r="Z29" s="172">
        <f>IF(ISBLANK('3a. Príjmy a výdavky VS'!Z36),"",'3a. Príjmy a výdavky VS'!Z36/'1. Základné ukazovatele'!AC$17*100)</f>
        <v>1.3220406212776779</v>
      </c>
      <c r="AA29" s="172">
        <f>IF(ISBLANK('3a. Príjmy a výdavky VS'!AA36),"",'3a. Príjmy a výdavky VS'!AA36/'1. Základné ukazovatele'!AD$17*100)</f>
        <v>1.3167755735473143</v>
      </c>
      <c r="AB29" s="172">
        <f>IF(ISBLANK('3a. Príjmy a výdavky VS'!AB36),"",'3a. Príjmy a výdavky VS'!AB36/'1. Základné ukazovatele'!AE$17*100)</f>
        <v>1.6204066738940746</v>
      </c>
      <c r="AC29" s="172">
        <f>IF(ISBLANK('3a. Príjmy a výdavky VS'!AC36),"",'3a. Príjmy a výdavky VS'!AC36/'1. Základné ukazovatele'!AF$17*100)</f>
        <v>1.6740033460346941</v>
      </c>
      <c r="AD29" s="172">
        <f>IF(ISBLANK('3a. Príjmy a výdavky VS'!AD36),"",'3a. Príjmy a výdavky VS'!AD36/'1. Základné ukazovatele'!AG$17*100)</f>
        <v>1.6389999362329364</v>
      </c>
      <c r="AE29" s="172">
        <f>IF(ISBLANK('3a. Príjmy a výdavky VS'!AE36),"",'3a. Príjmy a výdavky VS'!AE36/'1. Základné ukazovatele'!AH$17*100)</f>
        <v>2.8275154843774986</v>
      </c>
      <c r="AF29" s="172">
        <f>IF(ISBLANK('3a. Príjmy a výdavky VS'!AF36),"",'3a. Príjmy a výdavky VS'!AF36/'1. Základné ukazovatele'!AI$17*100)</f>
        <v>4.0084831854462299</v>
      </c>
      <c r="AG29" s="172">
        <f>IF(ISBLANK('3a. Príjmy a výdavky VS'!AG36),"",'3a. Príjmy a výdavky VS'!AG36/'1. Základné ukazovatele'!AJ$17*100)</f>
        <v>2.3274471676549471</v>
      </c>
      <c r="AH29" s="335">
        <f>IF(ISBLANK('3a. Príjmy a výdavky VS'!AH36),"",'3a. Príjmy a výdavky VS'!AH36/'1. Základné ukazovatele'!AK$17*100)</f>
        <v>3.2424839677466988</v>
      </c>
      <c r="AI29" s="335">
        <f>IF(ISBLANK('3a. Príjmy a výdavky VS'!AI36),"",'3a. Príjmy a výdavky VS'!AI36/'1. Základné ukazovatele'!AL$17*100)</f>
        <v>2.4447049308616911</v>
      </c>
      <c r="AJ29" s="335">
        <f>IF(ISBLANK('3a. Príjmy a výdavky VS'!AJ36),"",'3a. Príjmy a výdavky VS'!AJ36/'1. Základné ukazovatele'!AM$17*100)</f>
        <v>1.9191457193869599</v>
      </c>
      <c r="AK29" s="335">
        <f>IF(ISBLANK('3a. Príjmy a výdavky VS'!AK36),"",'3a. Príjmy a výdavky VS'!AK36/'1. Základné ukazovatele'!AN$17*100)</f>
        <v>1.8756879946930118</v>
      </c>
    </row>
    <row r="30" spans="1:37" ht="16.5" customHeight="1">
      <c r="A30" s="137" t="s">
        <v>179</v>
      </c>
      <c r="B30" s="138" t="s">
        <v>180</v>
      </c>
      <c r="C30" s="139" t="s">
        <v>181</v>
      </c>
      <c r="D30" s="172" t="str">
        <f>IF(ISBLANK('3a. Príjmy a výdavky VS'!D37),"",'3a. Príjmy a výdavky VS'!D37/'1. Základné ukazovatele'!G$17*100)</f>
        <v/>
      </c>
      <c r="E30" s="172" t="str">
        <f>IF(ISBLANK('3a. Príjmy a výdavky VS'!E37),"",'3a. Príjmy a výdavky VS'!E37/'1. Základné ukazovatele'!H$17*100)</f>
        <v/>
      </c>
      <c r="F30" s="172" t="str">
        <f>IF(ISBLANK('3a. Príjmy a výdavky VS'!F37),"",'3a. Príjmy a výdavky VS'!F37/'1. Základné ukazovatele'!I$17*100)</f>
        <v/>
      </c>
      <c r="G30" s="172" t="str">
        <f>IF(ISBLANK('3a. Príjmy a výdavky VS'!G37),"",'3a. Príjmy a výdavky VS'!G37/'1. Základné ukazovatele'!J$17*100)</f>
        <v/>
      </c>
      <c r="H30" s="172" t="str">
        <f>IF(ISBLANK('3a. Príjmy a výdavky VS'!H37),"",'3a. Príjmy a výdavky VS'!H37/'1. Základné ukazovatele'!K$17*100)</f>
        <v/>
      </c>
      <c r="I30" s="172" t="str">
        <f>IF(ISBLANK('3a. Príjmy a výdavky VS'!I37),"",'3a. Príjmy a výdavky VS'!I37/'1. Základné ukazovatele'!L$17*100)</f>
        <v/>
      </c>
      <c r="J30" s="172" t="str">
        <f>IF(ISBLANK('3a. Príjmy a výdavky VS'!J37),"",'3a. Príjmy a výdavky VS'!J37/'1. Základné ukazovatele'!M$17*100)</f>
        <v/>
      </c>
      <c r="K30" s="172" t="str">
        <f>IF(ISBLANK('3a. Príjmy a výdavky VS'!K37),"",'3a. Príjmy a výdavky VS'!K37/'1. Základné ukazovatele'!N$17*100)</f>
        <v/>
      </c>
      <c r="L30" s="172" t="str">
        <f>IF(ISBLANK('3a. Príjmy a výdavky VS'!L37),"",'3a. Príjmy a výdavky VS'!L37/'1. Základné ukazovatele'!O$17*100)</f>
        <v/>
      </c>
      <c r="M30" s="172" t="str">
        <f>IF(ISBLANK('3a. Príjmy a výdavky VS'!M37),"",'3a. Príjmy a výdavky VS'!M37/'1. Základné ukazovatele'!P$17*100)</f>
        <v/>
      </c>
      <c r="N30" s="172" t="str">
        <f>IF(ISBLANK('3a. Príjmy a výdavky VS'!N37),"",'3a. Príjmy a výdavky VS'!N37/'1. Základné ukazovatele'!Q$17*100)</f>
        <v/>
      </c>
      <c r="O30" s="172">
        <f>IF(ISBLANK('3a. Príjmy a výdavky VS'!O37),"",'3a. Príjmy a výdavky VS'!O37/'1. Základné ukazovatele'!R$17*100)</f>
        <v>0.31588792012649713</v>
      </c>
      <c r="P30" s="172">
        <f>IF(ISBLANK('3a. Príjmy a výdavky VS'!P37),"",'3a. Príjmy a výdavky VS'!P37/'1. Základné ukazovatele'!S$17*100)</f>
        <v>0.34820760137193796</v>
      </c>
      <c r="Q30" s="172">
        <f>IF(ISBLANK('3a. Príjmy a výdavky VS'!Q37),"",'3a. Príjmy a výdavky VS'!Q37/'1. Základné ukazovatele'!T$17*100)</f>
        <v>0.41123976393228373</v>
      </c>
      <c r="R30" s="172">
        <f>IF(ISBLANK('3a. Príjmy a výdavky VS'!R37),"",'3a. Príjmy a výdavky VS'!R37/'1. Základné ukazovatele'!U$17*100)</f>
        <v>0.45959338132326694</v>
      </c>
      <c r="S30" s="172">
        <f>IF(ISBLANK('3a. Príjmy a výdavky VS'!S37),"",'3a. Príjmy a výdavky VS'!S37/'1. Základné ukazovatele'!V$17*100)</f>
        <v>0.9464211143558473</v>
      </c>
      <c r="T30" s="172">
        <f>IF(ISBLANK('3a. Príjmy a výdavky VS'!T37),"",'3a. Príjmy a výdavky VS'!T37/'1. Základné ukazovatele'!W$17*100)</f>
        <v>1.1077028319337705</v>
      </c>
      <c r="U30" s="172">
        <f>IF(ISBLANK('3a. Príjmy a výdavky VS'!U37),"",'3a. Príjmy a výdavky VS'!U37/'1. Základné ukazovatele'!X$17*100)</f>
        <v>1.0924077279065094</v>
      </c>
      <c r="V30" s="172">
        <f>IF(ISBLANK('3a. Príjmy a výdavky VS'!V37),"",'3a. Príjmy a výdavky VS'!V37/'1. Základné ukazovatele'!Y$17*100)</f>
        <v>1.0833932856126585</v>
      </c>
      <c r="W30" s="172">
        <f>IF(ISBLANK('3a. Príjmy a výdavky VS'!W37),"",'3a. Príjmy a výdavky VS'!W37/'1. Základné ukazovatele'!Z$17*100)</f>
        <v>1.5603906883675129</v>
      </c>
      <c r="X30" s="172">
        <f>IF(ISBLANK('3a. Príjmy a výdavky VS'!X37),"",'3a. Príjmy a výdavky VS'!X37/'1. Základné ukazovatele'!AA$17*100)</f>
        <v>3.7152506398030263</v>
      </c>
      <c r="Y30" s="172">
        <f>IF(ISBLANK('3a. Príjmy a výdavky VS'!Y37),"",'3a. Príjmy a výdavky VS'!Y37/'1. Základné ukazovatele'!AB$17*100)</f>
        <v>0.96518936163956581</v>
      </c>
      <c r="Z30" s="172">
        <f>IF(ISBLANK('3a. Príjmy a výdavky VS'!Z37),"",'3a. Príjmy a výdavky VS'!Z37/'1. Základné ukazovatele'!AC$17*100)</f>
        <v>0.77848385836224887</v>
      </c>
      <c r="AA30" s="172">
        <f>IF(ISBLANK('3a. Príjmy a výdavky VS'!AA37),"",'3a. Príjmy a výdavky VS'!AA37/'1. Základné ukazovatele'!AD$17*100)</f>
        <v>1.1186385292198695</v>
      </c>
      <c r="AB30" s="172">
        <f>IF(ISBLANK('3a. Príjmy a výdavky VS'!AB37),"",'3a. Príjmy a výdavky VS'!AB37/'1. Základné ukazovatele'!AE$17*100)</f>
        <v>0.99923953568312218</v>
      </c>
      <c r="AC30" s="172">
        <f>IF(ISBLANK('3a. Príjmy a výdavky VS'!AC37),"",'3a. Príjmy a výdavky VS'!AC37/'1. Základné ukazovatele'!AF$17*100)</f>
        <v>1.1642419577483603</v>
      </c>
      <c r="AD30" s="172">
        <f>IF(ISBLANK('3a. Príjmy a výdavky VS'!AD37),"",'3a. Príjmy a výdavky VS'!AD37/'1. Základné ukazovatele'!AG$17*100)</f>
        <v>1.173458185974189</v>
      </c>
      <c r="AE30" s="172">
        <f>IF(ISBLANK('3a. Príjmy a výdavky VS'!AE37),"",'3a. Príjmy a výdavky VS'!AE37/'1. Základné ukazovatele'!AH$17*100)</f>
        <v>1.5735344363831985</v>
      </c>
      <c r="AF30" s="172">
        <f>IF(ISBLANK('3a. Príjmy a výdavky VS'!AF37),"",'3a. Príjmy a výdavky VS'!AF37/'1. Základné ukazovatele'!AI$17*100)</f>
        <v>3.0294460613147365</v>
      </c>
      <c r="AG30" s="172">
        <f>IF(ISBLANK('3a. Príjmy a výdavky VS'!AG37),"",'3a. Príjmy a výdavky VS'!AG37/'1. Základné ukazovatele'!AJ$17*100)</f>
        <v>1.6442633551449741</v>
      </c>
      <c r="AH30" s="335">
        <f>IF(ISBLANK('3a. Príjmy a výdavky VS'!AH37),"",'3a. Príjmy a výdavky VS'!AH37/'1. Základné ukazovatele'!AK$17*100)</f>
        <v>2.3288428096711216</v>
      </c>
      <c r="AI30" s="335">
        <f>IF(ISBLANK('3a. Príjmy a výdavky VS'!AI37),"",'3a. Príjmy a výdavky VS'!AI37/'1. Základné ukazovatele'!AL$17*100)</f>
        <v>1.4822073614365905</v>
      </c>
      <c r="AJ30" s="335">
        <f>IF(ISBLANK('3a. Príjmy a výdavky VS'!AJ37),"",'3a. Príjmy a výdavky VS'!AJ37/'1. Základné ukazovatele'!AM$17*100)</f>
        <v>1.3166414188444906</v>
      </c>
      <c r="AK30" s="335">
        <f>IF(ISBLANK('3a. Príjmy a výdavky VS'!AK37),"",'3a. Príjmy a výdavky VS'!AK37/'1. Základné ukazovatele'!AN$17*100)</f>
        <v>1.1877565540186719</v>
      </c>
    </row>
    <row r="31" spans="1:37" ht="16.5" customHeight="1">
      <c r="A31" s="127" t="s">
        <v>182</v>
      </c>
      <c r="B31" s="127" t="s">
        <v>183</v>
      </c>
      <c r="C31" s="140" t="s">
        <v>184</v>
      </c>
      <c r="D31" s="172" t="str">
        <f>IF(ISBLANK('3a. Príjmy a výdavky VS'!D38),"",'3a. Príjmy a výdavky VS'!D38/'1. Základné ukazovatele'!G$17*100)</f>
        <v/>
      </c>
      <c r="E31" s="172" t="str">
        <f>IF(ISBLANK('3a. Príjmy a výdavky VS'!E38),"",'3a. Príjmy a výdavky VS'!E38/'1. Základné ukazovatele'!H$17*100)</f>
        <v/>
      </c>
      <c r="F31" s="172" t="str">
        <f>IF(ISBLANK('3a. Príjmy a výdavky VS'!F38),"",'3a. Príjmy a výdavky VS'!F38/'1. Základné ukazovatele'!I$17*100)</f>
        <v/>
      </c>
      <c r="G31" s="172" t="str">
        <f>IF(ISBLANK('3a. Príjmy a výdavky VS'!G38),"",'3a. Príjmy a výdavky VS'!G38/'1. Základné ukazovatele'!J$17*100)</f>
        <v/>
      </c>
      <c r="H31" s="172" t="str">
        <f>IF(ISBLANK('3a. Príjmy a výdavky VS'!H38),"",'3a. Príjmy a výdavky VS'!H38/'1. Základné ukazovatele'!K$17*100)</f>
        <v/>
      </c>
      <c r="I31" s="172" t="str">
        <f>IF(ISBLANK('3a. Príjmy a výdavky VS'!I38),"",'3a. Príjmy a výdavky VS'!I38/'1. Základné ukazovatele'!L$17*100)</f>
        <v/>
      </c>
      <c r="J31" s="172" t="str">
        <f>IF(ISBLANK('3a. Príjmy a výdavky VS'!J38),"",'3a. Príjmy a výdavky VS'!J38/'1. Základné ukazovatele'!M$17*100)</f>
        <v/>
      </c>
      <c r="K31" s="172" t="str">
        <f>IF(ISBLANK('3a. Príjmy a výdavky VS'!K38),"",'3a. Príjmy a výdavky VS'!K38/'1. Základné ukazovatele'!N$17*100)</f>
        <v/>
      </c>
      <c r="L31" s="172" t="str">
        <f>IF(ISBLANK('3a. Príjmy a výdavky VS'!L38),"",'3a. Príjmy a výdavky VS'!L38/'1. Základné ukazovatele'!O$17*100)</f>
        <v/>
      </c>
      <c r="M31" s="172" t="str">
        <f>IF(ISBLANK('3a. Príjmy a výdavky VS'!M38),"",'3a. Príjmy a výdavky VS'!M38/'1. Základné ukazovatele'!P$17*100)</f>
        <v/>
      </c>
      <c r="N31" s="172" t="str">
        <f>IF(ISBLANK('3a. Príjmy a výdavky VS'!N38),"",'3a. Príjmy a výdavky VS'!N38/'1. Základné ukazovatele'!Q$17*100)</f>
        <v/>
      </c>
      <c r="O31" s="172" t="str">
        <f>IF(ISBLANK('3a. Príjmy a výdavky VS'!O38),"",'3a. Príjmy a výdavky VS'!O38/'1. Základné ukazovatele'!R$17*100)</f>
        <v/>
      </c>
      <c r="P31" s="172" t="str">
        <f>IF(ISBLANK('3a. Príjmy a výdavky VS'!P38),"",'3a. Príjmy a výdavky VS'!P38/'1. Základné ukazovatele'!S$17*100)</f>
        <v/>
      </c>
      <c r="Q31" s="172">
        <f>IF(ISBLANK('3a. Príjmy a výdavky VS'!Q38),"",'3a. Príjmy a výdavky VS'!Q38/'1. Základné ukazovatele'!T$17*100)</f>
        <v>0</v>
      </c>
      <c r="R31" s="172">
        <f>IF(ISBLANK('3a. Príjmy a výdavky VS'!R38),"",'3a. Príjmy a výdavky VS'!R38/'1. Základné ukazovatele'!U$17*100)</f>
        <v>0</v>
      </c>
      <c r="S31" s="172">
        <f>IF(ISBLANK('3a. Príjmy a výdavky VS'!S38),"",'3a. Príjmy a výdavky VS'!S38/'1. Základné ukazovatele'!V$17*100)</f>
        <v>0</v>
      </c>
      <c r="T31" s="172">
        <f>IF(ISBLANK('3a. Príjmy a výdavky VS'!T38),"",'3a. Príjmy a výdavky VS'!T38/'1. Základné ukazovatele'!W$17*100)</f>
        <v>0</v>
      </c>
      <c r="U31" s="172">
        <f>IF(ISBLANK('3a. Príjmy a výdavky VS'!U38),"",'3a. Príjmy a výdavky VS'!U38/'1. Základné ukazovatele'!X$17*100)</f>
        <v>0</v>
      </c>
      <c r="V31" s="172">
        <f>IF(ISBLANK('3a. Príjmy a výdavky VS'!V38),"",'3a. Príjmy a výdavky VS'!V38/'1. Základné ukazovatele'!Y$17*100)</f>
        <v>0</v>
      </c>
      <c r="W31" s="172">
        <f>IF(ISBLANK('3a. Príjmy a výdavky VS'!W38),"",'3a. Príjmy a výdavky VS'!W38/'1. Základné ukazovatele'!Z$17*100)</f>
        <v>0</v>
      </c>
      <c r="X31" s="172">
        <f>IF(ISBLANK('3a. Príjmy a výdavky VS'!X38),"",'3a. Príjmy a výdavky VS'!X38/'1. Základné ukazovatele'!AA$17*100)</f>
        <v>0</v>
      </c>
      <c r="Y31" s="172">
        <f>IF(ISBLANK('3a. Príjmy a výdavky VS'!Y38),"",'3a. Príjmy a výdavky VS'!Y38/'1. Základné ukazovatele'!AB$17*100)</f>
        <v>0</v>
      </c>
      <c r="Z31" s="172">
        <f>IF(ISBLANK('3a. Príjmy a výdavky VS'!Z38),"",'3a. Príjmy a výdavky VS'!Z38/'1. Základné ukazovatele'!AC$17*100)</f>
        <v>0</v>
      </c>
      <c r="AA31" s="172">
        <f>IF(ISBLANK('3a. Príjmy a výdavky VS'!AA38),"",'3a. Príjmy a výdavky VS'!AA38/'1. Základné ukazovatele'!AD$17*100)</f>
        <v>0</v>
      </c>
      <c r="AB31" s="172">
        <f>IF(ISBLANK('3a. Príjmy a výdavky VS'!AB38),"",'3a. Príjmy a výdavky VS'!AB38/'1. Základné ukazovatele'!AE$17*100)</f>
        <v>0</v>
      </c>
      <c r="AC31" s="172">
        <f>IF(ISBLANK('3a. Príjmy a výdavky VS'!AC38),"",'3a. Príjmy a výdavky VS'!AC38/'1. Základné ukazovatele'!AF$17*100)</f>
        <v>0</v>
      </c>
      <c r="AD31" s="172">
        <f>IF(ISBLANK('3a. Príjmy a výdavky VS'!AD38),"",'3a. Príjmy a výdavky VS'!AD38/'1. Základné ukazovatele'!AG$17*100)</f>
        <v>0</v>
      </c>
      <c r="AE31" s="172">
        <f>IF(ISBLANK('3a. Príjmy a výdavky VS'!AE38),"",'3a. Príjmy a výdavky VS'!AE38/'1. Základné ukazovatele'!AH$17*100)</f>
        <v>0</v>
      </c>
      <c r="AF31" s="172">
        <f>IF(ISBLANK('3a. Príjmy a výdavky VS'!AF38),"",'3a. Príjmy a výdavky VS'!AF38/'1. Základné ukazovatele'!AI$17*100)</f>
        <v>0</v>
      </c>
      <c r="AG31" s="172">
        <f>IF(ISBLANK('3a. Príjmy a výdavky VS'!AG38),"",'3a. Príjmy a výdavky VS'!AG38/'1. Základné ukazovatele'!AJ$17*100)</f>
        <v>0</v>
      </c>
      <c r="AH31" s="335">
        <f>IF(ISBLANK('3a. Príjmy a výdavky VS'!AH38),"",'3a. Príjmy a výdavky VS'!AH38/'1. Základné ukazovatele'!AK$17*100)</f>
        <v>0</v>
      </c>
      <c r="AI31" s="335">
        <f>IF(ISBLANK('3a. Príjmy a výdavky VS'!AI38),"",'3a. Príjmy a výdavky VS'!AI38/'1. Základné ukazovatele'!AL$17*100)</f>
        <v>0</v>
      </c>
      <c r="AJ31" s="335">
        <f>IF(ISBLANK('3a. Príjmy a výdavky VS'!AJ38),"",'3a. Príjmy a výdavky VS'!AJ38/'1. Základné ukazovatele'!AM$17*100)</f>
        <v>0</v>
      </c>
      <c r="AK31" s="335">
        <f>IF(ISBLANK('3a. Príjmy a výdavky VS'!AK38),"",'3a. Príjmy a výdavky VS'!AK38/'1. Základné ukazovatele'!AN$17*100)</f>
        <v>0</v>
      </c>
    </row>
    <row r="32" spans="1:37" ht="16.5" customHeight="1">
      <c r="A32" s="126" t="s">
        <v>185</v>
      </c>
      <c r="B32" s="127" t="s">
        <v>186</v>
      </c>
      <c r="C32" s="130" t="s">
        <v>187</v>
      </c>
      <c r="D32" s="173">
        <f>IF(ISBLANK('3a. Príjmy a výdavky VS'!D39),"",'3a. Príjmy a výdavky VS'!D39/'1. Základné ukazovatele'!G$17*100)</f>
        <v>2.0052227664684414</v>
      </c>
      <c r="E32" s="173">
        <f>IF(ISBLANK('3a. Príjmy a výdavky VS'!E39),"",'3a. Príjmy a výdavky VS'!E39/'1. Základné ukazovatele'!H$17*100)</f>
        <v>0.32092628134537338</v>
      </c>
      <c r="F32" s="173">
        <f>IF(ISBLANK('3a. Príjmy a výdavky VS'!F39),"",'3a. Príjmy a výdavky VS'!F39/'1. Základné ukazovatele'!I$17*100)</f>
        <v>1.5619342107939864</v>
      </c>
      <c r="G32" s="173">
        <f>IF(ISBLANK('3a. Príjmy a výdavky VS'!G39),"",'3a. Príjmy a výdavky VS'!G39/'1. Základné ukazovatele'!J$17*100)</f>
        <v>0.99344297779121271</v>
      </c>
      <c r="H32" s="173">
        <f>IF(ISBLANK('3a. Príjmy a výdavky VS'!H39),"",'3a. Príjmy a výdavky VS'!H39/'1. Základné ukazovatele'!K$17*100)</f>
        <v>1.0316592169594712</v>
      </c>
      <c r="I32" s="173">
        <f>IF(ISBLANK('3a. Príjmy a výdavky VS'!I39),"",'3a. Príjmy a výdavky VS'!I39/'1. Základné ukazovatele'!L$17*100)</f>
        <v>1.5332574607991907</v>
      </c>
      <c r="J32" s="173">
        <f>IF(ISBLANK('3a. Príjmy a výdavky VS'!J39),"",'3a. Príjmy a výdavky VS'!J39/'1. Základné ukazovatele'!M$17*100)</f>
        <v>1.3052615624080004</v>
      </c>
      <c r="K32" s="173">
        <f>IF(ISBLANK('3a. Príjmy a výdavky VS'!K39),"",'3a. Príjmy a výdavky VS'!K39/'1. Základné ukazovatele'!N$17*100)</f>
        <v>1.0731859133617012</v>
      </c>
      <c r="L32" s="173">
        <f>IF(ISBLANK('3a. Príjmy a výdavky VS'!L39),"",'3a. Príjmy a výdavky VS'!L39/'1. Základné ukazovatele'!O$17*100)</f>
        <v>0.892482328704299</v>
      </c>
      <c r="M32" s="173">
        <f>IF(ISBLANK('3a. Príjmy a výdavky VS'!M39),"",'3a. Príjmy a výdavky VS'!M39/'1. Základné ukazovatele'!P$17*100)</f>
        <v>0.39133157089188808</v>
      </c>
      <c r="N32" s="173">
        <f>IF(ISBLANK('3a. Príjmy a výdavky VS'!N39),"",'3a. Príjmy a výdavky VS'!N39/'1. Základné ukazovatele'!Q$17*100)</f>
        <v>0.50521223886593769</v>
      </c>
      <c r="O32" s="173">
        <f>IF(ISBLANK('3a. Príjmy a výdavky VS'!O39),"",'3a. Príjmy a výdavky VS'!O39/'1. Základné ukazovatele'!R$17*100)</f>
        <v>1.2188304693420127</v>
      </c>
      <c r="P32" s="173">
        <f>IF(ISBLANK('3a. Príjmy a výdavky VS'!P39),"",'3a. Príjmy a výdavky VS'!P39/'1. Základné ukazovatele'!S$17*100)</f>
        <v>0.19008969511258977</v>
      </c>
      <c r="Q32" s="173">
        <f>IF(ISBLANK('3a. Príjmy a výdavky VS'!Q39),"",'3a. Príjmy a výdavky VS'!Q39/'1. Základné ukazovatele'!T$17*100)</f>
        <v>1.6804115139899001</v>
      </c>
      <c r="R32" s="173">
        <f>IF(ISBLANK('3a. Príjmy a výdavky VS'!R39),"",'3a. Príjmy a výdavky VS'!R39/'1. Základné ukazovatele'!U$17*100)</f>
        <v>1.930295948331983</v>
      </c>
      <c r="S32" s="173">
        <f>IF(ISBLANK('3a. Príjmy a výdavky VS'!S39),"",'3a. Príjmy a výdavky VS'!S39/'1. Základné ukazovatele'!V$17*100)</f>
        <v>1.5164804944803112</v>
      </c>
      <c r="T32" s="173">
        <f>IF(ISBLANK('3a. Príjmy a výdavky VS'!T39),"",'3a. Príjmy a výdavky VS'!T39/'1. Základné ukazovatele'!W$17*100)</f>
        <v>2.454100614970089</v>
      </c>
      <c r="U32" s="173">
        <f>IF(ISBLANK('3a. Príjmy a výdavky VS'!U39),"",'3a. Príjmy a výdavky VS'!U39/'1. Základné ukazovatele'!X$17*100)</f>
        <v>1.7388169423662236</v>
      </c>
      <c r="V32" s="173">
        <f>IF(ISBLANK('3a. Príjmy a výdavky VS'!V39),"",'3a. Príjmy a výdavky VS'!V39/'1. Základné ukazovatele'!Y$17*100)</f>
        <v>1.8538021802533939</v>
      </c>
      <c r="W32" s="173">
        <f>IF(ISBLANK('3a. Príjmy a výdavky VS'!W39),"",'3a. Príjmy a výdavky VS'!W39/'1. Základné ukazovatele'!Z$17*100)</f>
        <v>1.821259288187528</v>
      </c>
      <c r="X32" s="173">
        <f>IF(ISBLANK('3a. Príjmy a výdavky VS'!X39),"",'3a. Príjmy a výdavky VS'!X39/'1. Základné ukazovatele'!AA$17*100)</f>
        <v>2.6617560151437671</v>
      </c>
      <c r="Y32" s="173">
        <f>IF(ISBLANK('3a. Príjmy a výdavky VS'!Y39),"",'3a. Príjmy a výdavky VS'!Y39/'1. Základné ukazovatele'!AB$17*100)</f>
        <v>1.0909844943005282</v>
      </c>
      <c r="Z32" s="173">
        <f>IF(ISBLANK('3a. Príjmy a výdavky VS'!Z39),"",'3a. Príjmy a výdavky VS'!Z39/'1. Základné ukazovatele'!AC$17*100)</f>
        <v>0.91898225526245181</v>
      </c>
      <c r="AA32" s="173">
        <f>IF(ISBLANK('3a. Príjmy a výdavky VS'!AA39),"",'3a. Príjmy a výdavky VS'!AA39/'1. Základné ukazovatele'!AD$17*100)</f>
        <v>0.44220329013612714</v>
      </c>
      <c r="AB32" s="173">
        <f>IF(ISBLANK('3a. Príjmy a výdavky VS'!AB39),"",'3a. Príjmy a výdavky VS'!AB39/'1. Základné ukazovatele'!AE$17*100)</f>
        <v>0.80938998915888838</v>
      </c>
      <c r="AC32" s="173">
        <f>IF(ISBLANK('3a. Príjmy a výdavky VS'!AC39),"",'3a. Príjmy a výdavky VS'!AC39/'1. Základné ukazovatele'!AF$17*100)</f>
        <v>0.9948749265801955</v>
      </c>
      <c r="AD32" s="173">
        <f>IF(ISBLANK('3a. Príjmy a výdavky VS'!AD39),"",'3a. Príjmy a výdavky VS'!AD39/'1. Základné ukazovatele'!AG$17*100)</f>
        <v>0.86749106034816825</v>
      </c>
      <c r="AE32" s="173">
        <f>IF(ISBLANK('3a. Príjmy a výdavky VS'!AE39),"",'3a. Príjmy a výdavky VS'!AE39/'1. Základné ukazovatele'!AH$17*100)</f>
        <v>1.8213062853487254</v>
      </c>
      <c r="AF32" s="171">
        <f>IF(ISBLANK('3a. Príjmy a výdavky VS'!AF39),"",'3a. Príjmy a výdavky VS'!AF39/'1. Základné ukazovatele'!AI$17*100)</f>
        <v>2.0657957639792883</v>
      </c>
      <c r="AG32" s="171">
        <f>IF(ISBLANK('3a. Príjmy a výdavky VS'!AG39),"",'3a. Príjmy a výdavky VS'!AG39/'1. Základné ukazovatele'!AJ$17*100)</f>
        <v>2.0699300912851921</v>
      </c>
      <c r="AH32" s="334">
        <f>IF(ISBLANK('3a. Príjmy a výdavky VS'!AH39),"",'3a. Príjmy a výdavky VS'!AH39/'1. Základné ukazovatele'!AK$17*100)</f>
        <v>2.9287265575858208</v>
      </c>
      <c r="AI32" s="334">
        <f>IF(ISBLANK('3a. Príjmy a výdavky VS'!AI39),"",'3a. Príjmy a výdavky VS'!AI39/'1. Základné ukazovatele'!AL$17*100)</f>
        <v>1.8607182924401178</v>
      </c>
      <c r="AJ32" s="334">
        <f>IF(ISBLANK('3a. Príjmy a výdavky VS'!AJ39),"",'3a. Príjmy a výdavky VS'!AJ39/'1. Základné ukazovatele'!AM$17*100)</f>
        <v>1.6567505186649054</v>
      </c>
      <c r="AK32" s="334">
        <f>IF(ISBLANK('3a. Príjmy a výdavky VS'!AK39),"",'3a. Príjmy a výdavky VS'!AK39/'1. Základné ukazovatele'!AN$17*100)</f>
        <v>1.5113344300268536</v>
      </c>
    </row>
    <row r="33" spans="1:37" s="132" customFormat="1" ht="16.5" customHeight="1">
      <c r="A33" s="127" t="s">
        <v>188</v>
      </c>
      <c r="B33" s="127" t="s">
        <v>189</v>
      </c>
      <c r="C33" s="130" t="s">
        <v>190</v>
      </c>
      <c r="D33" s="173">
        <f>IF(ISBLANK('3a. Príjmy a výdavky VS'!D40),"",'3a. Príjmy a výdavky VS'!D40/'1. Základné ukazovatele'!G$17*100)</f>
        <v>8.9875522401473961E-3</v>
      </c>
      <c r="E33" s="173">
        <f>IF(ISBLANK('3a. Príjmy a výdavky VS'!E40),"",'3a. Príjmy a výdavky VS'!E40/'1. Základné ukazovatele'!H$17*100)</f>
        <v>0.17349796162368922</v>
      </c>
      <c r="F33" s="173">
        <f>IF(ISBLANK('3a. Príjmy a výdavky VS'!F40),"",'3a. Príjmy a výdavky VS'!F40/'1. Základné ukazovatele'!I$17*100)</f>
        <v>3.4989930223569381E-2</v>
      </c>
      <c r="G33" s="173">
        <f>IF(ISBLANK('3a. Príjmy a výdavky VS'!G40),"",'3a. Príjmy a výdavky VS'!G40/'1. Základné ukazovatele'!J$17*100)</f>
        <v>3.1348313348783574E-2</v>
      </c>
      <c r="H33" s="173">
        <f>IF(ISBLANK('3a. Príjmy a výdavky VS'!H40),"",'3a. Príjmy a výdavky VS'!H40/'1. Základné ukazovatele'!K$17*100)</f>
        <v>0.15342086593672352</v>
      </c>
      <c r="I33" s="173">
        <f>IF(ISBLANK('3a. Príjmy a výdavky VS'!I40),"",'3a. Príjmy a výdavky VS'!I40/'1. Základné ukazovatele'!L$17*100)</f>
        <v>0.15427415275670206</v>
      </c>
      <c r="J33" s="173">
        <f>IF(ISBLANK('3a. Príjmy a výdavky VS'!J40),"",'3a. Príjmy a výdavky VS'!J40/'1. Základné ukazovatele'!M$17*100)</f>
        <v>0.10405948588201346</v>
      </c>
      <c r="K33" s="173">
        <f>IF(ISBLANK('3a. Príjmy a výdavky VS'!K40),"",'3a. Príjmy a výdavky VS'!K40/'1. Základné ukazovatele'!N$17*100)</f>
        <v>0.11295281738131907</v>
      </c>
      <c r="L33" s="173">
        <f>IF(ISBLANK('3a. Príjmy a výdavky VS'!L40),"",'3a. Príjmy a výdavky VS'!L40/'1. Základné ukazovatele'!O$17*100)</f>
        <v>2.0868265434630159E-2</v>
      </c>
      <c r="M33" s="173">
        <f>IF(ISBLANK('3a. Príjmy a výdavky VS'!M40),"",'3a. Príjmy a výdavky VS'!M40/'1. Základné ukazovatele'!P$17*100)</f>
        <v>0.16240260192013356</v>
      </c>
      <c r="N33" s="173">
        <f>IF(ISBLANK('3a. Príjmy a výdavky VS'!N40),"",'3a. Príjmy a výdavky VS'!N40/'1. Základné ukazovatele'!Q$17*100)</f>
        <v>0.16568574605327799</v>
      </c>
      <c r="O33" s="173">
        <f>IF(ISBLANK('3a. Príjmy a výdavky VS'!O40),"",'3a. Príjmy a výdavky VS'!O40/'1. Základné ukazovatele'!R$17*100)</f>
        <v>0.31145129203483285</v>
      </c>
      <c r="P33" s="173">
        <f>IF(ISBLANK('3a. Príjmy a výdavky VS'!P40),"",'3a. Príjmy a výdavky VS'!P40/'1. Základné ukazovatele'!S$17*100)</f>
        <v>0.47751924242688032</v>
      </c>
      <c r="Q33" s="173">
        <f>IF(ISBLANK('3a. Príjmy a výdavky VS'!Q40),"",'3a. Príjmy a výdavky VS'!Q40/'1. Základné ukazovatele'!T$17*100)</f>
        <v>0.23668034879209296</v>
      </c>
      <c r="R33" s="173">
        <f>IF(ISBLANK('3a. Príjmy a výdavky VS'!R40),"",'3a. Príjmy a výdavky VS'!R40/'1. Základné ukazovatele'!U$17*100)</f>
        <v>0.98435565630215249</v>
      </c>
      <c r="S33" s="173">
        <f>IF(ISBLANK('3a. Príjmy a výdavky VS'!S40),"",'3a. Príjmy a výdavky VS'!S40/'1. Základné ukazovatele'!V$17*100)</f>
        <v>1.0915932235943238</v>
      </c>
      <c r="T33" s="173">
        <f>IF(ISBLANK('3a. Príjmy a výdavky VS'!T40),"",'3a. Príjmy a výdavky VS'!T40/'1. Základné ukazovatele'!W$17*100)</f>
        <v>1.4915935473513009</v>
      </c>
      <c r="U33" s="173">
        <f>IF(ISBLANK('3a. Príjmy a výdavky VS'!U40),"",'3a. Príjmy a výdavky VS'!U40/'1. Základné ukazovatele'!X$17*100)</f>
        <v>1.1960405601158859</v>
      </c>
      <c r="V33" s="173">
        <f>IF(ISBLANK('3a. Príjmy a výdavky VS'!V40),"",'3a. Príjmy a výdavky VS'!V40/'1. Základné ukazovatele'!Y$17*100)</f>
        <v>1.4656557171699309</v>
      </c>
      <c r="W33" s="173">
        <f>IF(ISBLANK('3a. Príjmy a výdavky VS'!W40),"",'3a. Príjmy a výdavky VS'!W40/'1. Základné ukazovatele'!Z$17*100)</f>
        <v>1.2718426693032994</v>
      </c>
      <c r="X33" s="173">
        <f>IF(ISBLANK('3a. Príjmy a výdavky VS'!X40),"",'3a. Príjmy a výdavky VS'!X40/'1. Základné ukazovatele'!AA$17*100)</f>
        <v>2.3915818468877017</v>
      </c>
      <c r="Y33" s="173">
        <f>IF(ISBLANK('3a. Príjmy a výdavky VS'!Y40),"",'3a. Príjmy a výdavky VS'!Y40/'1. Základné ukazovatele'!AB$17*100)</f>
        <v>0.65115116586785848</v>
      </c>
      <c r="Z33" s="173">
        <f>IF(ISBLANK('3a. Príjmy a výdavky VS'!Z40),"",'3a. Príjmy a výdavky VS'!Z40/'1. Základné ukazovatele'!AC$17*100)</f>
        <v>0.40305836601522593</v>
      </c>
      <c r="AA33" s="173">
        <f>IF(ISBLANK('3a. Príjmy a výdavky VS'!AA40),"",'3a. Príjmy a výdavky VS'!AA40/'1. Základné ukazovatele'!AD$17*100)</f>
        <v>0.87457228341118742</v>
      </c>
      <c r="AB33" s="173">
        <f>IF(ISBLANK('3a. Príjmy a výdavky VS'!AB40),"",'3a. Príjmy a výdavky VS'!AB40/'1. Základné ukazovatele'!AE$17*100)</f>
        <v>0.81101668473518607</v>
      </c>
      <c r="AC33" s="173">
        <f>IF(ISBLANK('3a. Príjmy a výdavky VS'!AC40),"",'3a. Príjmy a výdavky VS'!AC40/'1. Základné ukazovatele'!AF$17*100)</f>
        <v>0.67912841945449876</v>
      </c>
      <c r="AD33" s="173">
        <f>IF(ISBLANK('3a. Príjmy a výdavky VS'!AD40),"",'3a. Príjmy a výdavky VS'!AD40/'1. Základné ukazovatele'!AG$17*100)</f>
        <v>0.77150887588476802</v>
      </c>
      <c r="AE33" s="173">
        <f>IF(ISBLANK('3a. Príjmy a výdavky VS'!AE40),"",'3a. Príjmy a výdavky VS'!AE40/'1. Základné ukazovatele'!AH$17*100)</f>
        <v>1.0062091990287734</v>
      </c>
      <c r="AF33" s="171">
        <f>IF(ISBLANK('3a. Príjmy a výdavky VS'!AF40),"",'3a. Príjmy a výdavky VS'!AF40/'1. Základné ukazovatele'!AI$17*100)</f>
        <v>1.9426874214669412</v>
      </c>
      <c r="AG33" s="171">
        <f>IF(ISBLANK('3a. Príjmy a výdavky VS'!AG40),"",'3a. Príjmy a výdavky VS'!AG40/'1. Základné ukazovatele'!AJ$17*100)</f>
        <v>0.25751707636975502</v>
      </c>
      <c r="AH33" s="334">
        <f>IF(ISBLANK('3a. Príjmy a výdavky VS'!AH40),"",'3a. Príjmy a výdavky VS'!AH40/'1. Základné ukazovatele'!AK$17*100)</f>
        <v>0.31375741016087783</v>
      </c>
      <c r="AI33" s="334">
        <f>IF(ISBLANK('3a. Príjmy a výdavky VS'!AI40),"",'3a. Príjmy a výdavky VS'!AI40/'1. Základné ukazovatele'!AL$17*100)</f>
        <v>0.58398663842157317</v>
      </c>
      <c r="AJ33" s="334">
        <f>IF(ISBLANK('3a. Príjmy a výdavky VS'!AJ40),"",'3a. Príjmy a výdavky VS'!AJ40/'1. Základné ukazovatele'!AM$17*100)</f>
        <v>0.26239520072205463</v>
      </c>
      <c r="AK33" s="334">
        <f>IF(ISBLANK('3a. Príjmy a výdavky VS'!AK40),"",'3a. Príjmy a výdavky VS'!AK40/'1. Základné ukazovatele'!AN$17*100)</f>
        <v>0.36435356466615826</v>
      </c>
    </row>
    <row r="34" spans="1:37" s="107" customFormat="1" ht="16.5" customHeight="1">
      <c r="A34" s="101" t="s">
        <v>191</v>
      </c>
      <c r="B34" s="101" t="s">
        <v>192</v>
      </c>
      <c r="C34" s="102" t="s">
        <v>193</v>
      </c>
      <c r="D34" s="170">
        <f>IF(ISBLANK('3a. Príjmy a výdavky VS'!D41),"",'3a. Príjmy a výdavky VS'!D41/'1. Základné ukazovatele'!G$17*100)</f>
        <v>47.740176244403123</v>
      </c>
      <c r="E34" s="170">
        <f>IF(ISBLANK('3a. Príjmy a výdavky VS'!E41),"",'3a. Príjmy a výdavky VS'!E41/'1. Základné ukazovatele'!H$17*100)</f>
        <v>52.754167771629938</v>
      </c>
      <c r="F34" s="170">
        <f>IF(ISBLANK('3a. Príjmy a výdavky VS'!F41),"",'3a. Príjmy a výdavky VS'!F41/'1. Základné ukazovatele'!I$17*100)</f>
        <v>48.46756311410379</v>
      </c>
      <c r="G34" s="170">
        <f>IF(ISBLANK('3a. Príjmy a výdavky VS'!G41),"",'3a. Príjmy a výdavky VS'!G41/'1. Základné ukazovatele'!J$17*100)</f>
        <v>45.666655470840475</v>
      </c>
      <c r="H34" s="170">
        <f>IF(ISBLANK('3a. Príjmy a výdavky VS'!H41),"",'3a. Príjmy a výdavky VS'!H41/'1. Základné ukazovatele'!K$17*100)</f>
        <v>47.914839187673216</v>
      </c>
      <c r="I34" s="170">
        <f>IF(ISBLANK('3a. Príjmy a výdavky VS'!I41),"",'3a. Príjmy a výdavky VS'!I41/'1. Základné ukazovatele'!L$17*100)</f>
        <v>52.821193727870522</v>
      </c>
      <c r="J34" s="170">
        <f>IF(ISBLANK('3a. Príjmy a výdavky VS'!J41),"",'3a. Príjmy a výdavky VS'!J41/'1. Základné ukazovatele'!M$17*100)</f>
        <v>45.383635552783225</v>
      </c>
      <c r="K34" s="170">
        <f>IF(ISBLANK('3a. Príjmy a výdavky VS'!K41),"",'3a. Príjmy a výdavky VS'!K41/'1. Základné ukazovatele'!N$17*100)</f>
        <v>45.517302439888184</v>
      </c>
      <c r="L34" s="170">
        <f>IF(ISBLANK('3a. Príjmy a výdavky VS'!L41),"",'3a. Príjmy a výdavky VS'!L41/'1. Základné ukazovatele'!O$17*100)</f>
        <v>40.642645513686901</v>
      </c>
      <c r="M34" s="170">
        <f>IF(ISBLANK('3a. Príjmy a výdavky VS'!M41),"",'3a. Príjmy a výdavky VS'!M41/'1. Základné ukazovatele'!P$17*100)</f>
        <v>38.06677855850841</v>
      </c>
      <c r="N34" s="170">
        <f>IF(ISBLANK('3a. Príjmy a výdavky VS'!N41),"",'3a. Príjmy a výdavky VS'!N41/'1. Základné ukazovatele'!Q$17*100)</f>
        <v>39.891876624784437</v>
      </c>
      <c r="O34" s="170">
        <f>IF(ISBLANK('3a. Príjmy a výdavky VS'!O41),"",'3a. Príjmy a výdavky VS'!O41/'1. Základné ukazovatele'!R$17*100)</f>
        <v>38.829191593122161</v>
      </c>
      <c r="P34" s="170">
        <f>IF(ISBLANK('3a. Príjmy a výdavky VS'!P41),"",'3a. Príjmy a výdavky VS'!P41/'1. Základné ukazovatele'!S$17*100)</f>
        <v>36.370600515663803</v>
      </c>
      <c r="Q34" s="170">
        <f>IF(ISBLANK('3a. Príjmy a výdavky VS'!Q41),"",'3a. Príjmy a výdavky VS'!Q41/'1. Základné ukazovatele'!T$17*100)</f>
        <v>36.484754203096422</v>
      </c>
      <c r="R34" s="170">
        <f>IF(ISBLANK('3a. Príjmy a výdavky VS'!R41),"",'3a. Príjmy a výdavky VS'!R41/'1. Základné ukazovatele'!U$17*100)</f>
        <v>43.235892224038366</v>
      </c>
      <c r="S34" s="170">
        <f>IF(ISBLANK('3a. Príjmy a výdavky VS'!S41),"",'3a. Príjmy a výdavky VS'!S41/'1. Základné ukazovatele'!V$17*100)</f>
        <v>41.047850398753319</v>
      </c>
      <c r="T34" s="170">
        <f>IF(ISBLANK('3a. Príjmy a výdavky VS'!T41),"",'3a. Príjmy a výdavky VS'!T41/'1. Základné ukazovatele'!W$17*100)</f>
        <v>40.784359795894154</v>
      </c>
      <c r="U34" s="170">
        <f>IF(ISBLANK('3a. Príjmy a výdavky VS'!U41),"",'3a. Príjmy a výdavky VS'!U41/'1. Základné ukazovatele'!X$17*100)</f>
        <v>40.04015049994846</v>
      </c>
      <c r="V34" s="170">
        <f>IF(ISBLANK('3a. Príjmy a výdavky VS'!V41),"",'3a. Príjmy a výdavky VS'!V41/'1. Základné ukazovatele'!Y$17*100)</f>
        <v>41.100421072656808</v>
      </c>
      <c r="W34" s="170">
        <f>IF(ISBLANK('3a. Príjmy a výdavky VS'!W41),"",'3a. Príjmy a výdavky VS'!W41/'1. Základné ukazovatele'!Z$17*100)</f>
        <v>41.973066378622377</v>
      </c>
      <c r="X34" s="170">
        <f>IF(ISBLANK('3a. Príjmy a výdavky VS'!X41),"",'3a. Príjmy a výdavky VS'!X41/'1. Základné ukazovatele'!AA$17*100)</f>
        <v>44.12646887204312</v>
      </c>
      <c r="Y34" s="170">
        <f>IF(ISBLANK('3a. Príjmy a výdavky VS'!Y41),"",'3a. Príjmy a výdavky VS'!Y41/'1. Základné ukazovatele'!AB$17*100)</f>
        <v>40.899268085898832</v>
      </c>
      <c r="Z34" s="170">
        <f>IF(ISBLANK('3a. Príjmy a výdavky VS'!Z41),"",'3a. Príjmy a výdavky VS'!Z41/'1. Základné ukazovatele'!AC$17*100)</f>
        <v>39.783638024303094</v>
      </c>
      <c r="AA34" s="170">
        <f>IF(ISBLANK('3a. Príjmy a výdavky VS'!AA41),"",'3a. Príjmy a výdavky VS'!AA41/'1. Základné ukazovatele'!AD$17*100)</f>
        <v>39.650059428928436</v>
      </c>
      <c r="AB34" s="170">
        <f>IF(ISBLANK('3a. Príjmy a výdavky VS'!AB41),"",'3a. Príjmy a výdavky VS'!AB41/'1. Základné ukazovatele'!AE$17*100)</f>
        <v>40.64878394457812</v>
      </c>
      <c r="AC34" s="170">
        <f>IF(ISBLANK('3a. Príjmy a výdavky VS'!AC41),"",'3a. Príjmy a výdavky VS'!AC41/'1. Základné ukazovatele'!AF$17*100)</f>
        <v>44.499693598217142</v>
      </c>
      <c r="AD34" s="170">
        <f>IF(ISBLANK('3a. Príjmy a výdavky VS'!AD41),"",'3a. Príjmy a výdavky VS'!AD41/'1. Základné ukazovatele'!AG$17*100)</f>
        <v>44.898611349556319</v>
      </c>
      <c r="AE34" s="170">
        <f>IF(ISBLANK('3a. Príjmy a výdavky VS'!AE41),"",'3a. Príjmy a výdavky VS'!AE41/'1. Základné ukazovatele'!AH$17*100)</f>
        <v>43.007712201398682</v>
      </c>
      <c r="AF34" s="170">
        <f>IF(ISBLANK('3a. Príjmy a výdavky VS'!AF41),"",'3a. Príjmy a výdavky VS'!AF41/'1. Základné ukazovatele'!AI$17*100)</f>
        <v>47.990062438829007</v>
      </c>
      <c r="AG34" s="170">
        <f>IF(ISBLANK('3a. Príjmy a výdavky VS'!AG41),"",'3a. Príjmy a výdavky VS'!AG41/'1. Základné ukazovatele'!AJ$17*100)</f>
        <v>47.115255093899997</v>
      </c>
      <c r="AH34" s="333">
        <f>IF(ISBLANK('3a. Príjmy a výdavky VS'!AH41),"",'3a. Príjmy a výdavky VS'!AH41/'1. Základné ukazovatele'!AK$17*100)</f>
        <v>48.87062320659156</v>
      </c>
      <c r="AI34" s="333">
        <f>IF(ISBLANK('3a. Príjmy a výdavky VS'!AI41),"",'3a. Príjmy a výdavky VS'!AI41/'1. Základné ukazovatele'!AL$17*100)</f>
        <v>47.266777330445784</v>
      </c>
      <c r="AJ34" s="333">
        <f>IF(ISBLANK('3a. Príjmy a výdavky VS'!AJ41),"",'3a. Príjmy a výdavky VS'!AJ41/'1. Základné ukazovatele'!AM$17*100)</f>
        <v>46.661340439944524</v>
      </c>
      <c r="AK34" s="333">
        <f>IF(ISBLANK('3a. Príjmy a výdavky VS'!AK41),"",'3a. Príjmy a výdavky VS'!AK41/'1. Základné ukazovatele'!AN$17*100)</f>
        <v>45.677823367170745</v>
      </c>
    </row>
    <row r="35" spans="1:37" s="132" customFormat="1" ht="16.5" customHeight="1">
      <c r="A35" s="141" t="s">
        <v>194</v>
      </c>
      <c r="B35" s="142" t="s">
        <v>195</v>
      </c>
      <c r="C35" s="105"/>
      <c r="D35" s="173">
        <f>IF(ISBLANK('3a. Príjmy a výdavky VS'!D42),"",'3a. Príjmy a výdavky VS'!D42/'1. Základné ukazovatele'!G$17*100)</f>
        <v>39.137590825208711</v>
      </c>
      <c r="E35" s="173">
        <f>IF(ISBLANK('3a. Príjmy a výdavky VS'!E42),"",'3a. Príjmy a výdavky VS'!E42/'1. Základné ukazovatele'!H$17*100)</f>
        <v>41.619284343382134</v>
      </c>
      <c r="F35" s="173">
        <f>IF(ISBLANK('3a. Príjmy a výdavky VS'!F42),"",'3a. Príjmy a výdavky VS'!F42/'1. Základné ukazovatele'!I$17*100)</f>
        <v>40.375124600768963</v>
      </c>
      <c r="G35" s="173">
        <f>IF(ISBLANK('3a. Príjmy a výdavky VS'!G42),"",'3a. Príjmy a výdavky VS'!G42/'1. Základné ukazovatele'!J$17*100)</f>
        <v>38.563276943688727</v>
      </c>
      <c r="H35" s="173">
        <f>IF(ISBLANK('3a. Príjmy a výdavky VS'!H42),"",'3a. Príjmy a výdavky VS'!H42/'1. Základné ukazovatele'!K$17*100)</f>
        <v>38.658213957454549</v>
      </c>
      <c r="I35" s="173">
        <f>IF(ISBLANK('3a. Príjmy a výdavky VS'!I42),"",'3a. Príjmy a výdavky VS'!I42/'1. Základné ukazovatele'!L$17*100)</f>
        <v>39.157814871016697</v>
      </c>
      <c r="J35" s="173">
        <f>IF(ISBLANK('3a. Príjmy a výdavky VS'!J42),"",'3a. Príjmy a výdavky VS'!J42/'1. Základné ukazovatele'!M$17*100)</f>
        <v>38.449834291827109</v>
      </c>
      <c r="K35" s="173">
        <f>IF(ISBLANK('3a. Príjmy a výdavky VS'!K42),"",'3a. Príjmy a výdavky VS'!K42/'1. Základné ukazovatele'!N$17*100)</f>
        <v>37.831413224870019</v>
      </c>
      <c r="L35" s="173">
        <f>IF(ISBLANK('3a. Príjmy a výdavky VS'!L42),"",'3a. Príjmy a výdavky VS'!L42/'1. Základné ukazovatele'!O$17*100)</f>
        <v>36.442300459344487</v>
      </c>
      <c r="M35" s="173">
        <f>IF(ISBLANK('3a. Príjmy a výdavky VS'!M42),"",'3a. Príjmy a výdavky VS'!M42/'1. Základné ukazovatele'!P$17*100)</f>
        <v>34.572839849728673</v>
      </c>
      <c r="N35" s="173">
        <f>IF(ISBLANK('3a. Príjmy a výdavky VS'!N42),"",'3a. Príjmy a výdavky VS'!N42/'1. Základné ukazovatele'!Q$17*100)</f>
        <v>34.83975423612506</v>
      </c>
      <c r="O35" s="173">
        <f>IF(ISBLANK('3a. Príjmy a výdavky VS'!O42),"",'3a. Príjmy a výdavky VS'!O42/'1. Základné ukazovatele'!R$17*100)</f>
        <v>34.269047775385943</v>
      </c>
      <c r="P35" s="173">
        <f>IF(ISBLANK('3a. Príjmy a výdavky VS'!P42),"",'3a. Príjmy a výdavky VS'!P42/'1. Základné ukazovatele'!S$17*100)</f>
        <v>32.568015232499803</v>
      </c>
      <c r="Q35" s="173">
        <f>IF(ISBLANK('3a. Príjmy a výdavky VS'!Q42),"",'3a. Príjmy a výdavky VS'!Q42/'1. Základné ukazovatele'!T$17*100)</f>
        <v>32.219318052528855</v>
      </c>
      <c r="R35" s="173">
        <f>IF(ISBLANK('3a. Príjmy a výdavky VS'!R42),"",'3a. Príjmy a výdavky VS'!R42/'1. Základné ukazovatele'!U$17*100)</f>
        <v>37.406581208990382</v>
      </c>
      <c r="S35" s="173">
        <f>IF(ISBLANK('3a. Príjmy a výdavky VS'!S42),"",'3a. Príjmy a výdavky VS'!S42/'1. Základné ukazovatele'!V$17*100)</f>
        <v>36.524765484156809</v>
      </c>
      <c r="T35" s="173">
        <f>IF(ISBLANK('3a. Príjmy a výdavky VS'!T42),"",'3a. Príjmy a výdavky VS'!T42/'1. Základné ukazovatele'!W$17*100)</f>
        <v>36.236366301593613</v>
      </c>
      <c r="U35" s="173">
        <f>IF(ISBLANK('3a. Príjmy a výdavky VS'!U42),"",'3a. Príjmy a výdavky VS'!U42/'1. Základné ukazovatele'!X$17*100)</f>
        <v>36.15841557300115</v>
      </c>
      <c r="V35" s="173">
        <f>IF(ISBLANK('3a. Príjmy a výdavky VS'!V42),"",'3a. Príjmy a výdavky VS'!V42/'1. Základné ukazovatele'!Y$17*100)</f>
        <v>37.092467180313683</v>
      </c>
      <c r="W35" s="173">
        <f>IF(ISBLANK('3a. Príjmy a výdavky VS'!W42),"",'3a. Príjmy a výdavky VS'!W42/'1. Základné ukazovatele'!Z$17*100)</f>
        <v>37.215222113233267</v>
      </c>
      <c r="X35" s="173">
        <f>IF(ISBLANK('3a. Príjmy a výdavky VS'!X42),"",'3a. Príjmy a výdavky VS'!X42/'1. Základné ukazovatele'!AA$17*100)</f>
        <v>36.804969872960065</v>
      </c>
      <c r="Y35" s="173">
        <f>IF(ISBLANK('3a. Príjmy a výdavky VS'!Y42),"",'3a. Príjmy a výdavky VS'!Y42/'1. Základné ukazovatele'!AB$17*100)</f>
        <v>36.815111441089122</v>
      </c>
      <c r="Z35" s="173">
        <f>IF(ISBLANK('3a. Príjmy a výdavky VS'!Z42),"",'3a. Príjmy a výdavky VS'!Z42/'1. Základné ukazovatele'!AC$17*100)</f>
        <v>36.138734045508265</v>
      </c>
      <c r="AA35" s="173">
        <f>IF(ISBLANK('3a. Príjmy a výdavky VS'!AA42),"",'3a. Príjmy a výdavky VS'!AA42/'1. Základné ukazovatele'!AD$17*100)</f>
        <v>35.523541720437024</v>
      </c>
      <c r="AB35" s="173">
        <f>IF(ISBLANK('3a. Príjmy a výdavky VS'!AB42),"",'3a. Príjmy a výdavky VS'!AB42/'1. Základné ukazovatele'!AE$17*100)</f>
        <v>36.595667786033474</v>
      </c>
      <c r="AC35" s="173">
        <f>IF(ISBLANK('3a. Príjmy a výdavky VS'!AC42),"",'3a. Príjmy a výdavky VS'!AC42/'1. Základné ukazovatele'!AF$17*100)</f>
        <v>40.177076905787281</v>
      </c>
      <c r="AD35" s="173">
        <f>IF(ISBLANK('3a. Príjmy a výdavky VS'!AD42),"",'3a. Príjmy a výdavky VS'!AD42/'1. Základné ukazovatele'!AG$17*100)</f>
        <v>41.174763939234893</v>
      </c>
      <c r="AE35" s="173">
        <f>IF(ISBLANK('3a. Príjmy a výdavky VS'!AE42),"",'3a. Príjmy a výdavky VS'!AE42/'1. Základné ukazovatele'!AH$17*100)</f>
        <v>39.108706872737322</v>
      </c>
      <c r="AF35" s="171">
        <f>IF(ISBLANK('3a. Príjmy a výdavky VS'!AF42),"",'3a. Príjmy a výdavky VS'!AF42/'1. Základné ukazovatele'!AI$17*100)</f>
        <v>42.603889748468099</v>
      </c>
      <c r="AG35" s="171">
        <f>IF(ISBLANK('3a. Príjmy a výdavky VS'!AG42),"",'3a. Príjmy a výdavky VS'!AG42/'1. Základné ukazovatele'!AJ$17*100)</f>
        <v>43.022339182090178</v>
      </c>
      <c r="AH35" s="334">
        <f>IF(ISBLANK('3a. Príjmy a výdavky VS'!AH42),"",'3a. Príjmy a výdavky VS'!AH42/'1. Základné ukazovatele'!AK$17*100)</f>
        <v>42.911407848235271</v>
      </c>
      <c r="AI35" s="334">
        <f>IF(ISBLANK('3a. Príjmy a výdavky VS'!AI42),"",'3a. Príjmy a výdavky VS'!AI42/'1. Základné ukazovatele'!AL$17*100)</f>
        <v>42.737893378937891</v>
      </c>
      <c r="AJ35" s="334">
        <f>IF(ISBLANK('3a. Príjmy a výdavky VS'!AJ42),"",'3a. Príjmy a výdavky VS'!AJ42/'1. Základné ukazovatele'!AM$17*100)</f>
        <v>42.37816988635295</v>
      </c>
      <c r="AK35" s="334">
        <f>IF(ISBLANK('3a. Príjmy a výdavky VS'!AK42),"",'3a. Príjmy a výdavky VS'!AK42/'1. Základné ukazovatele'!AN$17*100)</f>
        <v>41.843327631869315</v>
      </c>
    </row>
    <row r="36" spans="1:37" s="132" customFormat="1" ht="16.5" customHeight="1">
      <c r="A36" s="137" t="s">
        <v>196</v>
      </c>
      <c r="B36" s="138" t="s">
        <v>197</v>
      </c>
      <c r="C36" s="105" t="s">
        <v>198</v>
      </c>
      <c r="D36" s="173">
        <f>IF(ISBLANK('3a. Príjmy a výdavky VS'!D43),"",'3a. Príjmy a výdavky VS'!D43/'1. Základné ukazovatele'!G$17*100)</f>
        <v>9.4089685785187527</v>
      </c>
      <c r="E36" s="173">
        <f>IF(ISBLANK('3a. Príjmy a výdavky VS'!E43),"",'3a. Príjmy a výdavky VS'!E43/'1. Základné ukazovatele'!H$17*100)</f>
        <v>9.453391525568474</v>
      </c>
      <c r="F36" s="173">
        <f>IF(ISBLANK('3a. Príjmy a výdavky VS'!F43),"",'3a. Príjmy a výdavky VS'!F43/'1. Základné ukazovatele'!I$17*100)</f>
        <v>9.268262912708261</v>
      </c>
      <c r="G36" s="173">
        <f>IF(ISBLANK('3a. Príjmy a výdavky VS'!G43),"",'3a. Príjmy a výdavky VS'!G43/'1. Základné ukazovatele'!J$17*100)</f>
        <v>9.4690566023653062</v>
      </c>
      <c r="H36" s="173">
        <f>IF(ISBLANK('3a. Príjmy a výdavky VS'!H43),"",'3a. Príjmy a výdavky VS'!H43/'1. Základné ukazovatele'!K$17*100)</f>
        <v>9.4816890973331329</v>
      </c>
      <c r="I36" s="173">
        <f>IF(ISBLANK('3a. Príjmy a výdavky VS'!I43),"",'3a. Príjmy a výdavky VS'!I43/'1. Základné ukazovatele'!L$17*100)</f>
        <v>8.9279843196762769</v>
      </c>
      <c r="J36" s="173">
        <f>IF(ISBLANK('3a. Príjmy a výdavky VS'!J43),"",'3a. Príjmy a výdavky VS'!J43/'1. Základné ukazovatele'!M$17*100)</f>
        <v>9.0295651362829474</v>
      </c>
      <c r="K36" s="173">
        <f>IF(ISBLANK('3a. Príjmy a výdavky VS'!K43),"",'3a. Príjmy a výdavky VS'!K43/'1. Základné ukazovatele'!N$17*100)</f>
        <v>9.2610578393548018</v>
      </c>
      <c r="L36" s="173">
        <f>IF(ISBLANK('3a. Príjmy a výdavky VS'!L43),"",'3a. Príjmy a výdavky VS'!L43/'1. Základné ukazovatele'!O$17*100)</f>
        <v>8.9151171170733949</v>
      </c>
      <c r="M36" s="173">
        <f>IF(ISBLANK('3a. Príjmy a výdavky VS'!M43),"",'3a. Príjmy a výdavky VS'!M43/'1. Základné ukazovatele'!P$17*100)</f>
        <v>8.0559951996660626</v>
      </c>
      <c r="N36" s="173">
        <f>IF(ISBLANK('3a. Príjmy a výdavky VS'!N43),"",'3a. Príjmy a výdavky VS'!N43/'1. Základné ukazovatele'!Q$17*100)</f>
        <v>8.0157689867312172</v>
      </c>
      <c r="O36" s="173">
        <f>IF(ISBLANK('3a. Príjmy a výdavky VS'!O43),"",'3a. Príjmy a výdavky VS'!O43/'1. Základné ukazovatele'!R$17*100)</f>
        <v>7.8995050497700952</v>
      </c>
      <c r="P36" s="173">
        <f>IF(ISBLANK('3a. Príjmy a výdavky VS'!P43),"",'3a. Príjmy a výdavky VS'!P43/'1. Základné ukazovatele'!S$17*100)</f>
        <v>7.3307196659739446</v>
      </c>
      <c r="Q36" s="173">
        <f>IF(ISBLANK('3a. Príjmy a výdavky VS'!Q43),"",'3a. Príjmy a výdavky VS'!Q43/'1. Základné ukazovatele'!T$17*100)</f>
        <v>7.7082906678569234</v>
      </c>
      <c r="R36" s="173">
        <f>IF(ISBLANK('3a. Príjmy a výdavky VS'!R43),"",'3a. Príjmy a výdavky VS'!R43/'1. Základné ukazovatele'!U$17*100)</f>
        <v>8.8540381640181653</v>
      </c>
      <c r="S36" s="173">
        <f>IF(ISBLANK('3a. Príjmy a výdavky VS'!S43),"",'3a. Príjmy a výdavky VS'!S43/'1. Základné ukazovatele'!V$17*100)</f>
        <v>8.719778484926529</v>
      </c>
      <c r="T36" s="173">
        <f>IF(ISBLANK('3a. Príjmy a výdavky VS'!T43),"",'3a. Príjmy a výdavky VS'!T43/'1. Základné ukazovatele'!W$17*100)</f>
        <v>8.567930810629699</v>
      </c>
      <c r="U36" s="173">
        <f>IF(ISBLANK('3a. Príjmy a výdavky VS'!U43),"",'3a. Príjmy a výdavky VS'!U43/'1. Základné ukazovatele'!X$17*100)</f>
        <v>8.5158081912336758</v>
      </c>
      <c r="V36" s="173">
        <f>IF(ISBLANK('3a. Príjmy a výdavky VS'!V43),"",'3a. Príjmy a výdavky VS'!V43/'1. Základné ukazovatele'!Y$17*100)</f>
        <v>8.9121293843872209</v>
      </c>
      <c r="W36" s="173">
        <f>IF(ISBLANK('3a. Príjmy a výdavky VS'!W43),"",'3a. Príjmy a výdavky VS'!W43/'1. Základné ukazovatele'!Z$17*100)</f>
        <v>9.0435109708041672</v>
      </c>
      <c r="X36" s="173">
        <f>IF(ISBLANK('3a. Príjmy a výdavky VS'!X43),"",'3a. Príjmy a výdavky VS'!X43/'1. Základné ukazovatele'!AA$17*100)</f>
        <v>9.0496340339129819</v>
      </c>
      <c r="Y36" s="173">
        <f>IF(ISBLANK('3a. Príjmy a výdavky VS'!Y43),"",'3a. Príjmy a výdavky VS'!Y43/'1. Základné ukazovatele'!AB$17*100)</f>
        <v>9.4294892528448351</v>
      </c>
      <c r="Z36" s="173">
        <f>IF(ISBLANK('3a. Príjmy a výdavky VS'!Z43),"",'3a. Príjmy a výdavky VS'!Z43/'1. Základné ukazovatele'!AC$17*100)</f>
        <v>9.5121209410501848</v>
      </c>
      <c r="AA36" s="173">
        <f>IF(ISBLANK('3a. Príjmy a výdavky VS'!AA43),"",'3a. Príjmy a výdavky VS'!AA43/'1. Základné ukazovatele'!AD$17*100)</f>
        <v>9.4427693326790436</v>
      </c>
      <c r="AB36" s="173">
        <f>IF(ISBLANK('3a. Príjmy a výdavky VS'!AB43),"",'3a. Príjmy a výdavky VS'!AB43/'1. Základné ukazovatele'!AE$17*100)</f>
        <v>10.324657976149556</v>
      </c>
      <c r="AC36" s="173">
        <f>IF(ISBLANK('3a. Príjmy a výdavky VS'!AC43),"",'3a. Príjmy a výdavky VS'!AC43/'1. Základné ukazovatele'!AF$17*100)</f>
        <v>11.259883842978097</v>
      </c>
      <c r="AD36" s="173">
        <f>IF(ISBLANK('3a. Príjmy a výdavky VS'!AD43),"",'3a. Príjmy a výdavky VS'!AD43/'1. Základné ukazovatele'!AG$17*100)</f>
        <v>11.192160575277018</v>
      </c>
      <c r="AE36" s="173">
        <f>IF(ISBLANK('3a. Príjmy a výdavky VS'!AE43),"",'3a. Príjmy a výdavky VS'!AE43/'1. Základné ukazovatele'!AH$17*100)</f>
        <v>10.807857412873116</v>
      </c>
      <c r="AF36" s="171">
        <f>IF(ISBLANK('3a. Príjmy a výdavky VS'!AF43),"",'3a. Príjmy a výdavky VS'!AF43/'1. Základné ukazovatele'!AI$17*100)</f>
        <v>10.943548256848729</v>
      </c>
      <c r="AG36" s="171">
        <f>IF(ISBLANK('3a. Príjmy a výdavky VS'!AG43),"",'3a. Príjmy a výdavky VS'!AG43/'1. Základné ukazovatele'!AJ$17*100)</f>
        <v>11.3244262133632</v>
      </c>
      <c r="AH36" s="334">
        <f>IF(ISBLANK('3a. Príjmy a výdavky VS'!AH43),"",'3a. Príjmy a výdavky VS'!AH43/'1. Základné ukazovatele'!AK$17*100)</f>
        <v>11.129312487189011</v>
      </c>
      <c r="AI36" s="334">
        <f>IF(ISBLANK('3a. Príjmy a výdavky VS'!AI43),"",'3a. Príjmy a výdavky VS'!AI43/'1. Základné ukazovatele'!AL$17*100)</f>
        <v>11.036427077780768</v>
      </c>
      <c r="AJ36" s="334">
        <f>IF(ISBLANK('3a. Príjmy a výdavky VS'!AJ43),"",'3a. Príjmy a výdavky VS'!AJ43/'1. Základné ukazovatele'!AM$17*100)</f>
        <v>10.86056579815175</v>
      </c>
      <c r="AK36" s="334">
        <f>IF(ISBLANK('3a. Príjmy a výdavky VS'!AK43),"",'3a. Príjmy a výdavky VS'!AK43/'1. Základné ukazovatele'!AN$17*100)</f>
        <v>10.798003680396434</v>
      </c>
    </row>
    <row r="37" spans="1:37" ht="16.5" customHeight="1">
      <c r="A37" s="124" t="s">
        <v>199</v>
      </c>
      <c r="B37" s="125" t="s">
        <v>200</v>
      </c>
      <c r="C37" s="114" t="s">
        <v>201</v>
      </c>
      <c r="D37" s="174" t="str">
        <f>IF(ISBLANK('3a. Príjmy a výdavky VS'!D44),"",'3a. Príjmy a výdavky VS'!D44/'1. Základné ukazovatele'!G$17*100)</f>
        <v/>
      </c>
      <c r="E37" s="174" t="str">
        <f>IF(ISBLANK('3a. Príjmy a výdavky VS'!E44),"",'3a. Príjmy a výdavky VS'!E44/'1. Základné ukazovatele'!H$17*100)</f>
        <v/>
      </c>
      <c r="F37" s="174" t="str">
        <f>IF(ISBLANK('3a. Príjmy a výdavky VS'!F44),"",'3a. Príjmy a výdavky VS'!F44/'1. Základné ukazovatele'!I$17*100)</f>
        <v/>
      </c>
      <c r="G37" s="174" t="str">
        <f>IF(ISBLANK('3a. Príjmy a výdavky VS'!G44),"",'3a. Príjmy a výdavky VS'!G44/'1. Základné ukazovatele'!J$17*100)</f>
        <v/>
      </c>
      <c r="H37" s="174" t="str">
        <f>IF(ISBLANK('3a. Príjmy a výdavky VS'!H44),"",'3a. Príjmy a výdavky VS'!H44/'1. Základné ukazovatele'!K$17*100)</f>
        <v/>
      </c>
      <c r="I37" s="174" t="str">
        <f>IF(ISBLANK('3a. Príjmy a výdavky VS'!I44),"",'3a. Príjmy a výdavky VS'!I44/'1. Základné ukazovatele'!L$17*100)</f>
        <v/>
      </c>
      <c r="J37" s="174" t="str">
        <f>IF(ISBLANK('3a. Príjmy a výdavky VS'!J44),"",'3a. Príjmy a výdavky VS'!J44/'1. Základné ukazovatele'!M$17*100)</f>
        <v/>
      </c>
      <c r="K37" s="174" t="str">
        <f>IF(ISBLANK('3a. Príjmy a výdavky VS'!K44),"",'3a. Príjmy a výdavky VS'!K44/'1. Základné ukazovatele'!N$17*100)</f>
        <v/>
      </c>
      <c r="L37" s="174" t="str">
        <f>IF(ISBLANK('3a. Príjmy a výdavky VS'!L44),"",'3a. Príjmy a výdavky VS'!L44/'1. Základné ukazovatele'!O$17*100)</f>
        <v/>
      </c>
      <c r="M37" s="174" t="str">
        <f>IF(ISBLANK('3a. Príjmy a výdavky VS'!M44),"",'3a. Príjmy a výdavky VS'!M44/'1. Základné ukazovatele'!P$17*100)</f>
        <v/>
      </c>
      <c r="N37" s="174" t="str">
        <f>IF(ISBLANK('3a. Príjmy a výdavky VS'!N44),"",'3a. Príjmy a výdavky VS'!N44/'1. Základné ukazovatele'!Q$17*100)</f>
        <v/>
      </c>
      <c r="O37" s="174" t="str">
        <f>IF(ISBLANK('3a. Príjmy a výdavky VS'!O44),"",'3a. Príjmy a výdavky VS'!O44/'1. Základné ukazovatele'!R$17*100)</f>
        <v/>
      </c>
      <c r="P37" s="174" t="str">
        <f>IF(ISBLANK('3a. Príjmy a výdavky VS'!P44),"",'3a. Príjmy a výdavky VS'!P44/'1. Základné ukazovatele'!S$17*100)</f>
        <v/>
      </c>
      <c r="Q37" s="174">
        <f>IF(ISBLANK('3a. Príjmy a výdavky VS'!Q44),"",'3a. Príjmy a výdavky VS'!Q44/'1. Základné ukazovatele'!T$17*100)</f>
        <v>5.7771826490811966</v>
      </c>
      <c r="R37" s="174">
        <f>IF(ISBLANK('3a. Príjmy a výdavky VS'!R44),"",'3a. Príjmy a výdavky VS'!R44/'1. Základné ukazovatele'!U$17*100)</f>
        <v>6.46909457638814</v>
      </c>
      <c r="S37" s="174">
        <f>IF(ISBLANK('3a. Príjmy a výdavky VS'!S44),"",'3a. Príjmy a výdavky VS'!S44/'1. Základné ukazovatele'!V$17*100)</f>
        <v>6.3736233516231682</v>
      </c>
      <c r="T37" s="174">
        <f>IF(ISBLANK('3a. Príjmy a výdavky VS'!T44),"",'3a. Príjmy a výdavky VS'!T44/'1. Základné ukazovatele'!W$17*100)</f>
        <v>6.1548984706021956</v>
      </c>
      <c r="U37" s="174">
        <f>IF(ISBLANK('3a. Príjmy a výdavky VS'!U44),"",'3a. Príjmy a výdavky VS'!U44/'1. Základné ukazovatele'!X$17*100)</f>
        <v>6.2237588094553455</v>
      </c>
      <c r="V37" s="174">
        <f>IF(ISBLANK('3a. Príjmy a výdavky VS'!V44),"",'3a. Príjmy a výdavky VS'!V44/'1. Základné ukazovatele'!Y$17*100)</f>
        <v>6.4459739532466003</v>
      </c>
      <c r="W37" s="174">
        <f>IF(ISBLANK('3a. Príjmy a výdavky VS'!W44),"",'3a. Príjmy a výdavky VS'!W44/'1. Základné ukazovatele'!Z$17*100)</f>
        <v>6.4976574632684763</v>
      </c>
      <c r="X37" s="174">
        <f>IF(ISBLANK('3a. Príjmy a výdavky VS'!X44),"",'3a. Príjmy a výdavky VS'!X44/'1. Základné ukazovatele'!AA$17*100)</f>
        <v>6.4849227944058132</v>
      </c>
      <c r="Y37" s="174">
        <f>IF(ISBLANK('3a. Príjmy a výdavky VS'!Y44),"",'3a. Príjmy a výdavky VS'!Y44/'1. Základné ukazovatele'!AB$17*100)</f>
        <v>6.7519835435717992</v>
      </c>
      <c r="Z37" s="174">
        <f>IF(ISBLANK('3a. Príjmy a výdavky VS'!Z44),"",'3a. Príjmy a výdavky VS'!Z44/'1. Základné ukazovatele'!AC$17*100)</f>
        <v>6.8355198421853007</v>
      </c>
      <c r="AA37" s="174">
        <f>IF(ISBLANK('3a. Príjmy a výdavky VS'!AA44),"",'3a. Príjmy a výdavky VS'!AA44/'1. Základné ukazovatele'!AD$17*100)</f>
        <v>6.9574947466599619</v>
      </c>
      <c r="AB37" s="174">
        <f>IF(ISBLANK('3a. Príjmy a výdavky VS'!AB44),"",'3a. Príjmy a výdavky VS'!AB44/'1. Základné ukazovatele'!AE$17*100)</f>
        <v>7.4681583331129859</v>
      </c>
      <c r="AC37" s="174">
        <f>IF(ISBLANK('3a. Príjmy a výdavky VS'!AC44),"",'3a. Príjmy a výdavky VS'!AC44/'1. Základné ukazovatele'!AF$17*100)</f>
        <v>8.211158538007604</v>
      </c>
      <c r="AD37" s="174">
        <f>IF(ISBLANK('3a. Príjmy a výdavky VS'!AD44),"",'3a. Príjmy a výdavky VS'!AD44/'1. Základné ukazovatele'!AG$17*100)</f>
        <v>7.9955274762467692</v>
      </c>
      <c r="AE37" s="174">
        <f>IF(ISBLANK('3a. Príjmy a výdavky VS'!AE44),"",'3a. Príjmy a výdavky VS'!AE44/'1. Základné ukazovatele'!AH$17*100)</f>
        <v>7.7227196891493062</v>
      </c>
      <c r="AF37" s="172">
        <f>IF(ISBLANK('3a. Príjmy a výdavky VS'!AF44),"",'3a. Príjmy a výdavky VS'!AF44/'1. Základné ukazovatele'!AI$17*100)</f>
        <v>7.8695882848864445</v>
      </c>
      <c r="AG37" s="172">
        <f>IF(ISBLANK('3a. Príjmy a výdavky VS'!AG44),"",'3a. Príjmy a výdavky VS'!AG44/'1. Základné ukazovatele'!AJ$17*100)</f>
        <v>8.0272252340151677</v>
      </c>
      <c r="AH37" s="335">
        <f>IF(ISBLANK('3a. Príjmy a výdavky VS'!AH44),"",'3a. Príjmy a výdavky VS'!AH44/'1. Základné ukazovatele'!AK$17*100)</f>
        <v>8.0297125818884805</v>
      </c>
      <c r="AI37" s="335">
        <f>IF(ISBLANK('3a. Príjmy a výdavky VS'!AI44),"",'3a. Príjmy a výdavky VS'!AI44/'1. Základné ukazovatele'!AL$17*100)</f>
        <v>7.8998922784744394</v>
      </c>
      <c r="AJ37" s="335">
        <f>IF(ISBLANK('3a. Príjmy a výdavky VS'!AJ44),"",'3a. Príjmy a výdavky VS'!AJ44/'1. Základné ukazovatele'!AM$17*100)</f>
        <v>7.7781322085774578</v>
      </c>
      <c r="AK37" s="335">
        <f>IF(ISBLANK('3a. Príjmy a výdavky VS'!AK44),"",'3a. Príjmy a výdavky VS'!AK44/'1. Základné ukazovatele'!AN$17*100)</f>
        <v>7.7423536014863039</v>
      </c>
    </row>
    <row r="38" spans="1:37" ht="16.5" customHeight="1">
      <c r="A38" s="124" t="s">
        <v>202</v>
      </c>
      <c r="B38" s="125" t="s">
        <v>203</v>
      </c>
      <c r="C38" s="114" t="s">
        <v>204</v>
      </c>
      <c r="D38" s="174" t="str">
        <f>IF(ISBLANK('3a. Príjmy a výdavky VS'!D45),"",'3a. Príjmy a výdavky VS'!D45/'1. Základné ukazovatele'!G$17*100)</f>
        <v/>
      </c>
      <c r="E38" s="174" t="str">
        <f>IF(ISBLANK('3a. Príjmy a výdavky VS'!E45),"",'3a. Príjmy a výdavky VS'!E45/'1. Základné ukazovatele'!H$17*100)</f>
        <v/>
      </c>
      <c r="F38" s="174" t="str">
        <f>IF(ISBLANK('3a. Príjmy a výdavky VS'!F45),"",'3a. Príjmy a výdavky VS'!F45/'1. Základné ukazovatele'!I$17*100)</f>
        <v/>
      </c>
      <c r="G38" s="174" t="str">
        <f>IF(ISBLANK('3a. Príjmy a výdavky VS'!G45),"",'3a. Príjmy a výdavky VS'!G45/'1. Základné ukazovatele'!J$17*100)</f>
        <v/>
      </c>
      <c r="H38" s="174" t="str">
        <f>IF(ISBLANK('3a. Príjmy a výdavky VS'!H45),"",'3a. Príjmy a výdavky VS'!H45/'1. Základné ukazovatele'!K$17*100)</f>
        <v/>
      </c>
      <c r="I38" s="174" t="str">
        <f>IF(ISBLANK('3a. Príjmy a výdavky VS'!I45),"",'3a. Príjmy a výdavky VS'!I45/'1. Základné ukazovatele'!L$17*100)</f>
        <v/>
      </c>
      <c r="J38" s="174" t="str">
        <f>IF(ISBLANK('3a. Príjmy a výdavky VS'!J45),"",'3a. Príjmy a výdavky VS'!J45/'1. Základné ukazovatele'!M$17*100)</f>
        <v/>
      </c>
      <c r="K38" s="174" t="str">
        <f>IF(ISBLANK('3a. Príjmy a výdavky VS'!K45),"",'3a. Príjmy a výdavky VS'!K45/'1. Základné ukazovatele'!N$17*100)</f>
        <v/>
      </c>
      <c r="L38" s="174" t="str">
        <f>IF(ISBLANK('3a. Príjmy a výdavky VS'!L45),"",'3a. Príjmy a výdavky VS'!L45/'1. Základné ukazovatele'!O$17*100)</f>
        <v/>
      </c>
      <c r="M38" s="174" t="str">
        <f>IF(ISBLANK('3a. Príjmy a výdavky VS'!M45),"",'3a. Príjmy a výdavky VS'!M45/'1. Základné ukazovatele'!P$17*100)</f>
        <v/>
      </c>
      <c r="N38" s="174" t="str">
        <f>IF(ISBLANK('3a. Príjmy a výdavky VS'!N45),"",'3a. Príjmy a výdavky VS'!N45/'1. Základné ukazovatele'!Q$17*100)</f>
        <v/>
      </c>
      <c r="O38" s="174" t="str">
        <f>IF(ISBLANK('3a. Príjmy a výdavky VS'!O45),"",'3a. Príjmy a výdavky VS'!O45/'1. Základné ukazovatele'!R$17*100)</f>
        <v/>
      </c>
      <c r="P38" s="174" t="str">
        <f>IF(ISBLANK('3a. Príjmy a výdavky VS'!P45),"",'3a. Príjmy a výdavky VS'!P45/'1. Základné ukazovatele'!S$17*100)</f>
        <v/>
      </c>
      <c r="Q38" s="174">
        <f>IF(ISBLANK('3a. Príjmy a výdavky VS'!Q45),"",'3a. Príjmy a výdavky VS'!Q45/'1. Základné ukazovatele'!T$17*100)</f>
        <v>1.931108018775727</v>
      </c>
      <c r="R38" s="174">
        <f>IF(ISBLANK('3a. Príjmy a výdavky VS'!R45),"",'3a. Príjmy a výdavky VS'!R45/'1. Základné ukazovatele'!U$17*100)</f>
        <v>2.3849435876300249</v>
      </c>
      <c r="S38" s="174">
        <f>IF(ISBLANK('3a. Príjmy a výdavky VS'!S45),"",'3a. Príjmy a výdavky VS'!S45/'1. Základné ukazovatele'!V$17*100)</f>
        <v>2.3461551333033595</v>
      </c>
      <c r="T38" s="174">
        <f>IF(ISBLANK('3a. Príjmy a výdavky VS'!T45),"",'3a. Príjmy a výdavky VS'!T45/'1. Základné ukazovatele'!W$17*100)</f>
        <v>2.4130323400275029</v>
      </c>
      <c r="U38" s="174">
        <f>IF(ISBLANK('3a. Príjmy a výdavky VS'!U45),"",'3a. Príjmy a výdavky VS'!U45/'1. Základné ukazovatele'!X$17*100)</f>
        <v>2.2920493817783298</v>
      </c>
      <c r="V38" s="174">
        <f>IF(ISBLANK('3a. Príjmy a výdavky VS'!V45),"",'3a. Príjmy a výdavky VS'!V45/'1. Základné ukazovatele'!Y$17*100)</f>
        <v>2.4661554311406206</v>
      </c>
      <c r="W38" s="174">
        <f>IF(ISBLANK('3a. Príjmy a výdavky VS'!W45),"",'3a. Príjmy a výdavky VS'!W45/'1. Základné ukazovatele'!Z$17*100)</f>
        <v>2.5458535075356932</v>
      </c>
      <c r="X38" s="174">
        <f>IF(ISBLANK('3a. Príjmy a výdavky VS'!X45),"",'3a. Príjmy a výdavky VS'!X45/'1. Základné ukazovatele'!AA$17*100)</f>
        <v>2.5647112395071678</v>
      </c>
      <c r="Y38" s="174">
        <f>IF(ISBLANK('3a. Príjmy a výdavky VS'!Y45),"",'3a. Príjmy a výdavky VS'!Y45/'1. Základné ukazovatele'!AB$17*100)</f>
        <v>2.6775057092730354</v>
      </c>
      <c r="Z38" s="174">
        <f>IF(ISBLANK('3a. Príjmy a výdavky VS'!Z45),"",'3a. Príjmy a výdavky VS'!Z45/'1. Základné ukazovatele'!AC$17*100)</f>
        <v>2.6766010988648827</v>
      </c>
      <c r="AA38" s="174">
        <f>IF(ISBLANK('3a. Príjmy a výdavky VS'!AA45),"",'3a. Príjmy a výdavky VS'!AA45/'1. Základné ukazovatele'!AD$17*100)</f>
        <v>2.4852745860190812</v>
      </c>
      <c r="AB38" s="174">
        <f>IF(ISBLANK('3a. Príjmy a výdavky VS'!AB45),"",'3a. Príjmy a výdavky VS'!AB45/'1. Základné ukazovatele'!AE$17*100)</f>
        <v>2.8564996430365688</v>
      </c>
      <c r="AC38" s="174">
        <f>IF(ISBLANK('3a. Príjmy a výdavky VS'!AC45),"",'3a. Príjmy a výdavky VS'!AC45/'1. Základné ukazovatele'!AF$17*100)</f>
        <v>3.0487253049704939</v>
      </c>
      <c r="AD38" s="174">
        <f>IF(ISBLANK('3a. Príjmy a výdavky VS'!AD45),"",'3a. Príjmy a výdavky VS'!AD45/'1. Základné ukazovatele'!AG$17*100)</f>
        <v>3.1966330990302501</v>
      </c>
      <c r="AE38" s="174">
        <f>IF(ISBLANK('3a. Príjmy a výdavky VS'!AE45),"",'3a. Príjmy a výdavky VS'!AE45/'1. Základné ukazovatele'!AH$17*100)</f>
        <v>3.0851377237238116</v>
      </c>
      <c r="AF38" s="172">
        <f>IF(ISBLANK('3a. Príjmy a výdavky VS'!AF45),"",'3a. Príjmy a výdavky VS'!AF45/'1. Základné ukazovatele'!AI$17*100)</f>
        <v>3.0739599719622852</v>
      </c>
      <c r="AG38" s="172">
        <f>IF(ISBLANK('3a. Príjmy a výdavky VS'!AG45),"",'3a. Príjmy a výdavky VS'!AG45/'1. Základné ukazovatele'!AJ$17*100)</f>
        <v>3.2972009793480326</v>
      </c>
      <c r="AH38" s="335">
        <f>IF(ISBLANK('3a. Príjmy a výdavky VS'!AH45),"",'3a. Príjmy a výdavky VS'!AH45/'1. Základné ukazovatele'!AK$17*100)</f>
        <v>3.0995999053005323</v>
      </c>
      <c r="AI38" s="335">
        <f>IF(ISBLANK('3a. Príjmy a výdavky VS'!AI45),"",'3a. Príjmy a výdavky VS'!AI45/'1. Základné ukazovatele'!AL$17*100)</f>
        <v>3.1365347993063288</v>
      </c>
      <c r="AJ38" s="335">
        <f>IF(ISBLANK('3a. Príjmy a výdavky VS'!AJ45),"",'3a. Príjmy a výdavky VS'!AJ45/'1. Základné ukazovatele'!AM$17*100)</f>
        <v>3.0824335895742907</v>
      </c>
      <c r="AK38" s="335">
        <f>IF(ISBLANK('3a. Príjmy a výdavky VS'!AK45),"",'3a. Príjmy a výdavky VS'!AK45/'1. Základné ukazovatele'!AN$17*100)</f>
        <v>3.0556500789101282</v>
      </c>
    </row>
    <row r="39" spans="1:37" s="132" customFormat="1" ht="16.5" customHeight="1">
      <c r="A39" s="137" t="s">
        <v>205</v>
      </c>
      <c r="B39" s="138" t="s">
        <v>206</v>
      </c>
      <c r="C39" s="105" t="s">
        <v>207</v>
      </c>
      <c r="D39" s="173">
        <f>IF(ISBLANK('3a. Príjmy a výdavky VS'!D46),"",'3a. Príjmy a výdavky VS'!D46/'1. Základné ukazovatele'!G$17*100)</f>
        <v>7.8051898121102274</v>
      </c>
      <c r="E39" s="173">
        <f>IF(ISBLANK('3a. Príjmy a výdavky VS'!E46),"",'3a. Príjmy a výdavky VS'!E46/'1. Základné ukazovatele'!H$17*100)</f>
        <v>8.7009677230864675</v>
      </c>
      <c r="F39" s="173">
        <f>IF(ISBLANK('3a. Príjmy a výdavky VS'!F46),"",'3a. Príjmy a výdavky VS'!F46/'1. Základné ukazovatele'!I$17*100)</f>
        <v>7.5777610513253446</v>
      </c>
      <c r="G39" s="173">
        <f>IF(ISBLANK('3a. Príjmy a výdavky VS'!G46),"",'3a. Príjmy a výdavky VS'!G46/'1. Základné ukazovatele'!J$17*100)</f>
        <v>7.0656859122918974</v>
      </c>
      <c r="H39" s="173">
        <f>IF(ISBLANK('3a. Príjmy a výdavky VS'!H46),"",'3a. Príjmy a výdavky VS'!H46/'1. Základné ukazovatele'!K$17*100)</f>
        <v>5.5710296671920485</v>
      </c>
      <c r="I39" s="173">
        <f>IF(ISBLANK('3a. Príjmy a výdavky VS'!I46),"",'3a. Príjmy a výdavky VS'!I46/'1. Základné ukazovatele'!L$17*100)</f>
        <v>6.1109003540718261</v>
      </c>
      <c r="J39" s="173">
        <f>IF(ISBLANK('3a. Príjmy a výdavky VS'!J46),"",'3a. Príjmy a výdavky VS'!J46/'1. Základné ukazovatele'!M$17*100)</f>
        <v>6.1284333071970103</v>
      </c>
      <c r="K39" s="173">
        <f>IF(ISBLANK('3a. Príjmy a výdavky VS'!K46),"",'3a. Príjmy a výdavky VS'!K46/'1. Základné ukazovatele'!N$17*100)</f>
        <v>5.5523956192551021</v>
      </c>
      <c r="L39" s="173">
        <f>IF(ISBLANK('3a. Príjmy a výdavky VS'!L46),"",'3a. Príjmy a výdavky VS'!L46/'1. Základné ukazovatele'!O$17*100)</f>
        <v>5.5997321097088388</v>
      </c>
      <c r="M39" s="173">
        <f>IF(ISBLANK('3a. Príjmy a výdavky VS'!M46),"",'3a. Príjmy a výdavky VS'!M46/'1. Základné ukazovatele'!P$17*100)</f>
        <v>5.1747078057604003</v>
      </c>
      <c r="N39" s="173">
        <f>IF(ISBLANK('3a. Príjmy a výdavky VS'!N46),"",'3a. Príjmy a výdavky VS'!N46/'1. Základné ukazovatele'!Q$17*100)</f>
        <v>5.2150235003252057</v>
      </c>
      <c r="O39" s="173">
        <f>IF(ISBLANK('3a. Príjmy a výdavky VS'!O46),"",'3a. Príjmy a výdavky VS'!O46/'1. Základné ukazovatele'!R$17*100)</f>
        <v>5.9124280600754933</v>
      </c>
      <c r="P39" s="173">
        <f>IF(ISBLANK('3a. Príjmy a výdavky VS'!P46),"",'3a. Príjmy a výdavky VS'!P46/'1. Základné ukazovatele'!S$17*100)</f>
        <v>5.179271518042694</v>
      </c>
      <c r="Q39" s="173">
        <f>IF(ISBLANK('3a. Príjmy a výdavky VS'!Q46),"",'3a. Príjmy a výdavky VS'!Q46/'1. Základné ukazovatele'!T$17*100)</f>
        <v>4.8810530277172433</v>
      </c>
      <c r="R39" s="173">
        <f>IF(ISBLANK('3a. Príjmy a výdavky VS'!R46),"",'3a. Príjmy a výdavky VS'!R46/'1. Základné ukazovatele'!U$17*100)</f>
        <v>6.0889484209688227</v>
      </c>
      <c r="S39" s="173">
        <f>IF(ISBLANK('3a. Príjmy a výdavky VS'!S46),"",'3a. Príjmy a výdavky VS'!S46/'1. Základné ukazovatele'!V$17*100)</f>
        <v>5.9247264891228602</v>
      </c>
      <c r="T39" s="173">
        <f>IF(ISBLANK('3a. Príjmy a výdavky VS'!T46),"",'3a. Príjmy a výdavky VS'!T46/'1. Základné ukazovatele'!W$17*100)</f>
        <v>5.870880014519158</v>
      </c>
      <c r="U39" s="173">
        <f>IF(ISBLANK('3a. Príjmy a výdavky VS'!U46),"",'3a. Príjmy a výdavky VS'!U46/'1. Základné ukazovatele'!X$17*100)</f>
        <v>5.8232466538989467</v>
      </c>
      <c r="V39" s="173">
        <f>IF(ISBLANK('3a. Príjmy a výdavky VS'!V46),"",'3a. Príjmy a výdavky VS'!V46/'1. Základné ukazovatele'!Y$17*100)</f>
        <v>5.7632762480456892</v>
      </c>
      <c r="W39" s="173">
        <f>IF(ISBLANK('3a. Príjmy a výdavky VS'!W46),"",'3a. Príjmy a výdavky VS'!W46/'1. Základné ukazovatele'!Z$17*100)</f>
        <v>5.7353658393230083</v>
      </c>
      <c r="X39" s="173">
        <f>IF(ISBLANK('3a. Príjmy a výdavky VS'!X46),"",'3a. Príjmy a výdavky VS'!X46/'1. Základné ukazovatele'!AA$17*100)</f>
        <v>5.885962653170151</v>
      </c>
      <c r="Y39" s="173">
        <f>IF(ISBLANK('3a. Príjmy a výdavky VS'!Y46),"",'3a. Príjmy a výdavky VS'!Y46/'1. Základné ukazovatele'!AB$17*100)</f>
        <v>5.5438670646005468</v>
      </c>
      <c r="Z39" s="173">
        <f>IF(ISBLANK('3a. Príjmy a výdavky VS'!Z46),"",'3a. Príjmy a výdavky VS'!Z46/'1. Základné ukazovatele'!AC$17*100)</f>
        <v>5.6937067151284593</v>
      </c>
      <c r="AA39" s="173">
        <f>IF(ISBLANK('3a. Príjmy a výdavky VS'!AA46),"",'3a. Príjmy a výdavky VS'!AA46/'1. Základné ukazovatele'!AD$17*100)</f>
        <v>5.4219863773166486</v>
      </c>
      <c r="AB39" s="173">
        <f>IF(ISBLANK('3a. Príjmy a výdavky VS'!AB46),"",'3a. Príjmy a výdavky VS'!AB46/'1. Základné ukazovatele'!AE$17*100)</f>
        <v>5.3860969354028398</v>
      </c>
      <c r="AC39" s="173">
        <f>IF(ISBLANK('3a. Príjmy a výdavky VS'!AC46),"",'3a. Príjmy a výdavky VS'!AC46/'1. Základné ukazovatele'!AF$17*100)</f>
        <v>5.4651136655195147</v>
      </c>
      <c r="AD39" s="173">
        <f>IF(ISBLANK('3a. Príjmy a výdavky VS'!AD46),"",'3a. Príjmy a výdavky VS'!AD46/'1. Základné ukazovatele'!AG$17*100)</f>
        <v>5.6083436750430424</v>
      </c>
      <c r="AE39" s="173">
        <f>IF(ISBLANK('3a. Príjmy a výdavky VS'!AE46),"",'3a. Príjmy a výdavky VS'!AE46/'1. Základné ukazovatele'!AH$17*100)</f>
        <v>5.9954510097558851</v>
      </c>
      <c r="AF39" s="171">
        <f>IF(ISBLANK('3a. Príjmy a výdavky VS'!AF46),"",'3a. Príjmy a výdavky VS'!AF46/'1. Základné ukazovatele'!AI$17*100)</f>
        <v>5.3940712183808541</v>
      </c>
      <c r="AG39" s="171">
        <f>IF(ISBLANK('3a. Príjmy a výdavky VS'!AG46),"",'3a. Príjmy a výdavky VS'!AG46/'1. Základné ukazovatele'!AJ$17*100)</f>
        <v>5.6983015625441373</v>
      </c>
      <c r="AH39" s="334">
        <f>IF(ISBLANK('3a. Príjmy a výdavky VS'!AH46),"",'3a. Príjmy a výdavky VS'!AH46/'1. Základné ukazovatele'!AK$17*100)</f>
        <v>6.2705996991345607</v>
      </c>
      <c r="AI39" s="334">
        <f>IF(ISBLANK('3a. Príjmy a výdavky VS'!AI46),"",'3a. Príjmy a výdavky VS'!AI46/'1. Základné ukazovatele'!AL$17*100)</f>
        <v>6.0012419296516137</v>
      </c>
      <c r="AJ39" s="334">
        <f>IF(ISBLANK('3a. Príjmy a výdavky VS'!AJ46),"",'3a. Príjmy a výdavky VS'!AJ46/'1. Základné ukazovatele'!AM$17*100)</f>
        <v>5.666233393644287</v>
      </c>
      <c r="AK39" s="334">
        <f>IF(ISBLANK('3a. Príjmy a výdavky VS'!AK46),"",'3a. Príjmy a výdavky VS'!AK46/'1. Základné ukazovatele'!AN$17*100)</f>
        <v>5.4942870227731015</v>
      </c>
    </row>
    <row r="40" spans="1:37" s="132" customFormat="1" ht="16.5" customHeight="1">
      <c r="A40" s="137" t="s">
        <v>208</v>
      </c>
      <c r="B40" s="138" t="s">
        <v>209</v>
      </c>
      <c r="C40" s="105" t="s">
        <v>210</v>
      </c>
      <c r="D40" s="172">
        <f>IF(ISBLANK('3a. Príjmy a výdavky VS'!D47),"",'3a. Príjmy a výdavky VS'!D47/'1. Základné ukazovatele'!G$17*100)</f>
        <v>7.4896268667894964E-2</v>
      </c>
      <c r="E40" s="172">
        <f>IF(ISBLANK('3a. Príjmy a výdavky VS'!E47),"",'3a. Príjmy a výdavky VS'!E47/'1. Základné ukazovatele'!H$17*100)</f>
        <v>0.14922622605975344</v>
      </c>
      <c r="F40" s="172">
        <f>IF(ISBLANK('3a. Príjmy a výdavky VS'!F47),"",'3a. Príjmy a výdavky VS'!F47/'1. Základné ukazovatele'!I$17*100)</f>
        <v>0.26079703806172061</v>
      </c>
      <c r="G40" s="172">
        <f>IF(ISBLANK('3a. Príjmy a výdavky VS'!G47),"",'3a. Príjmy a výdavky VS'!G47/'1. Základné ukazovatele'!J$17*100)</f>
        <v>0.13248394331926391</v>
      </c>
      <c r="H40" s="172">
        <f>IF(ISBLANK('3a. Príjmy a výdavky VS'!H47),"",'3a. Príjmy a výdavky VS'!H47/'1. Základné ukazovatele'!K$17*100)</f>
        <v>0.1286079240654083</v>
      </c>
      <c r="I40" s="172">
        <f>IF(ISBLANK('3a. Príjmy a výdavky VS'!I47),"",'3a. Príjmy a výdavky VS'!I47/'1. Základné ukazovatele'!L$17*100)</f>
        <v>0.11633788568538189</v>
      </c>
      <c r="J40" s="172">
        <f>IF(ISBLANK('3a. Príjmy a výdavky VS'!J47),"",'3a. Príjmy a výdavky VS'!J47/'1. Základné ukazovatele'!M$17*100)</f>
        <v>0.12912703710289061</v>
      </c>
      <c r="K40" s="172">
        <f>IF(ISBLANK('3a. Príjmy a výdavky VS'!K47),"",'3a. Príjmy a výdavky VS'!K47/'1. Základné ukazovatele'!N$17*100)</f>
        <v>0.10087947585599992</v>
      </c>
      <c r="L40" s="172">
        <f>IF(ISBLANK('3a. Príjmy a výdavky VS'!L47),"",'3a. Príjmy a výdavky VS'!L47/'1. Základné ukazovatele'!O$17*100)</f>
        <v>0.30622966254073558</v>
      </c>
      <c r="M40" s="172">
        <f>IF(ISBLANK('3a. Príjmy a výdavky VS'!M47),"",'3a. Príjmy a výdavky VS'!M47/'1. Základné ukazovatele'!P$17*100)</f>
        <v>0.10370286628635036</v>
      </c>
      <c r="N40" s="172">
        <f>IF(ISBLANK('3a. Príjmy a výdavky VS'!N47),"",'3a. Príjmy a výdavky VS'!N47/'1. Základné ukazovatele'!Q$17*100)</f>
        <v>0.12451293761026655</v>
      </c>
      <c r="O40" s="172">
        <f>IF(ISBLANK('3a. Príjmy a výdavky VS'!O47),"",'3a. Príjmy a výdavky VS'!O47/'1. Základné ukazovatele'!R$17*100)</f>
        <v>0.13327630787359515</v>
      </c>
      <c r="P40" s="172">
        <f>IF(ISBLANK('3a. Príjmy a výdavky VS'!P47),"",'3a. Príjmy a výdavky VS'!P47/'1. Základné ukazovatele'!S$17*100)</f>
        <v>0.21699664612769404</v>
      </c>
      <c r="Q40" s="172">
        <f>IF(ISBLANK('3a. Príjmy a výdavky VS'!Q47),"",'3a. Príjmy a výdavky VS'!Q47/'1. Základné ukazovatele'!T$17*100)</f>
        <v>0.11932767961071582</v>
      </c>
      <c r="R40" s="172">
        <f>IF(ISBLANK('3a. Príjmy a výdavky VS'!R47),"",'3a. Príjmy a výdavky VS'!R47/'1. Základné ukazovatele'!U$17*100)</f>
        <v>0.1197578334902295</v>
      </c>
      <c r="S40" s="172">
        <f>IF(ISBLANK('3a. Príjmy a výdavky VS'!S47),"",'3a. Príjmy a výdavky VS'!S47/'1. Základné ukazovatele'!V$17*100)</f>
        <v>0.1422154708432094</v>
      </c>
      <c r="T40" s="172">
        <f>IF(ISBLANK('3a. Príjmy a výdavky VS'!T47),"",'3a. Príjmy a výdavky VS'!T47/'1. Základné ukazovatele'!W$17*100)</f>
        <v>0.14731081467830992</v>
      </c>
      <c r="U40" s="172">
        <f>IF(ISBLANK('3a. Príjmy a výdavky VS'!U47),"",'3a. Príjmy a výdavky VS'!U47/'1. Základné ukazovatele'!X$17*100)</f>
        <v>0.1344679604381534</v>
      </c>
      <c r="V40" s="172">
        <f>IF(ISBLANK('3a. Príjmy a výdavky VS'!V47),"",'3a. Príjmy a výdavky VS'!V47/'1. Základné ukazovatele'!Y$17*100)</f>
        <v>0.15626712324179054</v>
      </c>
      <c r="W40" s="172">
        <f>IF(ISBLANK('3a. Príjmy a výdavky VS'!W47),"",'3a. Príjmy a výdavky VS'!W47/'1. Základné ukazovatele'!Z$17*100)</f>
        <v>0.14457507154304403</v>
      </c>
      <c r="X40" s="172">
        <f>IF(ISBLANK('3a. Príjmy a výdavky VS'!X47),"",'3a. Príjmy a výdavky VS'!X47/'1. Základné ukazovatele'!AA$17*100)</f>
        <v>0.12899573630535369</v>
      </c>
      <c r="Y40" s="172">
        <f>IF(ISBLANK('3a. Príjmy a výdavky VS'!Y47),"",'3a. Príjmy a výdavky VS'!Y47/'1. Základné ukazovatele'!AB$17*100)</f>
        <v>0.16049918158918716</v>
      </c>
      <c r="Z40" s="172">
        <f>IF(ISBLANK('3a. Príjmy a výdavky VS'!Z47),"",'3a. Príjmy a výdavky VS'!Z47/'1. Základné ukazovatele'!AC$17*100)</f>
        <v>0.10479235031850133</v>
      </c>
      <c r="AA40" s="172">
        <f>IF(ISBLANK('3a. Príjmy a výdavky VS'!AA47),"",'3a. Príjmy a výdavky VS'!AA47/'1. Základné ukazovatele'!AD$17*100)</f>
        <v>0.16792189277536976</v>
      </c>
      <c r="AB40" s="172">
        <f>IF(ISBLANK('3a. Príjmy a výdavky VS'!AB47),"",'3a. Príjmy a výdavky VS'!AB47/'1. Základné ukazovatele'!AE$17*100)</f>
        <v>0.16815991961712368</v>
      </c>
      <c r="AC40" s="172">
        <f>IF(ISBLANK('3a. Príjmy a výdavky VS'!AC47),"",'3a. Príjmy a výdavky VS'!AC47/'1. Základné ukazovatele'!AF$17*100)</f>
        <v>0.16932462261690448</v>
      </c>
      <c r="AD40" s="172">
        <f>IF(ISBLANK('3a. Príjmy a výdavky VS'!AD47),"",'3a. Príjmy a výdavky VS'!AD47/'1. Základné ukazovatele'!AG$17*100)</f>
        <v>0.17050037524464479</v>
      </c>
      <c r="AE40" s="172">
        <f>IF(ISBLANK('3a. Príjmy a výdavky VS'!AE47),"",'3a. Príjmy a výdavky VS'!AE47/'1. Základné ukazovatele'!AH$17*100)</f>
        <v>0.12099078207010859</v>
      </c>
      <c r="AF40" s="172">
        <f>IF(ISBLANK('3a. Príjmy a výdavky VS'!AF47),"",'3a. Príjmy a výdavky VS'!AF47/'1. Základné ukazovatele'!AI$17*100)</f>
        <v>8.2370478999169869E-2</v>
      </c>
      <c r="AG40" s="172">
        <f>IF(ISBLANK('3a. Príjmy a výdavky VS'!AG47),"",'3a. Príjmy a výdavky VS'!AG47/'1. Základné ukazovatele'!AJ$17*100)</f>
        <v>0.13089351384241416</v>
      </c>
      <c r="AH40" s="335">
        <f>IF(ISBLANK('3a. Príjmy a výdavky VS'!AH47),"",'3a. Príjmy a výdavky VS'!AH47/'1. Základné ukazovatele'!AK$17*100)</f>
        <v>0.11734995214510485</v>
      </c>
      <c r="AI40" s="335">
        <f>IF(ISBLANK('3a. Príjmy a výdavky VS'!AI47),"",'3a. Príjmy a výdavky VS'!AI47/'1. Základné ukazovatele'!AL$17*100)</f>
        <v>0.11263620116754325</v>
      </c>
      <c r="AJ40" s="335">
        <f>IF(ISBLANK('3a. Príjmy a výdavky VS'!AJ47),"",'3a. Príjmy a výdavky VS'!AJ47/'1. Základné ukazovatele'!AM$17*100)</f>
        <v>0.11141485693491873</v>
      </c>
      <c r="AK40" s="335">
        <f>IF(ISBLANK('3a. Príjmy a výdavky VS'!AK47),"",'3a. Príjmy a výdavky VS'!AK47/'1. Základné ukazovatele'!AN$17*100)</f>
        <v>0.11010793969264124</v>
      </c>
    </row>
    <row r="41" spans="1:37" s="132" customFormat="1" ht="16.5" customHeight="1">
      <c r="A41" s="145" t="s">
        <v>211</v>
      </c>
      <c r="B41" s="145" t="s">
        <v>212</v>
      </c>
      <c r="C41" s="130" t="s">
        <v>213</v>
      </c>
      <c r="D41" s="172">
        <f>IF(ISBLANK('3a. Príjmy a výdavky VS'!D48),"",'3a. Príjmy a výdavky VS'!D48/'1. Základné ukazovatele'!G$17*100)</f>
        <v>6.2413557223245798E-2</v>
      </c>
      <c r="E41" s="172">
        <f>IF(ISBLANK('3a. Príjmy a výdavky VS'!E48),"",'3a. Príjmy a výdavky VS'!E48/'1. Základné ukazovatele'!H$17*100)</f>
        <v>0.10427856760802047</v>
      </c>
      <c r="F41" s="172">
        <f>IF(ISBLANK('3a. Príjmy a výdavky VS'!F48),"",'3a. Príjmy a výdavky VS'!F48/'1. Základné ukazovatele'!I$17*100)</f>
        <v>9.520515898040971E-2</v>
      </c>
      <c r="G41" s="172">
        <f>IF(ISBLANK('3a. Príjmy a výdavky VS'!G48),"",'3a. Príjmy a výdavky VS'!G48/'1. Základné ukazovatele'!J$17*100)</f>
        <v>9.8523270524748366E-2</v>
      </c>
      <c r="H41" s="172">
        <f>IF(ISBLANK('3a. Príjmy a výdavky VS'!H48),"",'3a. Príjmy a výdavky VS'!H48/'1. Základné ukazovatele'!K$17*100)</f>
        <v>0.10274654803051643</v>
      </c>
      <c r="I41" s="172">
        <f>IF(ISBLANK('3a. Príjmy a výdavky VS'!I48),"",'3a. Príjmy a výdavky VS'!I48/'1. Základné ukazovatele'!L$17*100)</f>
        <v>0.10084724329792615</v>
      </c>
      <c r="J41" s="172">
        <f>IF(ISBLANK('3a. Príjmy a výdavky VS'!J48),"",'3a. Príjmy a výdavky VS'!J48/'1. Základné ukazovatele'!M$17*100)</f>
        <v>0.12067402564468785</v>
      </c>
      <c r="K41" s="172">
        <f>IF(ISBLANK('3a. Príjmy a výdavky VS'!K48),"",'3a. Príjmy a výdavky VS'!K48/'1. Základné ukazovatele'!N$17*100)</f>
        <v>9.6318435724212684E-2</v>
      </c>
      <c r="L41" s="172">
        <f>IF(ISBLANK('3a. Príjmy a výdavky VS'!L48),"",'3a. Príjmy a výdavky VS'!L48/'1. Základné ukazovatele'!O$17*100)</f>
        <v>0.29603818407266036</v>
      </c>
      <c r="M41" s="172">
        <f>IF(ISBLANK('3a. Príjmy a výdavky VS'!M48),"",'3a. Príjmy a výdavky VS'!M48/'1. Základné ukazovatele'!P$17*100)</f>
        <v>9.9137331292611652E-2</v>
      </c>
      <c r="N41" s="172">
        <f>IF(ISBLANK('3a. Príjmy a výdavky VS'!N48),"",'3a. Príjmy a výdavky VS'!N48/'1. Základné ukazovatele'!Q$17*100)</f>
        <v>0.11755135164164142</v>
      </c>
      <c r="O41" s="172">
        <f>IF(ISBLANK('3a. Príjmy a výdavky VS'!O48),"",'3a. Príjmy a výdavky VS'!O48/'1. Základné ukazovatele'!R$17*100)</f>
        <v>0.12706502854526514</v>
      </c>
      <c r="P41" s="172">
        <f>IF(ISBLANK('3a. Príjmy a výdavky VS'!P48),"",'3a. Príjmy a výdavky VS'!P48/'1. Základné ukazovatele'!S$17*100)</f>
        <v>0.19040624747747334</v>
      </c>
      <c r="Q41" s="172">
        <f>IF(ISBLANK('3a. Príjmy a výdavky VS'!Q48),"",'3a. Príjmy a výdavky VS'!Q48/'1. Základné ukazovatele'!T$17*100)</f>
        <v>9.1245773565200139E-2</v>
      </c>
      <c r="R41" s="172">
        <f>IF(ISBLANK('3a. Príjmy a výdavky VS'!R48),"",'3a. Príjmy a výdavky VS'!R48/'1. Základné ukazovatele'!U$17*100)</f>
        <v>0.10608679090345656</v>
      </c>
      <c r="S41" s="172">
        <f>IF(ISBLANK('3a. Príjmy a výdavky VS'!S48),"",'3a. Príjmy a výdavky VS'!S48/'1. Základné ukazovatele'!V$17*100)</f>
        <v>0.11034285074068739</v>
      </c>
      <c r="T41" s="172">
        <f>IF(ISBLANK('3a. Príjmy a výdavky VS'!T48),"",'3a. Príjmy a výdavky VS'!T48/'1. Základné ukazovatele'!W$17*100)</f>
        <v>0.1101417711976211</v>
      </c>
      <c r="U41" s="172">
        <f>IF(ISBLANK('3a. Príjmy a výdavky VS'!U48),"",'3a. Príjmy a výdavky VS'!U48/'1. Základné ukazovatele'!X$17*100)</f>
        <v>0.121798349600421</v>
      </c>
      <c r="V41" s="172">
        <f>IF(ISBLANK('3a. Príjmy a výdavky VS'!V48),"",'3a. Príjmy a výdavky VS'!V48/'1. Základné ukazovatele'!Y$17*100)</f>
        <v>0.12552868532354805</v>
      </c>
      <c r="W41" s="172">
        <f>IF(ISBLANK('3a. Príjmy a výdavky VS'!W48),"",'3a. Príjmy a výdavky VS'!W48/'1. Základné ukazovatele'!Z$17*100)</f>
        <v>0.10538476508673328</v>
      </c>
      <c r="X41" s="172">
        <f>IF(ISBLANK('3a. Príjmy a výdavky VS'!X48),"",'3a. Príjmy a výdavky VS'!X48/'1. Základné ukazovatele'!AA$17*100)</f>
        <v>0.12795189626792972</v>
      </c>
      <c r="Y41" s="172">
        <f>IF(ISBLANK('3a. Príjmy a výdavky VS'!Y48),"",'3a. Príjmy a výdavky VS'!Y48/'1. Základné ukazovatele'!AB$17*100)</f>
        <v>0.13260705499524636</v>
      </c>
      <c r="Z41" s="172">
        <f>IF(ISBLANK('3a. Príjmy a výdavky VS'!Z48),"",'3a. Príjmy a výdavky VS'!Z48/'1. Základné ukazovatele'!AC$17*100)</f>
        <v>7.482074001534833E-2</v>
      </c>
      <c r="AA41" s="172">
        <f>IF(ISBLANK('3a. Príjmy a výdavky VS'!AA48),"",'3a. Príjmy a výdavky VS'!AA48/'1. Základné ukazovatele'!AD$17*100)</f>
        <v>0.13892412039093491</v>
      </c>
      <c r="AB41" s="172">
        <f>IF(ISBLANK('3a. Príjmy a výdavky VS'!AB48),"",'3a. Príjmy a výdavky VS'!AB48/'1. Základné ukazovatele'!AE$17*100)</f>
        <v>0.14232740157063911</v>
      </c>
      <c r="AC41" s="172">
        <f>IF(ISBLANK('3a. Príjmy a výdavky VS'!AC48),"",'3a. Príjmy a výdavky VS'!AC48/'1. Základné ukazovatele'!AF$17*100)</f>
        <v>0.14270265456326614</v>
      </c>
      <c r="AD41" s="172">
        <f>IF(ISBLANK('3a. Príjmy a výdavky VS'!AD48),"",'3a. Príjmy a výdavky VS'!AD48/'1. Základné ukazovatele'!AG$17*100)</f>
        <v>0.14501218931950732</v>
      </c>
      <c r="AE41" s="172">
        <f>IF(ISBLANK('3a. Príjmy a výdavky VS'!AE48),"",'3a. Príjmy a výdavky VS'!AE48/'1. Základné ukazovatele'!AH$17*100)</f>
        <v>0.10955742305064045</v>
      </c>
      <c r="AF41" s="172">
        <f>IF(ISBLANK('3a. Príjmy a výdavky VS'!AF48),"",'3a. Príjmy a výdavky VS'!AF48/'1. Základné ukazovatele'!AI$17*100)</f>
        <v>7.7344363224078838E-2</v>
      </c>
      <c r="AG41" s="172">
        <f>IF(ISBLANK('3a. Príjmy a výdavky VS'!AG48),"",'3a. Príjmy a výdavky VS'!AG48/'1. Základné ukazovatele'!AJ$17*100)</f>
        <v>0.10628918861763667</v>
      </c>
      <c r="AH41" s="335">
        <f>IF(ISBLANK('3a. Príjmy a výdavky VS'!AH48),"",'3a. Príjmy a výdavky VS'!AH48/'1. Základné ukazovatele'!AK$17*100)</f>
        <v>0.11734995214510485</v>
      </c>
      <c r="AI41" s="335">
        <f>IF(ISBLANK('3a. Príjmy a výdavky VS'!AI48),"",'3a. Príjmy a výdavky VS'!AI48/'1. Základné ukazovatele'!AL$17*100)</f>
        <v>0.11263620116754325</v>
      </c>
      <c r="AJ41" s="335">
        <f>IF(ISBLANK('3a. Príjmy a výdavky VS'!AJ48),"",'3a. Príjmy a výdavky VS'!AJ48/'1. Základné ukazovatele'!AM$17*100)</f>
        <v>0.11141485693491873</v>
      </c>
      <c r="AK41" s="335">
        <f>IF(ISBLANK('3a. Príjmy a výdavky VS'!AK48),"",'3a. Príjmy a výdavky VS'!AK48/'1. Základné ukazovatele'!AN$17*100)</f>
        <v>0.11010793969264124</v>
      </c>
    </row>
    <row r="42" spans="1:37" s="132" customFormat="1" ht="16.5" customHeight="1">
      <c r="A42" s="145" t="s">
        <v>214</v>
      </c>
      <c r="B42" s="145" t="s">
        <v>215</v>
      </c>
      <c r="C42" s="130" t="s">
        <v>120</v>
      </c>
      <c r="D42" s="172">
        <f>IF(ISBLANK('3a. Príjmy a výdavky VS'!D49),"",'3a. Príjmy a výdavky VS'!D49/'1. Základné ukazovatele'!G$17*100)</f>
        <v>1.248271144464916E-2</v>
      </c>
      <c r="E42" s="172">
        <f>IF(ISBLANK('3a. Príjmy a výdavky VS'!E49),"",'3a. Príjmy a výdavky VS'!E49/'1. Základné ukazovatele'!H$17*100)</f>
        <v>4.4947658451732958E-2</v>
      </c>
      <c r="F42" s="172">
        <f>IF(ISBLANK('3a. Príjmy a výdavky VS'!F49),"",'3a. Príjmy a výdavky VS'!F49/'1. Základné ukazovatele'!I$17*100)</f>
        <v>0.16559187908131093</v>
      </c>
      <c r="G42" s="172">
        <f>IF(ISBLANK('3a. Príjmy a výdavky VS'!G49),"",'3a. Príjmy a výdavky VS'!G49/'1. Základné ukazovatele'!J$17*100)</f>
        <v>3.3960672794515541E-2</v>
      </c>
      <c r="H42" s="172">
        <f>IF(ISBLANK('3a. Príjmy a výdavky VS'!H49),"",'3a. Príjmy a výdavky VS'!H49/'1. Základné ukazovatele'!K$17*100)</f>
        <v>2.586137603489189E-2</v>
      </c>
      <c r="I42" s="172">
        <f>IF(ISBLANK('3a. Príjmy a výdavky VS'!I49),"",'3a. Príjmy a výdavky VS'!I49/'1. Základné ukazovatele'!L$17*100)</f>
        <v>1.5490642387455743E-2</v>
      </c>
      <c r="J42" s="172">
        <f>IF(ISBLANK('3a. Príjmy a výdavky VS'!J49),"",'3a. Príjmy a výdavky VS'!J49/'1. Základné ukazovatele'!M$17*100)</f>
        <v>8.4530114582027725E-3</v>
      </c>
      <c r="K42" s="172">
        <f>IF(ISBLANK('3a. Príjmy a výdavky VS'!K49),"",'3a. Príjmy a výdavky VS'!K49/'1. Základné ukazovatele'!N$17*100)</f>
        <v>4.5610401317872301E-3</v>
      </c>
      <c r="L42" s="172">
        <f>IF(ISBLANK('3a. Príjmy a výdavky VS'!L49),"",'3a. Príjmy a výdavky VS'!L49/'1. Základné ukazovatele'!O$17*100)</f>
        <v>1.0191478468075194E-2</v>
      </c>
      <c r="M42" s="172">
        <f>IF(ISBLANK('3a. Príjmy a výdavky VS'!M49),"",'3a. Príjmy a výdavky VS'!M49/'1. Základné ukazovatele'!P$17*100)</f>
        <v>4.5655349937386942E-3</v>
      </c>
      <c r="N42" s="172">
        <f>IF(ISBLANK('3a. Príjmy a výdavky VS'!N49),"",'3a. Príjmy a výdavky VS'!N49/'1. Základné ukazovatele'!Q$17*100)</f>
        <v>6.9615859686251265E-3</v>
      </c>
      <c r="O42" s="172">
        <f>IF(ISBLANK('3a. Príjmy a výdavky VS'!O49),"",'3a. Príjmy a výdavky VS'!O49/'1. Základné ukazovatele'!R$17*100)</f>
        <v>6.2112793283300004E-3</v>
      </c>
      <c r="P42" s="172">
        <f>IF(ISBLANK('3a. Príjmy a výdavky VS'!P49),"",'3a. Príjmy a výdavky VS'!P49/'1. Základné ukazovatele'!S$17*100)</f>
        <v>2.6590398650220719E-2</v>
      </c>
      <c r="Q42" s="172">
        <f>IF(ISBLANK('3a. Príjmy a výdavky VS'!Q49),"",'3a. Príjmy a výdavky VS'!Q49/'1. Základné ukazovatele'!T$17*100)</f>
        <v>2.8081906045515675E-2</v>
      </c>
      <c r="R42" s="172">
        <f>IF(ISBLANK('3a. Príjmy a výdavky VS'!R49),"",'3a. Príjmy a výdavky VS'!R49/'1. Základné ukazovatele'!U$17*100)</f>
        <v>1.3671042586772949E-2</v>
      </c>
      <c r="S42" s="172">
        <f>IF(ISBLANK('3a. Príjmy a výdavky VS'!S49),"",'3a. Príjmy a výdavky VS'!S49/'1. Základné ukazovatele'!V$17*100)</f>
        <v>3.1872620102522023E-2</v>
      </c>
      <c r="T42" s="172">
        <f>IF(ISBLANK('3a. Príjmy a výdavky VS'!T49),"",'3a. Príjmy a výdavky VS'!T49/'1. Základné ukazovatele'!W$17*100)</f>
        <v>3.7169043480688821E-2</v>
      </c>
      <c r="U42" s="172">
        <f>IF(ISBLANK('3a. Príjmy a výdavky VS'!U49),"",'3a. Príjmy a výdavky VS'!U49/'1. Základné ukazovatele'!X$17*100)</f>
        <v>1.2669610837732407E-2</v>
      </c>
      <c r="V42" s="172">
        <f>IF(ISBLANK('3a. Príjmy a výdavky VS'!V49),"",'3a. Príjmy a výdavky VS'!V49/'1. Základné ukazovatele'!Y$17*100)</f>
        <v>3.0738437918242507E-2</v>
      </c>
      <c r="W42" s="172">
        <f>IF(ISBLANK('3a. Príjmy a výdavky VS'!W49),"",'3a. Príjmy a výdavky VS'!W49/'1. Základné ukazovatele'!Z$17*100)</f>
        <v>3.919030645631074E-2</v>
      </c>
      <c r="X42" s="172">
        <f>IF(ISBLANK('3a. Príjmy a výdavky VS'!X49),"",'3a. Príjmy a výdavky VS'!X49/'1. Základné ukazovatele'!AA$17*100)</f>
        <v>1.043840037423967E-3</v>
      </c>
      <c r="Y42" s="172">
        <f>IF(ISBLANK('3a. Príjmy a výdavky VS'!Y49),"",'3a. Príjmy a výdavky VS'!Y49/'1. Základné ukazovatele'!AB$17*100)</f>
        <v>2.7892126593940813E-2</v>
      </c>
      <c r="Z42" s="172">
        <f>IF(ISBLANK('3a. Príjmy a výdavky VS'!Z49),"",'3a. Príjmy a výdavky VS'!Z49/'1. Základné ukazovatele'!AC$17*100)</f>
        <v>2.9971610303152998E-2</v>
      </c>
      <c r="AA42" s="172">
        <f>IF(ISBLANK('3a. Príjmy a výdavky VS'!AA49),"",'3a. Príjmy a výdavky VS'!AA49/'1. Základné ukazovatele'!AD$17*100)</f>
        <v>2.8997772384434829E-2</v>
      </c>
      <c r="AB42" s="172">
        <f>IF(ISBLANK('3a. Príjmy a výdavky VS'!AB49),"",'3a. Príjmy a výdavky VS'!AB49/'1. Základné ukazovatele'!AE$17*100)</f>
        <v>2.5832518046484572E-2</v>
      </c>
      <c r="AC42" s="172">
        <f>IF(ISBLANK('3a. Príjmy a výdavky VS'!AC49),"",'3a. Príjmy a výdavky VS'!AC49/'1. Základné ukazovatele'!AF$17*100)</f>
        <v>2.6621968053638333E-2</v>
      </c>
      <c r="AD42" s="172">
        <f>IF(ISBLANK('3a. Príjmy a výdavky VS'!AD49),"",'3a. Príjmy a výdavky VS'!AD49/'1. Základné ukazovatele'!AG$17*100)</f>
        <v>2.548818592513747E-2</v>
      </c>
      <c r="AE42" s="172">
        <f>IF(ISBLANK('3a. Príjmy a výdavky VS'!AE49),"",'3a. Príjmy a výdavky VS'!AE49/'1. Základné ukazovatele'!AH$17*100)</f>
        <v>1.1433359019468153E-2</v>
      </c>
      <c r="AF42" s="172">
        <f>IF(ISBLANK('3a. Príjmy a výdavky VS'!AF49),"",'3a. Príjmy a výdavky VS'!AF49/'1. Základné ukazovatele'!AI$17*100)</f>
        <v>5.0261157750910099E-3</v>
      </c>
      <c r="AG42" s="172">
        <f>IF(ISBLANK('3a. Príjmy a výdavky VS'!AG49),"",'3a. Príjmy a výdavky VS'!AG49/'1. Základné ukazovatele'!AJ$17*100)</f>
        <v>2.4604325224777467E-2</v>
      </c>
      <c r="AH42" s="335">
        <f>IF(ISBLANK('3a. Príjmy a výdavky VS'!AH49),"",'3a. Príjmy a výdavky VS'!AH49/'1. Základné ukazovatele'!AK$17*100)</f>
        <v>0</v>
      </c>
      <c r="AI42" s="335">
        <f>IF(ISBLANK('3a. Príjmy a výdavky VS'!AI49),"",'3a. Príjmy a výdavky VS'!AI49/'1. Základné ukazovatele'!AL$17*100)</f>
        <v>0</v>
      </c>
      <c r="AJ42" s="335">
        <f>IF(ISBLANK('3a. Príjmy a výdavky VS'!AJ49),"",'3a. Príjmy a výdavky VS'!AJ49/'1. Základné ukazovatele'!AM$17*100)</f>
        <v>0</v>
      </c>
      <c r="AK42" s="335">
        <f>IF(ISBLANK('3a. Príjmy a výdavky VS'!AK49),"",'3a. Príjmy a výdavky VS'!AK49/'1. Základné ukazovatele'!AN$17*100)</f>
        <v>0</v>
      </c>
    </row>
    <row r="43" spans="1:37" s="132" customFormat="1" ht="16.5" customHeight="1">
      <c r="A43" s="137" t="s">
        <v>216</v>
      </c>
      <c r="B43" s="138" t="s">
        <v>217</v>
      </c>
      <c r="C43" s="105" t="s">
        <v>218</v>
      </c>
      <c r="D43" s="173">
        <f>IF(ISBLANK('3a. Príjmy a výdavky VS'!D50),"",'3a. Príjmy a výdavky VS'!D50/'1. Základné ukazovatele'!G$17*100)</f>
        <v>4.5581869111280868</v>
      </c>
      <c r="E43" s="173">
        <f>IF(ISBLANK('3a. Príjmy a výdavky VS'!E50),"",'3a. Príjmy a výdavky VS'!E50/'1. Základné ukazovatele'!H$17*100)</f>
        <v>3.734251464169974</v>
      </c>
      <c r="F43" s="173">
        <f>IF(ISBLANK('3a. Príjmy a výdavky VS'!F50),"",'3a. Príjmy a výdavky VS'!F50/'1. Základné ukazovatele'!I$17*100)</f>
        <v>4.1373558191101978</v>
      </c>
      <c r="G43" s="173">
        <f>IF(ISBLANK('3a. Príjmy a výdavky VS'!G50),"",'3a. Príjmy a výdavky VS'!G50/'1. Základné ukazovatele'!J$17*100)</f>
        <v>2.7284228439637701</v>
      </c>
      <c r="H43" s="173">
        <f>IF(ISBLANK('3a. Príjmy a výdavky VS'!H50),"",'3a. Príjmy a výdavky VS'!H50/'1. Základné ukazovatele'!K$17*100)</f>
        <v>2.6196874967236434</v>
      </c>
      <c r="I43" s="173">
        <f>IF(ISBLANK('3a. Príjmy a výdavky VS'!I50),"",'3a. Príjmy a výdavky VS'!I50/'1. Základné ukazovatele'!L$17*100)</f>
        <v>2.4430955993930197</v>
      </c>
      <c r="J43" s="173">
        <f>IF(ISBLANK('3a. Príjmy a výdavky VS'!J50),"",'3a. Príjmy a výdavky VS'!J50/'1. Základné ukazovatele'!M$17*100)</f>
        <v>2.074777088258184</v>
      </c>
      <c r="K43" s="173">
        <f>IF(ISBLANK('3a. Príjmy a výdavky VS'!K50),"",'3a. Príjmy a výdavky VS'!K50/'1. Základné ukazovatele'!N$17*100)</f>
        <v>1.4868990829626374</v>
      </c>
      <c r="L43" s="173">
        <f>IF(ISBLANK('3a. Príjmy a výdavky VS'!L50),"",'3a. Príjmy a výdavky VS'!L50/'1. Základné ukazovatele'!O$17*100)</f>
        <v>1.6328204431351898</v>
      </c>
      <c r="M43" s="173">
        <f>IF(ISBLANK('3a. Príjmy a výdavky VS'!M50),"",'3a. Príjmy a výdavky VS'!M50/'1. Základné ukazovatele'!P$17*100)</f>
        <v>1.8331710032002224</v>
      </c>
      <c r="N43" s="173">
        <f>IF(ISBLANK('3a. Príjmy a výdavky VS'!N50),"",'3a. Príjmy a výdavky VS'!N50/'1. Základné ukazovatele'!Q$17*100)</f>
        <v>0.91256446925863077</v>
      </c>
      <c r="O43" s="173">
        <f>IF(ISBLANK('3a. Príjmy a výdavky VS'!O50),"",'3a. Príjmy a výdavky VS'!O50/'1. Základné ukazovatele'!R$17*100)</f>
        <v>0.92725527115783568</v>
      </c>
      <c r="P43" s="173">
        <f>IF(ISBLANK('3a. Príjmy a výdavky VS'!P50),"",'3a. Príjmy a výdavky VS'!P50/'1. Základné ukazovatele'!S$17*100)</f>
        <v>0.83633134802241826</v>
      </c>
      <c r="Q43" s="173">
        <f>IF(ISBLANK('3a. Príjmy a výdavky VS'!Q50),"",'3a. Príjmy a výdavky VS'!Q50/'1. Základné ukazovatele'!T$17*100)</f>
        <v>1.341765781850325</v>
      </c>
      <c r="R43" s="173">
        <f>IF(ISBLANK('3a. Príjmy a výdavky VS'!R50),"",'3a. Príjmy a výdavky VS'!R50/'1. Základné ukazovatele'!U$17*100)</f>
        <v>1.3702702829282913</v>
      </c>
      <c r="S43" s="173">
        <f>IF(ISBLANK('3a. Príjmy a výdavky VS'!S50),"",'3a. Príjmy a výdavky VS'!S50/'1. Základné ukazovatele'!V$17*100)</f>
        <v>1.138960549538971</v>
      </c>
      <c r="T43" s="173">
        <f>IF(ISBLANK('3a. Príjmy a výdavky VS'!T50),"",'3a. Príjmy a výdavky VS'!T50/'1. Základné ukazovatele'!W$17*100)</f>
        <v>1.2260158175053575</v>
      </c>
      <c r="U43" s="173">
        <f>IF(ISBLANK('3a. Príjmy a výdavky VS'!U50),"",'3a. Príjmy a výdavky VS'!U50/'1. Základné ukazovatele'!X$17*100)</f>
        <v>1.2103228641648445</v>
      </c>
      <c r="V43" s="173">
        <f>IF(ISBLANK('3a. Príjmy a výdavky VS'!V50),"",'3a. Príjmy a výdavky VS'!V50/'1. Základné ukazovatele'!Y$17*100)</f>
        <v>1.4463571119479868</v>
      </c>
      <c r="W43" s="173">
        <f>IF(ISBLANK('3a. Príjmy a výdavky VS'!W50),"",'3a. Príjmy a výdavky VS'!W50/'1. Základné ukazovatele'!Z$17*100)</f>
        <v>1.3934011909255597</v>
      </c>
      <c r="X43" s="173">
        <f>IF(ISBLANK('3a. Príjmy a výdavky VS'!X50),"",'3a. Príjmy a výdavky VS'!X50/'1. Základné ukazovatele'!AA$17*100)</f>
        <v>1.1819280061411137</v>
      </c>
      <c r="Y43" s="173">
        <f>IF(ISBLANK('3a. Príjmy a výdavky VS'!Y50),"",'3a. Príjmy a výdavky VS'!Y50/'1. Základné ukazovatele'!AB$17*100)</f>
        <v>1.0471860389896792</v>
      </c>
      <c r="Z43" s="173">
        <f>IF(ISBLANK('3a. Príjmy a výdavky VS'!Z50),"",'3a. Príjmy a výdavky VS'!Z50/'1. Základné ukazovatele'!AC$17*100)</f>
        <v>1.0319231077066493</v>
      </c>
      <c r="AA43" s="173">
        <f>IF(ISBLANK('3a. Príjmy a výdavky VS'!AA50),"",'3a. Príjmy a výdavky VS'!AA50/'1. Základné ukazovatele'!AD$17*100)</f>
        <v>0.97374493081763802</v>
      </c>
      <c r="AB43" s="173">
        <f>IF(ISBLANK('3a. Príjmy a výdavky VS'!AB50),"",'3a. Príjmy a výdavky VS'!AB50/'1. Základné ukazovatele'!AE$17*100)</f>
        <v>0.98162299373330875</v>
      </c>
      <c r="AC43" s="173">
        <f>IF(ISBLANK('3a. Príjmy a výdavky VS'!AC50),"",'3a. Príjmy a výdavky VS'!AC50/'1. Základné ukazovatele'!AF$17*100)</f>
        <v>1.3150393445334319</v>
      </c>
      <c r="AD43" s="173">
        <f>IF(ISBLANK('3a. Príjmy a výdavky VS'!AD50),"",'3a. Príjmy a výdavky VS'!AD50/'1. Základné ukazovatele'!AG$17*100)</f>
        <v>1.3431815840719685</v>
      </c>
      <c r="AE43" s="173">
        <f>IF(ISBLANK('3a. Príjmy a výdavky VS'!AE50),"",'3a. Príjmy a výdavky VS'!AE50/'1. Základné ukazovatele'!AH$17*100)</f>
        <v>1.0871850419459428</v>
      </c>
      <c r="AF43" s="171">
        <f>IF(ISBLANK('3a. Príjmy a výdavky VS'!AF50),"",'3a. Príjmy a výdavky VS'!AF50/'1. Základné ukazovatele'!AI$17*100)</f>
        <v>3.3768884273361262</v>
      </c>
      <c r="AG43" s="171">
        <f>IF(ISBLANK('3a. Príjmy a výdavky VS'!AG50),"",'3a. Príjmy a výdavky VS'!AG50/'1. Základné ukazovatele'!AJ$17*100)</f>
        <v>1.7183496443488611</v>
      </c>
      <c r="AH43" s="334">
        <f>IF(ISBLANK('3a. Príjmy a výdavky VS'!AH50),"",'3a. Príjmy a výdavky VS'!AH50/'1. Základné ukazovatele'!AK$17*100)</f>
        <v>1.1074975301751522</v>
      </c>
      <c r="AI43" s="334">
        <f>IF(ISBLANK('3a. Príjmy a výdavky VS'!AI50),"",'3a. Príjmy a výdavky VS'!AI50/'1. Základné ukazovatele'!AL$17*100)</f>
        <v>0.69859657821005183</v>
      </c>
      <c r="AJ43" s="334">
        <f>IF(ISBLANK('3a. Príjmy a výdavky VS'!AJ50),"",'3a. Príjmy a výdavky VS'!AJ50/'1. Základné ukazovatele'!AM$17*100)</f>
        <v>0.69361258373105084</v>
      </c>
      <c r="AK43" s="334">
        <f>IF(ISBLANK('3a. Príjmy a výdavky VS'!AK50),"",'3a. Príjmy a výdavky VS'!AK50/'1. Základné ukazovatele'!AN$17*100)</f>
        <v>0.62294994393409298</v>
      </c>
    </row>
    <row r="44" spans="1:37" s="132" customFormat="1" ht="16.5" customHeight="1">
      <c r="A44" s="131" t="s">
        <v>219</v>
      </c>
      <c r="B44" s="122" t="s">
        <v>220</v>
      </c>
      <c r="C44" s="134" t="s">
        <v>221</v>
      </c>
      <c r="D44" s="173" t="str">
        <f>IF(ISBLANK('3a. Príjmy a výdavky VS'!D51),"",'3a. Príjmy a výdavky VS'!D51/'1. Základné ukazovatele'!G$17*100)</f>
        <v/>
      </c>
      <c r="E44" s="173" t="str">
        <f>IF(ISBLANK('3a. Príjmy a výdavky VS'!E51),"",'3a. Príjmy a výdavky VS'!E51/'1. Základné ukazovatele'!H$17*100)</f>
        <v/>
      </c>
      <c r="F44" s="173" t="str">
        <f>IF(ISBLANK('3a. Príjmy a výdavky VS'!F51),"",'3a. Príjmy a výdavky VS'!F51/'1. Základné ukazovatele'!I$17*100)</f>
        <v/>
      </c>
      <c r="G44" s="173" t="str">
        <f>IF(ISBLANK('3a. Príjmy a výdavky VS'!G51),"",'3a. Príjmy a výdavky VS'!G51/'1. Základné ukazovatele'!J$17*100)</f>
        <v/>
      </c>
      <c r="H44" s="173" t="str">
        <f>IF(ISBLANK('3a. Príjmy a výdavky VS'!H51),"",'3a. Príjmy a výdavky VS'!H51/'1. Základné ukazovatele'!K$17*100)</f>
        <v/>
      </c>
      <c r="I44" s="173" t="str">
        <f>IF(ISBLANK('3a. Príjmy a výdavky VS'!I51),"",'3a. Príjmy a výdavky VS'!I51/'1. Základné ukazovatele'!L$17*100)</f>
        <v/>
      </c>
      <c r="J44" s="173" t="str">
        <f>IF(ISBLANK('3a. Príjmy a výdavky VS'!J51),"",'3a. Príjmy a výdavky VS'!J51/'1. Základné ukazovatele'!M$17*100)</f>
        <v/>
      </c>
      <c r="K44" s="173" t="str">
        <f>IF(ISBLANK('3a. Príjmy a výdavky VS'!K51),"",'3a. Príjmy a výdavky VS'!K51/'1. Základné ukazovatele'!N$17*100)</f>
        <v/>
      </c>
      <c r="L44" s="173" t="str">
        <f>IF(ISBLANK('3a. Príjmy a výdavky VS'!L51),"",'3a. Príjmy a výdavky VS'!L51/'1. Základné ukazovatele'!O$17*100)</f>
        <v/>
      </c>
      <c r="M44" s="173" t="str">
        <f>IF(ISBLANK('3a. Príjmy a výdavky VS'!M51),"",'3a. Príjmy a výdavky VS'!M51/'1. Základné ukazovatele'!P$17*100)</f>
        <v/>
      </c>
      <c r="N44" s="173" t="str">
        <f>IF(ISBLANK('3a. Príjmy a výdavky VS'!N51),"",'3a. Príjmy a výdavky VS'!N51/'1. Základné ukazovatele'!Q$17*100)</f>
        <v/>
      </c>
      <c r="O44" s="173" t="str">
        <f>IF(ISBLANK('3a. Príjmy a výdavky VS'!O51),"",'3a. Príjmy a výdavky VS'!O51/'1. Základné ukazovatele'!R$17*100)</f>
        <v/>
      </c>
      <c r="P44" s="173" t="str">
        <f>IF(ISBLANK('3a. Príjmy a výdavky VS'!P51),"",'3a. Príjmy a výdavky VS'!P51/'1. Základné ukazovatele'!S$17*100)</f>
        <v/>
      </c>
      <c r="Q44" s="173">
        <f>IF(ISBLANK('3a. Príjmy a výdavky VS'!Q51),"",'3a. Príjmy a výdavky VS'!Q51/'1. Základné ukazovatele'!T$17*100)</f>
        <v>0.47551512181175848</v>
      </c>
      <c r="R44" s="173">
        <f>IF(ISBLANK('3a. Príjmy a výdavky VS'!R51),"",'3a. Príjmy a výdavky VS'!R51/'1. Základné ukazovatele'!U$17*100)</f>
        <v>0.32864205972670402</v>
      </c>
      <c r="S44" s="173">
        <f>IF(ISBLANK('3a. Príjmy a výdavky VS'!S51),"",'3a. Príjmy a výdavky VS'!S51/'1. Základné ukazovatele'!V$17*100)</f>
        <v>0.28660913444119973</v>
      </c>
      <c r="T44" s="173">
        <f>IF(ISBLANK('3a. Príjmy a výdavky VS'!T51),"",'3a. Príjmy a výdavky VS'!T51/'1. Základné ukazovatele'!W$17*100)</f>
        <v>0.21148967953147796</v>
      </c>
      <c r="U44" s="173">
        <f>IF(ISBLANK('3a. Príjmy a výdavky VS'!U51),"",'3a. Príjmy a výdavky VS'!U51/'1. Základné ukazovatele'!X$17*100)</f>
        <v>0.16297153304868189</v>
      </c>
      <c r="V44" s="173">
        <f>IF(ISBLANK('3a. Príjmy a výdavky VS'!V51),"",'3a. Príjmy a výdavky VS'!V51/'1. Základné ukazovatele'!Y$17*100)</f>
        <v>0.18493034148014476</v>
      </c>
      <c r="W44" s="173">
        <f>IF(ISBLANK('3a. Príjmy a výdavky VS'!W51),"",'3a. Príjmy a výdavky VS'!W51/'1. Základné ukazovatele'!Z$17*100)</f>
        <v>0.11981092522037609</v>
      </c>
      <c r="X44" s="173">
        <f>IF(ISBLANK('3a. Príjmy a výdavky VS'!X51),"",'3a. Príjmy a výdavky VS'!X51/'1. Základné ukazovatele'!AA$17*100)</f>
        <v>8.5329879578930595E-2</v>
      </c>
      <c r="Y44" s="173">
        <f>IF(ISBLANK('3a. Príjmy a výdavky VS'!Y51),"",'3a. Príjmy a výdavky VS'!Y51/'1. Základné ukazovatele'!AB$17*100)</f>
        <v>7.0886873082615376E-2</v>
      </c>
      <c r="Z44" s="173">
        <f>IF(ISBLANK('3a. Príjmy a výdavky VS'!Z51),"",'3a. Príjmy a výdavky VS'!Z51/'1. Základné ukazovatele'!AC$17*100)</f>
        <v>0.10878126750815675</v>
      </c>
      <c r="AA44" s="173">
        <f>IF(ISBLANK('3a. Príjmy a výdavky VS'!AA51),"",'3a. Príjmy a výdavky VS'!AA51/'1. Základné ukazovatele'!AD$17*100)</f>
        <v>9.9410903685258192E-2</v>
      </c>
      <c r="AB44" s="173">
        <f>IF(ISBLANK('3a. Príjmy a výdavky VS'!AB51),"",'3a. Príjmy a výdavky VS'!AB51/'1. Základné ukazovatele'!AE$17*100)</f>
        <v>0.13371585710886064</v>
      </c>
      <c r="AC44" s="173">
        <f>IF(ISBLANK('3a. Príjmy a výdavky VS'!AC51),"",'3a. Príjmy a výdavky VS'!AC51/'1. Základné ukazovatele'!AF$17*100)</f>
        <v>0.12876932504670241</v>
      </c>
      <c r="AD44" s="173">
        <f>IF(ISBLANK('3a. Príjmy a výdavky VS'!AD51),"",'3a. Príjmy a výdavky VS'!AD51/'1. Základné ukazovatele'!AG$17*100)</f>
        <v>0.10667543055030977</v>
      </c>
      <c r="AE44" s="173">
        <f>IF(ISBLANK('3a. Príjmy a výdavky VS'!AE51),"",'3a. Príjmy a výdavky VS'!AE51/'1. Základné ukazovatele'!AH$17*100)</f>
        <v>0.15381148315619594</v>
      </c>
      <c r="AF44" s="171">
        <f>IF(ISBLANK('3a. Príjmy a výdavky VS'!AF51),"",'3a. Príjmy a výdavky VS'!AF51/'1. Základné ukazovatele'!AI$17*100)</f>
        <v>0.11594225135101088</v>
      </c>
      <c r="AG44" s="171">
        <f>IF(ISBLANK('3a. Príjmy a výdavky VS'!AG51),"",'3a. Príjmy a výdavky VS'!AG51/'1. Základné ukazovatele'!AJ$17*100)</f>
        <v>0.15634450025231877</v>
      </c>
      <c r="AH44" s="334">
        <f>IF(ISBLANK('3a. Príjmy a výdavky VS'!AH51),"",'3a. Príjmy a výdavky VS'!AH51/'1. Základné ukazovatele'!AK$17*100)</f>
        <v>0.1544188072253298</v>
      </c>
      <c r="AI44" s="334">
        <f>IF(ISBLANK('3a. Príjmy a výdavky VS'!AI51),"",'3a. Príjmy a výdavky VS'!AI51/'1. Základné ukazovatele'!AL$17*100)</f>
        <v>0.13902374863534531</v>
      </c>
      <c r="AJ44" s="334">
        <f>IF(ISBLANK('3a. Príjmy a výdavky VS'!AJ51),"",'3a. Príjmy a výdavky VS'!AJ51/'1. Základné ukazovatele'!AM$17*100)</f>
        <v>0.18988141229477645</v>
      </c>
      <c r="AK44" s="334">
        <f>IF(ISBLANK('3a. Príjmy a výdavky VS'!AK51),"",'3a. Príjmy a výdavky VS'!AK51/'1. Základné ukazovatele'!AN$17*100)</f>
        <v>0.15596898299991468</v>
      </c>
    </row>
    <row r="45" spans="1:37" s="132" customFormat="1" ht="16.5" customHeight="1">
      <c r="A45" s="131" t="s">
        <v>222</v>
      </c>
      <c r="B45" s="122" t="s">
        <v>223</v>
      </c>
      <c r="C45" s="134" t="s">
        <v>224</v>
      </c>
      <c r="D45" s="173" t="str">
        <f>IF(ISBLANK('3a. Príjmy a výdavky VS'!D52),"",'3a. Príjmy a výdavky VS'!D52/'1. Základné ukazovatele'!G$17*100)</f>
        <v/>
      </c>
      <c r="E45" s="173" t="str">
        <f>IF(ISBLANK('3a. Príjmy a výdavky VS'!E52),"",'3a. Príjmy a výdavky VS'!E52/'1. Základné ukazovatele'!H$17*100)</f>
        <v/>
      </c>
      <c r="F45" s="173" t="str">
        <f>IF(ISBLANK('3a. Príjmy a výdavky VS'!F52),"",'3a. Príjmy a výdavky VS'!F52/'1. Základné ukazovatele'!I$17*100)</f>
        <v/>
      </c>
      <c r="G45" s="173" t="str">
        <f>IF(ISBLANK('3a. Príjmy a výdavky VS'!G52),"",'3a. Príjmy a výdavky VS'!G52/'1. Základné ukazovatele'!J$17*100)</f>
        <v/>
      </c>
      <c r="H45" s="173" t="str">
        <f>IF(ISBLANK('3a. Príjmy a výdavky VS'!H52),"",'3a. Príjmy a výdavky VS'!H52/'1. Základné ukazovatele'!K$17*100)</f>
        <v/>
      </c>
      <c r="I45" s="173" t="str">
        <f>IF(ISBLANK('3a. Príjmy a výdavky VS'!I52),"",'3a. Príjmy a výdavky VS'!I52/'1. Základné ukazovatele'!L$17*100)</f>
        <v/>
      </c>
      <c r="J45" s="173" t="str">
        <f>IF(ISBLANK('3a. Príjmy a výdavky VS'!J52),"",'3a. Príjmy a výdavky VS'!J52/'1. Základné ukazovatele'!M$17*100)</f>
        <v/>
      </c>
      <c r="K45" s="173" t="str">
        <f>IF(ISBLANK('3a. Príjmy a výdavky VS'!K52),"",'3a. Príjmy a výdavky VS'!K52/'1. Základné ukazovatele'!N$17*100)</f>
        <v/>
      </c>
      <c r="L45" s="173" t="str">
        <f>IF(ISBLANK('3a. Príjmy a výdavky VS'!L52),"",'3a. Príjmy a výdavky VS'!L52/'1. Základné ukazovatele'!O$17*100)</f>
        <v/>
      </c>
      <c r="M45" s="173" t="str">
        <f>IF(ISBLANK('3a. Príjmy a výdavky VS'!M52),"",'3a. Príjmy a výdavky VS'!M52/'1. Základné ukazovatele'!P$17*100)</f>
        <v/>
      </c>
      <c r="N45" s="173" t="str">
        <f>IF(ISBLANK('3a. Príjmy a výdavky VS'!N52),"",'3a. Príjmy a výdavky VS'!N52/'1. Základné ukazovatele'!Q$17*100)</f>
        <v/>
      </c>
      <c r="O45" s="173" t="str">
        <f>IF(ISBLANK('3a. Príjmy a výdavky VS'!O52),"",'3a. Príjmy a výdavky VS'!O52/'1. Základné ukazovatele'!R$17*100)</f>
        <v/>
      </c>
      <c r="P45" s="173" t="str">
        <f>IF(ISBLANK('3a. Príjmy a výdavky VS'!P52),"",'3a. Príjmy a výdavky VS'!P52/'1. Základné ukazovatele'!S$17*100)</f>
        <v/>
      </c>
      <c r="Q45" s="173">
        <f>IF(ISBLANK('3a. Príjmy a výdavky VS'!Q52),"",'3a. Príjmy a výdavky VS'!Q52/'1. Základné ukazovatele'!T$17*100)</f>
        <v>0.56293777696093428</v>
      </c>
      <c r="R45" s="173">
        <f>IF(ISBLANK('3a. Príjmy a výdavky VS'!R52),"",'3a. Príjmy a výdavky VS'!R52/'1. Základné ukazovatele'!U$17*100)</f>
        <v>0.36436130768666353</v>
      </c>
      <c r="S45" s="173">
        <f>IF(ISBLANK('3a. Príjmy a výdavky VS'!S52),"",'3a. Príjmy a výdavky VS'!S52/'1. Základné ukazovatele'!V$17*100)</f>
        <v>0.45088590023964492</v>
      </c>
      <c r="T45" s="173">
        <f>IF(ISBLANK('3a. Príjmy a výdavky VS'!T52),"",'3a. Príjmy a výdavky VS'!T52/'1. Základné ukazovatele'!W$17*100)</f>
        <v>0.33555029701449807</v>
      </c>
      <c r="U45" s="173">
        <f>IF(ISBLANK('3a. Príjmy a výdavky VS'!U52),"",'3a. Príjmy a výdavky VS'!U52/'1. Základné ukazovatele'!X$17*100)</f>
        <v>0.32214801512595015</v>
      </c>
      <c r="V45" s="173">
        <f>IF(ISBLANK('3a. Príjmy a výdavky VS'!V52),"",'3a. Príjmy a výdavky VS'!V52/'1. Základné ukazovatele'!Y$17*100)</f>
        <v>0.30495547454741051</v>
      </c>
      <c r="W45" s="173">
        <f>IF(ISBLANK('3a. Príjmy a výdavky VS'!W52),"",'3a. Príjmy a výdavky VS'!W52/'1. Základné ukazovatele'!Z$17*100)</f>
        <v>0.31200734565184163</v>
      </c>
      <c r="X45" s="173">
        <f>IF(ISBLANK('3a. Príjmy a výdavky VS'!X52),"",'3a. Príjmy a výdavky VS'!X52/'1. Základné ukazovatele'!AA$17*100)</f>
        <v>0.32529489414168111</v>
      </c>
      <c r="Y45" s="173">
        <f>IF(ISBLANK('3a. Príjmy a výdavky VS'!Y52),"",'3a. Príjmy a výdavky VS'!Y52/'1. Základné ukazovatele'!AB$17*100)</f>
        <v>0.29688342301547627</v>
      </c>
      <c r="Z45" s="173">
        <f>IF(ISBLANK('3a. Príjmy a výdavky VS'!Z52),"",'3a. Príjmy a výdavky VS'!Z52/'1. Základné ukazovatele'!AC$17*100)</f>
        <v>0.22086054208784331</v>
      </c>
      <c r="AA45" s="173">
        <f>IF(ISBLANK('3a. Príjmy a výdavky VS'!AA52),"",'3a. Príjmy a výdavky VS'!AA52/'1. Základné ukazovatele'!AD$17*100)</f>
        <v>0.22382262597215868</v>
      </c>
      <c r="AB45" s="173">
        <f>IF(ISBLANK('3a. Príjmy a výdavky VS'!AB52),"",'3a. Príjmy a výdavky VS'!AB52/'1. Základné ukazovatele'!AE$17*100)</f>
        <v>0.24909701472804677</v>
      </c>
      <c r="AC45" s="173">
        <f>IF(ISBLANK('3a. Príjmy a výdavky VS'!AC52),"",'3a. Príjmy a výdavky VS'!AC52/'1. Základné ukazovatele'!AF$17*100)</f>
        <v>0.28214621196218004</v>
      </c>
      <c r="AD45" s="173">
        <f>IF(ISBLANK('3a. Príjmy a výdavky VS'!AD52),"",'3a. Príjmy a výdavky VS'!AD52/'1. Základné ukazovatele'!AG$17*100)</f>
        <v>0.28207409732816002</v>
      </c>
      <c r="AE45" s="173">
        <f>IF(ISBLANK('3a. Príjmy a výdavky VS'!AE52),"",'3a. Príjmy a výdavky VS'!AE52/'1. Základné ukazovatele'!AH$17*100)</f>
        <v>0.293293556172669</v>
      </c>
      <c r="AF45" s="171">
        <f>IF(ISBLANK('3a. Príjmy a výdavky VS'!AF52),"",'3a. Príjmy a výdavky VS'!AF52/'1. Základné ukazovatele'!AI$17*100)</f>
        <v>0.26591091888120472</v>
      </c>
      <c r="AG45" s="171">
        <f>IF(ISBLANK('3a. Príjmy a výdavky VS'!AG52),"",'3a. Príjmy a výdavky VS'!AG52/'1. Základné ukazovatele'!AJ$17*100)</f>
        <v>0.25830037156897995</v>
      </c>
      <c r="AH45" s="334">
        <f>IF(ISBLANK('3a. Príjmy a výdavky VS'!AH52),"",'3a. Príjmy a výdavky VS'!AH52/'1. Základné ukazovatele'!AK$17*100)</f>
        <v>0.26255622210712692</v>
      </c>
      <c r="AI45" s="334">
        <f>IF(ISBLANK('3a. Príjmy a výdavky VS'!AI52),"",'3a. Príjmy a výdavky VS'!AI52/'1. Základné ukazovatele'!AL$17*100)</f>
        <v>0.27014012933650305</v>
      </c>
      <c r="AJ45" s="334">
        <f>IF(ISBLANK('3a. Príjmy a výdavky VS'!AJ52),"",'3a. Príjmy a výdavky VS'!AJ52/'1. Základné ukazovatele'!AM$17*100)</f>
        <v>0.26540450878421046</v>
      </c>
      <c r="AK45" s="334">
        <f>IF(ISBLANK('3a. Príjmy a výdavky VS'!AK52),"",'3a. Príjmy a výdavky VS'!AK52/'1. Základné ukazovatele'!AN$17*100)</f>
        <v>0.25458292212700406</v>
      </c>
    </row>
    <row r="46" spans="1:37" ht="16.5" customHeight="1">
      <c r="A46" s="147" t="s">
        <v>225</v>
      </c>
      <c r="B46" s="147" t="s">
        <v>226</v>
      </c>
      <c r="C46" s="123" t="s">
        <v>227</v>
      </c>
      <c r="D46" s="174" t="str">
        <f>IF(ISBLANK('3a. Príjmy a výdavky VS'!D53),"",'3a. Príjmy a výdavky VS'!D53/'1. Základné ukazovatele'!G$17*100)</f>
        <v/>
      </c>
      <c r="E46" s="174" t="str">
        <f>IF(ISBLANK('3a. Príjmy a výdavky VS'!E53),"",'3a. Príjmy a výdavky VS'!E53/'1. Základné ukazovatele'!H$17*100)</f>
        <v/>
      </c>
      <c r="F46" s="174" t="str">
        <f>IF(ISBLANK('3a. Príjmy a výdavky VS'!F53),"",'3a. Príjmy a výdavky VS'!F53/'1. Základné ukazovatele'!I$17*100)</f>
        <v/>
      </c>
      <c r="G46" s="174" t="str">
        <f>IF(ISBLANK('3a. Príjmy a výdavky VS'!G53),"",'3a. Príjmy a výdavky VS'!G53/'1. Základné ukazovatele'!J$17*100)</f>
        <v/>
      </c>
      <c r="H46" s="174" t="str">
        <f>IF(ISBLANK('3a. Príjmy a výdavky VS'!H53),"",'3a. Príjmy a výdavky VS'!H53/'1. Základné ukazovatele'!K$17*100)</f>
        <v/>
      </c>
      <c r="I46" s="174" t="str">
        <f>IF(ISBLANK('3a. Príjmy a výdavky VS'!I53),"",'3a. Príjmy a výdavky VS'!I53/'1. Základné ukazovatele'!L$17*100)</f>
        <v/>
      </c>
      <c r="J46" s="174" t="str">
        <f>IF(ISBLANK('3a. Príjmy a výdavky VS'!J53),"",'3a. Príjmy a výdavky VS'!J53/'1. Základné ukazovatele'!M$17*100)</f>
        <v/>
      </c>
      <c r="K46" s="174" t="str">
        <f>IF(ISBLANK('3a. Príjmy a výdavky VS'!K53),"",'3a. Príjmy a výdavky VS'!K53/'1. Základné ukazovatele'!N$17*100)</f>
        <v/>
      </c>
      <c r="L46" s="174" t="str">
        <f>IF(ISBLANK('3a. Príjmy a výdavky VS'!L53),"",'3a. Príjmy a výdavky VS'!L53/'1. Základné ukazovatele'!O$17*100)</f>
        <v/>
      </c>
      <c r="M46" s="174" t="str">
        <f>IF(ISBLANK('3a. Príjmy a výdavky VS'!M53),"",'3a. Príjmy a výdavky VS'!M53/'1. Základné ukazovatele'!P$17*100)</f>
        <v/>
      </c>
      <c r="N46" s="174" t="str">
        <f>IF(ISBLANK('3a. Príjmy a výdavky VS'!N53),"",'3a. Príjmy a výdavky VS'!N53/'1. Základné ukazovatele'!Q$17*100)</f>
        <v/>
      </c>
      <c r="O46" s="174" t="str">
        <f>IF(ISBLANK('3a. Príjmy a výdavky VS'!O53),"",'3a. Príjmy a výdavky VS'!O53/'1. Základné ukazovatele'!R$17*100)</f>
        <v/>
      </c>
      <c r="P46" s="174" t="str">
        <f>IF(ISBLANK('3a. Príjmy a výdavky VS'!P53),"",'3a. Príjmy a výdavky VS'!P53/'1. Základné ukazovatele'!S$17*100)</f>
        <v/>
      </c>
      <c r="Q46" s="174">
        <f>IF(ISBLANK('3a. Príjmy a výdavky VS'!Q53),"",'3a. Príjmy a výdavky VS'!Q53/'1. Základné ukazovatele'!T$17*100)</f>
        <v>0.31399165069446267</v>
      </c>
      <c r="R46" s="174">
        <f>IF(ISBLANK('3a. Príjmy a výdavky VS'!R53),"",'3a. Príjmy a výdavky VS'!R53/'1. Základné ukazovatele'!U$17*100)</f>
        <v>7.0256700871593344E-2</v>
      </c>
      <c r="S46" s="174">
        <f>IF(ISBLANK('3a. Príjmy a výdavky VS'!S53),"",'3a. Príjmy a výdavky VS'!S53/'1. Základné ukazovatele'!V$17*100)</f>
        <v>0.15918849588296835</v>
      </c>
      <c r="T46" s="174">
        <f>IF(ISBLANK('3a. Príjmy a výdavky VS'!T53),"",'3a. Príjmy a výdavky VS'!T53/'1. Základné ukazovatele'!W$17*100)</f>
        <v>4.5495221940680897E-2</v>
      </c>
      <c r="U46" s="174">
        <f>IF(ISBLANK('3a. Príjmy a výdavky VS'!U53),"",'3a. Príjmy a výdavky VS'!U53/'1. Základné ukazovatele'!X$17*100)</f>
        <v>2.1959212018294327E-2</v>
      </c>
      <c r="V46" s="174">
        <f>IF(ISBLANK('3a. Príjmy a výdavky VS'!V53),"",'3a. Príjmy a výdavky VS'!V53/'1. Základné ukazovatele'!Y$17*100)</f>
        <v>9.9688248147508859E-3</v>
      </c>
      <c r="W46" s="174">
        <f>IF(ISBLANK('3a. Príjmy a výdavky VS'!W53),"",'3a. Príjmy a výdavky VS'!W53/'1. Základné ukazovatele'!Z$17*100)</f>
        <v>8.8227495777948167E-2</v>
      </c>
      <c r="X46" s="174">
        <f>IF(ISBLANK('3a. Príjmy a výdavky VS'!X53),"",'3a. Príjmy a výdavky VS'!X53/'1. Základné ukazovatele'!AA$17*100)</f>
        <v>1.0621290106660802E-2</v>
      </c>
      <c r="Y46" s="174">
        <f>IF(ISBLANK('3a. Príjmy a výdavky VS'!Y53),"",'3a. Príjmy a výdavky VS'!Y53/'1. Základné ukazovatele'!AB$17*100)</f>
        <v>1.1802022993913374E-2</v>
      </c>
      <c r="Z46" s="174">
        <f>IF(ISBLANK('3a. Príjmy a výdavky VS'!Z53),"",'3a. Príjmy a výdavky VS'!Z53/'1. Základné ukazovatele'!AC$17*100)</f>
        <v>1.0653198431269157E-2</v>
      </c>
      <c r="AA46" s="174">
        <f>IF(ISBLANK('3a. Príjmy a výdavky VS'!AA53),"",'3a. Príjmy a výdavky VS'!AA53/'1. Základné ukazovatele'!AD$17*100)</f>
        <v>9.9863152845886902E-3</v>
      </c>
      <c r="AB46" s="174">
        <f>IF(ISBLANK('3a. Príjmy a výdavky VS'!AB53),"",'3a. Príjmy a výdavky VS'!AB53/'1. Základné ukazovatele'!AE$17*100)</f>
        <v>1.120389222348555E-2</v>
      </c>
      <c r="AC46" s="174">
        <f>IF(ISBLANK('3a. Príjmy a výdavky VS'!AC53),"",'3a. Príjmy a výdavky VS'!AC53/'1. Základné ukazovatele'!AF$17*100)</f>
        <v>1.2094918819430749E-2</v>
      </c>
      <c r="AD46" s="174">
        <f>IF(ISBLANK('3a. Príjmy a výdavky VS'!AD53),"",'3a. Príjmy a výdavky VS'!AD53/'1. Základné ukazovatele'!AG$17*100)</f>
        <v>0</v>
      </c>
      <c r="AE46" s="174">
        <f>IF(ISBLANK('3a. Príjmy a výdavky VS'!AE53),"",'3a. Príjmy a výdavky VS'!AE53/'1. Základné ukazovatele'!AH$17*100)</f>
        <v>0</v>
      </c>
      <c r="AF46" s="172">
        <f>IF(ISBLANK('3a. Príjmy a výdavky VS'!AF53),"",'3a. Príjmy a výdavky VS'!AF53/'1. Základné ukazovatele'!AI$17*100)</f>
        <v>7.1063333580978277E-4</v>
      </c>
      <c r="AG46" s="172">
        <f>IF(ISBLANK('3a. Príjmy a výdavky VS'!AG53),"",'3a. Príjmy a výdavky VS'!AG53/'1. Základné ukazovatele'!AJ$17*100)</f>
        <v>1.2495314352548494E-2</v>
      </c>
      <c r="AH46" s="335">
        <f>IF(ISBLANK('3a. Príjmy a výdavky VS'!AH53),"",'3a. Príjmy a výdavky VS'!AH53/'1. Základné ukazovatele'!AK$17*100)</f>
        <v>1.3012645307088793E-2</v>
      </c>
      <c r="AI46" s="335">
        <f>IF(ISBLANK('3a. Príjmy a výdavky VS'!AI53),"",'3a. Príjmy a výdavky VS'!AI53/'1. Základné ukazovatele'!AL$17*100)</f>
        <v>1.2836887033574671E-2</v>
      </c>
      <c r="AJ46" s="335">
        <f>IF(ISBLANK('3a. Príjmy a výdavky VS'!AJ53),"",'3a. Príjmy a výdavky VS'!AJ53/'1. Základné ukazovatele'!AM$17*100)</f>
        <v>1.2543612533042942E-2</v>
      </c>
      <c r="AK46" s="335">
        <f>IF(ISBLANK('3a. Príjmy a výdavky VS'!AK53),"",'3a. Príjmy a výdavky VS'!AK53/'1. Základné ukazovatele'!AN$17*100)</f>
        <v>1.2032160068868303E-2</v>
      </c>
    </row>
    <row r="47" spans="1:37" ht="16.5" customHeight="1">
      <c r="A47" s="147" t="s">
        <v>228</v>
      </c>
      <c r="B47" s="147" t="s">
        <v>229</v>
      </c>
      <c r="C47" s="123" t="s">
        <v>230</v>
      </c>
      <c r="D47" s="174" t="str">
        <f>IF(ISBLANK('3a. Príjmy a výdavky VS'!D54),"",'3a. Príjmy a výdavky VS'!D54/'1. Základné ukazovatele'!G$17*100)</f>
        <v/>
      </c>
      <c r="E47" s="174" t="str">
        <f>IF(ISBLANK('3a. Príjmy a výdavky VS'!E54),"",'3a. Príjmy a výdavky VS'!E54/'1. Základné ukazovatele'!H$17*100)</f>
        <v/>
      </c>
      <c r="F47" s="174" t="str">
        <f>IF(ISBLANK('3a. Príjmy a výdavky VS'!F54),"",'3a. Príjmy a výdavky VS'!F54/'1. Základné ukazovatele'!I$17*100)</f>
        <v/>
      </c>
      <c r="G47" s="174" t="str">
        <f>IF(ISBLANK('3a. Príjmy a výdavky VS'!G54),"",'3a. Príjmy a výdavky VS'!G54/'1. Základné ukazovatele'!J$17*100)</f>
        <v/>
      </c>
      <c r="H47" s="174" t="str">
        <f>IF(ISBLANK('3a. Príjmy a výdavky VS'!H54),"",'3a. Príjmy a výdavky VS'!H54/'1. Základné ukazovatele'!K$17*100)</f>
        <v/>
      </c>
      <c r="I47" s="174" t="str">
        <f>IF(ISBLANK('3a. Príjmy a výdavky VS'!I54),"",'3a. Príjmy a výdavky VS'!I54/'1. Základné ukazovatele'!L$17*100)</f>
        <v/>
      </c>
      <c r="J47" s="174" t="str">
        <f>IF(ISBLANK('3a. Príjmy a výdavky VS'!J54),"",'3a. Príjmy a výdavky VS'!J54/'1. Základné ukazovatele'!M$17*100)</f>
        <v/>
      </c>
      <c r="K47" s="174" t="str">
        <f>IF(ISBLANK('3a. Príjmy a výdavky VS'!K54),"",'3a. Príjmy a výdavky VS'!K54/'1. Základné ukazovatele'!N$17*100)</f>
        <v/>
      </c>
      <c r="L47" s="174" t="str">
        <f>IF(ISBLANK('3a. Príjmy a výdavky VS'!L54),"",'3a. Príjmy a výdavky VS'!L54/'1. Základné ukazovatele'!O$17*100)</f>
        <v/>
      </c>
      <c r="M47" s="174" t="str">
        <f>IF(ISBLANK('3a. Príjmy a výdavky VS'!M54),"",'3a. Príjmy a výdavky VS'!M54/'1. Základné ukazovatele'!P$17*100)</f>
        <v/>
      </c>
      <c r="N47" s="174" t="str">
        <f>IF(ISBLANK('3a. Príjmy a výdavky VS'!N54),"",'3a. Príjmy a výdavky VS'!N54/'1. Základné ukazovatele'!Q$17*100)</f>
        <v/>
      </c>
      <c r="O47" s="174" t="str">
        <f>IF(ISBLANK('3a. Príjmy a výdavky VS'!O54),"",'3a. Príjmy a výdavky VS'!O54/'1. Základné ukazovatele'!R$17*100)</f>
        <v/>
      </c>
      <c r="P47" s="174" t="str">
        <f>IF(ISBLANK('3a. Príjmy a výdavky VS'!P54),"",'3a. Príjmy a výdavky VS'!P54/'1. Základné ukazovatele'!S$17*100)</f>
        <v/>
      </c>
      <c r="Q47" s="174">
        <f>IF(ISBLANK('3a. Príjmy a výdavky VS'!Q54),"",'3a. Príjmy a výdavky VS'!Q54/'1. Základné ukazovatele'!T$17*100)</f>
        <v>0.24105191914418159</v>
      </c>
      <c r="R47" s="174">
        <f>IF(ISBLANK('3a. Príjmy a výdavky VS'!R54),"",'3a. Príjmy a výdavky VS'!R54/'1. Základné ukazovatele'!U$17*100)</f>
        <v>0.28477826121573457</v>
      </c>
      <c r="S47" s="174">
        <f>IF(ISBLANK('3a. Príjmy a výdavky VS'!S54),"",'3a. Príjmy a výdavky VS'!S54/'1. Základné ukazovatele'!V$17*100)</f>
        <v>0.28204904353038918</v>
      </c>
      <c r="T47" s="174">
        <f>IF(ISBLANK('3a. Príjmy a výdavky VS'!T54),"",'3a. Príjmy a výdavky VS'!T54/'1. Základné ukazovatele'!W$17*100)</f>
        <v>0.27939745495919976</v>
      </c>
      <c r="U47" s="174">
        <f>IF(ISBLANK('3a. Príjmy a výdavky VS'!U54),"",'3a. Príjmy a výdavky VS'!U54/'1. Základné ukazovatele'!X$17*100)</f>
        <v>0.29051535652862698</v>
      </c>
      <c r="V47" s="174">
        <f>IF(ISBLANK('3a. Príjmy a výdavky VS'!V54),"",'3a. Príjmy a výdavky VS'!V54/'1. Základné ukazovatele'!Y$17*100)</f>
        <v>0.28695103472945116</v>
      </c>
      <c r="W47" s="174">
        <f>IF(ISBLANK('3a. Príjmy a výdavky VS'!W54),"",'3a. Príjmy a výdavky VS'!W54/'1. Základné ukazovatele'!Z$17*100)</f>
        <v>0.21391859962409698</v>
      </c>
      <c r="X47" s="174">
        <f>IF(ISBLANK('3a. Príjmy a výdavky VS'!X54),"",'3a. Príjmy a výdavky VS'!X54/'1. Základné ukazovatele'!AA$17*100)</f>
        <v>0.30699970016037065</v>
      </c>
      <c r="Y47" s="174">
        <f>IF(ISBLANK('3a. Príjmy a výdavky VS'!Y54),"",'3a. Príjmy a výdavky VS'!Y54/'1. Základné ukazovatele'!AB$17*100)</f>
        <v>0.28018318680349313</v>
      </c>
      <c r="Z47" s="174">
        <f>IF(ISBLANK('3a. Príjmy a výdavky VS'!Z54),"",'3a. Príjmy a výdavky VS'!Z54/'1. Základné ukazovatele'!AC$17*100)</f>
        <v>0.19983074467634335</v>
      </c>
      <c r="AA47" s="174">
        <f>IF(ISBLANK('3a. Príjmy a výdavky VS'!AA54),"",'3a. Príjmy a výdavky VS'!AA54/'1. Základné ukazovatele'!AD$17*100)</f>
        <v>0.20517351253213764</v>
      </c>
      <c r="AB47" s="174">
        <f>IF(ISBLANK('3a. Príjmy a výdavky VS'!AB54),"",'3a. Príjmy a výdavky VS'!AB54/'1. Základné ukazovatele'!AE$17*100)</f>
        <v>0.22995742880562681</v>
      </c>
      <c r="AC47" s="174">
        <f>IF(ISBLANK('3a. Príjmy a výdavky VS'!AC54),"",'3a. Príjmy a výdavky VS'!AC54/'1. Základné ukazovatele'!AF$17*100)</f>
        <v>0.26120698977741869</v>
      </c>
      <c r="AD47" s="174">
        <f>IF(ISBLANK('3a. Príjmy a výdavky VS'!AD54),"",'3a. Príjmy a výdavky VS'!AD54/'1. Základné ukazovatele'!AG$17*100)</f>
        <v>0.26541617819460728</v>
      </c>
      <c r="AE47" s="174">
        <f>IF(ISBLANK('3a. Príjmy a výdavky VS'!AE54),"",'3a. Príjmy a výdavky VS'!AE54/'1. Základné ukazovatele'!AH$17*100)</f>
        <v>0.28176841768563082</v>
      </c>
      <c r="AF47" s="172">
        <f>IF(ISBLANK('3a. Príjmy a výdavky VS'!AF54),"",'3a. Príjmy a výdavky VS'!AF54/'1. Základné ukazovatele'!AI$17*100)</f>
        <v>0.25995532700438978</v>
      </c>
      <c r="AG47" s="172">
        <f>IF(ISBLANK('3a. Príjmy a výdavky VS'!AG54),"",'3a. Príjmy a výdavky VS'!AG54/'1. Základné ukazovatele'!AJ$17*100)</f>
        <v>0.24117475957189019</v>
      </c>
      <c r="AH47" s="335">
        <f>IF(ISBLANK('3a. Príjmy a výdavky VS'!AH54),"",'3a. Príjmy a výdavky VS'!AH54/'1. Základné ukazovatele'!AK$17*100)</f>
        <v>0.24479089865197465</v>
      </c>
      <c r="AI47" s="335">
        <f>IF(ISBLANK('3a. Príjmy a výdavky VS'!AI54),"",'3a. Príjmy a výdavky VS'!AI54/'1. Základné ukazovatele'!AL$17*100)</f>
        <v>0.25316542548755028</v>
      </c>
      <c r="AJ47" s="335">
        <f>IF(ISBLANK('3a. Príjmy a výdavky VS'!AJ54),"",'3a. Príjmy a výdavky VS'!AJ54/'1. Základné ukazovatele'!AM$17*100)</f>
        <v>0.24890994474724301</v>
      </c>
      <c r="AK47" s="335">
        <f>IF(ISBLANK('3a. Príjmy a výdavky VS'!AK54),"",'3a. Príjmy a výdavky VS'!AK54/'1. Základné ukazovatele'!AN$17*100)</f>
        <v>0.23876090640097741</v>
      </c>
    </row>
    <row r="48" spans="1:37" ht="16.5" customHeight="1">
      <c r="A48" s="122" t="s">
        <v>231</v>
      </c>
      <c r="B48" s="122" t="s">
        <v>232</v>
      </c>
      <c r="C48" s="134" t="s">
        <v>233</v>
      </c>
      <c r="D48" s="174" t="str">
        <f>IF(ISBLANK('3a. Príjmy a výdavky VS'!D55),"",'3a. Príjmy a výdavky VS'!D55/'1. Základné ukazovatele'!G$17*100)</f>
        <v/>
      </c>
      <c r="E48" s="174" t="str">
        <f>IF(ISBLANK('3a. Príjmy a výdavky VS'!E55),"",'3a. Príjmy a výdavky VS'!E55/'1. Základné ukazovatele'!H$17*100)</f>
        <v/>
      </c>
      <c r="F48" s="174" t="str">
        <f>IF(ISBLANK('3a. Príjmy a výdavky VS'!F55),"",'3a. Príjmy a výdavky VS'!F55/'1. Základné ukazovatele'!I$17*100)</f>
        <v/>
      </c>
      <c r="G48" s="174" t="str">
        <f>IF(ISBLANK('3a. Príjmy a výdavky VS'!G55),"",'3a. Príjmy a výdavky VS'!G55/'1. Základné ukazovatele'!J$17*100)</f>
        <v/>
      </c>
      <c r="H48" s="174" t="str">
        <f>IF(ISBLANK('3a. Príjmy a výdavky VS'!H55),"",'3a. Príjmy a výdavky VS'!H55/'1. Základné ukazovatele'!K$17*100)</f>
        <v/>
      </c>
      <c r="I48" s="174" t="str">
        <f>IF(ISBLANK('3a. Príjmy a výdavky VS'!I55),"",'3a. Príjmy a výdavky VS'!I55/'1. Základné ukazovatele'!L$17*100)</f>
        <v/>
      </c>
      <c r="J48" s="174" t="str">
        <f>IF(ISBLANK('3a. Príjmy a výdavky VS'!J55),"",'3a. Príjmy a výdavky VS'!J55/'1. Základné ukazovatele'!M$17*100)</f>
        <v/>
      </c>
      <c r="K48" s="174" t="str">
        <f>IF(ISBLANK('3a. Príjmy a výdavky VS'!K55),"",'3a. Príjmy a výdavky VS'!K55/'1. Základné ukazovatele'!N$17*100)</f>
        <v/>
      </c>
      <c r="L48" s="174" t="str">
        <f>IF(ISBLANK('3a. Príjmy a výdavky VS'!L55),"",'3a. Príjmy a výdavky VS'!L55/'1. Základné ukazovatele'!O$17*100)</f>
        <v/>
      </c>
      <c r="M48" s="174" t="str">
        <f>IF(ISBLANK('3a. Príjmy a výdavky VS'!M55),"",'3a. Príjmy a výdavky VS'!M55/'1. Základné ukazovatele'!P$17*100)</f>
        <v/>
      </c>
      <c r="N48" s="174" t="str">
        <f>IF(ISBLANK('3a. Príjmy a výdavky VS'!N55),"",'3a. Príjmy a výdavky VS'!N55/'1. Základné ukazovatele'!Q$17*100)</f>
        <v/>
      </c>
      <c r="O48" s="174" t="str">
        <f>IF(ISBLANK('3a. Príjmy a výdavky VS'!O55),"",'3a. Príjmy a výdavky VS'!O55/'1. Základné ukazovatele'!R$17*100)</f>
        <v/>
      </c>
      <c r="P48" s="174" t="str">
        <f>IF(ISBLANK('3a. Príjmy a výdavky VS'!P55),"",'3a. Príjmy a výdavky VS'!P55/'1. Základné ukazovatele'!S$17*100)</f>
        <v/>
      </c>
      <c r="Q48" s="174">
        <f>IF(ISBLANK('3a. Príjmy a výdavky VS'!Q55),"",'3a. Príjmy a výdavky VS'!Q55/'1. Základné ukazovatele'!T$17*100)</f>
        <v>0.30331288307763238</v>
      </c>
      <c r="R48" s="174">
        <f>IF(ISBLANK('3a. Príjmy a výdavky VS'!R55),"",'3a. Príjmy a výdavky VS'!R55/'1. Základné ukazovatele'!U$17*100)</f>
        <v>0.67726691551492391</v>
      </c>
      <c r="S48" s="174">
        <f>IF(ISBLANK('3a. Príjmy a výdavky VS'!S55),"",'3a. Príjmy a výdavky VS'!S55/'1. Základné ukazovatele'!V$17*100)</f>
        <v>0.40146551485812643</v>
      </c>
      <c r="T48" s="174">
        <f>IF(ISBLANK('3a. Príjmy a výdavky VS'!T55),"",'3a. Príjmy a výdavky VS'!T55/'1. Základné ukazovatele'!W$17*100)</f>
        <v>0.67897584095938124</v>
      </c>
      <c r="U48" s="174">
        <f>IF(ISBLANK('3a. Príjmy a výdavky VS'!U55),"",'3a. Príjmy a výdavky VS'!U55/'1. Základné ukazovatele'!X$17*100)</f>
        <v>0.72520331599021248</v>
      </c>
      <c r="V48" s="174">
        <f>IF(ISBLANK('3a. Príjmy a výdavky VS'!V55),"",'3a. Príjmy a výdavky VS'!V55/'1. Základné ukazovatele'!Y$17*100)</f>
        <v>0.95647129592043156</v>
      </c>
      <c r="W48" s="174">
        <f>IF(ISBLANK('3a. Príjmy a výdavky VS'!W55),"",'3a. Príjmy a výdavky VS'!W55/'1. Základné ukazovatele'!Z$17*100)</f>
        <v>0.96158292005334212</v>
      </c>
      <c r="X48" s="174">
        <f>IF(ISBLANK('3a. Príjmy a výdavky VS'!X55),"",'3a. Príjmy a výdavky VS'!X55/'1. Základné ukazovatele'!AA$17*100)</f>
        <v>0.77130323242050192</v>
      </c>
      <c r="Y48" s="174">
        <f>IF(ISBLANK('3a. Príjmy a výdavky VS'!Y55),"",'3a. Príjmy a výdavky VS'!Y55/'1. Základné ukazovatele'!AB$17*100)</f>
        <v>0.67941574289158746</v>
      </c>
      <c r="Z48" s="174">
        <f>IF(ISBLANK('3a. Príjmy a výdavky VS'!Z55),"",'3a. Príjmy a výdavky VS'!Z55/'1. Základné ukazovatele'!AC$17*100)</f>
        <v>0.70228129811064921</v>
      </c>
      <c r="AA48" s="174">
        <f>IF(ISBLANK('3a. Príjmy a výdavky VS'!AA55),"",'3a. Príjmy a výdavky VS'!AA55/'1. Základné ukazovatele'!AD$17*100)</f>
        <v>0.6505114011602211</v>
      </c>
      <c r="AB48" s="174">
        <f>IF(ISBLANK('3a. Príjmy a výdavky VS'!AB55),"",'3a. Príjmy a výdavky VS'!AB55/'1. Základné ukazovatele'!AE$17*100)</f>
        <v>0.59881012189640137</v>
      </c>
      <c r="AC48" s="174">
        <f>IF(ISBLANK('3a. Príjmy a výdavky VS'!AC55),"",'3a. Príjmy a výdavky VS'!AC55/'1. Základné ukazovatele'!AF$17*100)</f>
        <v>0.90412380752454924</v>
      </c>
      <c r="AD48" s="174">
        <f>IF(ISBLANK('3a. Príjmy a výdavky VS'!AD55),"",'3a. Príjmy a výdavky VS'!AD55/'1. Základné ukazovatele'!AG$17*100)</f>
        <v>0.95443205619349869</v>
      </c>
      <c r="AE48" s="174">
        <f>IF(ISBLANK('3a. Príjmy a výdavky VS'!AE55),"",'3a. Príjmy a výdavky VS'!AE55/'1. Základné ukazovatele'!AH$17*100)</f>
        <v>0.64008000261707776</v>
      </c>
      <c r="AF48" s="172">
        <f>IF(ISBLANK('3a. Príjmy a výdavky VS'!AF55),"",'3a. Príjmy a výdavky VS'!AF55/'1. Základné ukazovatele'!AI$17*100)</f>
        <v>2.9950352571039107</v>
      </c>
      <c r="AG48" s="172">
        <f>IF(ISBLANK('3a. Príjmy a výdavky VS'!AG55),"",'3a. Príjmy a výdavky VS'!AG55/'1. Základné ukazovatele'!AJ$17*100)</f>
        <v>1.3037047725275623</v>
      </c>
      <c r="AH48" s="335">
        <f>IF(ISBLANK('3a. Príjmy a výdavky VS'!AH55),"",'3a. Príjmy a výdavky VS'!AH55/'1. Základné ukazovatele'!AK$17*100)</f>
        <v>0.69052250084269551</v>
      </c>
      <c r="AI48" s="335">
        <f>IF(ISBLANK('3a. Príjmy a výdavky VS'!AI55),"",'3a. Príjmy a výdavky VS'!AI55/'1. Základné ukazovatele'!AL$17*100)</f>
        <v>0.2894327002382035</v>
      </c>
      <c r="AJ48" s="335">
        <f>IF(ISBLANK('3a. Príjmy a výdavky VS'!AJ55),"",'3a. Príjmy a výdavky VS'!AJ55/'1. Základné ukazovatele'!AM$17*100)</f>
        <v>0.23832666265206393</v>
      </c>
      <c r="AK48" s="335">
        <f>IF(ISBLANK('3a. Príjmy a výdavky VS'!AK55),"",'3a. Príjmy a výdavky VS'!AK55/'1. Základné ukazovatele'!AN$17*100)</f>
        <v>0.21239803880717423</v>
      </c>
    </row>
    <row r="49" spans="1:37" ht="16.5" customHeight="1">
      <c r="A49" s="127" t="s">
        <v>234</v>
      </c>
      <c r="B49" s="127" t="s">
        <v>235</v>
      </c>
      <c r="C49" s="140" t="s">
        <v>236</v>
      </c>
      <c r="D49" s="174">
        <f>IF(ISBLANK('3a. Príjmy a výdavky VS'!D56),"",'3a. Príjmy a výdavky VS'!D56/'1. Základné ukazovatele'!G$17*100)</f>
        <v>2.3397594331850389</v>
      </c>
      <c r="E49" s="174">
        <f>IF(ISBLANK('3a. Príjmy a výdavky VS'!E56),"",'3a. Príjmy a výdavky VS'!E56/'1. Základné ukazovatele'!H$17*100)</f>
        <v>2.495943473824731</v>
      </c>
      <c r="F49" s="174">
        <f>IF(ISBLANK('3a. Príjmy a výdavky VS'!F56),"",'3a. Príjmy a výdavky VS'!F56/'1. Základné ukazovatele'!I$17*100)</f>
        <v>2.3927416237768782</v>
      </c>
      <c r="G49" s="174">
        <f>IF(ISBLANK('3a. Príjmy a výdavky VS'!G56),"",'3a. Príjmy a výdavky VS'!G56/'1. Základné ukazovatele'!J$17*100)</f>
        <v>2.538840187044936</v>
      </c>
      <c r="H49" s="174">
        <f>IF(ISBLANK('3a. Príjmy a výdavky VS'!H56),"",'3a. Príjmy a výdavky VS'!H56/'1. Základné ukazovatele'!K$17*100)</f>
        <v>3.386791826407261</v>
      </c>
      <c r="I49" s="174">
        <f>IF(ISBLANK('3a. Príjmy a výdavky VS'!I56),"",'3a. Príjmy a výdavky VS'!I56/'1. Základné ukazovatele'!L$17*100)</f>
        <v>4.0452706120384416</v>
      </c>
      <c r="J49" s="174">
        <f>IF(ISBLANK('3a. Príjmy a výdavky VS'!J56),"",'3a. Príjmy a výdavky VS'!J56/'1. Základné ukazovatele'!M$17*100)</f>
        <v>3.9944851387314064</v>
      </c>
      <c r="K49" s="174">
        <f>IF(ISBLANK('3a. Príjmy a výdavky VS'!K56),"",'3a. Príjmy a výdavky VS'!K56/'1. Základné ukazovatele'!N$17*100)</f>
        <v>3.5632455288391887</v>
      </c>
      <c r="L49" s="174">
        <f>IF(ISBLANK('3a. Príjmy a výdavky VS'!L56),"",'3a. Príjmy a výdavky VS'!L56/'1. Základné ukazovatele'!O$17*100)</f>
        <v>2.5257880803379691</v>
      </c>
      <c r="M49" s="174">
        <f>IF(ISBLANK('3a. Príjmy a výdavky VS'!M56),"",'3a. Príjmy a výdavky VS'!M56/'1. Základné ukazovatele'!P$17*100)</f>
        <v>2.1853694170029221</v>
      </c>
      <c r="N49" s="174">
        <f>IF(ISBLANK('3a. Príjmy a výdavky VS'!N56),"",'3a. Príjmy a výdavky VS'!N56/'1. Základné ukazovatele'!Q$17*100)</f>
        <v>1.7302524668877135</v>
      </c>
      <c r="O49" s="174">
        <f>IF(ISBLANK('3a. Príjmy a výdavky VS'!O56),"",'3a. Príjmy a výdavky VS'!O56/'1. Základné ukazovatele'!R$17*100)</f>
        <v>1.4548590838185524</v>
      </c>
      <c r="P49" s="174">
        <f>IF(ISBLANK('3a. Príjmy a výdavky VS'!P56),"",'3a. Príjmy a výdavky VS'!P56/'1. Základné ukazovatele'!S$17*100)</f>
        <v>1.4094494046441399</v>
      </c>
      <c r="Q49" s="174">
        <f>IF(ISBLANK('3a. Príjmy a výdavky VS'!Q56),"",'3a. Príjmy a výdavky VS'!Q56/'1. Základné ukazovatele'!T$17*100)</f>
        <v>1.3527742040883008</v>
      </c>
      <c r="R49" s="174">
        <f>IF(ISBLANK('3a. Príjmy a výdavky VS'!R56),"",'3a. Príjmy a výdavky VS'!R56/'1. Základné ukazovatele'!U$17*100)</f>
        <v>1.4584568597972682</v>
      </c>
      <c r="S49" s="174">
        <f>IF(ISBLANK('3a. Príjmy a výdavky VS'!S56),"",'3a. Príjmy a výdavky VS'!S56/'1. Základné ukazovatele'!V$17*100)</f>
        <v>1.2867269925662081</v>
      </c>
      <c r="T49" s="174">
        <f>IF(ISBLANK('3a. Príjmy a výdavky VS'!T56),"",'3a. Príjmy a výdavky VS'!T56/'1. Základné ukazovatele'!W$17*100)</f>
        <v>1.5452739443944186</v>
      </c>
      <c r="U49" s="174">
        <f>IF(ISBLANK('3a. Príjmy a výdavky VS'!U56),"",'3a. Príjmy a výdavky VS'!U56/'1. Základné ukazovatele'!X$17*100)</f>
        <v>1.780708988221507</v>
      </c>
      <c r="V49" s="174">
        <f>IF(ISBLANK('3a. Príjmy a výdavky VS'!V56),"",'3a. Príjmy a výdavky VS'!V56/'1. Základné ukazovatele'!Y$17*100)</f>
        <v>1.9001174930703204</v>
      </c>
      <c r="W49" s="174">
        <f>IF(ISBLANK('3a. Príjmy a výdavky VS'!W56),"",'3a. Príjmy a výdavky VS'!W56/'1. Základné ukazovatele'!Z$17*100)</f>
        <v>1.9252282128410458</v>
      </c>
      <c r="X49" s="174">
        <f>IF(ISBLANK('3a. Príjmy a výdavky VS'!X56),"",'3a. Príjmy a výdavky VS'!X56/'1. Základné ukazovatele'!AA$17*100)</f>
        <v>1.7527691620539885</v>
      </c>
      <c r="Y49" s="174">
        <f>IF(ISBLANK('3a. Príjmy a výdavky VS'!Y56),"",'3a. Príjmy a výdavky VS'!Y56/'1. Základné ukazovatele'!AB$17*100)</f>
        <v>1.6824370019700667</v>
      </c>
      <c r="Z49" s="174">
        <f>IF(ISBLANK('3a. Príjmy a výdavky VS'!Z56),"",'3a. Príjmy a výdavky VS'!Z56/'1. Základné ukazovatele'!AC$17*100)</f>
        <v>1.4364080206778687</v>
      </c>
      <c r="AA49" s="174">
        <f>IF(ISBLANK('3a. Príjmy a výdavky VS'!AA56),"",'3a. Príjmy a výdavky VS'!AA56/'1. Základné ukazovatele'!AD$17*100)</f>
        <v>1.3400719350347101</v>
      </c>
      <c r="AB49" s="174">
        <f>IF(ISBLANK('3a. Príjmy a výdavky VS'!AB56),"",'3a. Príjmy a výdavky VS'!AB56/'1. Základné ukazovatele'!AE$17*100)</f>
        <v>1.2321436315079723</v>
      </c>
      <c r="AC49" s="174">
        <f>IF(ISBLANK('3a. Príjmy a výdavky VS'!AC56),"",'3a. Príjmy a výdavky VS'!AC56/'1. Základné ukazovatele'!AF$17*100)</f>
        <v>1.1711746956656341</v>
      </c>
      <c r="AD49" s="174">
        <f>IF(ISBLANK('3a. Príjmy a výdavky VS'!AD56),"",'3a. Príjmy a výdavky VS'!AD56/'1. Základné ukazovatele'!AG$17*100)</f>
        <v>1.078218642546366</v>
      </c>
      <c r="AE49" s="174">
        <f>IF(ISBLANK('3a. Príjmy a výdavky VS'!AE56),"",'3a. Príjmy a výdavky VS'!AE56/'1. Základné ukazovatele'!AH$17*100)</f>
        <v>1.0349625248985883</v>
      </c>
      <c r="AF49" s="172">
        <f>IF(ISBLANK('3a. Príjmy a výdavky VS'!AF56),"",'3a. Príjmy a výdavky VS'!AF56/'1. Základné ukazovatele'!AI$17*100)</f>
        <v>1.1531745929201538</v>
      </c>
      <c r="AG49" s="172">
        <f>IF(ISBLANK('3a. Príjmy a výdavky VS'!AG56),"",'3a. Príjmy a výdavky VS'!AG56/'1. Základné ukazovatele'!AJ$17*100)</f>
        <v>1.4115193254805318</v>
      </c>
      <c r="AH49" s="335">
        <f>IF(ISBLANK('3a. Príjmy a výdavky VS'!AH56),"",'3a. Príjmy a výdavky VS'!AH56/'1. Základné ukazovatele'!AK$17*100)</f>
        <v>1.6024111043099361</v>
      </c>
      <c r="AI49" s="335">
        <f>IF(ISBLANK('3a. Príjmy a výdavky VS'!AI56),"",'3a. Príjmy a výdavky VS'!AI56/'1. Základné ukazovatele'!AL$17*100)</f>
        <v>1.6050660390465252</v>
      </c>
      <c r="AJ49" s="335">
        <f>IF(ISBLANK('3a. Príjmy a výdavky VS'!AJ56),"",'3a. Príjmy a výdavky VS'!AJ56/'1. Základné ukazovatele'!AM$17*100)</f>
        <v>1.7239213036750429</v>
      </c>
      <c r="AK49" s="335">
        <f>IF(ISBLANK('3a. Príjmy a výdavky VS'!AK56),"",'3a. Príjmy a výdavky VS'!AK56/'1. Základné ukazovatele'!AN$17*100)</f>
        <v>1.8412571560477282</v>
      </c>
    </row>
    <row r="50" spans="1:37" ht="16.5" customHeight="1">
      <c r="A50" s="137" t="s">
        <v>237</v>
      </c>
      <c r="B50" s="138" t="s">
        <v>174</v>
      </c>
      <c r="C50" s="105" t="s">
        <v>238</v>
      </c>
      <c r="D50" s="174">
        <f>IF(ISBLANK('3a. Príjmy a výdavky VS'!D57),"",'3a. Príjmy a výdavky VS'!D57/'1. Základné ukazovatele'!G$17*100)</f>
        <v>2.3312711894026772</v>
      </c>
      <c r="E50" s="174">
        <f>IF(ISBLANK('3a. Príjmy a výdavky VS'!E57),"",'3a. Príjmy a výdavky VS'!E57/'1. Základné ukazovatele'!H$17*100)</f>
        <v>2.495943473824731</v>
      </c>
      <c r="F50" s="174">
        <f>IF(ISBLANK('3a. Príjmy a výdavky VS'!F57),"",'3a. Príjmy a výdavky VS'!F57/'1. Základné ukazovatele'!I$17*100)</f>
        <v>2.3927416237768782</v>
      </c>
      <c r="G50" s="174">
        <f>IF(ISBLANK('3a. Príjmy a výdavky VS'!G57),"",'3a. Príjmy a výdavky VS'!G57/'1. Základné ukazovatele'!J$17*100)</f>
        <v>2.538840187044936</v>
      </c>
      <c r="H50" s="174">
        <f>IF(ISBLANK('3a. Príjmy a výdavky VS'!H57),"",'3a. Príjmy a výdavky VS'!H57/'1. Základné ukazovatele'!K$17*100)</f>
        <v>3.386791826407261</v>
      </c>
      <c r="I50" s="174">
        <f>IF(ISBLANK('3a. Príjmy a výdavky VS'!I57),"",'3a. Príjmy a výdavky VS'!I57/'1. Základné ukazovatele'!L$17*100)</f>
        <v>4.0452706120384416</v>
      </c>
      <c r="J50" s="174">
        <f>IF(ISBLANK('3a. Príjmy a výdavky VS'!J57),"",'3a. Príjmy a výdavky VS'!J57/'1. Základné ukazovatele'!M$17*100)</f>
        <v>3.9944851387314064</v>
      </c>
      <c r="K50" s="174">
        <f>IF(ISBLANK('3a. Príjmy a výdavky VS'!K57),"",'3a. Príjmy a výdavky VS'!K57/'1. Základné ukazovatele'!N$17*100)</f>
        <v>3.5632455288391887</v>
      </c>
      <c r="L50" s="174">
        <f>IF(ISBLANK('3a. Príjmy a výdavky VS'!L57),"",'3a. Príjmy a výdavky VS'!L57/'1. Základné ukazovatele'!O$17*100)</f>
        <v>2.5257880803379691</v>
      </c>
      <c r="M50" s="174">
        <f>IF(ISBLANK('3a. Príjmy a výdavky VS'!M57),"",'3a. Príjmy a výdavky VS'!M57/'1. Základné ukazovatele'!P$17*100)</f>
        <v>2.1853694170029221</v>
      </c>
      <c r="N50" s="174">
        <f>IF(ISBLANK('3a. Príjmy a výdavky VS'!N57),"",'3a. Príjmy a výdavky VS'!N57/'1. Základné ukazovatele'!Q$17*100)</f>
        <v>1.7302524668877135</v>
      </c>
      <c r="O50" s="174">
        <f>IF(ISBLANK('3a. Príjmy a výdavky VS'!O57),"",'3a. Príjmy a výdavky VS'!O57/'1. Základné ukazovatele'!R$17*100)</f>
        <v>1.4548590838185524</v>
      </c>
      <c r="P50" s="174">
        <f>IF(ISBLANK('3a. Príjmy a výdavky VS'!P57),"",'3a. Príjmy a výdavky VS'!P57/'1. Základné ukazovatele'!S$17*100)</f>
        <v>1.4094494046441399</v>
      </c>
      <c r="Q50" s="174">
        <f>IF(ISBLANK('3a. Príjmy a výdavky VS'!Q57),"",'3a. Príjmy a výdavky VS'!Q57/'1. Základné ukazovatele'!T$17*100)</f>
        <v>1.3527742040883008</v>
      </c>
      <c r="R50" s="174">
        <f>IF(ISBLANK('3a. Príjmy a výdavky VS'!R57),"",'3a. Príjmy a výdavky VS'!R57/'1. Základné ukazovatele'!U$17*100)</f>
        <v>1.4584568597972682</v>
      </c>
      <c r="S50" s="174">
        <f>IF(ISBLANK('3a. Príjmy a výdavky VS'!S57),"",'3a. Príjmy a výdavky VS'!S57/'1. Základné ukazovatele'!V$17*100)</f>
        <v>1.2867269925662081</v>
      </c>
      <c r="T50" s="174">
        <f>IF(ISBLANK('3a. Príjmy a výdavky VS'!T57),"",'3a. Príjmy a výdavky VS'!T57/'1. Základné ukazovatele'!W$17*100)</f>
        <v>1.5452739443944186</v>
      </c>
      <c r="U50" s="174">
        <f>IF(ISBLANK('3a. Príjmy a výdavky VS'!U57),"",'3a. Príjmy a výdavky VS'!U57/'1. Základné ukazovatele'!X$17*100)</f>
        <v>1.780708988221507</v>
      </c>
      <c r="V50" s="174">
        <f>IF(ISBLANK('3a. Príjmy a výdavky VS'!V57),"",'3a. Príjmy a výdavky VS'!V57/'1. Základné ukazovatele'!Y$17*100)</f>
        <v>1.9001174930703204</v>
      </c>
      <c r="W50" s="174">
        <f>IF(ISBLANK('3a. Príjmy a výdavky VS'!W57),"",'3a. Príjmy a výdavky VS'!W57/'1. Základné ukazovatele'!Z$17*100)</f>
        <v>1.9252282128410458</v>
      </c>
      <c r="X50" s="174">
        <f>IF(ISBLANK('3a. Príjmy a výdavky VS'!X57),"",'3a. Príjmy a výdavky VS'!X57/'1. Základné ukazovatele'!AA$17*100)</f>
        <v>1.7527691620539885</v>
      </c>
      <c r="Y50" s="174">
        <f>IF(ISBLANK('3a. Príjmy a výdavky VS'!Y57),"",'3a. Príjmy a výdavky VS'!Y57/'1. Základné ukazovatele'!AB$17*100)</f>
        <v>1.6824370019700667</v>
      </c>
      <c r="Z50" s="174">
        <f>IF(ISBLANK('3a. Príjmy a výdavky VS'!Z57),"",'3a. Príjmy a výdavky VS'!Z57/'1. Základné ukazovatele'!AC$17*100)</f>
        <v>1.4364080206778687</v>
      </c>
      <c r="AA50" s="174">
        <f>IF(ISBLANK('3a. Príjmy a výdavky VS'!AA57),"",'3a. Príjmy a výdavky VS'!AA57/'1. Základné ukazovatele'!AD$17*100)</f>
        <v>1.3400719350347101</v>
      </c>
      <c r="AB50" s="174">
        <f>IF(ISBLANK('3a. Príjmy a výdavky VS'!AB57),"",'3a. Príjmy a výdavky VS'!AB57/'1. Základné ukazovatele'!AE$17*100)</f>
        <v>1.2321436315079723</v>
      </c>
      <c r="AC50" s="174">
        <f>IF(ISBLANK('3a. Príjmy a výdavky VS'!AC57),"",'3a. Príjmy a výdavky VS'!AC57/'1. Základné ukazovatele'!AF$17*100)</f>
        <v>1.1711746956656341</v>
      </c>
      <c r="AD50" s="174">
        <f>IF(ISBLANK('3a. Príjmy a výdavky VS'!AD57),"",'3a. Príjmy a výdavky VS'!AD57/'1. Základné ukazovatele'!AG$17*100)</f>
        <v>1.078218642546366</v>
      </c>
      <c r="AE50" s="174">
        <f>IF(ISBLANK('3a. Príjmy a výdavky VS'!AE57),"",'3a. Príjmy a výdavky VS'!AE57/'1. Základné ukazovatele'!AH$17*100)</f>
        <v>1.0349625248985883</v>
      </c>
      <c r="AF50" s="172">
        <f>IF(ISBLANK('3a. Príjmy a výdavky VS'!AF57),"",'3a. Príjmy a výdavky VS'!AF57/'1. Základné ukazovatele'!AI$17*100)</f>
        <v>1.1531745929201538</v>
      </c>
      <c r="AG50" s="172">
        <f>IF(ISBLANK('3a. Príjmy a výdavky VS'!AG57),"",'3a. Príjmy a výdavky VS'!AG57/'1. Základné ukazovatele'!AJ$17*100)</f>
        <v>1.4115193254805318</v>
      </c>
      <c r="AH50" s="335">
        <f>IF(ISBLANK('3a. Príjmy a výdavky VS'!AH57),"",'3a. Príjmy a výdavky VS'!AH57/'1. Základné ukazovatele'!AK$17*100)</f>
        <v>1.6024111043099361</v>
      </c>
      <c r="AI50" s="335">
        <f>IF(ISBLANK('3a. Príjmy a výdavky VS'!AI57),"",'3a. Príjmy a výdavky VS'!AI57/'1. Základné ukazovatele'!AL$17*100)</f>
        <v>1.6050660390465252</v>
      </c>
      <c r="AJ50" s="335">
        <f>IF(ISBLANK('3a. Príjmy a výdavky VS'!AJ57),"",'3a. Príjmy a výdavky VS'!AJ57/'1. Základné ukazovatele'!AM$17*100)</f>
        <v>1.7239213036750429</v>
      </c>
      <c r="AK50" s="335">
        <f>IF(ISBLANK('3a. Príjmy a výdavky VS'!AK57),"",'3a. Príjmy a výdavky VS'!AK57/'1. Základné ukazovatele'!AN$17*100)</f>
        <v>1.8412571560477282</v>
      </c>
    </row>
    <row r="51" spans="1:37" ht="16.5" customHeight="1">
      <c r="A51" s="137" t="s">
        <v>239</v>
      </c>
      <c r="B51" s="138" t="s">
        <v>240</v>
      </c>
      <c r="C51" s="105" t="s">
        <v>241</v>
      </c>
      <c r="D51" s="172">
        <f>IF(ISBLANK('3a. Príjmy a výdavky VS'!D58),"",'3a. Príjmy a výdavky VS'!D58/'1. Základné ukazovatele'!G$17*100)</f>
        <v>8.7842223536666736E-3</v>
      </c>
      <c r="E51" s="172">
        <f>IF(ISBLANK('3a. Príjmy a výdavky VS'!E58),"",'3a. Príjmy a výdavky VS'!E58/'1. Základné ukazovatele'!H$17*100)</f>
        <v>0</v>
      </c>
      <c r="F51" s="172">
        <f>IF(ISBLANK('3a. Príjmy a výdavky VS'!F58),"",'3a. Príjmy a výdavky VS'!F58/'1. Základné ukazovatele'!I$17*100)</f>
        <v>0</v>
      </c>
      <c r="G51" s="172">
        <f>IF(ISBLANK('3a. Príjmy a výdavky VS'!G58),"",'3a. Príjmy a výdavky VS'!G58/'1. Základné ukazovatele'!J$17*100)</f>
        <v>0</v>
      </c>
      <c r="H51" s="172">
        <f>IF(ISBLANK('3a. Príjmy a výdavky VS'!H58),"",'3a. Príjmy a výdavky VS'!H58/'1. Základné ukazovatele'!K$17*100)</f>
        <v>0</v>
      </c>
      <c r="I51" s="172">
        <f>IF(ISBLANK('3a. Príjmy a výdavky VS'!I58),"",'3a. Príjmy a výdavky VS'!I58/'1. Základné ukazovatele'!L$17*100)</f>
        <v>0</v>
      </c>
      <c r="J51" s="172">
        <f>IF(ISBLANK('3a. Príjmy a výdavky VS'!J58),"",'3a. Príjmy a výdavky VS'!J58/'1. Základné ukazovatele'!M$17*100)</f>
        <v>0</v>
      </c>
      <c r="K51" s="172">
        <f>IF(ISBLANK('3a. Príjmy a výdavky VS'!K58),"",'3a. Príjmy a výdavky VS'!K58/'1. Základné ukazovatele'!N$17*100)</f>
        <v>0</v>
      </c>
      <c r="L51" s="172">
        <f>IF(ISBLANK('3a. Príjmy a výdavky VS'!L58),"",'3a. Príjmy a výdavky VS'!L58/'1. Základné ukazovatele'!O$17*100)</f>
        <v>0</v>
      </c>
      <c r="M51" s="172">
        <f>IF(ISBLANK('3a. Príjmy a výdavky VS'!M58),"",'3a. Príjmy a výdavky VS'!M58/'1. Základné ukazovatele'!P$17*100)</f>
        <v>0</v>
      </c>
      <c r="N51" s="172">
        <f>IF(ISBLANK('3a. Príjmy a výdavky VS'!N58),"",'3a. Príjmy a výdavky VS'!N58/'1. Základné ukazovatele'!Q$17*100)</f>
        <v>0</v>
      </c>
      <c r="O51" s="172">
        <f>IF(ISBLANK('3a. Príjmy a výdavky VS'!O58),"",'3a. Príjmy a výdavky VS'!O58/'1. Základné ukazovatele'!R$17*100)</f>
        <v>0</v>
      </c>
      <c r="P51" s="172">
        <f>IF(ISBLANK('3a. Príjmy a výdavky VS'!P58),"",'3a. Príjmy a výdavky VS'!P58/'1. Základné ukazovatele'!S$17*100)</f>
        <v>0</v>
      </c>
      <c r="Q51" s="172">
        <f>IF(ISBLANK('3a. Príjmy a výdavky VS'!Q58),"",'3a. Príjmy a výdavky VS'!Q58/'1. Základné ukazovatele'!T$17*100)</f>
        <v>0</v>
      </c>
      <c r="R51" s="172">
        <f>IF(ISBLANK('3a. Príjmy a výdavky VS'!R58),"",'3a. Príjmy a výdavky VS'!R58/'1. Základné ukazovatele'!U$17*100)</f>
        <v>0</v>
      </c>
      <c r="S51" s="172">
        <f>IF(ISBLANK('3a. Príjmy a výdavky VS'!S58),"",'3a. Príjmy a výdavky VS'!S58/'1. Základné ukazovatele'!V$17*100)</f>
        <v>0</v>
      </c>
      <c r="T51" s="172">
        <f>IF(ISBLANK('3a. Príjmy a výdavky VS'!T58),"",'3a. Príjmy a výdavky VS'!T58/'1. Základné ukazovatele'!W$17*100)</f>
        <v>0</v>
      </c>
      <c r="U51" s="172">
        <f>IF(ISBLANK('3a. Príjmy a výdavky VS'!U58),"",'3a. Príjmy a výdavky VS'!U58/'1. Základné ukazovatele'!X$17*100)</f>
        <v>0</v>
      </c>
      <c r="V51" s="172">
        <f>IF(ISBLANK('3a. Príjmy a výdavky VS'!V58),"",'3a. Príjmy a výdavky VS'!V58/'1. Základné ukazovatele'!Y$17*100)</f>
        <v>0</v>
      </c>
      <c r="W51" s="172">
        <f>IF(ISBLANK('3a. Príjmy a výdavky VS'!W58),"",'3a. Príjmy a výdavky VS'!W58/'1. Základné ukazovatele'!Z$17*100)</f>
        <v>0</v>
      </c>
      <c r="X51" s="172">
        <f>IF(ISBLANK('3a. Príjmy a výdavky VS'!X58),"",'3a. Príjmy a výdavky VS'!X58/'1. Základné ukazovatele'!AA$17*100)</f>
        <v>0</v>
      </c>
      <c r="Y51" s="172">
        <f>IF(ISBLANK('3a. Príjmy a výdavky VS'!Y58),"",'3a. Príjmy a výdavky VS'!Y58/'1. Základné ukazovatele'!AB$17*100)</f>
        <v>0</v>
      </c>
      <c r="Z51" s="172">
        <f>IF(ISBLANK('3a. Príjmy a výdavky VS'!Z58),"",'3a. Príjmy a výdavky VS'!Z58/'1. Základné ukazovatele'!AC$17*100)</f>
        <v>0</v>
      </c>
      <c r="AA51" s="172">
        <f>IF(ISBLANK('3a. Príjmy a výdavky VS'!AA58),"",'3a. Príjmy a výdavky VS'!AA58/'1. Základné ukazovatele'!AD$17*100)</f>
        <v>0</v>
      </c>
      <c r="AB51" s="172">
        <f>IF(ISBLANK('3a. Príjmy a výdavky VS'!AB58),"",'3a. Príjmy a výdavky VS'!AB58/'1. Základné ukazovatele'!AE$17*100)</f>
        <v>0</v>
      </c>
      <c r="AC51" s="172">
        <f>IF(ISBLANK('3a. Príjmy a výdavky VS'!AC58),"",'3a. Príjmy a výdavky VS'!AC58/'1. Základné ukazovatele'!AF$17*100)</f>
        <v>0</v>
      </c>
      <c r="AD51" s="172">
        <f>IF(ISBLANK('3a. Príjmy a výdavky VS'!AD58),"",'3a. Príjmy a výdavky VS'!AD58/'1. Základné ukazovatele'!AG$17*100)</f>
        <v>0</v>
      </c>
      <c r="AE51" s="172">
        <f>IF(ISBLANK('3a. Príjmy a výdavky VS'!AE58),"",'3a. Príjmy a výdavky VS'!AE58/'1. Základné ukazovatele'!AH$17*100)</f>
        <v>0</v>
      </c>
      <c r="AF51" s="172">
        <f>IF(ISBLANK('3a. Príjmy a výdavky VS'!AF58),"",'3a. Príjmy a výdavky VS'!AF58/'1. Základné ukazovatele'!AI$17*100)</f>
        <v>0</v>
      </c>
      <c r="AG51" s="172">
        <f>IF(ISBLANK('3a. Príjmy a výdavky VS'!AG58),"",'3a. Príjmy a výdavky VS'!AG58/'1. Základné ukazovatele'!AJ$17*100)</f>
        <v>0</v>
      </c>
      <c r="AH51" s="335">
        <f>IF(ISBLANK('3a. Príjmy a výdavky VS'!AH58),"",'3a. Príjmy a výdavky VS'!AH58/'1. Základné ukazovatele'!AK$17*100)</f>
        <v>0</v>
      </c>
      <c r="AI51" s="335">
        <f>IF(ISBLANK('3a. Príjmy a výdavky VS'!AI58),"",'3a. Príjmy a výdavky VS'!AI58/'1. Základné ukazovatele'!AL$17*100)</f>
        <v>0</v>
      </c>
      <c r="AJ51" s="335">
        <f>IF(ISBLANK('3a. Príjmy a výdavky VS'!AJ58),"",'3a. Príjmy a výdavky VS'!AJ58/'1. Základné ukazovatele'!AM$17*100)</f>
        <v>0</v>
      </c>
      <c r="AK51" s="335">
        <f>IF(ISBLANK('3a. Príjmy a výdavky VS'!AK58),"",'3a. Príjmy a výdavky VS'!AK58/'1. Základné ukazovatele'!AN$17*100)</f>
        <v>0</v>
      </c>
    </row>
    <row r="52" spans="1:37" ht="16.5" customHeight="1">
      <c r="A52" s="137" t="s">
        <v>242</v>
      </c>
      <c r="B52" s="138" t="s">
        <v>243</v>
      </c>
      <c r="C52" s="105" t="s">
        <v>244</v>
      </c>
      <c r="D52" s="174">
        <f>IF(ISBLANK('3a. Príjmy a výdavky VS'!D59),"",'3a. Príjmy a výdavky VS'!D59/'1. Základné ukazovatele'!G$17*100)</f>
        <v>13.932703206059605</v>
      </c>
      <c r="E52" s="174">
        <f>IF(ISBLANK('3a. Príjmy a výdavky VS'!E59),"",'3a. Príjmy a výdavky VS'!E59/'1. Základné ukazovatele'!H$17*100)</f>
        <v>16.160481119736069</v>
      </c>
      <c r="F52" s="174">
        <f>IF(ISBLANK('3a. Príjmy a výdavky VS'!F59),"",'3a. Príjmy a výdavky VS'!F59/'1. Základné ukazovatele'!I$17*100)</f>
        <v>15.653925178509672</v>
      </c>
      <c r="G52" s="174">
        <f>IF(ISBLANK('3a. Príjmy a výdavky VS'!G59),"",'3a. Príjmy a výdavky VS'!G59/'1. Základné ukazovatele'!J$17*100)</f>
        <v>15.721552338621494</v>
      </c>
      <c r="H52" s="174">
        <f>IF(ISBLANK('3a. Príjmy a výdavky VS'!H59),"",'3a. Príjmy a výdavky VS'!H59/'1. Základné ukazovatele'!K$17*100)</f>
        <v>16.547436403731027</v>
      </c>
      <c r="I52" s="174">
        <f>IF(ISBLANK('3a. Príjmy a výdavky VS'!I59),"",'3a. Príjmy a výdavky VS'!I59/'1. Základné ukazovatele'!L$17*100)</f>
        <v>15.788125948406678</v>
      </c>
      <c r="J52" s="174">
        <f>IF(ISBLANK('3a. Príjmy a výdavky VS'!J59),"",'3a. Príjmy a výdavky VS'!J59/'1. Základné ukazovatele'!M$17*100)</f>
        <v>15.929845834559991</v>
      </c>
      <c r="K52" s="174">
        <f>IF(ISBLANK('3a. Príjmy a výdavky VS'!K59),"",'3a. Príjmy a výdavky VS'!K59/'1. Základné ukazovatele'!N$17*100)</f>
        <v>16.351060575978881</v>
      </c>
      <c r="L52" s="174">
        <f>IF(ISBLANK('3a. Príjmy a výdavky VS'!L59),"",'3a. Príjmy a výdavky VS'!L59/'1. Základné ukazovatele'!O$17*100)</f>
        <v>15.249363639231369</v>
      </c>
      <c r="M52" s="174">
        <f>IF(ISBLANK('3a. Príjmy a výdavky VS'!M59),"",'3a. Príjmy a výdavky VS'!M59/'1. Základné ukazovatele'!P$17*100)</f>
        <v>15.68217789063587</v>
      </c>
      <c r="N52" s="174">
        <f>IF(ISBLANK('3a. Príjmy a výdavky VS'!N59),"",'3a. Príjmy a výdavky VS'!N59/'1. Základné ukazovatele'!Q$17*100)</f>
        <v>17.128087214749012</v>
      </c>
      <c r="O52" s="174">
        <f>IF(ISBLANK('3a. Príjmy a výdavky VS'!O59),"",'3a. Príjmy a výdavky VS'!O59/'1. Základné ukazovatele'!R$17*100)</f>
        <v>16.542766432826792</v>
      </c>
      <c r="P52" s="174">
        <f>IF(ISBLANK('3a. Príjmy a výdavky VS'!P59),"",'3a. Príjmy a výdavky VS'!P59/'1. Základné ukazovatele'!S$17*100)</f>
        <v>16.224891462107891</v>
      </c>
      <c r="Q52" s="174">
        <f>IF(ISBLANK('3a. Príjmy a výdavky VS'!Q59),"",'3a. Príjmy a výdavky VS'!Q59/'1. Základné ukazovatele'!T$17*100)</f>
        <v>15.366559893576984</v>
      </c>
      <c r="R52" s="174">
        <f>IF(ISBLANK('3a. Príjmy a výdavky VS'!R59),"",'3a. Príjmy a výdavky VS'!R59/'1. Základné ukazovatele'!U$17*100)</f>
        <v>17.76896609325409</v>
      </c>
      <c r="S52" s="174">
        <f>IF(ISBLANK('3a. Príjmy a výdavky VS'!S59),"",'3a. Príjmy a výdavky VS'!S59/'1. Základné ukazovatele'!V$17*100)</f>
        <v>17.821136472433569</v>
      </c>
      <c r="T52" s="174">
        <f>IF(ISBLANK('3a. Príjmy a výdavky VS'!T59),"",'3a. Príjmy a výdavky VS'!T59/'1. Základné ukazovatele'!W$17*100)</f>
        <v>17.098276548070281</v>
      </c>
      <c r="U52" s="174">
        <f>IF(ISBLANK('3a. Príjmy a výdavky VS'!U59),"",'3a. Príjmy a výdavky VS'!U59/'1. Základné ukazovatele'!X$17*100)</f>
        <v>17.162384236025584</v>
      </c>
      <c r="V52" s="174">
        <f>IF(ISBLANK('3a. Príjmy a výdavky VS'!V59),"",'3a. Príjmy a výdavky VS'!V59/'1. Základné ukazovatele'!Y$17*100)</f>
        <v>17.238154568363683</v>
      </c>
      <c r="W52" s="174">
        <f>IF(ISBLANK('3a. Príjmy a výdavky VS'!W59),"",'3a. Príjmy a výdavky VS'!W59/'1. Základné ukazovatele'!Z$17*100)</f>
        <v>17.362482579546327</v>
      </c>
      <c r="X52" s="174">
        <f>IF(ISBLANK('3a. Príjmy a výdavky VS'!X59),"",'3a. Príjmy a výdavky VS'!X59/'1. Základné ukazovatele'!AA$17*100)</f>
        <v>16.994294338007595</v>
      </c>
      <c r="Y52" s="174">
        <f>IF(ISBLANK('3a. Príjmy a výdavky VS'!Y59),"",'3a. Príjmy a výdavky VS'!Y59/'1. Základné ukazovatele'!AB$17*100)</f>
        <v>17.259176492497083</v>
      </c>
      <c r="Z52" s="174">
        <f>IF(ISBLANK('3a. Príjmy a výdavky VS'!Z59),"",'3a. Príjmy a výdavky VS'!Z59/'1. Základné ukazovatele'!AC$17*100)</f>
        <v>16.834765373044384</v>
      </c>
      <c r="AA52" s="174">
        <f>IF(ISBLANK('3a. Príjmy a výdavky VS'!AA59),"",'3a. Príjmy a výdavky VS'!AA59/'1. Základné ukazovatele'!AD$17*100)</f>
        <v>16.379443461654773</v>
      </c>
      <c r="AB52" s="174">
        <f>IF(ISBLANK('3a. Príjmy a výdavky VS'!AB59),"",'3a. Príjmy a výdavky VS'!AB59/'1. Základné ukazovatele'!AE$17*100)</f>
        <v>16.720394510695684</v>
      </c>
      <c r="AC52" s="174">
        <f>IF(ISBLANK('3a. Príjmy a výdavky VS'!AC59),"",'3a. Príjmy a výdavky VS'!AC59/'1. Základné ukazovatele'!AF$17*100)</f>
        <v>17.837376988696001</v>
      </c>
      <c r="AD52" s="174">
        <f>IF(ISBLANK('3a. Príjmy a výdavky VS'!AD59),"",'3a. Príjmy a výdavky VS'!AD59/'1. Základné ukazovatele'!AG$17*100)</f>
        <v>18.10591414991146</v>
      </c>
      <c r="AE52" s="174">
        <f>IF(ISBLANK('3a. Príjmy a výdavky VS'!AE59),"",'3a. Príjmy a výdavky VS'!AE59/'1. Základné ukazovatele'!AH$17*100)</f>
        <v>17.935559000567036</v>
      </c>
      <c r="AF52" s="172">
        <f>IF(ISBLANK('3a. Príjmy a výdavky VS'!AF59),"",'3a. Príjmy a výdavky VS'!AF59/'1. Základné ukazovatele'!AI$17*100)</f>
        <v>19.74070927667217</v>
      </c>
      <c r="AG52" s="172">
        <f>IF(ISBLANK('3a. Príjmy a výdavky VS'!AG59),"",'3a. Príjmy a výdavky VS'!AG59/'1. Základné ukazovatele'!AJ$17*100)</f>
        <v>20.811286932635849</v>
      </c>
      <c r="AH52" s="335">
        <f>IF(ISBLANK('3a. Príjmy a výdavky VS'!AH59),"",'3a. Príjmy a výdavky VS'!AH59/'1. Základné ukazovatele'!AK$17*100)</f>
        <v>20.40196048440767</v>
      </c>
      <c r="AI52" s="335">
        <f>IF(ISBLANK('3a. Príjmy a výdavky VS'!AI59),"",'3a. Príjmy a výdavky VS'!AI59/'1. Základné ukazovatele'!AL$17*100)</f>
        <v>20.024852067332183</v>
      </c>
      <c r="AJ52" s="335">
        <f>IF(ISBLANK('3a. Príjmy a výdavky VS'!AJ59),"",'3a. Príjmy a výdavky VS'!AJ59/'1. Základné ukazovatele'!AM$17*100)</f>
        <v>19.835453070122451</v>
      </c>
      <c r="AK52" s="335">
        <f>IF(ISBLANK('3a. Príjmy a výdavky VS'!AK59),"",'3a. Príjmy a výdavky VS'!AK59/'1. Základné ukazovatele'!AN$17*100)</f>
        <v>19.770759186683588</v>
      </c>
    </row>
    <row r="53" spans="1:37" ht="16.5" customHeight="1">
      <c r="A53" s="124" t="s">
        <v>245</v>
      </c>
      <c r="B53" s="125" t="s">
        <v>246</v>
      </c>
      <c r="C53" s="105" t="s">
        <v>247</v>
      </c>
      <c r="D53" s="174">
        <f>IF(ISBLANK('3a. Príjmy a výdavky VS'!D60),"",'3a. Príjmy a výdavky VS'!D60/'1. Základné ukazovatele'!G$17*100)</f>
        <v>13.687043444828911</v>
      </c>
      <c r="E53" s="174">
        <f>IF(ISBLANK('3a. Príjmy a výdavky VS'!E60),"",'3a. Príjmy a výdavky VS'!E60/'1. Základné ukazovatele'!H$17*100)</f>
        <v>13.75802877549094</v>
      </c>
      <c r="F53" s="174">
        <f>IF(ISBLANK('3a. Príjmy a výdavky VS'!F60),"",'3a. Príjmy a výdavky VS'!F60/'1. Základné ukazovatele'!I$17*100)</f>
        <v>13.255080659926358</v>
      </c>
      <c r="G53" s="174">
        <f>IF(ISBLANK('3a. Príjmy a výdavky VS'!G60),"",'3a. Príjmy a výdavky VS'!G60/'1. Základné ukazovatele'!J$17*100)</f>
        <v>13.2980291613953</v>
      </c>
      <c r="H53" s="174">
        <f>IF(ISBLANK('3a. Príjmy a výdavky VS'!H60),"",'3a. Príjmy a výdavky VS'!H60/'1. Základné ukazovatele'!K$17*100)</f>
        <v>14.02420485005644</v>
      </c>
      <c r="I53" s="174">
        <f>IF(ISBLANK('3a. Príjmy a výdavky VS'!I60),"",'3a. Príjmy a výdavky VS'!I60/'1. Základné ukazovatele'!L$17*100)</f>
        <v>13.350404653515428</v>
      </c>
      <c r="J53" s="174">
        <f>IF(ISBLANK('3a. Príjmy a výdavky VS'!J60),"",'3a. Príjmy a výdavky VS'!J60/'1. Základné ukazovatele'!M$17*100)</f>
        <v>13.411431386323027</v>
      </c>
      <c r="K53" s="174">
        <f>IF(ISBLANK('3a. Príjmy a výdavky VS'!K60),"",'3a. Príjmy a výdavky VS'!K60/'1. Základné ukazovatele'!N$17*100)</f>
        <v>13.553264899844928</v>
      </c>
      <c r="L53" s="174">
        <f>IF(ISBLANK('3a. Príjmy a výdavky VS'!L60),"",'3a. Príjmy a výdavky VS'!L60/'1. Základné ukazovatele'!O$17*100)</f>
        <v>11.933978631866813</v>
      </c>
      <c r="M53" s="174">
        <f>IF(ISBLANK('3a. Príjmy a výdavky VS'!M60),"",'3a. Príjmy a výdavky VS'!M60/'1. Základné ukazovatele'!P$17*100)</f>
        <v>12.643488242660359</v>
      </c>
      <c r="N53" s="174">
        <f>IF(ISBLANK('3a. Príjmy a výdavky VS'!N60),"",'3a. Príjmy a výdavky VS'!N60/'1. Základné ukazovatele'!Q$17*100)</f>
        <v>12.77212342295215</v>
      </c>
      <c r="O53" s="174">
        <f>IF(ISBLANK('3a. Príjmy a výdavky VS'!O60),"",'3a. Príjmy a výdavky VS'!O60/'1. Základné ukazovatele'!R$17*100)</f>
        <v>12.236930137304766</v>
      </c>
      <c r="P53" s="174">
        <f>IF(ISBLANK('3a. Príjmy a výdavky VS'!P60),"",'3a. Príjmy a výdavky VS'!P60/'1. Základné ukazovatele'!S$17*100)</f>
        <v>11.87261299732355</v>
      </c>
      <c r="Q53" s="174">
        <f>IF(ISBLANK('3a. Príjmy a výdavky VS'!Q60),"",'3a. Príjmy a výdavky VS'!Q60/'1. Základné ukazovatele'!T$17*100)</f>
        <v>11.651374193002569</v>
      </c>
      <c r="R53" s="174">
        <f>IF(ISBLANK('3a. Príjmy a výdavky VS'!R60),"",'3a. Príjmy a výdavky VS'!R60/'1. Základné ukazovatele'!U$17*100)</f>
        <v>14.12724669854547</v>
      </c>
      <c r="S53" s="174">
        <f>IF(ISBLANK('3a. Príjmy a výdavky VS'!S60),"",'3a. Príjmy a výdavky VS'!S60/'1. Základné ukazovatele'!V$17*100)</f>
        <v>14.196300709913324</v>
      </c>
      <c r="T53" s="174">
        <f>IF(ISBLANK('3a. Príjmy a výdavky VS'!T60),"",'3a. Príjmy a výdavky VS'!T60/'1. Základné ukazovatele'!W$17*100)</f>
        <v>13.718463761439073</v>
      </c>
      <c r="U53" s="174">
        <f>IF(ISBLANK('3a. Príjmy a výdavky VS'!U60),"",'3a. Príjmy a výdavky VS'!U60/'1. Základné ukazovatele'!X$17*100)</f>
        <v>13.897525485706844</v>
      </c>
      <c r="V53" s="174">
        <f>IF(ISBLANK('3a. Príjmy a výdavky VS'!V60),"",'3a. Príjmy a výdavky VS'!V60/'1. Základné ukazovatele'!Y$17*100)</f>
        <v>13.987066384254589</v>
      </c>
      <c r="W53" s="174">
        <f>IF(ISBLANK('3a. Príjmy a výdavky VS'!W60),"",'3a. Príjmy a výdavky VS'!W60/'1. Základné ukazovatele'!Z$17*100)</f>
        <v>13.940465477134307</v>
      </c>
      <c r="X53" s="174">
        <f>IF(ISBLANK('3a. Príjmy a výdavky VS'!X60),"",'3a. Príjmy a výdavky VS'!X60/'1. Základné ukazovatele'!AA$17*100)</f>
        <v>13.647958415602609</v>
      </c>
      <c r="Y53" s="174">
        <f>IF(ISBLANK('3a. Príjmy a výdavky VS'!Y60),"",'3a. Príjmy a výdavky VS'!Y60/'1. Základné ukazovatele'!AB$17*100)</f>
        <v>13.824977701980847</v>
      </c>
      <c r="Z53" s="174">
        <f>IF(ISBLANK('3a. Príjmy a výdavky VS'!Z60),"",'3a. Príjmy a výdavky VS'!Z60/'1. Základné ukazovatele'!AC$17*100)</f>
        <v>13.50355695123846</v>
      </c>
      <c r="AA53" s="174">
        <f>IF(ISBLANK('3a. Príjmy a výdavky VS'!AA60),"",'3a. Príjmy a výdavky VS'!AA60/'1. Základné ukazovatele'!AD$17*100)</f>
        <v>13.13897064443556</v>
      </c>
      <c r="AB53" s="174">
        <f>IF(ISBLANK('3a. Príjmy a výdavky VS'!AB60),"",'3a. Príjmy a výdavky VS'!AB60/'1. Základné ukazovatele'!AE$17*100)</f>
        <v>13.331551865464448</v>
      </c>
      <c r="AC53" s="174">
        <f>IF(ISBLANK('3a. Príjmy a výdavky VS'!AC60),"",'3a. Príjmy a výdavky VS'!AC60/'1. Základné ukazovatele'!AF$17*100)</f>
        <v>14.518926936427459</v>
      </c>
      <c r="AD53" s="174">
        <f>IF(ISBLANK('3a. Príjmy a výdavky VS'!AD60),"",'3a. Príjmy a výdavky VS'!AD60/'1. Základné ukazovatele'!AG$17*100)</f>
        <v>14.687765062516247</v>
      </c>
      <c r="AE53" s="174">
        <f>IF(ISBLANK('3a. Príjmy a výdavky VS'!AE60),"",'3a. Príjmy a výdavky VS'!AE60/'1. Základné ukazovatele'!AH$17*100)</f>
        <v>14.468378792945522</v>
      </c>
      <c r="AF53" s="172">
        <f>IF(ISBLANK('3a. Príjmy a výdavky VS'!AF60),"",'3a. Príjmy a výdavky VS'!AF60/'1. Základné ukazovatele'!AI$17*100)</f>
        <v>16.275915505696371</v>
      </c>
      <c r="AG53" s="172">
        <f>IF(ISBLANK('3a. Príjmy a výdavky VS'!AG60),"",'3a. Príjmy a výdavky VS'!AG60/'1. Základné ukazovatele'!AJ$17*100)</f>
        <v>17.080234316727623</v>
      </c>
      <c r="AH53" s="335">
        <f>IF(ISBLANK('3a. Príjmy a výdavky VS'!AH60),"",'3a. Príjmy a výdavky VS'!AH60/'1. Základné ukazovatele'!AK$17*100)</f>
        <v>16.264374509013134</v>
      </c>
      <c r="AI53" s="335">
        <f>IF(ISBLANK('3a. Príjmy a výdavky VS'!AI60),"",'3a. Príjmy a výdavky VS'!AI60/'1. Základné ukazovatele'!AL$17*100)</f>
        <v>16.242797155742792</v>
      </c>
      <c r="AJ53" s="335">
        <f>IF(ISBLANK('3a. Príjmy a výdavky VS'!AJ60),"",'3a. Príjmy a výdavky VS'!AJ60/'1. Základné ukazovatele'!AM$17*100)</f>
        <v>16.102883825658214</v>
      </c>
      <c r="AK53" s="335">
        <f>IF(ISBLANK('3a. Príjmy a výdavky VS'!AK60),"",'3a. Príjmy a výdavky VS'!AK60/'1. Základné ukazovatele'!AN$17*100)</f>
        <v>16.061378587834533</v>
      </c>
    </row>
    <row r="54" spans="1:37" ht="16.5" customHeight="1">
      <c r="A54" s="148" t="s">
        <v>248</v>
      </c>
      <c r="B54" s="119" t="s">
        <v>249</v>
      </c>
      <c r="C54" s="114" t="s">
        <v>250</v>
      </c>
      <c r="D54" s="174" t="str">
        <f>IF(ISBLANK('3a. Príjmy a výdavky VS'!D61),"",'3a. Príjmy a výdavky VS'!D61/'1. Základné ukazovatele'!G$17*100)</f>
        <v/>
      </c>
      <c r="E54" s="174" t="str">
        <f>IF(ISBLANK('3a. Príjmy a výdavky VS'!E61),"",'3a. Príjmy a výdavky VS'!E61/'1. Základné ukazovatele'!H$17*100)</f>
        <v/>
      </c>
      <c r="F54" s="174" t="str">
        <f>IF(ISBLANK('3a. Príjmy a výdavky VS'!F61),"",'3a. Príjmy a výdavky VS'!F61/'1. Základné ukazovatele'!I$17*100)</f>
        <v/>
      </c>
      <c r="G54" s="174" t="str">
        <f>IF(ISBLANK('3a. Príjmy a výdavky VS'!G61),"",'3a. Príjmy a výdavky VS'!G61/'1. Základné ukazovatele'!J$17*100)</f>
        <v/>
      </c>
      <c r="H54" s="174" t="str">
        <f>IF(ISBLANK('3a. Príjmy a výdavky VS'!H61),"",'3a. Príjmy a výdavky VS'!H61/'1. Základné ukazovatele'!K$17*100)</f>
        <v/>
      </c>
      <c r="I54" s="174" t="str">
        <f>IF(ISBLANK('3a. Príjmy a výdavky VS'!I61),"",'3a. Príjmy a výdavky VS'!I61/'1. Základné ukazovatele'!L$17*100)</f>
        <v/>
      </c>
      <c r="J54" s="174" t="str">
        <f>IF(ISBLANK('3a. Príjmy a výdavky VS'!J61),"",'3a. Príjmy a výdavky VS'!J61/'1. Základné ukazovatele'!M$17*100)</f>
        <v/>
      </c>
      <c r="K54" s="174" t="str">
        <f>IF(ISBLANK('3a. Príjmy a výdavky VS'!K61),"",'3a. Príjmy a výdavky VS'!K61/'1. Základné ukazovatele'!N$17*100)</f>
        <v/>
      </c>
      <c r="L54" s="174" t="str">
        <f>IF(ISBLANK('3a. Príjmy a výdavky VS'!L61),"",'3a. Príjmy a výdavky VS'!L61/'1. Základné ukazovatele'!O$17*100)</f>
        <v/>
      </c>
      <c r="M54" s="174" t="str">
        <f>IF(ISBLANK('3a. Príjmy a výdavky VS'!M61),"",'3a. Príjmy a výdavky VS'!M61/'1. Základné ukazovatele'!P$17*100)</f>
        <v/>
      </c>
      <c r="N54" s="174" t="str">
        <f>IF(ISBLANK('3a. Príjmy a výdavky VS'!N61),"",'3a. Príjmy a výdavky VS'!N61/'1. Základné ukazovatele'!Q$17*100)</f>
        <v/>
      </c>
      <c r="O54" s="174" t="str">
        <f>IF(ISBLANK('3a. Príjmy a výdavky VS'!O61),"",'3a. Príjmy a výdavky VS'!O61/'1. Základné ukazovatele'!R$17*100)</f>
        <v/>
      </c>
      <c r="P54" s="174" t="str">
        <f>IF(ISBLANK('3a. Príjmy a výdavky VS'!P61),"",'3a. Príjmy a výdavky VS'!P61/'1. Základné ukazovatele'!S$17*100)</f>
        <v/>
      </c>
      <c r="Q54" s="174">
        <f>IF(ISBLANK('3a. Príjmy a výdavky VS'!Q61),"",'3a. Príjmy a výdavky VS'!Q61/'1. Základné ukazovatele'!T$17*100)</f>
        <v>0.10215500768707898</v>
      </c>
      <c r="R54" s="174">
        <f>IF(ISBLANK('3a. Príjmy a výdavky VS'!R61),"",'3a. Príjmy a výdavky VS'!R61/'1. Základné ukazovatele'!U$17*100)</f>
        <v>8.8035144742573193E-2</v>
      </c>
      <c r="S54" s="174">
        <f>IF(ISBLANK('3a. Príjmy a výdavky VS'!S61),"",'3a. Príjmy a výdavky VS'!S61/'1. Základné ukazovatele'!V$17*100)</f>
        <v>0.15149716194724905</v>
      </c>
      <c r="T54" s="174">
        <f>IF(ISBLANK('3a. Príjmy a výdavky VS'!T61),"",'3a. Príjmy a výdavky VS'!T61/'1. Základné ukazovatele'!W$17*100)</f>
        <v>0.10180302808200532</v>
      </c>
      <c r="U54" s="174">
        <f>IF(ISBLANK('3a. Príjmy a výdavky VS'!U61),"",'3a. Príjmy a výdavky VS'!U61/'1. Základné ukazovatele'!X$17*100)</f>
        <v>7.7493367477037084E-2</v>
      </c>
      <c r="V54" s="174">
        <f>IF(ISBLANK('3a. Príjmy a výdavky VS'!V61),"",'3a. Príjmy a výdavky VS'!V61/'1. Základné ukazovatele'!Y$17*100)</f>
        <v>5.0938671832610555E-2</v>
      </c>
      <c r="W54" s="174">
        <f>IF(ISBLANK('3a. Príjmy a výdavky VS'!W61),"",'3a. Príjmy a výdavky VS'!W61/'1. Základné ukazovatele'!Z$17*100)</f>
        <v>6.6187928001118029E-2</v>
      </c>
      <c r="X54" s="174">
        <f>IF(ISBLANK('3a. Príjmy a výdavky VS'!X61),"",'3a. Príjmy a výdavky VS'!X61/'1. Základné ukazovatele'!AA$17*100)</f>
        <v>4.8739491616309777E-2</v>
      </c>
      <c r="Y54" s="174">
        <f>IF(ISBLANK('3a. Príjmy a výdavky VS'!Y61),"",'3a. Príjmy a výdavky VS'!Y61/'1. Základné ukazovatele'!AB$17*100)</f>
        <v>8.4874592019759471E-2</v>
      </c>
      <c r="Z54" s="174">
        <f>IF(ISBLANK('3a. Príjmy a výdavky VS'!Z61),"",'3a. Príjmy a výdavky VS'!Z61/'1. Základné ukazovatele'!AC$17*100)</f>
        <v>6.276218096901616E-2</v>
      </c>
      <c r="AA54" s="174">
        <f>IF(ISBLANK('3a. Príjmy a výdavky VS'!AA61),"",'3a. Príjmy a výdavky VS'!AA61/'1. Základné ukazovatele'!AD$17*100)</f>
        <v>5.882962451772844E-2</v>
      </c>
      <c r="AB54" s="174">
        <f>IF(ISBLANK('3a. Príjmy a výdavky VS'!AB61),"",'3a. Príjmy a výdavky VS'!AB61/'1. Základné ukazovatele'!AE$17*100)</f>
        <v>4.8010788228139298E-2</v>
      </c>
      <c r="AC54" s="174">
        <f>IF(ISBLANK('3a. Príjmy a výdavky VS'!AC61),"",'3a. Príjmy a výdavky VS'!AC61/'1. Základné ukazovatele'!AF$17*100)</f>
        <v>4.9874576709647733E-2</v>
      </c>
      <c r="AD54" s="174">
        <f>IF(ISBLANK('3a. Príjmy a výdavky VS'!AD61),"",'3a. Príjmy a výdavky VS'!AD61/'1. Základné ukazovatele'!AG$17*100)</f>
        <v>3.9601308696355954E-2</v>
      </c>
      <c r="AE54" s="174">
        <f>IF(ISBLANK('3a. Príjmy a výdavky VS'!AE61),"",'3a. Príjmy a výdavky VS'!AE61/'1. Základné ukazovatele'!AH$17*100)</f>
        <v>5.5413898137512907E-2</v>
      </c>
      <c r="AF54" s="172">
        <f>IF(ISBLANK('3a. Príjmy a výdavky VS'!AF61),"",'3a. Príjmy a výdavky VS'!AF61/'1. Základné ukazovatele'!AI$17*100)</f>
        <v>6.3897242419641911E-2</v>
      </c>
      <c r="AG54" s="172">
        <f>IF(ISBLANK('3a. Príjmy a výdavky VS'!AG61),"",'3a. Príjmy a výdavky VS'!AG61/'1. Základné ukazovatele'!AJ$17*100)</f>
        <v>4.1712377972761783E-2</v>
      </c>
      <c r="AH54" s="335">
        <f>IF(ISBLANK('3a. Príjmy a výdavky VS'!AH61),"",'3a. Príjmy a výdavky VS'!AH61/'1. Základné ukazovatele'!AK$17*100)</f>
        <v>7.4261958434921546E-2</v>
      </c>
      <c r="AI54" s="335">
        <f>IF(ISBLANK('3a. Príjmy a výdavky VS'!AI61),"",'3a. Príjmy a výdavky VS'!AI61/'1. Základné ukazovatele'!AL$17*100)</f>
        <v>4.1440925042147601E-2</v>
      </c>
      <c r="AJ54" s="335">
        <f>IF(ISBLANK('3a. Príjmy a výdavky VS'!AJ61),"",'3a. Príjmy a výdavky VS'!AJ61/'1. Základné ukazovatele'!AM$17*100)</f>
        <v>3.9569437803721109E-2</v>
      </c>
      <c r="AK54" s="335">
        <f>IF(ISBLANK('3a. Príjmy a výdavky VS'!AK61),"",'3a. Príjmy a výdavky VS'!AK61/'1. Základné ukazovatele'!AN$17*100)</f>
        <v>3.7956036049050623E-2</v>
      </c>
    </row>
    <row r="55" spans="1:37" ht="16.5" customHeight="1">
      <c r="A55" s="148" t="s">
        <v>251</v>
      </c>
      <c r="B55" s="119" t="s">
        <v>252</v>
      </c>
      <c r="C55" s="114" t="s">
        <v>253</v>
      </c>
      <c r="D55" s="174" t="str">
        <f>IF(ISBLANK('3a. Príjmy a výdavky VS'!D62),"",'3a. Príjmy a výdavky VS'!D62/'1. Základné ukazovatele'!G$17*100)</f>
        <v/>
      </c>
      <c r="E55" s="174" t="str">
        <f>IF(ISBLANK('3a. Príjmy a výdavky VS'!E62),"",'3a. Príjmy a výdavky VS'!E62/'1. Základné ukazovatele'!H$17*100)</f>
        <v/>
      </c>
      <c r="F55" s="174" t="str">
        <f>IF(ISBLANK('3a. Príjmy a výdavky VS'!F62),"",'3a. Príjmy a výdavky VS'!F62/'1. Základné ukazovatele'!I$17*100)</f>
        <v/>
      </c>
      <c r="G55" s="174" t="str">
        <f>IF(ISBLANK('3a. Príjmy a výdavky VS'!G62),"",'3a. Príjmy a výdavky VS'!G62/'1. Základné ukazovatele'!J$17*100)</f>
        <v/>
      </c>
      <c r="H55" s="174" t="str">
        <f>IF(ISBLANK('3a. Príjmy a výdavky VS'!H62),"",'3a. Príjmy a výdavky VS'!H62/'1. Základné ukazovatele'!K$17*100)</f>
        <v/>
      </c>
      <c r="I55" s="174" t="str">
        <f>IF(ISBLANK('3a. Príjmy a výdavky VS'!I62),"",'3a. Príjmy a výdavky VS'!I62/'1. Základné ukazovatele'!L$17*100)</f>
        <v/>
      </c>
      <c r="J55" s="174" t="str">
        <f>IF(ISBLANK('3a. Príjmy a výdavky VS'!J62),"",'3a. Príjmy a výdavky VS'!J62/'1. Základné ukazovatele'!M$17*100)</f>
        <v/>
      </c>
      <c r="K55" s="174" t="str">
        <f>IF(ISBLANK('3a. Príjmy a výdavky VS'!K62),"",'3a. Príjmy a výdavky VS'!K62/'1. Základné ukazovatele'!N$17*100)</f>
        <v/>
      </c>
      <c r="L55" s="174" t="str">
        <f>IF(ISBLANK('3a. Príjmy a výdavky VS'!L62),"",'3a. Príjmy a výdavky VS'!L62/'1. Základné ukazovatele'!O$17*100)</f>
        <v/>
      </c>
      <c r="M55" s="174" t="str">
        <f>IF(ISBLANK('3a. Príjmy a výdavky VS'!M62),"",'3a. Príjmy a výdavky VS'!M62/'1. Základné ukazovatele'!P$17*100)</f>
        <v/>
      </c>
      <c r="N55" s="174" t="str">
        <f>IF(ISBLANK('3a. Príjmy a výdavky VS'!N62),"",'3a. Príjmy a výdavky VS'!N62/'1. Základné ukazovatele'!Q$17*100)</f>
        <v/>
      </c>
      <c r="O55" s="174" t="str">
        <f>IF(ISBLANK('3a. Príjmy a výdavky VS'!O62),"",'3a. Príjmy a výdavky VS'!O62/'1. Základné ukazovatele'!R$17*100)</f>
        <v/>
      </c>
      <c r="P55" s="174" t="str">
        <f>IF(ISBLANK('3a. Príjmy a výdavky VS'!P62),"",'3a. Príjmy a výdavky VS'!P62/'1. Základné ukazovatele'!S$17*100)</f>
        <v/>
      </c>
      <c r="Q55" s="174">
        <f>IF(ISBLANK('3a. Príjmy a výdavky VS'!Q62),"",'3a. Príjmy a výdavky VS'!Q62/'1. Základné ukazovatele'!T$17*100)</f>
        <v>0.35972612410767157</v>
      </c>
      <c r="R55" s="174">
        <f>IF(ISBLANK('3a. Príjmy a výdavky VS'!R62),"",'3a. Príjmy a výdavky VS'!R62/'1. Základné ukazovatele'!U$17*100)</f>
        <v>0.49482398747328471</v>
      </c>
      <c r="S55" s="174">
        <f>IF(ISBLANK('3a. Príjmy a výdavky VS'!S62),"",'3a. Príjmy a výdavky VS'!S62/'1. Základné ukazovatele'!V$17*100)</f>
        <v>0.49294524544318297</v>
      </c>
      <c r="T55" s="174">
        <f>IF(ISBLANK('3a. Príjmy a výdavky VS'!T62),"",'3a. Príjmy a výdavky VS'!T62/'1. Základné ukazovatele'!W$17*100)</f>
        <v>0.53297035439309226</v>
      </c>
      <c r="U55" s="174">
        <f>IF(ISBLANK('3a. Príjmy a výdavky VS'!U62),"",'3a. Príjmy a výdavky VS'!U62/'1. Základné ukazovatele'!X$17*100)</f>
        <v>0.58113650790206106</v>
      </c>
      <c r="V55" s="174">
        <f>IF(ISBLANK('3a. Príjmy a výdavky VS'!V62),"",'3a. Príjmy a výdavky VS'!V62/'1. Základné ukazovatele'!Y$17*100)</f>
        <v>0.54150640317137511</v>
      </c>
      <c r="W55" s="174">
        <f>IF(ISBLANK('3a. Príjmy a výdavky VS'!W62),"",'3a. Príjmy a výdavky VS'!W62/'1. Základné ukazovatele'!Z$17*100)</f>
        <v>0.50471576742078017</v>
      </c>
      <c r="X55" s="174">
        <f>IF(ISBLANK('3a. Príjmy a výdavky VS'!X62),"",'3a. Príjmy a výdavky VS'!X62/'1. Základné ukazovatele'!AA$17*100)</f>
        <v>0.52367924375717712</v>
      </c>
      <c r="Y55" s="174">
        <f>IF(ISBLANK('3a. Príjmy a výdavky VS'!Y62),"",'3a. Príjmy a výdavky VS'!Y62/'1. Základné ukazovatele'!AB$17*100)</f>
        <v>0.58696962568731803</v>
      </c>
      <c r="Z55" s="174">
        <f>IF(ISBLANK('3a. Príjmy a výdavky VS'!Z62),"",'3a. Príjmy a výdavky VS'!Z62/'1. Základné ukazovatele'!AC$17*100)</f>
        <v>0.67174707275389467</v>
      </c>
      <c r="AA55" s="174">
        <f>IF(ISBLANK('3a. Príjmy a výdavky VS'!AA62),"",'3a. Príjmy a výdavky VS'!AA62/'1. Základné ukazovatele'!AD$17*100)</f>
        <v>0.73903223340891644</v>
      </c>
      <c r="AB55" s="174">
        <f>IF(ISBLANK('3a. Príjmy a výdavky VS'!AB62),"",'3a. Príjmy a výdavky VS'!AB62/'1. Základné ukazovatele'!AE$17*100)</f>
        <v>0.81300404558555228</v>
      </c>
      <c r="AC55" s="174">
        <f>IF(ISBLANK('3a. Príjmy a výdavky VS'!AC62),"",'3a. Príjmy a výdavky VS'!AC62/'1. Základné ukazovatele'!AF$17*100)</f>
        <v>1.1155558806877819</v>
      </c>
      <c r="AD55" s="174">
        <f>IF(ISBLANK('3a. Príjmy a výdavky VS'!AD62),"",'3a. Príjmy a výdavky VS'!AD62/'1. Základné ukazovatele'!AG$17*100)</f>
        <v>1.1098255235030683</v>
      </c>
      <c r="AE55" s="174">
        <f>IF(ISBLANK('3a. Príjmy a výdavky VS'!AE62),"",'3a. Príjmy a výdavky VS'!AE62/'1. Základné ukazovatele'!AH$17*100)</f>
        <v>0.93994714956600123</v>
      </c>
      <c r="AF55" s="172">
        <f>IF(ISBLANK('3a. Príjmy a výdavky VS'!AF62),"",'3a. Príjmy a výdavky VS'!AF62/'1. Základné ukazovatele'!AI$17*100)</f>
        <v>0.83905527758307152</v>
      </c>
      <c r="AG55" s="172">
        <f>IF(ISBLANK('3a. Príjmy a výdavky VS'!AG62),"",'3a. Príjmy a výdavky VS'!AG62/'1. Základné ukazovatele'!AJ$17*100)</f>
        <v>0.82935539996533969</v>
      </c>
      <c r="AH55" s="335">
        <f>IF(ISBLANK('3a. Príjmy a výdavky VS'!AH62),"",'3a. Príjmy a výdavky VS'!AH62/'1. Základné ukazovatele'!AK$17*100)</f>
        <v>0.85364522666390541</v>
      </c>
      <c r="AI55" s="335">
        <f>IF(ISBLANK('3a. Príjmy a výdavky VS'!AI62),"",'3a. Príjmy a výdavky VS'!AI62/'1. Základné ukazovatele'!AL$17*100)</f>
        <v>0.8566866970945235</v>
      </c>
      <c r="AJ55" s="335">
        <f>IF(ISBLANK('3a. Príjmy a výdavky VS'!AJ62),"",'3a. Príjmy a výdavky VS'!AJ62/'1. Základné ukazovatele'!AM$17*100)</f>
        <v>0.86248415291179159</v>
      </c>
      <c r="AK55" s="335">
        <f>IF(ISBLANK('3a. Príjmy a výdavky VS'!AK62),"",'3a. Príjmy a výdavky VS'!AK62/'1. Základné ukazovatele'!AN$17*100)</f>
        <v>0.86916991791096776</v>
      </c>
    </row>
    <row r="56" spans="1:37" ht="16.5" customHeight="1">
      <c r="A56" s="148" t="s">
        <v>254</v>
      </c>
      <c r="B56" s="119" t="s">
        <v>255</v>
      </c>
      <c r="C56" s="114" t="s">
        <v>256</v>
      </c>
      <c r="D56" s="172" t="str">
        <f>IF(ISBLANK('3a. Príjmy a výdavky VS'!D63),"",'3a. Príjmy a výdavky VS'!D63/'1. Základné ukazovatele'!G$17*100)</f>
        <v/>
      </c>
      <c r="E56" s="172" t="str">
        <f>IF(ISBLANK('3a. Príjmy a výdavky VS'!E63),"",'3a. Príjmy a výdavky VS'!E63/'1. Základné ukazovatele'!H$17*100)</f>
        <v/>
      </c>
      <c r="F56" s="172" t="str">
        <f>IF(ISBLANK('3a. Príjmy a výdavky VS'!F63),"",'3a. Príjmy a výdavky VS'!F63/'1. Základné ukazovatele'!I$17*100)</f>
        <v/>
      </c>
      <c r="G56" s="172" t="str">
        <f>IF(ISBLANK('3a. Príjmy a výdavky VS'!G63),"",'3a. Príjmy a výdavky VS'!G63/'1. Základné ukazovatele'!J$17*100)</f>
        <v/>
      </c>
      <c r="H56" s="172" t="str">
        <f>IF(ISBLANK('3a. Príjmy a výdavky VS'!H63),"",'3a. Príjmy a výdavky VS'!H63/'1. Základné ukazovatele'!K$17*100)</f>
        <v/>
      </c>
      <c r="I56" s="172" t="str">
        <f>IF(ISBLANK('3a. Príjmy a výdavky VS'!I63),"",'3a. Príjmy a výdavky VS'!I63/'1. Základné ukazovatele'!L$17*100)</f>
        <v/>
      </c>
      <c r="J56" s="172" t="str">
        <f>IF(ISBLANK('3a. Príjmy a výdavky VS'!J63),"",'3a. Príjmy a výdavky VS'!J63/'1. Základné ukazovatele'!M$17*100)</f>
        <v/>
      </c>
      <c r="K56" s="172" t="str">
        <f>IF(ISBLANK('3a. Príjmy a výdavky VS'!K63),"",'3a. Príjmy a výdavky VS'!K63/'1. Základné ukazovatele'!N$17*100)</f>
        <v/>
      </c>
      <c r="L56" s="172" t="str">
        <f>IF(ISBLANK('3a. Príjmy a výdavky VS'!L63),"",'3a. Príjmy a výdavky VS'!L63/'1. Základné ukazovatele'!O$17*100)</f>
        <v/>
      </c>
      <c r="M56" s="172" t="str">
        <f>IF(ISBLANK('3a. Príjmy a výdavky VS'!M63),"",'3a. Príjmy a výdavky VS'!M63/'1. Základné ukazovatele'!P$17*100)</f>
        <v/>
      </c>
      <c r="N56" s="172" t="str">
        <f>IF(ISBLANK('3a. Príjmy a výdavky VS'!N63),"",'3a. Príjmy a výdavky VS'!N63/'1. Základné ukazovatele'!Q$17*100)</f>
        <v/>
      </c>
      <c r="O56" s="172" t="str">
        <f>IF(ISBLANK('3a. Príjmy a výdavky VS'!O63),"",'3a. Príjmy a výdavky VS'!O63/'1. Základné ukazovatele'!R$17*100)</f>
        <v/>
      </c>
      <c r="P56" s="172" t="str">
        <f>IF(ISBLANK('3a. Príjmy a výdavky VS'!P63),"",'3a. Príjmy a výdavky VS'!P63/'1. Základné ukazovatele'!S$17*100)</f>
        <v/>
      </c>
      <c r="Q56" s="172">
        <f>IF(ISBLANK('3a. Príjmy a výdavky VS'!Q63),"",'3a. Príjmy a výdavky VS'!Q63/'1. Základné ukazovatele'!T$17*100)</f>
        <v>6.6105116064682319</v>
      </c>
      <c r="R56" s="172">
        <f>IF(ISBLANK('3a. Príjmy a výdavky VS'!R63),"",'3a. Príjmy a výdavky VS'!R63/'1. Základné ukazovatele'!U$17*100)</f>
        <v>7.8600080243415427</v>
      </c>
      <c r="S56" s="172">
        <f>IF(ISBLANK('3a. Príjmy a výdavky VS'!S63),"",'3a. Príjmy a výdavky VS'!S63/'1. Základné ukazovatele'!V$17*100)</f>
        <v>7.6309643850206692</v>
      </c>
      <c r="T56" s="172">
        <f>IF(ISBLANK('3a. Príjmy a výdavky VS'!T63),"",'3a. Príjmy a výdavky VS'!T63/'1. Základné ukazovatele'!W$17*100)</f>
        <v>7.5258741161113791</v>
      </c>
      <c r="U56" s="172">
        <f>IF(ISBLANK('3a. Príjmy a výdavky VS'!U63),"",'3a. Príjmy a výdavky VS'!U63/'1. Základné ukazovatele'!X$17*100)</f>
        <v>7.6491069830022935</v>
      </c>
      <c r="V56" s="172">
        <f>IF(ISBLANK('3a. Príjmy a výdavky VS'!V63),"",'3a. Príjmy a výdavky VS'!V63/'1. Základné ukazovatele'!Y$17*100)</f>
        <v>8.1093409000478278</v>
      </c>
      <c r="W56" s="172">
        <f>IF(ISBLANK('3a. Príjmy a výdavky VS'!W63),"",'3a. Príjmy a výdavky VS'!W63/'1. Základné ukazovatele'!Z$17*100)</f>
        <v>8.3807487497110209</v>
      </c>
      <c r="X56" s="172">
        <f>IF(ISBLANK('3a. Príjmy a výdavky VS'!X63),"",'3a. Príjmy a výdavky VS'!X63/'1. Základné ukazovatele'!AA$17*100)</f>
        <v>8.2073857592349988</v>
      </c>
      <c r="Y56" s="172">
        <f>IF(ISBLANK('3a. Príjmy a výdavky VS'!Y63),"",'3a. Príjmy a výdavky VS'!Y63/'1. Základné ukazovatele'!AB$17*100)</f>
        <v>8.3676465543434588</v>
      </c>
      <c r="Z56" s="172">
        <f>IF(ISBLANK('3a. Príjmy a výdavky VS'!Z63),"",'3a. Príjmy a výdavky VS'!Z63/'1. Základné ukazovatele'!AC$17*100)</f>
        <v>8.3907561640481916</v>
      </c>
      <c r="AA56" s="172">
        <f>IF(ISBLANK('3a. Príjmy a výdavky VS'!AA63),"",'3a. Príjmy a výdavky VS'!AA63/'1. Základné ukazovatele'!AD$17*100)</f>
        <v>8.2225665986160212</v>
      </c>
      <c r="AB56" s="172">
        <f>IF(ISBLANK('3a. Príjmy a výdavky VS'!AB63),"",'3a. Príjmy a výdavky VS'!AB63/'1. Základné ukazovatele'!AE$17*100)</f>
        <v>8.1934720643063006</v>
      </c>
      <c r="AC56" s="172">
        <f>IF(ISBLANK('3a. Príjmy a výdavky VS'!AC63),"",'3a. Príjmy a výdavky VS'!AC63/'1. Základné ukazovatele'!AF$17*100)</f>
        <v>8.6537384198149709</v>
      </c>
      <c r="AD56" s="172">
        <f>IF(ISBLANK('3a. Príjmy a výdavky VS'!AD63),"",'3a. Príjmy a výdavky VS'!AD63/'1. Základné ukazovatele'!AG$17*100)</f>
        <v>8.3044612418880934</v>
      </c>
      <c r="AE56" s="172">
        <f>IF(ISBLANK('3a. Príjmy a výdavky VS'!AE63),"",'3a. Príjmy a výdavky VS'!AE63/'1. Základné ukazovatele'!AH$17*100)</f>
        <v>7.951720365227759</v>
      </c>
      <c r="AF56" s="172">
        <f>IF(ISBLANK('3a. Príjmy a výdavky VS'!AF63),"",'3a. Príjmy a výdavky VS'!AF63/'1. Základné ukazovatele'!AI$17*100)</f>
        <v>8.7701626058278386</v>
      </c>
      <c r="AG56" s="172">
        <f>IF(ISBLANK('3a. Príjmy a výdavky VS'!AG63),"",'3a. Príjmy a výdavky VS'!AG63/'1. Základné ukazovatele'!AJ$17*100)</f>
        <v>10.14178406551585</v>
      </c>
      <c r="AH56" s="335">
        <f>IF(ISBLANK('3a. Príjmy a výdavky VS'!AH63),"",'3a. Príjmy a výdavky VS'!AH63/'1. Základné ukazovatele'!AK$17*100)</f>
        <v>9.7979072142483687</v>
      </c>
      <c r="AI56" s="335">
        <f>IF(ISBLANK('3a. Príjmy a výdavky VS'!AI63),"",'3a. Príjmy a výdavky VS'!AI63/'1. Základné ukazovatele'!AL$17*100)</f>
        <v>9.5555851958932507</v>
      </c>
      <c r="AJ56" s="335">
        <f>IF(ISBLANK('3a. Príjmy a výdavky VS'!AJ63),"",'3a. Príjmy a výdavky VS'!AJ63/'1. Základné ukazovatele'!AM$17*100)</f>
        <v>9.481808836746394</v>
      </c>
      <c r="AK56" s="335">
        <f>IF(ISBLANK('3a. Príjmy a výdavky VS'!AK63),"",'3a. Príjmy a výdavky VS'!AK63/'1. Základné ukazovatele'!AN$17*100)</f>
        <v>9.4833892879656982</v>
      </c>
    </row>
    <row r="57" spans="1:37" ht="16.5" customHeight="1">
      <c r="A57" s="148" t="s">
        <v>257</v>
      </c>
      <c r="B57" s="119" t="s">
        <v>258</v>
      </c>
      <c r="C57" s="114" t="s">
        <v>259</v>
      </c>
      <c r="D57" s="174" t="str">
        <f>IF(ISBLANK('3a. Príjmy a výdavky VS'!D64),"",'3a. Príjmy a výdavky VS'!D64/'1. Základné ukazovatele'!G$17*100)</f>
        <v/>
      </c>
      <c r="E57" s="174" t="str">
        <f>IF(ISBLANK('3a. Príjmy a výdavky VS'!E64),"",'3a. Príjmy a výdavky VS'!E64/'1. Základné ukazovatele'!H$17*100)</f>
        <v/>
      </c>
      <c r="F57" s="174" t="str">
        <f>IF(ISBLANK('3a. Príjmy a výdavky VS'!F64),"",'3a. Príjmy a výdavky VS'!F64/'1. Základné ukazovatele'!I$17*100)</f>
        <v/>
      </c>
      <c r="G57" s="174" t="str">
        <f>IF(ISBLANK('3a. Príjmy a výdavky VS'!G64),"",'3a. Príjmy a výdavky VS'!G64/'1. Základné ukazovatele'!J$17*100)</f>
        <v/>
      </c>
      <c r="H57" s="174" t="str">
        <f>IF(ISBLANK('3a. Príjmy a výdavky VS'!H64),"",'3a. Príjmy a výdavky VS'!H64/'1. Základné ukazovatele'!K$17*100)</f>
        <v/>
      </c>
      <c r="I57" s="174" t="str">
        <f>IF(ISBLANK('3a. Príjmy a výdavky VS'!I64),"",'3a. Príjmy a výdavky VS'!I64/'1. Základné ukazovatele'!L$17*100)</f>
        <v/>
      </c>
      <c r="J57" s="174" t="str">
        <f>IF(ISBLANK('3a. Príjmy a výdavky VS'!J64),"",'3a. Príjmy a výdavky VS'!J64/'1. Základné ukazovatele'!M$17*100)</f>
        <v/>
      </c>
      <c r="K57" s="174" t="str">
        <f>IF(ISBLANK('3a. Príjmy a výdavky VS'!K64),"",'3a. Príjmy a výdavky VS'!K64/'1. Základné ukazovatele'!N$17*100)</f>
        <v/>
      </c>
      <c r="L57" s="174" t="str">
        <f>IF(ISBLANK('3a. Príjmy a výdavky VS'!L64),"",'3a. Príjmy a výdavky VS'!L64/'1. Základné ukazovatele'!O$17*100)</f>
        <v/>
      </c>
      <c r="M57" s="174" t="str">
        <f>IF(ISBLANK('3a. Príjmy a výdavky VS'!M64),"",'3a. Príjmy a výdavky VS'!M64/'1. Základné ukazovatele'!P$17*100)</f>
        <v/>
      </c>
      <c r="N57" s="174" t="str">
        <f>IF(ISBLANK('3a. Príjmy a výdavky VS'!N64),"",'3a. Príjmy a výdavky VS'!N64/'1. Základné ukazovatele'!Q$17*100)</f>
        <v/>
      </c>
      <c r="O57" s="174" t="str">
        <f>IF(ISBLANK('3a. Príjmy a výdavky VS'!O64),"",'3a. Príjmy a výdavky VS'!O64/'1. Základné ukazovatele'!R$17*100)</f>
        <v/>
      </c>
      <c r="P57" s="174" t="str">
        <f>IF(ISBLANK('3a. Príjmy a výdavky VS'!P64),"",'3a. Príjmy a výdavky VS'!P64/'1. Základné ukazovatele'!S$17*100)</f>
        <v/>
      </c>
      <c r="Q57" s="174">
        <f>IF(ISBLANK('3a. Príjmy a výdavky VS'!Q64),"",'3a. Príjmy a výdavky VS'!Q64/'1. Základné ukazovatele'!T$17*100)</f>
        <v>9.6447315065216171E-2</v>
      </c>
      <c r="R57" s="174">
        <f>IF(ISBLANK('3a. Príjmy a výdavky VS'!R64),"",'3a. Príjmy a výdavky VS'!R64/'1. Základné ukazovatele'!U$17*100)</f>
        <v>0.26919011913180996</v>
      </c>
      <c r="S57" s="174">
        <f>IF(ISBLANK('3a. Príjmy a výdavky VS'!S64),"",'3a. Príjmy a výdavky VS'!S64/'1. Základné ukazovatele'!V$17*100)</f>
        <v>0.21874904513093166</v>
      </c>
      <c r="T57" s="174">
        <f>IF(ISBLANK('3a. Príjmy a výdavky VS'!T64),"",'3a. Príjmy a výdavky VS'!T64/'1. Základné ukazovatele'!W$17*100)</f>
        <v>0.2280261624051543</v>
      </c>
      <c r="U57" s="174">
        <f>IF(ISBLANK('3a. Príjmy a výdavky VS'!U64),"",'3a. Príjmy a výdavky VS'!U64/'1. Základné ukazovatele'!X$17*100)</f>
        <v>0.23840868277280147</v>
      </c>
      <c r="V57" s="174">
        <f>IF(ISBLANK('3a. Príjmy a výdavky VS'!V64),"",'3a. Príjmy a výdavky VS'!V64/'1. Základné ukazovatele'!Y$17*100)</f>
        <v>0.23352317105356588</v>
      </c>
      <c r="W57" s="174">
        <f>IF(ISBLANK('3a. Príjmy a výdavky VS'!W64),"",'3a. Príjmy a výdavky VS'!W64/'1. Základné ukazovatele'!Z$17*100)</f>
        <v>0.2020850993243411</v>
      </c>
      <c r="X57" s="174">
        <f>IF(ISBLANK('3a. Príjmy a výdavky VS'!X64),"",'3a. Príjmy a výdavky VS'!X64/'1. Základné ukazovatele'!AA$17*100)</f>
        <v>0.19735170690862855</v>
      </c>
      <c r="Y57" s="174">
        <f>IF(ISBLANK('3a. Príjmy a výdavky VS'!Y64),"",'3a. Príjmy a výdavky VS'!Y64/'1. Základné ukazovatele'!AB$17*100)</f>
        <v>0.21027522126495926</v>
      </c>
      <c r="Z57" s="174">
        <f>IF(ISBLANK('3a. Príjmy a výdavky VS'!Z64),"",'3a. Príjmy a výdavky VS'!Z64/'1. Základné ukazovatele'!AC$17*100)</f>
        <v>0.19733311048441396</v>
      </c>
      <c r="AA57" s="174">
        <f>IF(ISBLANK('3a. Príjmy a výdavky VS'!AA64),"",'3a. Príjmy a výdavky VS'!AA64/'1. Základné ukazovatele'!AD$17*100)</f>
        <v>0.20353746570236356</v>
      </c>
      <c r="AB57" s="174">
        <f>IF(ISBLANK('3a. Príjmy a výdavky VS'!AB64),"",'3a. Príjmy a výdavky VS'!AB64/'1. Základné ukazovatele'!AE$17*100)</f>
        <v>0.22654750257806922</v>
      </c>
      <c r="AC57" s="174">
        <f>IF(ISBLANK('3a. Príjmy a výdavky VS'!AC64),"",'3a. Príjmy a výdavky VS'!AC64/'1. Základné ukazovatele'!AF$17*100)</f>
        <v>0.34903509943745054</v>
      </c>
      <c r="AD57" s="174">
        <f>IF(ISBLANK('3a. Príjmy a výdavky VS'!AD64),"",'3a. Príjmy a výdavky VS'!AD64/'1. Základné ukazovatele'!AG$17*100)</f>
        <v>0.28434224273668612</v>
      </c>
      <c r="AE57" s="174">
        <f>IF(ISBLANK('3a. Príjmy a výdavky VS'!AE64),"",'3a. Príjmy a výdavky VS'!AE64/'1. Základné ukazovatele'!AH$17*100)</f>
        <v>0.21737285363264952</v>
      </c>
      <c r="AF57" s="172">
        <f>IF(ISBLANK('3a. Príjmy a výdavky VS'!AF64),"",'3a. Príjmy a výdavky VS'!AF64/'1. Základné ukazovatele'!AI$17*100)</f>
        <v>0.21600911548760754</v>
      </c>
      <c r="AG57" s="172">
        <f>IF(ISBLANK('3a. Príjmy a výdavky VS'!AG64),"",'3a. Príjmy a výdavky VS'!AG64/'1. Základné ukazovatele'!AJ$17*100)</f>
        <v>0.2248034318407208</v>
      </c>
      <c r="AH57" s="335">
        <f>IF(ISBLANK('3a. Príjmy a výdavky VS'!AH64),"",'3a. Príjmy a výdavky VS'!AH64/'1. Základné ukazovatele'!AK$17*100)</f>
        <v>0.22972634032086334</v>
      </c>
      <c r="AI57" s="335">
        <f>IF(ISBLANK('3a. Príjmy a výdavky VS'!AI64),"",'3a. Príjmy a výdavky VS'!AI64/'1. Základné ukazovatele'!AL$17*100)</f>
        <v>0.22460207601099524</v>
      </c>
      <c r="AJ57" s="335">
        <f>IF(ISBLANK('3a. Príjmy a výdavky VS'!AJ64),"",'3a. Príjmy a výdavky VS'!AJ64/'1. Základné ukazovatele'!AM$17*100)</f>
        <v>0.22599376753256367</v>
      </c>
      <c r="AK57" s="335">
        <f>IF(ISBLANK('3a. Príjmy a výdavky VS'!AK64),"",'3a. Príjmy a výdavky VS'!AK64/'1. Základné ukazovatele'!AN$17*100)</f>
        <v>0.22951050038446338</v>
      </c>
    </row>
    <row r="58" spans="1:37" ht="16.5" customHeight="1">
      <c r="A58" s="148" t="s">
        <v>260</v>
      </c>
      <c r="B58" s="119" t="s">
        <v>261</v>
      </c>
      <c r="C58" s="114" t="s">
        <v>262</v>
      </c>
      <c r="D58" s="172" t="str">
        <f>IF(ISBLANK('3a. Príjmy a výdavky VS'!D65),"",'3a. Príjmy a výdavky VS'!D65/'1. Základné ukazovatele'!G$17*100)</f>
        <v/>
      </c>
      <c r="E58" s="172" t="str">
        <f>IF(ISBLANK('3a. Príjmy a výdavky VS'!E65),"",'3a. Príjmy a výdavky VS'!E65/'1. Základné ukazovatele'!H$17*100)</f>
        <v/>
      </c>
      <c r="F58" s="172" t="str">
        <f>IF(ISBLANK('3a. Príjmy a výdavky VS'!F65),"",'3a. Príjmy a výdavky VS'!F65/'1. Základné ukazovatele'!I$17*100)</f>
        <v/>
      </c>
      <c r="G58" s="172" t="str">
        <f>IF(ISBLANK('3a. Príjmy a výdavky VS'!G65),"",'3a. Príjmy a výdavky VS'!G65/'1. Základné ukazovatele'!J$17*100)</f>
        <v/>
      </c>
      <c r="H58" s="172" t="str">
        <f>IF(ISBLANK('3a. Príjmy a výdavky VS'!H65),"",'3a. Príjmy a výdavky VS'!H65/'1. Základné ukazovatele'!K$17*100)</f>
        <v/>
      </c>
      <c r="I58" s="172" t="str">
        <f>IF(ISBLANK('3a. Príjmy a výdavky VS'!I65),"",'3a. Príjmy a výdavky VS'!I65/'1. Základné ukazovatele'!L$17*100)</f>
        <v/>
      </c>
      <c r="J58" s="172" t="str">
        <f>IF(ISBLANK('3a. Príjmy a výdavky VS'!J65),"",'3a. Príjmy a výdavky VS'!J65/'1. Základné ukazovatele'!M$17*100)</f>
        <v/>
      </c>
      <c r="K58" s="172" t="str">
        <f>IF(ISBLANK('3a. Príjmy a výdavky VS'!K65),"",'3a. Príjmy a výdavky VS'!K65/'1. Základné ukazovatele'!N$17*100)</f>
        <v/>
      </c>
      <c r="L58" s="172" t="str">
        <f>IF(ISBLANK('3a. Príjmy a výdavky VS'!L65),"",'3a. Príjmy a výdavky VS'!L65/'1. Základné ukazovatele'!O$17*100)</f>
        <v/>
      </c>
      <c r="M58" s="172" t="str">
        <f>IF(ISBLANK('3a. Príjmy a výdavky VS'!M65),"",'3a. Príjmy a výdavky VS'!M65/'1. Základné ukazovatele'!P$17*100)</f>
        <v/>
      </c>
      <c r="N58" s="172" t="str">
        <f>IF(ISBLANK('3a. Príjmy a výdavky VS'!N65),"",'3a. Príjmy a výdavky VS'!N65/'1. Základné ukazovatele'!Q$17*100)</f>
        <v/>
      </c>
      <c r="O58" s="172" t="str">
        <f>IF(ISBLANK('3a. Príjmy a výdavky VS'!O65),"",'3a. Príjmy a výdavky VS'!O65/'1. Základné ukazovatele'!R$17*100)</f>
        <v/>
      </c>
      <c r="P58" s="172" t="str">
        <f>IF(ISBLANK('3a. Príjmy a výdavky VS'!P65),"",'3a. Príjmy a výdavky VS'!P65/'1. Základné ukazovatele'!S$17*100)</f>
        <v/>
      </c>
      <c r="Q58" s="172">
        <f>IF(ISBLANK('3a. Príjmy a výdavky VS'!Q65),"",'3a. Príjmy a výdavky VS'!Q65/'1. Základné ukazovatele'!T$17*100)</f>
        <v>1.5849269071103294</v>
      </c>
      <c r="R58" s="172">
        <f>IF(ISBLANK('3a. Príjmy a výdavky VS'!R65),"",'3a. Príjmy a výdavky VS'!R65/'1. Základné ukazovatele'!U$17*100)</f>
        <v>1.8906082419666816</v>
      </c>
      <c r="S58" s="172">
        <f>IF(ISBLANK('3a. Príjmy a výdavky VS'!S65),"",'3a. Príjmy a výdavky VS'!S65/'1. Základné ukazovatele'!V$17*100)</f>
        <v>1.9860709156703289</v>
      </c>
      <c r="T58" s="172">
        <f>IF(ISBLANK('3a. Príjmy a výdavky VS'!T65),"",'3a. Príjmy a výdavky VS'!T65/'1. Základné ukazovatele'!W$17*100)</f>
        <v>1.9214834670073084</v>
      </c>
      <c r="U58" s="172">
        <f>IF(ISBLANK('3a. Príjmy a výdavky VS'!U65),"",'3a. Príjmy a výdavky VS'!U65/'1. Základné ukazovatele'!X$17*100)</f>
        <v>1.8738003135867705</v>
      </c>
      <c r="V58" s="172">
        <f>IF(ISBLANK('3a. Príjmy a výdavky VS'!V65),"",'3a. Príjmy a výdavky VS'!V65/'1. Základné ukazovatele'!Y$17*100)</f>
        <v>1.8415946904385829</v>
      </c>
      <c r="W58" s="172">
        <f>IF(ISBLANK('3a. Príjmy a výdavky VS'!W65),"",'3a. Príjmy a výdavky VS'!W65/'1. Základné ukazovatele'!Z$17*100)</f>
        <v>1.7799804864796382</v>
      </c>
      <c r="X58" s="172">
        <f>IF(ISBLANK('3a. Príjmy a výdavky VS'!X65),"",'3a. Príjmy a výdavky VS'!X65/'1. Základné ukazovatele'!AA$17*100)</f>
        <v>1.663120845323808</v>
      </c>
      <c r="Y58" s="172">
        <f>IF(ISBLANK('3a. Príjmy a výdavky VS'!Y65),"",'3a. Príjmy a výdavky VS'!Y65/'1. Základné ukazovatele'!AB$17*100)</f>
        <v>1.6150896331363265</v>
      </c>
      <c r="Z58" s="172">
        <f>IF(ISBLANK('3a. Príjmy a výdavky VS'!Z65),"",'3a. Príjmy a výdavky VS'!Z65/'1. Základné ukazovatele'!AC$17*100)</f>
        <v>1.5414675542958838</v>
      </c>
      <c r="AA58" s="172">
        <f>IF(ISBLANK('3a. Príjmy a výdavky VS'!AA65),"",'3a. Príjmy a výdavky VS'!AA65/'1. Základné ukazovatele'!AD$17*100)</f>
        <v>1.4910828161225758</v>
      </c>
      <c r="AB58" s="172">
        <f>IF(ISBLANK('3a. Príjmy a výdavky VS'!AB65),"",'3a. Príjmy a výdavky VS'!AB65/'1. Základné ukazovatele'!AE$17*100)</f>
        <v>1.6274465215896772</v>
      </c>
      <c r="AC58" s="172">
        <f>IF(ISBLANK('3a. Príjmy a výdavky VS'!AC65),"",'3a. Príjmy a výdavky VS'!AC65/'1. Základné ukazovatele'!AF$17*100)</f>
        <v>2.7265220959154202</v>
      </c>
      <c r="AD58" s="172">
        <f>IF(ISBLANK('3a. Príjmy a výdavky VS'!AD65),"",'3a. Príjmy a výdavky VS'!AD65/'1. Základné ukazovatele'!AG$17*100)</f>
        <v>3.2870312507664305</v>
      </c>
      <c r="AE58" s="172">
        <f>IF(ISBLANK('3a. Príjmy a výdavky VS'!AE65),"",'3a. Príjmy a výdavky VS'!AE65/'1. Základné ukazovatele'!AH$17*100)</f>
        <v>2.4999427514212194</v>
      </c>
      <c r="AF58" s="172">
        <f>IF(ISBLANK('3a. Príjmy a výdavky VS'!AF65),"",'3a. Príjmy a výdavky VS'!AF65/'1. Základné ukazovatele'!AI$17*100)</f>
        <v>2.5522501235532955</v>
      </c>
      <c r="AG58" s="172">
        <f>IF(ISBLANK('3a. Príjmy a výdavky VS'!AG65),"",'3a. Príjmy a výdavky VS'!AG65/'1. Základné ukazovatele'!AJ$17*100)</f>
        <v>2.0488017339376765</v>
      </c>
      <c r="AH58" s="335">
        <f>IF(ISBLANK('3a. Príjmy a výdavky VS'!AH65),"",'3a. Príjmy a výdavky VS'!AH65/'1. Základné ukazovatele'!AK$17*100)</f>
        <v>2.1237350660499503</v>
      </c>
      <c r="AI58" s="335">
        <f>IF(ISBLANK('3a. Príjmy a výdavky VS'!AI65),"",'3a. Príjmy a výdavky VS'!AI65/'1. Základné ukazovatele'!AL$17*100)</f>
        <v>2.0993144649207216</v>
      </c>
      <c r="AJ58" s="335">
        <f>IF(ISBLANK('3a. Príjmy a výdavky VS'!AJ65),"",'3a. Príjmy a výdavky VS'!AJ65/'1. Základné ukazovatele'!AM$17*100)</f>
        <v>2.044697739294838</v>
      </c>
      <c r="AK58" s="335">
        <f>IF(ISBLANK('3a. Príjmy a výdavky VS'!AK65),"",'3a. Príjmy a výdavky VS'!AK65/'1. Základné ukazovatele'!AN$17*100)</f>
        <v>2.000086848426188</v>
      </c>
    </row>
    <row r="59" spans="1:37" ht="16.5" customHeight="1">
      <c r="A59" s="149" t="s">
        <v>263</v>
      </c>
      <c r="B59" s="150" t="s">
        <v>264</v>
      </c>
      <c r="C59" s="114" t="s">
        <v>265</v>
      </c>
      <c r="D59" s="174" t="str">
        <f>IF(ISBLANK('3a. Príjmy a výdavky VS'!D66),"",'3a. Príjmy a výdavky VS'!D66/'1. Základné ukazovatele'!G$17*100)</f>
        <v/>
      </c>
      <c r="E59" s="174" t="str">
        <f>IF(ISBLANK('3a. Príjmy a výdavky VS'!E66),"",'3a. Príjmy a výdavky VS'!E66/'1. Základné ukazovatele'!H$17*100)</f>
        <v/>
      </c>
      <c r="F59" s="174" t="str">
        <f>IF(ISBLANK('3a. Príjmy a výdavky VS'!F66),"",'3a. Príjmy a výdavky VS'!F66/'1. Základné ukazovatele'!I$17*100)</f>
        <v/>
      </c>
      <c r="G59" s="174" t="str">
        <f>IF(ISBLANK('3a. Príjmy a výdavky VS'!G66),"",'3a. Príjmy a výdavky VS'!G66/'1. Základné ukazovatele'!J$17*100)</f>
        <v/>
      </c>
      <c r="H59" s="174" t="str">
        <f>IF(ISBLANK('3a. Príjmy a výdavky VS'!H66),"",'3a. Príjmy a výdavky VS'!H66/'1. Základné ukazovatele'!K$17*100)</f>
        <v/>
      </c>
      <c r="I59" s="174" t="str">
        <f>IF(ISBLANK('3a. Príjmy a výdavky VS'!I66),"",'3a. Príjmy a výdavky VS'!I66/'1. Základné ukazovatele'!L$17*100)</f>
        <v/>
      </c>
      <c r="J59" s="174" t="str">
        <f>IF(ISBLANK('3a. Príjmy a výdavky VS'!J66),"",'3a. Príjmy a výdavky VS'!J66/'1. Základné ukazovatele'!M$17*100)</f>
        <v/>
      </c>
      <c r="K59" s="174" t="str">
        <f>IF(ISBLANK('3a. Príjmy a výdavky VS'!K66),"",'3a. Príjmy a výdavky VS'!K66/'1. Základné ukazovatele'!N$17*100)</f>
        <v/>
      </c>
      <c r="L59" s="174" t="str">
        <f>IF(ISBLANK('3a. Príjmy a výdavky VS'!L66),"",'3a. Príjmy a výdavky VS'!L66/'1. Základné ukazovatele'!O$17*100)</f>
        <v/>
      </c>
      <c r="M59" s="174" t="str">
        <f>IF(ISBLANK('3a. Príjmy a výdavky VS'!M66),"",'3a. Príjmy a výdavky VS'!M66/'1. Základné ukazovatele'!P$17*100)</f>
        <v/>
      </c>
      <c r="N59" s="174" t="str">
        <f>IF(ISBLANK('3a. Príjmy a výdavky VS'!N66),"",'3a. Príjmy a výdavky VS'!N66/'1. Základné ukazovatele'!Q$17*100)</f>
        <v/>
      </c>
      <c r="O59" s="174" t="str">
        <f>IF(ISBLANK('3a. Príjmy a výdavky VS'!O66),"",'3a. Príjmy a výdavky VS'!O66/'1. Základné ukazovatele'!R$17*100)</f>
        <v/>
      </c>
      <c r="P59" s="174" t="str">
        <f>IF(ISBLANK('3a. Príjmy a výdavky VS'!P66),"",'3a. Príjmy a výdavky VS'!P66/'1. Základné ukazovatele'!S$17*100)</f>
        <v/>
      </c>
      <c r="Q59" s="174">
        <f>IF(ISBLANK('3a. Príjmy a výdavky VS'!Q66),"",'3a. Príjmy a výdavky VS'!Q66/'1. Základné ukazovatele'!T$17*100)</f>
        <v>0.39161072748648562</v>
      </c>
      <c r="R59" s="174">
        <f>IF(ISBLANK('3a. Príjmy a výdavky VS'!R66),"",'3a. Príjmy a výdavky VS'!R66/'1. Základné ukazovatele'!U$17*100)</f>
        <v>0.4811310887033195</v>
      </c>
      <c r="S59" s="174">
        <f>IF(ISBLANK('3a. Príjmy a výdavky VS'!S66),"",'3a. Príjmy a výdavky VS'!S66/'1. Základné ukazovatele'!V$17*100)</f>
        <v>0.46410929085784708</v>
      </c>
      <c r="T59" s="174">
        <f>IF(ISBLANK('3a. Príjmy a výdavky VS'!T66),"",'3a. Príjmy a výdavky VS'!T66/'1. Základné ukazovatele'!W$17*100)</f>
        <v>0.43979086828750724</v>
      </c>
      <c r="U59" s="174">
        <f>IF(ISBLANK('3a. Príjmy a výdavky VS'!U66),"",'3a. Príjmy a výdavky VS'!U66/'1. Základné ukazovatele'!X$17*100)</f>
        <v>0.42923274323319899</v>
      </c>
      <c r="V59" s="174">
        <f>IF(ISBLANK('3a. Príjmy a výdavky VS'!V66),"",'3a. Príjmy a výdavky VS'!V66/'1. Základné ukazovatele'!Y$17*100)</f>
        <v>0.42669142461352555</v>
      </c>
      <c r="W59" s="174">
        <f>IF(ISBLANK('3a. Príjmy a výdavky VS'!W66),"",'3a. Príjmy a výdavky VS'!W66/'1. Základné ukazovatele'!Z$17*100)</f>
        <v>0.41677692545809092</v>
      </c>
      <c r="X59" s="174">
        <f>IF(ISBLANK('3a. Príjmy a výdavky VS'!X66),"",'3a. Príjmy a výdavky VS'!X66/'1. Základné ukazovatele'!AA$17*100)</f>
        <v>0.39265181402975752</v>
      </c>
      <c r="Y59" s="174">
        <f>IF(ISBLANK('3a. Príjmy a výdavky VS'!Y66),"",'3a. Príjmy a výdavky VS'!Y66/'1. Základné ukazovatele'!AB$17*100)</f>
        <v>0.38288149215403766</v>
      </c>
      <c r="Z59" s="174">
        <f>IF(ISBLANK('3a. Príjmy a výdavky VS'!Z66),"",'3a. Príjmy a výdavky VS'!Z66/'1. Základné ukazovatele'!AC$17*100)</f>
        <v>0.36612586569743083</v>
      </c>
      <c r="AA59" s="174">
        <f>IF(ISBLANK('3a. Príjmy a výdavky VS'!AA66),"",'3a. Príjmy a výdavky VS'!AA66/'1. Základné ukazovatele'!AD$17*100)</f>
        <v>0.34640614272469178</v>
      </c>
      <c r="AB59" s="174">
        <f>IF(ISBLANK('3a. Príjmy a výdavky VS'!AB66),"",'3a. Príjmy a výdavky VS'!AB66/'1. Základné ukazovatele'!AE$17*100)</f>
        <v>0.34088368280493936</v>
      </c>
      <c r="AC59" s="174">
        <f>IF(ISBLANK('3a. Príjmy a výdavky VS'!AC66),"",'3a. Príjmy a výdavky VS'!AC66/'1. Základné ukazovatele'!AF$17*100)</f>
        <v>0.35211396025894659</v>
      </c>
      <c r="AD59" s="174">
        <f>IF(ISBLANK('3a. Príjmy a výdavky VS'!AD66),"",'3a. Príjmy a výdavky VS'!AD66/'1. Základné ukazovatele'!AG$17*100)</f>
        <v>0.33671167967351262</v>
      </c>
      <c r="AE59" s="174">
        <f>IF(ISBLANK('3a. Príjmy a výdavky VS'!AE66),"",'3a. Príjmy a výdavky VS'!AE66/'1. Základné ukazovatele'!AH$17*100)</f>
        <v>0.33857354715828963</v>
      </c>
      <c r="AF59" s="172">
        <f>IF(ISBLANK('3a. Príjmy a výdavky VS'!AF66),"",'3a. Príjmy a výdavky VS'!AF66/'1. Základné ukazovatele'!AI$17*100)</f>
        <v>0.62873688154711338</v>
      </c>
      <c r="AG59" s="172">
        <f>IF(ISBLANK('3a. Príjmy a výdavky VS'!AG66),"",'3a. Príjmy a výdavky VS'!AG66/'1. Základné ukazovatele'!AJ$17*100)</f>
        <v>0.59715952425123164</v>
      </c>
      <c r="AH59" s="335">
        <f>IF(ISBLANK('3a. Príjmy a výdavky VS'!AH66),"",'3a. Príjmy a výdavky VS'!AH66/'1. Základné ukazovatele'!AK$17*100)</f>
        <v>0.59903144834770983</v>
      </c>
      <c r="AI59" s="335">
        <f>IF(ISBLANK('3a. Príjmy a výdavky VS'!AI66),"",'3a. Príjmy a výdavky VS'!AI66/'1. Základné ukazovatele'!AL$17*100)</f>
        <v>0.57377726506576365</v>
      </c>
      <c r="AJ59" s="335">
        <f>IF(ISBLANK('3a. Príjmy a výdavky VS'!AJ66),"",'3a. Príjmy a výdavky VS'!AJ66/'1. Základné ukazovatele'!AM$17*100)</f>
        <v>0.55115773479746666</v>
      </c>
      <c r="AK59" s="335">
        <f>IF(ISBLANK('3a. Príjmy a výdavky VS'!AK66),"",'3a. Príjmy a výdavky VS'!AK66/'1. Základné ukazovatele'!AN$17*100)</f>
        <v>0.52871834123189776</v>
      </c>
    </row>
    <row r="60" spans="1:37" ht="16.5" customHeight="1">
      <c r="A60" s="149" t="s">
        <v>266</v>
      </c>
      <c r="B60" s="150" t="s">
        <v>267</v>
      </c>
      <c r="C60" s="114" t="s">
        <v>268</v>
      </c>
      <c r="D60" s="172" t="str">
        <f>IF(ISBLANK('3a. Príjmy a výdavky VS'!D67),"",'3a. Príjmy a výdavky VS'!D67/'1. Základné ukazovatele'!G$17*100)</f>
        <v/>
      </c>
      <c r="E60" s="172" t="str">
        <f>IF(ISBLANK('3a. Príjmy a výdavky VS'!E67),"",'3a. Príjmy a výdavky VS'!E67/'1. Základné ukazovatele'!H$17*100)</f>
        <v/>
      </c>
      <c r="F60" s="172" t="str">
        <f>IF(ISBLANK('3a. Príjmy a výdavky VS'!F67),"",'3a. Príjmy a výdavky VS'!F67/'1. Základné ukazovatele'!I$17*100)</f>
        <v/>
      </c>
      <c r="G60" s="172" t="str">
        <f>IF(ISBLANK('3a. Príjmy a výdavky VS'!G67),"",'3a. Príjmy a výdavky VS'!G67/'1. Základné ukazovatele'!J$17*100)</f>
        <v/>
      </c>
      <c r="H60" s="172" t="str">
        <f>IF(ISBLANK('3a. Príjmy a výdavky VS'!H67),"",'3a. Príjmy a výdavky VS'!H67/'1. Základné ukazovatele'!K$17*100)</f>
        <v/>
      </c>
      <c r="I60" s="172" t="str">
        <f>IF(ISBLANK('3a. Príjmy a výdavky VS'!I67),"",'3a. Príjmy a výdavky VS'!I67/'1. Základné ukazovatele'!L$17*100)</f>
        <v/>
      </c>
      <c r="J60" s="172" t="str">
        <f>IF(ISBLANK('3a. Príjmy a výdavky VS'!J67),"",'3a. Príjmy a výdavky VS'!J67/'1. Základné ukazovatele'!M$17*100)</f>
        <v/>
      </c>
      <c r="K60" s="172" t="str">
        <f>IF(ISBLANK('3a. Príjmy a výdavky VS'!K67),"",'3a. Príjmy a výdavky VS'!K67/'1. Základné ukazovatele'!N$17*100)</f>
        <v/>
      </c>
      <c r="L60" s="172" t="str">
        <f>IF(ISBLANK('3a. Príjmy a výdavky VS'!L67),"",'3a. Príjmy a výdavky VS'!L67/'1. Základné ukazovatele'!O$17*100)</f>
        <v/>
      </c>
      <c r="M60" s="172" t="str">
        <f>IF(ISBLANK('3a. Príjmy a výdavky VS'!M67),"",'3a. Príjmy a výdavky VS'!M67/'1. Základné ukazovatele'!P$17*100)</f>
        <v/>
      </c>
      <c r="N60" s="172" t="str">
        <f>IF(ISBLANK('3a. Príjmy a výdavky VS'!N67),"",'3a. Príjmy a výdavky VS'!N67/'1. Základné ukazovatele'!Q$17*100)</f>
        <v/>
      </c>
      <c r="O60" s="172" t="str">
        <f>IF(ISBLANK('3a. Príjmy a výdavky VS'!O67),"",'3a. Príjmy a výdavky VS'!O67/'1. Základné ukazovatele'!R$17*100)</f>
        <v/>
      </c>
      <c r="P60" s="172" t="str">
        <f>IF(ISBLANK('3a. Príjmy a výdavky VS'!P67),"",'3a. Príjmy a výdavky VS'!P67/'1. Základné ukazovatele'!S$17*100)</f>
        <v/>
      </c>
      <c r="Q60" s="172">
        <f>IF(ISBLANK('3a. Príjmy a výdavky VS'!Q67),"",'3a. Príjmy a výdavky VS'!Q67/'1. Základné ukazovatele'!T$17*100)</f>
        <v>3.3424936475846233E-2</v>
      </c>
      <c r="R60" s="172">
        <f>IF(ISBLANK('3a. Príjmy a výdavky VS'!R67),"",'3a. Príjmy a výdavky VS'!R67/'1. Základné ukazovatele'!U$17*100)</f>
        <v>1.3696021081849844E-2</v>
      </c>
      <c r="S60" s="172">
        <f>IF(ISBLANK('3a. Príjmy a výdavky VS'!S67),"",'3a. Príjmy a výdavky VS'!S67/'1. Základné ukazovatele'!V$17*100)</f>
        <v>1.2858175934534904E-2</v>
      </c>
      <c r="T60" s="172">
        <f>IF(ISBLANK('3a. Príjmy a výdavky VS'!T67),"",'3a. Príjmy a výdavky VS'!T67/'1. Základné ukazovatele'!W$17*100)</f>
        <v>1.2385958299304056E-2</v>
      </c>
      <c r="U60" s="172">
        <f>IF(ISBLANK('3a. Príjmy a výdavky VS'!U67),"",'3a. Príjmy a výdavky VS'!U67/'1. Základné ukazovatele'!X$17*100)</f>
        <v>1.2048405210531739E-2</v>
      </c>
      <c r="V60" s="172">
        <f>IF(ISBLANK('3a. Príjmy a výdavky VS'!V67),"",'3a. Príjmy a výdavky VS'!V67/'1. Základné ukazovatele'!Y$17*100)</f>
        <v>1.2033326768726212E-2</v>
      </c>
      <c r="W60" s="172">
        <f>IF(ISBLANK('3a. Príjmy a výdavky VS'!W67),"",'3a. Príjmy a výdavky VS'!W67/'1. Základné ukazovatele'!Z$17*100)</f>
        <v>4.5847629969319098E-2</v>
      </c>
      <c r="X60" s="172">
        <f>IF(ISBLANK('3a. Príjmy a výdavky VS'!X67),"",'3a. Príjmy a výdavky VS'!X67/'1. Základné ukazovatele'!AA$17*100)</f>
        <v>5.1586101873313403E-2</v>
      </c>
      <c r="Y60" s="172">
        <f>IF(ISBLANK('3a. Príjmy a výdavky VS'!Y67),"",'3a. Príjmy a výdavky VS'!Y67/'1. Základné ukazovatele'!AB$17*100)</f>
        <v>5.3772530800670411E-2</v>
      </c>
      <c r="Z60" s="172">
        <f>IF(ISBLANK('3a. Príjmy a výdavky VS'!Z67),"",'3a. Príjmy a výdavky VS'!Z67/'1. Základné ukazovatele'!AC$17*100)</f>
        <v>5.1802957613193916E-2</v>
      </c>
      <c r="AA60" s="172">
        <f>IF(ISBLANK('3a. Príjmy a výdavky VS'!AA67),"",'3a. Príjmy a výdavky VS'!AA67/'1. Základné ukazovatele'!AD$17*100)</f>
        <v>4.8751887270024448E-2</v>
      </c>
      <c r="AB60" s="172">
        <f>IF(ISBLANK('3a. Príjmy a výdavky VS'!AB67),"",'3a. Príjmy a výdavky VS'!AB67/'1. Základné ukazovatele'!AE$17*100)</f>
        <v>4.5899680054998809E-2</v>
      </c>
      <c r="AC60" s="172">
        <f>IF(ISBLANK('3a. Príjmy a výdavky VS'!AC67),"",'3a. Príjmy a výdavky VS'!AC67/'1. Základné ukazovatele'!AF$17*100)</f>
        <v>4.5500134647150241E-2</v>
      </c>
      <c r="AD60" s="172">
        <f>IF(ISBLANK('3a. Príjmy a výdavky VS'!AD67),"",'3a. Príjmy a výdavky VS'!AD67/'1. Základné ukazovatele'!AG$17*100)</f>
        <v>4.174093894548897E-2</v>
      </c>
      <c r="AE60" s="172">
        <f>IF(ISBLANK('3a. Príjmy a výdavky VS'!AE67),"",'3a. Príjmy a výdavky VS'!AE67/'1. Základné ukazovatele'!AH$17*100)</f>
        <v>4.0031295889733781E-2</v>
      </c>
      <c r="AF60" s="172">
        <f>IF(ISBLANK('3a. Príjmy a výdavky VS'!AF67),"",'3a. Príjmy a výdavky VS'!AF67/'1. Základné ukazovatele'!AI$17*100)</f>
        <v>2.9866788551050929E-2</v>
      </c>
      <c r="AG60" s="172">
        <f>IF(ISBLANK('3a. Príjmy a výdavky VS'!AG67),"",'3a. Príjmy a výdavky VS'!AG67/'1. Základné ukazovatele'!AJ$17*100)</f>
        <v>2.7668032470868822E-2</v>
      </c>
      <c r="AH60" s="335">
        <f>IF(ISBLANK('3a. Príjmy a výdavky VS'!AH67),"",'3a. Príjmy a výdavky VS'!AH67/'1. Základné ukazovatele'!AK$17*100)</f>
        <v>2.7201652932128156E-2</v>
      </c>
      <c r="AI60" s="335">
        <f>IF(ISBLANK('3a. Príjmy a výdavky VS'!AI67),"",'3a. Príjmy a výdavky VS'!AI67/'1. Základné ukazovatele'!AL$17*100)</f>
        <v>2.6206173164061323E-2</v>
      </c>
      <c r="AJ60" s="335">
        <f>IF(ISBLANK('3a. Príjmy a výdavky VS'!AJ67),"",'3a. Príjmy a výdavky VS'!AJ67/'1. Základné ukazovatele'!AM$17*100)</f>
        <v>2.502269285818845E-2</v>
      </c>
      <c r="AK60" s="335">
        <f>IF(ISBLANK('3a. Príjmy a výdavky VS'!AK67),"",'3a. Príjmy a výdavky VS'!AK67/'1. Základné ukazovatele'!AN$17*100)</f>
        <v>2.4002419162003023E-2</v>
      </c>
    </row>
    <row r="61" spans="1:37" ht="16.5" customHeight="1">
      <c r="A61" s="149" t="s">
        <v>269</v>
      </c>
      <c r="B61" s="150" t="s">
        <v>270</v>
      </c>
      <c r="C61" s="114" t="s">
        <v>271</v>
      </c>
      <c r="D61" s="174" t="str">
        <f>IF(ISBLANK('3a. Príjmy a výdavky VS'!D68),"",'3a. Príjmy a výdavky VS'!D68/'1. Základné ukazovatele'!G$17*100)</f>
        <v/>
      </c>
      <c r="E61" s="174" t="str">
        <f>IF(ISBLANK('3a. Príjmy a výdavky VS'!E68),"",'3a. Príjmy a výdavky VS'!E68/'1. Základné ukazovatele'!H$17*100)</f>
        <v/>
      </c>
      <c r="F61" s="174" t="str">
        <f>IF(ISBLANK('3a. Príjmy a výdavky VS'!F68),"",'3a. Príjmy a výdavky VS'!F68/'1. Základné ukazovatele'!I$17*100)</f>
        <v/>
      </c>
      <c r="G61" s="174" t="str">
        <f>IF(ISBLANK('3a. Príjmy a výdavky VS'!G68),"",'3a. Príjmy a výdavky VS'!G68/'1. Základné ukazovatele'!J$17*100)</f>
        <v/>
      </c>
      <c r="H61" s="174" t="str">
        <f>IF(ISBLANK('3a. Príjmy a výdavky VS'!H68),"",'3a. Príjmy a výdavky VS'!H68/'1. Základné ukazovatele'!K$17*100)</f>
        <v/>
      </c>
      <c r="I61" s="174" t="str">
        <f>IF(ISBLANK('3a. Príjmy a výdavky VS'!I68),"",'3a. Príjmy a výdavky VS'!I68/'1. Základné ukazovatele'!L$17*100)</f>
        <v/>
      </c>
      <c r="J61" s="174" t="str">
        <f>IF(ISBLANK('3a. Príjmy a výdavky VS'!J68),"",'3a. Príjmy a výdavky VS'!J68/'1. Základné ukazovatele'!M$17*100)</f>
        <v/>
      </c>
      <c r="K61" s="174" t="str">
        <f>IF(ISBLANK('3a. Príjmy a výdavky VS'!K68),"",'3a. Príjmy a výdavky VS'!K68/'1. Základné ukazovatele'!N$17*100)</f>
        <v/>
      </c>
      <c r="L61" s="174" t="str">
        <f>IF(ISBLANK('3a. Príjmy a výdavky VS'!L68),"",'3a. Príjmy a výdavky VS'!L68/'1. Základné ukazovatele'!O$17*100)</f>
        <v/>
      </c>
      <c r="M61" s="174" t="str">
        <f>IF(ISBLANK('3a. Príjmy a výdavky VS'!M68),"",'3a. Príjmy a výdavky VS'!M68/'1. Základné ukazovatele'!P$17*100)</f>
        <v/>
      </c>
      <c r="N61" s="174" t="str">
        <f>IF(ISBLANK('3a. Príjmy a výdavky VS'!N68),"",'3a. Príjmy a výdavky VS'!N68/'1. Základné ukazovatele'!Q$17*100)</f>
        <v/>
      </c>
      <c r="O61" s="174" t="str">
        <f>IF(ISBLANK('3a. Príjmy a výdavky VS'!O68),"",'3a. Príjmy a výdavky VS'!O68/'1. Základné ukazovatele'!R$17*100)</f>
        <v/>
      </c>
      <c r="P61" s="174" t="str">
        <f>IF(ISBLANK('3a. Príjmy a výdavky VS'!P68),"",'3a. Príjmy a výdavky VS'!P68/'1. Základné ukazovatele'!S$17*100)</f>
        <v/>
      </c>
      <c r="Q61" s="174">
        <f>IF(ISBLANK('3a. Príjmy a výdavky VS'!Q68),"",'3a. Príjmy a výdavky VS'!Q68/'1. Základné ukazovatele'!T$17*100)</f>
        <v>0</v>
      </c>
      <c r="R61" s="174">
        <f>IF(ISBLANK('3a. Príjmy a výdavky VS'!R68),"",'3a. Príjmy a výdavky VS'!R68/'1. Základné ukazovatele'!U$17*100)</f>
        <v>0.41911573005115904</v>
      </c>
      <c r="S61" s="174">
        <f>IF(ISBLANK('3a. Príjmy a výdavky VS'!S68),"",'3a. Príjmy a výdavky VS'!S68/'1. Základné ukazovatele'!V$17*100)</f>
        <v>0.48669294466342783</v>
      </c>
      <c r="T61" s="174">
        <f>IF(ISBLANK('3a. Príjmy a výdavky VS'!T68),"",'3a. Príjmy a výdavky VS'!T68/'1. Základné ukazovatele'!W$17*100)</f>
        <v>0.49175269965586804</v>
      </c>
      <c r="U61" s="174">
        <f>IF(ISBLANK('3a. Príjmy a výdavky VS'!U68),"",'3a. Príjmy a výdavky VS'!U68/'1. Základné ukazovatele'!X$17*100)</f>
        <v>0.4659625431995616</v>
      </c>
      <c r="V61" s="174">
        <f>IF(ISBLANK('3a. Príjmy a výdavky VS'!V68),"",'3a. Príjmy a výdavky VS'!V68/'1. Základné ukazovatele'!Y$17*100)</f>
        <v>0.46798414312451181</v>
      </c>
      <c r="W61" s="174">
        <f>IF(ISBLANK('3a. Príjmy a výdavky VS'!W68),"",'3a. Príjmy a výdavky VS'!W68/'1. Základné ukazovatele'!Z$17*100)</f>
        <v>0.46498341873219584</v>
      </c>
      <c r="X61" s="174">
        <f>IF(ISBLANK('3a. Príjmy a výdavky VS'!X68),"",'3a. Príjmy a výdavky VS'!X68/'1. Základné ukazovatele'!AA$17*100)</f>
        <v>0.44201960030506504</v>
      </c>
      <c r="Y61" s="174">
        <f>IF(ISBLANK('3a. Príjmy a výdavky VS'!Y68),"",'3a. Príjmy a výdavky VS'!Y68/'1. Základné ukazovatele'!AB$17*100)</f>
        <v>0.43180236604036187</v>
      </c>
      <c r="Z61" s="174">
        <f>IF(ISBLANK('3a. Príjmy a výdavky VS'!Z68),"",'3a. Príjmy a výdavky VS'!Z68/'1. Základné ukazovatele'!AC$17*100)</f>
        <v>0.42525576621578992</v>
      </c>
      <c r="AA61" s="174">
        <f>IF(ISBLANK('3a. Príjmy a výdavky VS'!AA68),"",'3a. Príjmy a výdavky VS'!AA68/'1. Základné ukazovatele'!AD$17*100)</f>
        <v>0.40840123886884544</v>
      </c>
      <c r="AB61" s="174">
        <f>IF(ISBLANK('3a. Príjmy a výdavky VS'!AB68),"",'3a. Príjmy a výdavky VS'!AB68/'1. Základné ukazovatele'!AE$17*100)</f>
        <v>0.39910309632724295</v>
      </c>
      <c r="AC61" s="174">
        <f>IF(ISBLANK('3a. Príjmy a výdavky VS'!AC68),"",'3a. Príjmy a výdavky VS'!AC68/'1. Základné ukazovatele'!AF$17*100)</f>
        <v>0.61666168366189356</v>
      </c>
      <c r="AD61" s="174">
        <f>IF(ISBLANK('3a. Príjmy a výdavky VS'!AD68),"",'3a. Príjmy a výdavky VS'!AD68/'1. Základné ukazovatele'!AG$17*100)</f>
        <v>0.63752740757454618</v>
      </c>
      <c r="AE61" s="174">
        <f>IF(ISBLANK('3a. Príjmy a výdavky VS'!AE68),"",'3a. Príjmy a výdavky VS'!AE68/'1. Základné ukazovatele'!AH$17*100)</f>
        <v>0.55042600212274095</v>
      </c>
      <c r="AF61" s="172">
        <f>IF(ISBLANK('3a. Príjmy a výdavky VS'!AF68),"",'3a. Príjmy a výdavky VS'!AF68/'1. Základné ukazovatele'!AI$17*100)</f>
        <v>0.53077203851632682</v>
      </c>
      <c r="AG61" s="172">
        <f>IF(ISBLANK('3a. Príjmy a výdavky VS'!AG68),"",'3a. Príjmy a výdavky VS'!AG68/'1. Základné ukazovatele'!AJ$17*100)</f>
        <v>0.53002440735625655</v>
      </c>
      <c r="AH61" s="335">
        <f>IF(ISBLANK('3a. Príjmy a výdavky VS'!AH68),"",'3a. Príjmy a výdavky VS'!AH68/'1. Základné ukazovatele'!AK$17*100)</f>
        <v>0.50724176403513443</v>
      </c>
      <c r="AI61" s="335">
        <f>IF(ISBLANK('3a. Príjmy a výdavky VS'!AI68),"",'3a. Príjmy a výdavky VS'!AI68/'1. Základné ukazovatele'!AL$17*100)</f>
        <v>0.50895146829150673</v>
      </c>
      <c r="AJ61" s="335">
        <f>IF(ISBLANK('3a. Príjmy a výdavky VS'!AJ68),"",'3a. Príjmy a výdavky VS'!AJ68/'1. Základné ukazovatele'!AM$17*100)</f>
        <v>0.48925949456931628</v>
      </c>
      <c r="AK61" s="335">
        <f>IF(ISBLANK('3a. Príjmy a výdavky VS'!AK68),"",'3a. Príjmy a výdavky VS'!AK68/'1. Základné ukazovatele'!AN$17*100)</f>
        <v>0.49501515487278841</v>
      </c>
    </row>
    <row r="62" spans="1:37" s="132" customFormat="1" ht="16.5" customHeight="1">
      <c r="A62" s="149" t="s">
        <v>272</v>
      </c>
      <c r="B62" s="150" t="s">
        <v>273</v>
      </c>
      <c r="C62" s="114" t="s">
        <v>274</v>
      </c>
      <c r="D62" s="171" t="str">
        <f>IF(ISBLANK('3a. Príjmy a výdavky VS'!D69),"",'3a. Príjmy a výdavky VS'!D69/'1. Základné ukazovatele'!G$17*100)</f>
        <v/>
      </c>
      <c r="E62" s="171" t="str">
        <f>IF(ISBLANK('3a. Príjmy a výdavky VS'!E69),"",'3a. Príjmy a výdavky VS'!E69/'1. Základné ukazovatele'!H$17*100)</f>
        <v/>
      </c>
      <c r="F62" s="171" t="str">
        <f>IF(ISBLANK('3a. Príjmy a výdavky VS'!F69),"",'3a. Príjmy a výdavky VS'!F69/'1. Základné ukazovatele'!I$17*100)</f>
        <v/>
      </c>
      <c r="G62" s="171" t="str">
        <f>IF(ISBLANK('3a. Príjmy a výdavky VS'!G69),"",'3a. Príjmy a výdavky VS'!G69/'1. Základné ukazovatele'!J$17*100)</f>
        <v/>
      </c>
      <c r="H62" s="171" t="str">
        <f>IF(ISBLANK('3a. Príjmy a výdavky VS'!H69),"",'3a. Príjmy a výdavky VS'!H69/'1. Základné ukazovatele'!K$17*100)</f>
        <v/>
      </c>
      <c r="I62" s="171" t="str">
        <f>IF(ISBLANK('3a. Príjmy a výdavky VS'!I69),"",'3a. Príjmy a výdavky VS'!I69/'1. Základné ukazovatele'!L$17*100)</f>
        <v/>
      </c>
      <c r="J62" s="171" t="str">
        <f>IF(ISBLANK('3a. Príjmy a výdavky VS'!J69),"",'3a. Príjmy a výdavky VS'!J69/'1. Základné ukazovatele'!M$17*100)</f>
        <v/>
      </c>
      <c r="K62" s="171" t="str">
        <f>IF(ISBLANK('3a. Príjmy a výdavky VS'!K69),"",'3a. Príjmy a výdavky VS'!K69/'1. Základné ukazovatele'!N$17*100)</f>
        <v/>
      </c>
      <c r="L62" s="171" t="str">
        <f>IF(ISBLANK('3a. Príjmy a výdavky VS'!L69),"",'3a. Príjmy a výdavky VS'!L69/'1. Základné ukazovatele'!O$17*100)</f>
        <v/>
      </c>
      <c r="M62" s="171" t="str">
        <f>IF(ISBLANK('3a. Príjmy a výdavky VS'!M69),"",'3a. Príjmy a výdavky VS'!M69/'1. Základné ukazovatele'!P$17*100)</f>
        <v/>
      </c>
      <c r="N62" s="171" t="str">
        <f>IF(ISBLANK('3a. Príjmy a výdavky VS'!N69),"",'3a. Príjmy a výdavky VS'!N69/'1. Základné ukazovatele'!Q$17*100)</f>
        <v/>
      </c>
      <c r="O62" s="171" t="str">
        <f>IF(ISBLANK('3a. Príjmy a výdavky VS'!O69),"",'3a. Príjmy a výdavky VS'!O69/'1. Základné ukazovatele'!R$17*100)</f>
        <v/>
      </c>
      <c r="P62" s="171" t="str">
        <f>IF(ISBLANK('3a. Príjmy a výdavky VS'!P69),"",'3a. Príjmy a výdavky VS'!P69/'1. Základné ukazovatele'!S$17*100)</f>
        <v/>
      </c>
      <c r="Q62" s="171">
        <f>IF(ISBLANK('3a. Príjmy a výdavky VS'!Q69),"",'3a. Príjmy a výdavky VS'!Q69/'1. Základné ukazovatele'!T$17*100)</f>
        <v>0.36059839606981675</v>
      </c>
      <c r="R62" s="171">
        <f>IF(ISBLANK('3a. Príjmy a výdavky VS'!R69),"",'3a. Príjmy a výdavky VS'!R69/'1. Základné ukazovatele'!U$17*100)</f>
        <v>0.43025613885545416</v>
      </c>
      <c r="S62" s="171">
        <f>IF(ISBLANK('3a. Príjmy a výdavky VS'!S69),"",'3a. Príjmy a výdavky VS'!S69/'1. Základné ukazovatele'!V$17*100)</f>
        <v>0.46979849170700766</v>
      </c>
      <c r="T62" s="171">
        <f>IF(ISBLANK('3a. Príjmy a výdavky VS'!T69),"",'3a. Príjmy a výdavky VS'!T69/'1. Základné ukazovatele'!W$17*100)</f>
        <v>0.43721511388464251</v>
      </c>
      <c r="U62" s="171">
        <f>IF(ISBLANK('3a. Príjmy a výdavky VS'!U69),"",'3a. Príjmy a výdavky VS'!U69/'1. Základné ukazovatele'!X$17*100)</f>
        <v>0.41909542695001595</v>
      </c>
      <c r="V62" s="171">
        <f>IF(ISBLANK('3a. Príjmy a výdavky VS'!V69),"",'3a. Príjmy a výdavky VS'!V69/'1. Základné ukazovatele'!Y$17*100)</f>
        <v>0.36660517371424134</v>
      </c>
      <c r="W62" s="171">
        <f>IF(ISBLANK('3a. Príjmy a výdavky VS'!W69),"",'3a. Príjmy a výdavky VS'!W69/'1. Základné ukazovatele'!Z$17*100)</f>
        <v>0.31929160957808211</v>
      </c>
      <c r="X62" s="171">
        <f>IF(ISBLANK('3a. Príjmy a výdavky VS'!X69),"",'3a. Príjmy a výdavky VS'!X69/'1. Základné ukazovatele'!AA$17*100)</f>
        <v>0.26522868059365762</v>
      </c>
      <c r="Y62" s="171">
        <f>IF(ISBLANK('3a. Príjmy a výdavky VS'!Y69),"",'3a. Príjmy a výdavky VS'!Y69/'1. Základné ukazovatele'!AB$17*100)</f>
        <v>0.22382065531672987</v>
      </c>
      <c r="Z62" s="171">
        <f>IF(ISBLANK('3a. Príjmy a výdavky VS'!Z69),"",'3a. Príjmy a výdavky VS'!Z69/'1. Základné ukazovatele'!AC$17*100)</f>
        <v>0.18100903479738797</v>
      </c>
      <c r="AA62" s="171">
        <f>IF(ISBLANK('3a. Príjmy a výdavky VS'!AA69),"",'3a. Príjmy a výdavky VS'!AA69/'1. Základné ukazovatele'!AD$17*100)</f>
        <v>0.13846331080609556</v>
      </c>
      <c r="AB62" s="171">
        <f>IF(ISBLANK('3a. Príjmy a výdavky VS'!AB69),"",'3a. Príjmy a výdavky VS'!AB69/'1. Základné ukazovatele'!AE$17*100)</f>
        <v>0.11748697744519949</v>
      </c>
      <c r="AC62" s="171">
        <f>IF(ISBLANK('3a. Príjmy a výdavky VS'!AC69),"",'3a. Príjmy a výdavky VS'!AC69/'1. Základné ukazovatele'!AF$17*100)</f>
        <v>0.11970979828372594</v>
      </c>
      <c r="AD62" s="171">
        <f>IF(ISBLANK('3a. Príjmy a výdavky VS'!AD69),"",'3a. Príjmy a výdavky VS'!AD69/'1. Základné ukazovatele'!AG$17*100)</f>
        <v>0.10257079370373821</v>
      </c>
      <c r="AE62" s="171">
        <f>IF(ISBLANK('3a. Príjmy a výdavky VS'!AE69),"",'3a. Príjmy a výdavky VS'!AE69/'1. Základné ukazovatele'!AH$17*100)</f>
        <v>9.7000901437938908E-2</v>
      </c>
      <c r="AF62" s="171">
        <f>IF(ISBLANK('3a. Príjmy a výdavky VS'!AF69),"",'3a. Príjmy a výdavky VS'!AF69/'1. Základné ukazovatele'!AI$17*100)</f>
        <v>9.5320156468539932E-2</v>
      </c>
      <c r="AG62" s="171">
        <f>IF(ISBLANK('3a. Príjmy a výdavky VS'!AG69),"",'3a. Príjmy a výdavky VS'!AG69/'1. Základné ukazovatele'!AJ$17*100)</f>
        <v>0.10162377247488455</v>
      </c>
      <c r="AH62" s="334">
        <f>IF(ISBLANK('3a. Príjmy a výdavky VS'!AH69),"",'3a. Príjmy a výdavky VS'!AH69/'1. Základné ukazovatele'!AK$17*100)</f>
        <v>0.100208776454696</v>
      </c>
      <c r="AI62" s="334">
        <f>IF(ISBLANK('3a. Príjmy a výdavky VS'!AI69),"",'3a. Príjmy a výdavky VS'!AI69/'1. Základné ukazovatele'!AL$17*100)</f>
        <v>0.10654878299598616</v>
      </c>
      <c r="AJ62" s="334">
        <f>IF(ISBLANK('3a. Príjmy a výdavky VS'!AJ69),"",'3a. Príjmy a výdavky VS'!AJ69/'1. Základné ukazovatele'!AM$17*100)</f>
        <v>0.10502946081265942</v>
      </c>
      <c r="AK62" s="334">
        <f>IF(ISBLANK('3a. Príjmy a výdavky VS'!AK69),"",'3a. Príjmy a výdavky VS'!AK69/'1. Základné ukazovatele'!AN$17*100)</f>
        <v>0.10074699621946004</v>
      </c>
    </row>
    <row r="63" spans="1:37" s="132" customFormat="1" ht="16.5" customHeight="1">
      <c r="A63" s="149" t="s">
        <v>275</v>
      </c>
      <c r="B63" s="150" t="s">
        <v>276</v>
      </c>
      <c r="C63" s="114" t="s">
        <v>277</v>
      </c>
      <c r="D63" s="174" t="str">
        <f>IF(ISBLANK('3a. Príjmy a výdavky VS'!D70),"",'3a. Príjmy a výdavky VS'!D70/'1. Základné ukazovatele'!G$17*100)</f>
        <v/>
      </c>
      <c r="E63" s="174" t="str">
        <f>IF(ISBLANK('3a. Príjmy a výdavky VS'!E70),"",'3a. Príjmy a výdavky VS'!E70/'1. Základné ukazovatele'!H$17*100)</f>
        <v/>
      </c>
      <c r="F63" s="174" t="str">
        <f>IF(ISBLANK('3a. Príjmy a výdavky VS'!F70),"",'3a. Príjmy a výdavky VS'!F70/'1. Základné ukazovatele'!I$17*100)</f>
        <v/>
      </c>
      <c r="G63" s="174" t="str">
        <f>IF(ISBLANK('3a. Príjmy a výdavky VS'!G70),"",'3a. Príjmy a výdavky VS'!G70/'1. Základné ukazovatele'!J$17*100)</f>
        <v/>
      </c>
      <c r="H63" s="174" t="str">
        <f>IF(ISBLANK('3a. Príjmy a výdavky VS'!H70),"",'3a. Príjmy a výdavky VS'!H70/'1. Základné ukazovatele'!K$17*100)</f>
        <v/>
      </c>
      <c r="I63" s="174" t="str">
        <f>IF(ISBLANK('3a. Príjmy a výdavky VS'!I70),"",'3a. Príjmy a výdavky VS'!I70/'1. Základné ukazovatele'!L$17*100)</f>
        <v/>
      </c>
      <c r="J63" s="174" t="str">
        <f>IF(ISBLANK('3a. Príjmy a výdavky VS'!J70),"",'3a. Príjmy a výdavky VS'!J70/'1. Základné ukazovatele'!M$17*100)</f>
        <v/>
      </c>
      <c r="K63" s="174" t="str">
        <f>IF(ISBLANK('3a. Príjmy a výdavky VS'!K70),"",'3a. Príjmy a výdavky VS'!K70/'1. Základné ukazovatele'!N$17*100)</f>
        <v/>
      </c>
      <c r="L63" s="174" t="str">
        <f>IF(ISBLANK('3a. Príjmy a výdavky VS'!L70),"",'3a. Príjmy a výdavky VS'!L70/'1. Základné ukazovatele'!O$17*100)</f>
        <v/>
      </c>
      <c r="M63" s="174" t="str">
        <f>IF(ISBLANK('3a. Príjmy a výdavky VS'!M70),"",'3a. Príjmy a výdavky VS'!M70/'1. Základné ukazovatele'!P$17*100)</f>
        <v/>
      </c>
      <c r="N63" s="174" t="str">
        <f>IF(ISBLANK('3a. Príjmy a výdavky VS'!N70),"",'3a. Príjmy a výdavky VS'!N70/'1. Základné ukazovatele'!Q$17*100)</f>
        <v/>
      </c>
      <c r="O63" s="174" t="str">
        <f>IF(ISBLANK('3a. Príjmy a výdavky VS'!O70),"",'3a. Príjmy a výdavky VS'!O70/'1. Základné ukazovatele'!R$17*100)</f>
        <v/>
      </c>
      <c r="P63" s="174" t="str">
        <f>IF(ISBLANK('3a. Príjmy a výdavky VS'!P70),"",'3a. Príjmy a výdavky VS'!P70/'1. Základné ukazovatele'!S$17*100)</f>
        <v/>
      </c>
      <c r="Q63" s="174">
        <f>IF(ISBLANK('3a. Príjmy a výdavky VS'!Q70),"",'3a. Príjmy a výdavky VS'!Q70/'1. Základné ukazovatele'!T$17*100)</f>
        <v>0.25940901386591519</v>
      </c>
      <c r="R63" s="174">
        <f>IF(ISBLANK('3a. Príjmy a výdavky VS'!R70),"",'3a. Príjmy a výdavky VS'!R70/'1. Základné ukazovatele'!U$17*100)</f>
        <v>0.28817221423430767</v>
      </c>
      <c r="S63" s="174">
        <f>IF(ISBLANK('3a. Príjmy a výdavky VS'!S70),"",'3a. Príjmy a výdavky VS'!S70/'1. Základné ukazovatele'!V$17*100)</f>
        <v>0.30128465356258921</v>
      </c>
      <c r="T63" s="174">
        <f>IF(ISBLANK('3a. Príjmy a výdavky VS'!T70),"",'3a. Príjmy a výdavky VS'!T70/'1. Základné ukazovatele'!W$17*100)</f>
        <v>0.2939668711913388</v>
      </c>
      <c r="U63" s="174">
        <f>IF(ISBLANK('3a. Príjmy a výdavky VS'!U70),"",'3a. Príjmy a výdavky VS'!U70/'1. Základné ukazovatele'!X$17*100)</f>
        <v>0.30583797655152206</v>
      </c>
      <c r="V63" s="174">
        <f>IF(ISBLANK('3a. Príjmy a výdavky VS'!V70),"",'3a. Príjmy a výdavky VS'!V70/'1. Základné ukazovatele'!Y$17*100)</f>
        <v>0.31151204337463678</v>
      </c>
      <c r="W63" s="174">
        <f>IF(ISBLANK('3a. Príjmy a výdavky VS'!W70),"",'3a. Príjmy a výdavky VS'!W70/'1. Základné ukazovatele'!Z$17*100)</f>
        <v>0.30795051872788565</v>
      </c>
      <c r="X63" s="174">
        <f>IF(ISBLANK('3a. Príjmy a výdavky VS'!X70),"",'3a. Príjmy a výdavky VS'!X70/'1. Základné ukazovatele'!AA$17*100)</f>
        <v>0.28818818482562647</v>
      </c>
      <c r="Y63" s="174">
        <f>IF(ISBLANK('3a. Príjmy a výdavky VS'!Y70),"",'3a. Príjmy a výdavky VS'!Y70/'1. Základné ukazovatele'!AB$17*100)</f>
        <v>0.2773077224656218</v>
      </c>
      <c r="Z63" s="174">
        <f>IF(ISBLANK('3a. Príjmy a výdavky VS'!Z70),"",'3a. Príjmy a výdavky VS'!Z70/'1. Základné ukazovatele'!AC$17*100)</f>
        <v>0.28697016492389399</v>
      </c>
      <c r="AA63" s="174">
        <f>IF(ISBLANK('3a. Príjmy a výdavky VS'!AA70),"",'3a. Príjmy a výdavky VS'!AA70/'1. Základné ukazovatele'!AD$17*100)</f>
        <v>0.32440780983629075</v>
      </c>
      <c r="AB63" s="174">
        <f>IF(ISBLANK('3a. Príjmy a výdavky VS'!AB70),"",'3a. Príjmy a výdavky VS'!AB70/'1. Základné ukazovatele'!AE$17*100)</f>
        <v>0.41831989211771864</v>
      </c>
      <c r="AC63" s="174">
        <f>IF(ISBLANK('3a. Príjmy a výdavky VS'!AC70),"",'3a. Príjmy a výdavky VS'!AC70/'1. Základné ukazovatele'!AF$17*100)</f>
        <v>1.0406305727486889</v>
      </c>
      <c r="AD63" s="174">
        <f>IF(ISBLANK('3a. Príjmy a výdavky VS'!AD70),"",'3a. Príjmy a výdavky VS'!AD70/'1. Základné ukazovatele'!AG$17*100)</f>
        <v>1.6640093786635404</v>
      </c>
      <c r="AE63" s="174">
        <f>IF(ISBLANK('3a. Príjmy a výdavky VS'!AE70),"",'3a. Príjmy a výdavky VS'!AE70/'1. Základné ukazovatele'!AH$17*100)</f>
        <v>0.73696368077465513</v>
      </c>
      <c r="AF63" s="172">
        <f>IF(ISBLANK('3a. Príjmy a výdavky VS'!AF70),"",'3a. Príjmy a výdavky VS'!AF70/'1. Základné ukazovatele'!AI$17*100)</f>
        <v>0.49263040929249985</v>
      </c>
      <c r="AG63" s="172">
        <f>IF(ISBLANK('3a. Príjmy a výdavky VS'!AG70),"",'3a. Príjmy a výdavky VS'!AG70/'1. Základné ukazovatele'!AJ$17*100)</f>
        <v>0.56760807145240177</v>
      </c>
      <c r="AH63" s="335">
        <f>IF(ISBLANK('3a. Príjmy a výdavky VS'!AH70),"",'3a. Príjmy a výdavky VS'!AH70/'1. Základné ukazovatele'!AK$17*100)</f>
        <v>0.6440507397979256</v>
      </c>
      <c r="AI63" s="335">
        <f>IF(ISBLANK('3a. Príjmy a výdavky VS'!AI70),"",'3a. Príjmy a výdavky VS'!AI70/'1. Základné ukazovatele'!AL$17*100)</f>
        <v>0.65694531414645585</v>
      </c>
      <c r="AJ63" s="335">
        <f>IF(ISBLANK('3a. Príjmy a výdavky VS'!AJ70),"",'3a. Príjmy a výdavky VS'!AJ70/'1. Základné ukazovatele'!AM$17*100)</f>
        <v>0.65214405523777674</v>
      </c>
      <c r="AK63" s="335">
        <f>IF(ISBLANK('3a. Príjmy a výdavky VS'!AK70),"",'3a. Príjmy a výdavky VS'!AK70/'1. Základné ukazovatele'!AN$17*100)</f>
        <v>0.62899665863508925</v>
      </c>
    </row>
    <row r="64" spans="1:37" s="132" customFormat="1" ht="16.5" customHeight="1">
      <c r="A64" s="149" t="s">
        <v>278</v>
      </c>
      <c r="B64" s="150" t="s">
        <v>279</v>
      </c>
      <c r="C64" s="114" t="s">
        <v>233</v>
      </c>
      <c r="D64" s="174" t="str">
        <f>IF(ISBLANK('3a. Príjmy a výdavky VS'!D71),"",'3a. Príjmy a výdavky VS'!D71/'1. Základné ukazovatele'!G$17*100)</f>
        <v/>
      </c>
      <c r="E64" s="174" t="str">
        <f>IF(ISBLANK('3a. Príjmy a výdavky VS'!E71),"",'3a. Príjmy a výdavky VS'!E71/'1. Základné ukazovatele'!H$17*100)</f>
        <v/>
      </c>
      <c r="F64" s="174" t="str">
        <f>IF(ISBLANK('3a. Príjmy a výdavky VS'!F71),"",'3a. Príjmy a výdavky VS'!F71/'1. Základné ukazovatele'!I$17*100)</f>
        <v/>
      </c>
      <c r="G64" s="174" t="str">
        <f>IF(ISBLANK('3a. Príjmy a výdavky VS'!G71),"",'3a. Príjmy a výdavky VS'!G71/'1. Základné ukazovatele'!J$17*100)</f>
        <v/>
      </c>
      <c r="H64" s="174" t="str">
        <f>IF(ISBLANK('3a. Príjmy a výdavky VS'!H71),"",'3a. Príjmy a výdavky VS'!H71/'1. Základné ukazovatele'!K$17*100)</f>
        <v/>
      </c>
      <c r="I64" s="174" t="str">
        <f>IF(ISBLANK('3a. Príjmy a výdavky VS'!I71),"",'3a. Príjmy a výdavky VS'!I71/'1. Základné ukazovatele'!L$17*100)</f>
        <v/>
      </c>
      <c r="J64" s="174" t="str">
        <f>IF(ISBLANK('3a. Príjmy a výdavky VS'!J71),"",'3a. Príjmy a výdavky VS'!J71/'1. Základné ukazovatele'!M$17*100)</f>
        <v/>
      </c>
      <c r="K64" s="174" t="str">
        <f>IF(ISBLANK('3a. Príjmy a výdavky VS'!K71),"",'3a. Príjmy a výdavky VS'!K71/'1. Základné ukazovatele'!N$17*100)</f>
        <v/>
      </c>
      <c r="L64" s="174" t="str">
        <f>IF(ISBLANK('3a. Príjmy a výdavky VS'!L71),"",'3a. Príjmy a výdavky VS'!L71/'1. Základné ukazovatele'!O$17*100)</f>
        <v/>
      </c>
      <c r="M64" s="174" t="str">
        <f>IF(ISBLANK('3a. Príjmy a výdavky VS'!M71),"",'3a. Príjmy a výdavky VS'!M71/'1. Základné ukazovatele'!P$17*100)</f>
        <v/>
      </c>
      <c r="N64" s="174" t="str">
        <f>IF(ISBLANK('3a. Príjmy a výdavky VS'!N71),"",'3a. Príjmy a výdavky VS'!N71/'1. Základné ukazovatele'!Q$17*100)</f>
        <v/>
      </c>
      <c r="O64" s="174" t="str">
        <f>IF(ISBLANK('3a. Príjmy a výdavky VS'!O71),"",'3a. Príjmy a výdavky VS'!O71/'1. Základné ukazovatele'!R$17*100)</f>
        <v/>
      </c>
      <c r="P64" s="174" t="str">
        <f>IF(ISBLANK('3a. Príjmy a výdavky VS'!P71),"",'3a. Príjmy a výdavky VS'!P71/'1. Základné ukazovatele'!S$17*100)</f>
        <v/>
      </c>
      <c r="Q64" s="174">
        <f>IF(ISBLANK('3a. Príjmy a výdavky VS'!Q71),"",'3a. Príjmy a výdavky VS'!Q71/'1. Základné ukazovatele'!T$17*100)</f>
        <v>0.53988383321226541</v>
      </c>
      <c r="R64" s="174">
        <f>IF(ISBLANK('3a. Príjmy a výdavky VS'!R71),"",'3a. Príjmy a výdavky VS'!R71/'1. Základné ukazovatele'!U$17*100)</f>
        <v>0.25823704904059158</v>
      </c>
      <c r="S64" s="174">
        <f>IF(ISBLANK('3a. Príjmy a výdavky VS'!S71),"",'3a. Príjmy a výdavky VS'!S71/'1. Základné ukazovatele'!V$17*100)</f>
        <v>0.25132735894492247</v>
      </c>
      <c r="T64" s="174">
        <f>IF(ISBLANK('3a. Príjmy a výdavky VS'!T71),"",'3a. Príjmy a výdavky VS'!T71/'1. Základné ukazovatele'!W$17*100)</f>
        <v>0.24637195568864784</v>
      </c>
      <c r="U64" s="174">
        <f>IF(ISBLANK('3a. Príjmy a výdavky VS'!U71),"",'3a. Príjmy a výdavky VS'!U71/'1. Základné ukazovatele'!X$17*100)</f>
        <v>0.24162321844194032</v>
      </c>
      <c r="V64" s="174">
        <f>IF(ISBLANK('3a. Príjmy a výdavky VS'!V71),"",'3a. Príjmy a výdavky VS'!V71/'1. Základné ukazovatele'!Y$17*100)</f>
        <v>0.25676857884294108</v>
      </c>
      <c r="W64" s="174">
        <f>IF(ISBLANK('3a. Príjmy a výdavky VS'!W71),"",'3a. Príjmy a výdavky VS'!W71/'1. Základné ukazovatele'!Z$17*100)</f>
        <v>0.22513038401406438</v>
      </c>
      <c r="X64" s="174">
        <f>IF(ISBLANK('3a. Príjmy a výdavky VS'!X71),"",'3a. Príjmy a výdavky VS'!X71/'1. Základné ukazovatele'!AA$17*100)</f>
        <v>0.22344646369638813</v>
      </c>
      <c r="Y64" s="174">
        <f>IF(ISBLANK('3a. Príjmy a výdavky VS'!Y71),"",'3a. Príjmy a výdavky VS'!Y71/'1. Základné ukazovatele'!AB$17*100)</f>
        <v>0.24550486635890495</v>
      </c>
      <c r="Z64" s="174">
        <f>IF(ISBLANK('3a. Príjmy a výdavky VS'!Z71),"",'3a. Príjmy a výdavky VS'!Z71/'1. Základné ukazovatele'!AC$17*100)</f>
        <v>0.2303037650481872</v>
      </c>
      <c r="AA64" s="174">
        <f>IF(ISBLANK('3a. Príjmy a výdavky VS'!AA71),"",'3a. Príjmy a výdavky VS'!AA71/'1. Základné ukazovatele'!AD$17*100)</f>
        <v>0.22465242661662746</v>
      </c>
      <c r="AB64" s="174">
        <f>IF(ISBLANK('3a. Príjmy a výdavky VS'!AB71),"",'3a. Príjmy a výdavky VS'!AB71/'1. Základné ukazovatele'!AE$17*100)</f>
        <v>0.30575319283957803</v>
      </c>
      <c r="AC64" s="174">
        <f>IF(ISBLANK('3a. Príjmy a výdavky VS'!AC71),"",'3a. Príjmy a výdavky VS'!AC71/'1. Základné ukazovatele'!AF$17*100)</f>
        <v>0.55190594631501499</v>
      </c>
      <c r="AD64" s="174">
        <f>IF(ISBLANK('3a. Príjmy a výdavky VS'!AD71),"",'3a. Príjmy a výdavky VS'!AD71/'1. Základné ukazovatele'!AG$17*100)</f>
        <v>0.50447105220560473</v>
      </c>
      <c r="AE64" s="174">
        <f>IF(ISBLANK('3a. Príjmy a výdavky VS'!AE71),"",'3a. Príjmy a výdavky VS'!AE71/'1. Základné ukazovatele'!AH$17*100)</f>
        <v>0.73694732403786045</v>
      </c>
      <c r="AF64" s="172">
        <f>IF(ISBLANK('3a. Príjmy a výdavky VS'!AF71),"",'3a. Príjmy a výdavky VS'!AF71/'1. Základné ukazovatele'!AI$17*100)</f>
        <v>0.77492384917776502</v>
      </c>
      <c r="AG64" s="172">
        <f>IF(ISBLANK('3a. Príjmy a výdavky VS'!AG71),"",'3a. Príjmy a výdavky VS'!AG71/'1. Základné ukazovatele'!AJ$17*100)</f>
        <v>0.22471792593203344</v>
      </c>
      <c r="AH64" s="335">
        <f>IF(ISBLANK('3a. Príjmy a výdavky VS'!AH71),"",'3a. Príjmy a výdavky VS'!AH71/'1. Základné ukazovatele'!AK$17*100)</f>
        <v>0.24600068448235621</v>
      </c>
      <c r="AI64" s="335">
        <f>IF(ISBLANK('3a. Príjmy a výdavky VS'!AI71),"",'3a. Príjmy a výdavky VS'!AI71/'1. Základné ukazovatele'!AL$17*100)</f>
        <v>0.22688546125694806</v>
      </c>
      <c r="AJ64" s="335">
        <f>IF(ISBLANK('3a. Príjmy a výdavky VS'!AJ71),"",'3a. Príjmy a výdavky VS'!AJ71/'1. Základné ukazovatele'!AM$17*100)</f>
        <v>0.22208430101943033</v>
      </c>
      <c r="AK64" s="335">
        <f>IF(ISBLANK('3a. Príjmy a výdavky VS'!AK71),"",'3a. Príjmy a výdavky VS'!AK71/'1. Základné ukazovatele'!AN$17*100)</f>
        <v>0.22260727830494936</v>
      </c>
    </row>
    <row r="65" spans="1:115" s="132" customFormat="1" ht="16.5" customHeight="1">
      <c r="A65" s="148" t="s">
        <v>280</v>
      </c>
      <c r="B65" s="119" t="s">
        <v>281</v>
      </c>
      <c r="C65" s="114" t="s">
        <v>282</v>
      </c>
      <c r="D65" s="173" t="str">
        <f>IF(ISBLANK('3a. Príjmy a výdavky VS'!D72),"",'3a. Príjmy a výdavky VS'!D72/'1. Základné ukazovatele'!G$17*100)</f>
        <v/>
      </c>
      <c r="E65" s="173" t="str">
        <f>IF(ISBLANK('3a. Príjmy a výdavky VS'!E72),"",'3a. Príjmy a výdavky VS'!E72/'1. Základné ukazovatele'!H$17*100)</f>
        <v/>
      </c>
      <c r="F65" s="173" t="str">
        <f>IF(ISBLANK('3a. Príjmy a výdavky VS'!F72),"",'3a. Príjmy a výdavky VS'!F72/'1. Základné ukazovatele'!I$17*100)</f>
        <v/>
      </c>
      <c r="G65" s="173" t="str">
        <f>IF(ISBLANK('3a. Príjmy a výdavky VS'!G72),"",'3a. Príjmy a výdavky VS'!G72/'1. Základné ukazovatele'!J$17*100)</f>
        <v/>
      </c>
      <c r="H65" s="173" t="str">
        <f>IF(ISBLANK('3a. Príjmy a výdavky VS'!H72),"",'3a. Príjmy a výdavky VS'!H72/'1. Základné ukazovatele'!K$17*100)</f>
        <v/>
      </c>
      <c r="I65" s="173" t="str">
        <f>IF(ISBLANK('3a. Príjmy a výdavky VS'!I72),"",'3a. Príjmy a výdavky VS'!I72/'1. Základné ukazovatele'!L$17*100)</f>
        <v/>
      </c>
      <c r="J65" s="173" t="str">
        <f>IF(ISBLANK('3a. Príjmy a výdavky VS'!J72),"",'3a. Príjmy a výdavky VS'!J72/'1. Základné ukazovatele'!M$17*100)</f>
        <v/>
      </c>
      <c r="K65" s="173" t="str">
        <f>IF(ISBLANK('3a. Príjmy a výdavky VS'!K72),"",'3a. Príjmy a výdavky VS'!K72/'1. Základné ukazovatele'!N$17*100)</f>
        <v/>
      </c>
      <c r="L65" s="173" t="str">
        <f>IF(ISBLANK('3a. Príjmy a výdavky VS'!L72),"",'3a. Príjmy a výdavky VS'!L72/'1. Základné ukazovatele'!O$17*100)</f>
        <v/>
      </c>
      <c r="M65" s="173" t="str">
        <f>IF(ISBLANK('3a. Príjmy a výdavky VS'!M72),"",'3a. Príjmy a výdavky VS'!M72/'1. Základné ukazovatele'!P$17*100)</f>
        <v/>
      </c>
      <c r="N65" s="173" t="str">
        <f>IF(ISBLANK('3a. Príjmy a výdavky VS'!N72),"",'3a. Príjmy a výdavky VS'!N72/'1. Základné ukazovatele'!Q$17*100)</f>
        <v/>
      </c>
      <c r="O65" s="173" t="str">
        <f>IF(ISBLANK('3a. Príjmy a výdavky VS'!O72),"",'3a. Príjmy a výdavky VS'!O72/'1. Základné ukazovatele'!R$17*100)</f>
        <v/>
      </c>
      <c r="P65" s="173" t="str">
        <f>IF(ISBLANK('3a. Príjmy a výdavky VS'!P72),"",'3a. Príjmy a výdavky VS'!P72/'1. Základné ukazovatele'!S$17*100)</f>
        <v/>
      </c>
      <c r="Q65" s="173">
        <f>IF(ISBLANK('3a. Príjmy a výdavky VS'!Q72),"",'3a. Príjmy a výdavky VS'!Q72/'1. Základné ukazovatele'!T$17*100)</f>
        <v>1.7628426730613829</v>
      </c>
      <c r="R65" s="173">
        <f>IF(ISBLANK('3a. Príjmy a výdavky VS'!R72),"",'3a. Príjmy a výdavky VS'!R72/'1. Základné ukazovatele'!U$17*100)</f>
        <v>2.1853841458369434</v>
      </c>
      <c r="S65" s="173">
        <f>IF(ISBLANK('3a. Príjmy a výdavky VS'!S72),"",'3a. Príjmy a výdavky VS'!S72/'1. Základné ukazovatele'!V$17*100)</f>
        <v>2.2760149985376863</v>
      </c>
      <c r="T65" s="173">
        <f>IF(ISBLANK('3a. Príjmy a výdavky VS'!T72),"",'3a. Príjmy a výdavky VS'!T72/'1. Základné ukazovatele'!W$17*100)</f>
        <v>2.0200434178655442</v>
      </c>
      <c r="U65" s="173">
        <f>IF(ISBLANK('3a. Príjmy a výdavky VS'!U72),"",'3a. Príjmy a výdavky VS'!U72/'1. Základné ukazovatele'!X$17*100)</f>
        <v>2.1691890146973454</v>
      </c>
      <c r="V65" s="173">
        <f>IF(ISBLANK('3a. Príjmy a výdavky VS'!V72),"",'3a. Príjmy a výdavky VS'!V72/'1. Základné ukazovatele'!Y$17*100)</f>
        <v>2.0651262615098327</v>
      </c>
      <c r="W65" s="173">
        <f>IF(ISBLANK('3a. Príjmy a výdavky VS'!W72),"",'3a. Príjmy a výdavky VS'!W72/'1. Základné ukazovatele'!Z$17*100)</f>
        <v>1.8900372637708114</v>
      </c>
      <c r="X65" s="173">
        <f>IF(ISBLANK('3a. Príjmy a výdavky VS'!X72),"",'3a. Príjmy a výdavky VS'!X72/'1. Základné ukazovatele'!AA$17*100)</f>
        <v>1.9685305245451705</v>
      </c>
      <c r="Y65" s="173">
        <f>IF(ISBLANK('3a. Príjmy a výdavky VS'!Y72),"",'3a. Príjmy a výdavky VS'!Y72/'1. Základné ukazovatele'!AB$17*100)</f>
        <v>2.1045336038499611</v>
      </c>
      <c r="Z65" s="173">
        <f>IF(ISBLANK('3a. Príjmy a výdavky VS'!Z72),"",'3a. Príjmy a výdavky VS'!Z72/'1. Základné ukazovatele'!AC$17*100)</f>
        <v>1.9265010522549328</v>
      </c>
      <c r="AA65" s="173">
        <f>IF(ISBLANK('3a. Príjmy a výdavky VS'!AA72),"",'3a. Príjmy a výdavky VS'!AA72/'1. Základné ukazovatele'!AD$17*100)</f>
        <v>1.7440767691044898</v>
      </c>
      <c r="AB65" s="173">
        <f>IF(ISBLANK('3a. Príjmy a výdavky VS'!AB72),"",'3a. Príjmy a výdavky VS'!AB72/'1. Základné ukazovatele'!AE$17*100)</f>
        <v>1.6537972976546182</v>
      </c>
      <c r="AC65" s="173">
        <f>IF(ISBLANK('3a. Príjmy a výdavky VS'!AC72),"",'3a. Príjmy a výdavky VS'!AC72/'1. Základné ukazovatele'!AF$17*100)</f>
        <v>1.6302705877613159</v>
      </c>
      <c r="AD65" s="173">
        <f>IF(ISBLANK('3a. Príjmy a výdavky VS'!AD72),"",'3a. Príjmy a výdavky VS'!AD72/'1. Základné ukazovatele'!AG$17*100)</f>
        <v>1.7311296090097956</v>
      </c>
      <c r="AE65" s="173">
        <f>IF(ISBLANK('3a. Príjmy a výdavky VS'!AE72),"",'3a. Príjmy a výdavky VS'!AE72/'1. Základné ukazovatele'!AH$17*100)</f>
        <v>1.622178462902921</v>
      </c>
      <c r="AF65" s="171">
        <f>IF(ISBLANK('3a. Príjmy a výdavky VS'!AF72),"",'3a. Príjmy a výdavky VS'!AF72/'1. Základné ukazovatele'!AI$17*100)</f>
        <v>2.0496256254380896</v>
      </c>
      <c r="AG65" s="171">
        <f>IF(ISBLANK('3a. Príjmy a výdavky VS'!AG72),"",'3a. Príjmy a výdavky VS'!AG72/'1. Základné ukazovatele'!AJ$17*100)</f>
        <v>1.9900316906274071</v>
      </c>
      <c r="AH65" s="334">
        <f>IF(ISBLANK('3a. Príjmy a výdavky VS'!AH72),"",'3a. Príjmy a výdavky VS'!AH72/'1. Základné ukazovatele'!AK$17*100)</f>
        <v>2.0828835412802555</v>
      </c>
      <c r="AI65" s="334">
        <f>IF(ISBLANK('3a. Príjmy a výdavky VS'!AI72),"",'3a. Príjmy a výdavky VS'!AI72/'1. Základné ukazovatele'!AL$17*100)</f>
        <v>2.2903560880144567</v>
      </c>
      <c r="AJ65" s="334">
        <f>IF(ISBLANK('3a. Príjmy a výdavky VS'!AJ72),"",'3a. Príjmy a výdavky VS'!AJ72/'1. Základné ukazovatele'!AM$17*100)</f>
        <v>2.3050239584126704</v>
      </c>
      <c r="AK65" s="334">
        <f>IF(ISBLANK('3a. Príjmy a výdavky VS'!AK72),"",'3a. Príjmy a výdavky VS'!AK72/'1. Základné ukazovatele'!AN$17*100)</f>
        <v>2.3306949066783984</v>
      </c>
    </row>
    <row r="66" spans="1:115" ht="16.5" customHeight="1">
      <c r="A66" s="152" t="s">
        <v>283</v>
      </c>
      <c r="B66" s="153" t="s">
        <v>284</v>
      </c>
      <c r="C66" s="114" t="s">
        <v>285</v>
      </c>
      <c r="D66" s="174" t="str">
        <f>IF(ISBLANK('3a. Príjmy a výdavky VS'!D73),"",'3a. Príjmy a výdavky VS'!D73/'1. Základné ukazovatele'!G$17*100)</f>
        <v/>
      </c>
      <c r="E66" s="174" t="str">
        <f>IF(ISBLANK('3a. Príjmy a výdavky VS'!E73),"",'3a. Príjmy a výdavky VS'!E73/'1. Základné ukazovatele'!H$17*100)</f>
        <v/>
      </c>
      <c r="F66" s="174" t="str">
        <f>IF(ISBLANK('3a. Príjmy a výdavky VS'!F73),"",'3a. Príjmy a výdavky VS'!F73/'1. Základné ukazovatele'!I$17*100)</f>
        <v/>
      </c>
      <c r="G66" s="174" t="str">
        <f>IF(ISBLANK('3a. Príjmy a výdavky VS'!G73),"",'3a. Príjmy a výdavky VS'!G73/'1. Základné ukazovatele'!J$17*100)</f>
        <v/>
      </c>
      <c r="H66" s="174" t="str">
        <f>IF(ISBLANK('3a. Príjmy a výdavky VS'!H73),"",'3a. Príjmy a výdavky VS'!H73/'1. Základné ukazovatele'!K$17*100)</f>
        <v/>
      </c>
      <c r="I66" s="174" t="str">
        <f>IF(ISBLANK('3a. Príjmy a výdavky VS'!I73),"",'3a. Príjmy a výdavky VS'!I73/'1. Základné ukazovatele'!L$17*100)</f>
        <v/>
      </c>
      <c r="J66" s="174" t="str">
        <f>IF(ISBLANK('3a. Príjmy a výdavky VS'!J73),"",'3a. Príjmy a výdavky VS'!J73/'1. Základné ukazovatele'!M$17*100)</f>
        <v/>
      </c>
      <c r="K66" s="174" t="str">
        <f>IF(ISBLANK('3a. Príjmy a výdavky VS'!K73),"",'3a. Príjmy a výdavky VS'!K73/'1. Základné ukazovatele'!N$17*100)</f>
        <v/>
      </c>
      <c r="L66" s="174" t="str">
        <f>IF(ISBLANK('3a. Príjmy a výdavky VS'!L73),"",'3a. Príjmy a výdavky VS'!L73/'1. Základné ukazovatele'!O$17*100)</f>
        <v/>
      </c>
      <c r="M66" s="174" t="str">
        <f>IF(ISBLANK('3a. Príjmy a výdavky VS'!M73),"",'3a. Príjmy a výdavky VS'!M73/'1. Základné ukazovatele'!P$17*100)</f>
        <v/>
      </c>
      <c r="N66" s="174" t="str">
        <f>IF(ISBLANK('3a. Príjmy a výdavky VS'!N73),"",'3a. Príjmy a výdavky VS'!N73/'1. Základné ukazovatele'!Q$17*100)</f>
        <v/>
      </c>
      <c r="O66" s="174" t="str">
        <f>IF(ISBLANK('3a. Príjmy a výdavky VS'!O73),"",'3a. Príjmy a výdavky VS'!O73/'1. Základné ukazovatele'!R$17*100)</f>
        <v/>
      </c>
      <c r="P66" s="174" t="str">
        <f>IF(ISBLANK('3a. Príjmy a výdavky VS'!P73),"",'3a. Príjmy a výdavky VS'!P73/'1. Základné ukazovatele'!S$17*100)</f>
        <v/>
      </c>
      <c r="Q66" s="174">
        <f>IF(ISBLANK('3a. Príjmy a výdavky VS'!Q73),"",'3a. Príjmy a výdavky VS'!Q73/'1. Základné ukazovatele'!T$17*100)</f>
        <v>0.30790325074464014</v>
      </c>
      <c r="R66" s="174">
        <f>IF(ISBLANK('3a. Príjmy a výdavky VS'!R73),"",'3a. Príjmy a výdavky VS'!R73/'1. Základné ukazovatele'!U$17*100)</f>
        <v>0.36818613974531306</v>
      </c>
      <c r="S66" s="174">
        <f>IF(ISBLANK('3a. Príjmy a výdavky VS'!S73),"",'3a. Príjmy a výdavky VS'!S73/'1. Základné ukazovatele'!V$17*100)</f>
        <v>0.32168574949764794</v>
      </c>
      <c r="T66" s="174">
        <f>IF(ISBLANK('3a. Príjmy a výdavky VS'!T73),"",'3a. Príjmy a výdavky VS'!T73/'1. Základné ukazovatele'!W$17*100)</f>
        <v>0.33110380499654474</v>
      </c>
      <c r="U66" s="174">
        <f>IF(ISBLANK('3a. Príjmy a výdavky VS'!U73),"",'3a. Príjmy a výdavky VS'!U73/'1. Základné ukazovatele'!X$17*100)</f>
        <v>0.32385972146116243</v>
      </c>
      <c r="V66" s="174">
        <f>IF(ISBLANK('3a. Príjmy a výdavky VS'!V73),"",'3a. Príjmy a výdavky VS'!V73/'1. Základné ukazovatele'!Y$17*100)</f>
        <v>0.35120380157738135</v>
      </c>
      <c r="W66" s="174">
        <f>IF(ISBLANK('3a. Príjmy a výdavky VS'!W73),"",'3a. Príjmy a výdavky VS'!W73/'1. Základné ukazovatele'!Z$17*100)</f>
        <v>0.30420846813640656</v>
      </c>
      <c r="X66" s="174">
        <f>IF(ISBLANK('3a. Príjmy a výdavky VS'!X73),"",'3a. Príjmy a výdavky VS'!X73/'1. Základné ukazovatele'!AA$17*100)</f>
        <v>0.28336213535582006</v>
      </c>
      <c r="Y66" s="174">
        <f>IF(ISBLANK('3a. Príjmy a výdavky VS'!Y73),"",'3a. Príjmy a výdavky VS'!Y73/'1. Základné ukazovatele'!AB$17*100)</f>
        <v>0.39898017191527735</v>
      </c>
      <c r="Z66" s="174">
        <f>IF(ISBLANK('3a. Príjmy a výdavky VS'!Z73),"",'3a. Príjmy a výdavky VS'!Z73/'1. Základné ukazovatele'!AC$17*100)</f>
        <v>0.3962175319325239</v>
      </c>
      <c r="AA66" s="174">
        <f>IF(ISBLANK('3a. Príjmy a výdavky VS'!AA73),"",'3a. Príjmy a výdavky VS'!AA73/'1. Základné ukazovatele'!AD$17*100)</f>
        <v>0.42702869758152506</v>
      </c>
      <c r="AB66" s="174">
        <f>IF(ISBLANK('3a. Príjmy a výdavky VS'!AB73),"",'3a. Príjmy a výdavky VS'!AB73/'1. Základné ukazovatele'!AE$17*100)</f>
        <v>0.38165260847722043</v>
      </c>
      <c r="AC66" s="174">
        <f>IF(ISBLANK('3a. Príjmy a výdavky VS'!AC73),"",'3a. Príjmy a výdavky VS'!AC73/'1. Základné ukazovatele'!AF$17*100)</f>
        <v>0.39297035854309664</v>
      </c>
      <c r="AD66" s="174">
        <f>IF(ISBLANK('3a. Príjmy a výdavky VS'!AD73),"",'3a. Príjmy a výdavky VS'!AD73/'1. Základné ukazovatele'!AG$17*100)</f>
        <v>0.46351493866098975</v>
      </c>
      <c r="AE66" s="174">
        <f>IF(ISBLANK('3a. Príjmy a výdavky VS'!AE73),"",'3a. Príjmy a výdavky VS'!AE73/'1. Základné ukazovatele'!AH$17*100)</f>
        <v>0.45088253682083201</v>
      </c>
      <c r="AF66" s="172">
        <f>IF(ISBLANK('3a. Príjmy a výdavky VS'!AF73),"",'3a. Príjmy a výdavky VS'!AF73/'1. Základné ukazovatele'!AI$17*100)</f>
        <v>0.36881627867163252</v>
      </c>
      <c r="AG66" s="172">
        <f>IF(ISBLANK('3a. Príjmy a výdavky VS'!AG73),"",'3a. Príjmy a výdavky VS'!AG73/'1. Základné ukazovatele'!AJ$17*100)</f>
        <v>0.37726810148635226</v>
      </c>
      <c r="AH66" s="335">
        <f>IF(ISBLANK('3a. Príjmy a výdavky VS'!AH73),"",'3a. Príjmy a výdavky VS'!AH73/'1. Základné ukazovatele'!AK$17*100)</f>
        <v>0.39585790885895611</v>
      </c>
      <c r="AI66" s="335">
        <f>IF(ISBLANK('3a. Príjmy a výdavky VS'!AI73),"",'3a. Príjmy a výdavky VS'!AI73/'1. Základné ukazovatele'!AL$17*100)</f>
        <v>0.40551363390454898</v>
      </c>
      <c r="AJ66" s="335">
        <f>IF(ISBLANK('3a. Príjmy a výdavky VS'!AJ73),"",'3a. Príjmy a výdavky VS'!AJ73/'1. Základné ukazovatele'!AM$17*100)</f>
        <v>0.41096546409179663</v>
      </c>
      <c r="AK66" s="335">
        <f>IF(ISBLANK('3a. Príjmy a výdavky VS'!AK73),"",'3a. Príjmy a výdavky VS'!AK73/'1. Základné ukazovatele'!AN$17*100)</f>
        <v>0.41765093641538598</v>
      </c>
    </row>
    <row r="67" spans="1:115" ht="16.5" customHeight="1">
      <c r="A67" s="152" t="s">
        <v>286</v>
      </c>
      <c r="B67" s="153" t="s">
        <v>287</v>
      </c>
      <c r="C67" s="114" t="s">
        <v>288</v>
      </c>
      <c r="D67" s="174" t="str">
        <f>IF(ISBLANK('3a. Príjmy a výdavky VS'!D74),"",'3a. Príjmy a výdavky VS'!D74/'1. Základné ukazovatele'!G$17*100)</f>
        <v/>
      </c>
      <c r="E67" s="174" t="str">
        <f>IF(ISBLANK('3a. Príjmy a výdavky VS'!E74),"",'3a. Príjmy a výdavky VS'!E74/'1. Základné ukazovatele'!H$17*100)</f>
        <v/>
      </c>
      <c r="F67" s="174" t="str">
        <f>IF(ISBLANK('3a. Príjmy a výdavky VS'!F74),"",'3a. Príjmy a výdavky VS'!F74/'1. Základné ukazovatele'!I$17*100)</f>
        <v/>
      </c>
      <c r="G67" s="174" t="str">
        <f>IF(ISBLANK('3a. Príjmy a výdavky VS'!G74),"",'3a. Príjmy a výdavky VS'!G74/'1. Základné ukazovatele'!J$17*100)</f>
        <v/>
      </c>
      <c r="H67" s="174" t="str">
        <f>IF(ISBLANK('3a. Príjmy a výdavky VS'!H74),"",'3a. Príjmy a výdavky VS'!H74/'1. Základné ukazovatele'!K$17*100)</f>
        <v/>
      </c>
      <c r="I67" s="174" t="str">
        <f>IF(ISBLANK('3a. Príjmy a výdavky VS'!I74),"",'3a. Príjmy a výdavky VS'!I74/'1. Základné ukazovatele'!L$17*100)</f>
        <v/>
      </c>
      <c r="J67" s="174" t="str">
        <f>IF(ISBLANK('3a. Príjmy a výdavky VS'!J74),"",'3a. Príjmy a výdavky VS'!J74/'1. Základné ukazovatele'!M$17*100)</f>
        <v/>
      </c>
      <c r="K67" s="174" t="str">
        <f>IF(ISBLANK('3a. Príjmy a výdavky VS'!K74),"",'3a. Príjmy a výdavky VS'!K74/'1. Základné ukazovatele'!N$17*100)</f>
        <v/>
      </c>
      <c r="L67" s="174" t="str">
        <f>IF(ISBLANK('3a. Príjmy a výdavky VS'!L74),"",'3a. Príjmy a výdavky VS'!L74/'1. Základné ukazovatele'!O$17*100)</f>
        <v/>
      </c>
      <c r="M67" s="174" t="str">
        <f>IF(ISBLANK('3a. Príjmy a výdavky VS'!M74),"",'3a. Príjmy a výdavky VS'!M74/'1. Základné ukazovatele'!P$17*100)</f>
        <v/>
      </c>
      <c r="N67" s="174" t="str">
        <f>IF(ISBLANK('3a. Príjmy a výdavky VS'!N74),"",'3a. Príjmy a výdavky VS'!N74/'1. Základné ukazovatele'!Q$17*100)</f>
        <v/>
      </c>
      <c r="O67" s="174" t="str">
        <f>IF(ISBLANK('3a. Príjmy a výdavky VS'!O74),"",'3a. Príjmy a výdavky VS'!O74/'1. Základné ukazovatele'!R$17*100)</f>
        <v/>
      </c>
      <c r="P67" s="174" t="str">
        <f>IF(ISBLANK('3a. Príjmy a výdavky VS'!P74),"",'3a. Príjmy a výdavky VS'!P74/'1. Základné ukazovatele'!S$17*100)</f>
        <v/>
      </c>
      <c r="Q67" s="174">
        <f>IF(ISBLANK('3a. Príjmy a výdavky VS'!Q74),"",'3a. Príjmy a výdavky VS'!Q74/'1. Základné ukazovatele'!T$17*100)</f>
        <v>1.4549394223167427</v>
      </c>
      <c r="R67" s="174">
        <f>IF(ISBLANK('3a. Príjmy a výdavky VS'!R74),"",'3a. Príjmy a výdavky VS'!R74/'1. Základné ukazovatele'!U$17*100)</f>
        <v>1.8146595665294412</v>
      </c>
      <c r="S67" s="174">
        <f>IF(ISBLANK('3a. Príjmy a výdavky VS'!S74),"",'3a. Príjmy a výdavky VS'!S74/'1. Základné ukazovatele'!V$17*100)</f>
        <v>1.9515341199271901</v>
      </c>
      <c r="T67" s="174">
        <f>IF(ISBLANK('3a. Príjmy a výdavky VS'!T74),"",'3a. Príjmy a výdavky VS'!T74/'1. Základné ukazovatele'!W$17*100)</f>
        <v>1.6858263704200085</v>
      </c>
      <c r="U67" s="174">
        <f>IF(ISBLANK('3a. Príjmy a výdavky VS'!U74),"",'3a. Príjmy a výdavky VS'!U74/'1. Základné ukazovatele'!X$17*100)</f>
        <v>1.8421920691844027</v>
      </c>
      <c r="V67" s="174">
        <f>IF(ISBLANK('3a. Príjmy a výdavky VS'!V74),"",'3a. Príjmy a výdavky VS'!V74/'1. Základné ukazovatele'!Y$17*100)</f>
        <v>1.7105865677420566</v>
      </c>
      <c r="W67" s="174">
        <f>IF(ISBLANK('3a. Príjmy a výdavky VS'!W74),"",'3a. Príjmy a výdavky VS'!W74/'1. Základné ukazovatele'!Z$17*100)</f>
        <v>1.5824171948857337</v>
      </c>
      <c r="X67" s="174">
        <f>IF(ISBLANK('3a. Príjmy a výdavky VS'!X74),"",'3a. Príjmy a výdavky VS'!X74/'1. Základné ukazovatele'!AA$17*100)</f>
        <v>1.6816250561421713</v>
      </c>
      <c r="Y67" s="174">
        <f>IF(ISBLANK('3a. Príjmy a výdavky VS'!Y74),"",'3a. Príjmy a výdavky VS'!Y74/'1. Základné ukazovatele'!AB$17*100)</f>
        <v>1.7055534319346837</v>
      </c>
      <c r="Z67" s="174">
        <f>IF(ISBLANK('3a. Príjmy a výdavky VS'!Z74),"",'3a. Príjmy a výdavky VS'!Z74/'1. Základné ukazovatele'!AC$17*100)</f>
        <v>1.530283520322409</v>
      </c>
      <c r="AA67" s="174">
        <f>IF(ISBLANK('3a. Príjmy a výdavky VS'!AA74),"",'3a. Príjmy a výdavky VS'!AA74/'1. Základné ukazovatele'!AD$17*100)</f>
        <v>1.3170485600254331</v>
      </c>
      <c r="AB67" s="174">
        <f>IF(ISBLANK('3a. Príjmy a výdavky VS'!AB74),"",'3a. Príjmy a výdavky VS'!AB74/'1. Základné ukazovatele'!AE$17*100)</f>
        <v>1.2721446891773975</v>
      </c>
      <c r="AC67" s="174">
        <f>IF(ISBLANK('3a. Príjmy a výdavky VS'!AC74),"",'3a. Príjmy a výdavky VS'!AC74/'1. Základné ukazovatele'!AF$17*100)</f>
        <v>1.2373002292182194</v>
      </c>
      <c r="AD67" s="174">
        <f>IF(ISBLANK('3a. Príjmy a výdavky VS'!AD74),"",'3a. Príjmy a výdavky VS'!AD74/'1. Základné ukazovatele'!AG$17*100)</f>
        <v>1.2676146703488058</v>
      </c>
      <c r="AE67" s="174">
        <f>IF(ISBLANK('3a. Príjmy a výdavky VS'!AE74),"",'3a. Príjmy a výdavky VS'!AE74/'1. Základné ukazovatele'!AH$17*100)</f>
        <v>1.1712959260820892</v>
      </c>
      <c r="AF67" s="172">
        <f>IF(ISBLANK('3a. Príjmy a výdavky VS'!AF74),"",'3a. Príjmy a výdavky VS'!AF74/'1. Základné ukazovatele'!AI$17*100)</f>
        <v>1.6808093467664569</v>
      </c>
      <c r="AG67" s="172">
        <f>IF(ISBLANK('3a. Príjmy a výdavky VS'!AG74),"",'3a. Príjmy a výdavky VS'!AG74/'1. Základné ukazovatele'!AJ$17*100)</f>
        <v>1.612763589141055</v>
      </c>
      <c r="AH67" s="335">
        <f>IF(ISBLANK('3a. Príjmy a výdavky VS'!AH74),"",'3a. Príjmy a výdavky VS'!AH74/'1. Základné ukazovatele'!AK$17*100)</f>
        <v>1.68323714994706</v>
      </c>
      <c r="AI67" s="335">
        <f>IF(ISBLANK('3a. Príjmy a výdavky VS'!AI74),"",'3a. Príjmy a výdavky VS'!AI74/'1. Základné ukazovatele'!AL$17*100)</f>
        <v>1.8806763622129581</v>
      </c>
      <c r="AJ67" s="335">
        <f>IF(ISBLANK('3a. Príjmy a výdavky VS'!AJ74),"",'3a. Príjmy a výdavky VS'!AJ74/'1. Základné ukazovatele'!AM$17*100)</f>
        <v>1.8891922390518738</v>
      </c>
      <c r="AK67" s="335">
        <f>IF(ISBLANK('3a. Príjmy a výdavky VS'!AK74),"",'3a. Príjmy a výdavky VS'!AK74/'1. Základné ukazovatele'!AN$17*100)</f>
        <v>1.9073332894302841</v>
      </c>
    </row>
    <row r="68" spans="1:115" ht="16.5" customHeight="1">
      <c r="A68" s="124" t="s">
        <v>289</v>
      </c>
      <c r="B68" s="125" t="s">
        <v>290</v>
      </c>
      <c r="C68" s="114" t="s">
        <v>291</v>
      </c>
      <c r="D68" s="174">
        <f>IF(ISBLANK('3a. Príjmy a výdavky VS'!D75),"",'3a. Príjmy a výdavky VS'!D75/'1. Základné ukazovatele'!G$17*100)</f>
        <v>0.24565976123069547</v>
      </c>
      <c r="E68" s="174">
        <f>IF(ISBLANK('3a. Príjmy a výdavky VS'!E75),"",'3a. Príjmy a výdavky VS'!E75/'1. Základné ukazovatele'!H$17*100)</f>
        <v>2.4024523442451264</v>
      </c>
      <c r="F68" s="174">
        <f>IF(ISBLANK('3a. Príjmy a výdavky VS'!F75),"",'3a. Príjmy a výdavky VS'!F75/'1. Základné ukazovatele'!I$17*100)</f>
        <v>2.3988445185833149</v>
      </c>
      <c r="G68" s="174">
        <f>IF(ISBLANK('3a. Príjmy a výdavky VS'!G75),"",'3a. Príjmy a výdavky VS'!G75/'1. Základné ukazovatele'!J$17*100)</f>
        <v>2.4235231772261967</v>
      </c>
      <c r="H68" s="174">
        <f>IF(ISBLANK('3a. Príjmy a výdavky VS'!H75),"",'3a. Príjmy a výdavky VS'!H75/'1. Základné ukazovatele'!K$17*100)</f>
        <v>2.5232315536745871</v>
      </c>
      <c r="I68" s="174">
        <f>IF(ISBLANK('3a. Príjmy a výdavky VS'!I75),"",'3a. Príjmy a výdavky VS'!I75/'1. Základné ukazovatele'!L$17*100)</f>
        <v>2.4377212948912494</v>
      </c>
      <c r="J68" s="174">
        <f>IF(ISBLANK('3a. Príjmy a výdavky VS'!J75),"",'3a. Príjmy a výdavky VS'!J75/'1. Základné ukazovatele'!M$17*100)</f>
        <v>2.5184144482369639</v>
      </c>
      <c r="K68" s="174">
        <f>IF(ISBLANK('3a. Príjmy a výdavky VS'!K75),"",'3a. Príjmy a výdavky VS'!K75/'1. Základné ukazovatele'!N$17*100)</f>
        <v>2.7977956761339553</v>
      </c>
      <c r="L68" s="174">
        <f>IF(ISBLANK('3a. Príjmy a výdavky VS'!L75),"",'3a. Príjmy a výdavky VS'!L75/'1. Základné ukazovatele'!O$17*100)</f>
        <v>3.3153850073645561</v>
      </c>
      <c r="M68" s="174">
        <f>IF(ISBLANK('3a. Príjmy a výdavky VS'!M75),"",'3a. Príjmy a výdavky VS'!M75/'1. Základné ukazovatele'!P$17*100)</f>
        <v>3.0386896479755112</v>
      </c>
      <c r="N68" s="174">
        <f>IF(ISBLANK('3a. Príjmy a výdavky VS'!N75),"",'3a. Príjmy a výdavky VS'!N75/'1. Základné ukazovatele'!Q$17*100)</f>
        <v>4.3559637917968654</v>
      </c>
      <c r="O68" s="174">
        <f>IF(ISBLANK('3a. Príjmy a výdavky VS'!O75),"",'3a. Príjmy a výdavky VS'!O75/'1. Základné ukazovatele'!R$17*100)</f>
        <v>4.3058362955220231</v>
      </c>
      <c r="P68" s="174">
        <f>IF(ISBLANK('3a. Príjmy a výdavky VS'!P75),"",'3a. Príjmy a výdavky VS'!P75/'1. Základné ukazovatele'!S$17*100)</f>
        <v>4.3522784647843409</v>
      </c>
      <c r="Q68" s="174">
        <f>IF(ISBLANK('3a. Príjmy a výdavky VS'!Q75),"",'3a. Príjmy a výdavky VS'!Q75/'1. Základné ukazovatele'!T$17*100)</f>
        <v>3.7151857005744158</v>
      </c>
      <c r="R68" s="174">
        <f>IF(ISBLANK('3a. Príjmy a výdavky VS'!R75),"",'3a. Príjmy a výdavky VS'!R75/'1. Základné ukazovatele'!U$17*100)</f>
        <v>3.6417193947086179</v>
      </c>
      <c r="S68" s="174">
        <f>IF(ISBLANK('3a. Príjmy a výdavky VS'!S75),"",'3a. Príjmy a výdavky VS'!S75/'1. Základné ukazovatele'!V$17*100)</f>
        <v>3.6248357625202434</v>
      </c>
      <c r="T68" s="174">
        <f>IF(ISBLANK('3a. Príjmy a výdavky VS'!T75),"",'3a. Príjmy a výdavky VS'!T75/'1. Základné ukazovatele'!W$17*100)</f>
        <v>3.3798127866312067</v>
      </c>
      <c r="U68" s="174">
        <f>IF(ISBLANK('3a. Príjmy a výdavky VS'!U75),"",'3a. Príjmy a výdavky VS'!U75/'1. Základné ukazovatele'!X$17*100)</f>
        <v>3.2648587503187403</v>
      </c>
      <c r="V68" s="174">
        <f>IF(ISBLANK('3a. Príjmy a výdavky VS'!V75),"",'3a. Príjmy a výdavky VS'!V75/'1. Základné ukazovatele'!Y$17*100)</f>
        <v>3.2510881841090957</v>
      </c>
      <c r="W68" s="174">
        <f>IF(ISBLANK('3a. Príjmy a výdavky VS'!W75),"",'3a. Príjmy a výdavky VS'!W75/'1. Základné ukazovatele'!Z$17*100)</f>
        <v>3.4220171024120218</v>
      </c>
      <c r="X68" s="174">
        <f>IF(ISBLANK('3a. Príjmy a výdavky VS'!X75),"",'3a. Príjmy a výdavky VS'!X75/'1. Základné ukazovatele'!AA$17*100)</f>
        <v>3.3463359224049873</v>
      </c>
      <c r="Y68" s="174">
        <f>IF(ISBLANK('3a. Príjmy a výdavky VS'!Y75),"",'3a. Príjmy a výdavky VS'!Y75/'1. Základné ukazovatele'!AB$17*100)</f>
        <v>3.434198790516235</v>
      </c>
      <c r="Z68" s="174">
        <f>IF(ISBLANK('3a. Príjmy a výdavky VS'!Z75),"",'3a. Príjmy a výdavky VS'!Z75/'1. Základné ukazovatele'!AC$17*100)</f>
        <v>3.3312084218059241</v>
      </c>
      <c r="AA68" s="174">
        <f>IF(ISBLANK('3a. Príjmy a výdavky VS'!AA75),"",'3a. Príjmy a výdavky VS'!AA75/'1. Základné ukazovatele'!AD$17*100)</f>
        <v>3.2404728172192137</v>
      </c>
      <c r="AB68" s="174">
        <f>IF(ISBLANK('3a. Príjmy a výdavky VS'!AB75),"",'3a. Príjmy a výdavky VS'!AB75/'1. Základné ukazovatele'!AE$17*100)</f>
        <v>3.3888426452312324</v>
      </c>
      <c r="AC68" s="174">
        <f>IF(ISBLANK('3a. Príjmy a výdavky VS'!AC75),"",'3a. Príjmy a výdavky VS'!AC75/'1. Základné ukazovatele'!AF$17*100)</f>
        <v>3.3184500522685392</v>
      </c>
      <c r="AD68" s="174">
        <f>IF(ISBLANK('3a. Príjmy a výdavky VS'!AD75),"",'3a. Príjmy a výdavky VS'!AD75/'1. Základné ukazovatele'!AG$17*100)</f>
        <v>3.4181490873952134</v>
      </c>
      <c r="AE68" s="174">
        <f>IF(ISBLANK('3a. Príjmy a výdavky VS'!AE75),"",'3a. Príjmy a výdavky VS'!AE75/'1. Základné ukazovatele'!AH$17*100)</f>
        <v>3.4671802076215128</v>
      </c>
      <c r="AF68" s="172">
        <f>IF(ISBLANK('3a. Príjmy a výdavky VS'!AF75),"",'3a. Príjmy a výdavky VS'!AF75/'1. Základné ukazovatele'!AI$17*100)</f>
        <v>3.4647937709757963</v>
      </c>
      <c r="AG68" s="172">
        <f>IF(ISBLANK('3a. Príjmy a výdavky VS'!AG75),"",'3a. Príjmy a výdavky VS'!AG75/'1. Základné ukazovatele'!AJ$17*100)</f>
        <v>3.7310526159082209</v>
      </c>
      <c r="AH68" s="335">
        <f>IF(ISBLANK('3a. Príjmy a výdavky VS'!AH75),"",'3a. Príjmy a výdavky VS'!AH75/'1. Základné ukazovatele'!AK$17*100)</f>
        <v>4.1375859753945372</v>
      </c>
      <c r="AI68" s="335">
        <f>IF(ISBLANK('3a. Príjmy a výdavky VS'!AI75),"",'3a. Príjmy a výdavky VS'!AI75/'1. Základné ukazovatele'!AL$17*100)</f>
        <v>3.7820549115893893</v>
      </c>
      <c r="AJ68" s="335">
        <f>IF(ISBLANK('3a. Príjmy a výdavky VS'!AJ75),"",'3a. Príjmy a výdavky VS'!AJ75/'1. Základné ukazovatele'!AM$17*100)</f>
        <v>3.7325692444642393</v>
      </c>
      <c r="AK68" s="335">
        <f>IF(ISBLANK('3a. Príjmy a výdavky VS'!AK75),"",'3a. Príjmy a výdavky VS'!AK75/'1. Základné ukazovatele'!AN$17*100)</f>
        <v>3.709380598849052</v>
      </c>
    </row>
    <row r="69" spans="1:115" ht="16.5" customHeight="1">
      <c r="A69" s="154" t="s">
        <v>185</v>
      </c>
      <c r="B69" s="155" t="s">
        <v>292</v>
      </c>
      <c r="C69" s="105" t="s">
        <v>293</v>
      </c>
      <c r="D69" s="174">
        <f>IF(ISBLANK('3a. Príjmy a výdavky VS'!D76),"",'3a. Príjmy a výdavky VS'!D76/'1. Základné ukazovatele'!G$17*100)</f>
        <v>1.0175906369677996</v>
      </c>
      <c r="E69" s="174">
        <f>IF(ISBLANK('3a. Príjmy a výdavky VS'!E76),"",'3a. Príjmy a výdavky VS'!E76/'1. Základné ukazovatele'!H$17*100)</f>
        <v>0.92502281093666439</v>
      </c>
      <c r="F69" s="174">
        <f>IF(ISBLANK('3a. Príjmy a výdavky VS'!F76),"",'3a. Príjmy a výdavky VS'!F76/'1. Základné ukazovatele'!I$17*100)</f>
        <v>1.0842809772768884</v>
      </c>
      <c r="G69" s="174">
        <f>IF(ISBLANK('3a. Príjmy a výdavky VS'!G76),"",'3a. Príjmy a výdavky VS'!G76/'1. Základné ukazovatele'!J$17*100)</f>
        <v>0.90723511608205787</v>
      </c>
      <c r="H69" s="174">
        <f>IF(ISBLANK('3a. Príjmy a výdavky VS'!H76),"",'3a. Príjmy a výdavky VS'!H76/'1. Základné ukazovatele'!K$17*100)</f>
        <v>0.92297154200202003</v>
      </c>
      <c r="I69" s="174">
        <f>IF(ISBLANK('3a. Príjmy a výdavky VS'!I76),"",'3a. Príjmy a výdavky VS'!I76/'1. Základné ukazovatele'!L$17*100)</f>
        <v>1.7261001517450685</v>
      </c>
      <c r="J69" s="174">
        <f>IF(ISBLANK('3a. Príjmy a výdavky VS'!J76),"",'3a. Príjmy a výdavky VS'!J76/'1. Základné ukazovatele'!M$17*100)</f>
        <v>1.1636007496946714</v>
      </c>
      <c r="K69" s="174">
        <f>IF(ISBLANK('3a. Príjmy a výdavky VS'!K76),"",'3a. Príjmy a výdavky VS'!K76/'1. Základné ukazovatele'!N$17*100)</f>
        <v>1.515875102623403</v>
      </c>
      <c r="L69" s="174">
        <f>IF(ISBLANK('3a. Príjmy a výdavky VS'!L76),"",'3a. Príjmy a výdavky VS'!L76/'1. Základné ukazovatele'!O$17*100)</f>
        <v>2.2132494073169964</v>
      </c>
      <c r="M69" s="174">
        <f>IF(ISBLANK('3a. Príjmy a výdavky VS'!M76),"",'3a. Príjmy a výdavky VS'!M76/'1. Základné ukazovatele'!P$17*100)</f>
        <v>1.5377156671768468</v>
      </c>
      <c r="N69" s="174">
        <f>IF(ISBLANK('3a. Príjmy a výdavky VS'!N76),"",'3a. Príjmy a výdavky VS'!N76/'1. Základné ukazovatele'!Q$17*100)</f>
        <v>1.7135446605630131</v>
      </c>
      <c r="O69" s="174">
        <f>IF(ISBLANK('3a. Príjmy a výdavky VS'!O76),"",'3a. Príjmy a výdavky VS'!O76/'1. Základné ukazovatele'!R$17*100)</f>
        <v>1.3989575698635826</v>
      </c>
      <c r="P69" s="174">
        <f>IF(ISBLANK('3a. Príjmy a výdavky VS'!P76),"",'3a. Príjmy a výdavky VS'!P76/'1. Základné ukazovatele'!S$17*100)</f>
        <v>1.3703551875810176</v>
      </c>
      <c r="Q69" s="174">
        <f>IF(ISBLANK('3a. Príjmy a výdavky VS'!Q76),"",'3a. Príjmy a výdavky VS'!Q76/'1. Základné ukazovatele'!T$17*100)</f>
        <v>1.4495467978283636</v>
      </c>
      <c r="R69" s="174">
        <f>IF(ISBLANK('3a. Príjmy a výdavky VS'!R76),"",'3a. Príjmy a výdavky VS'!R76/'1. Základné ukazovatele'!U$17*100)</f>
        <v>1.7461435545335187</v>
      </c>
      <c r="S69" s="174">
        <f>IF(ISBLANK('3a. Príjmy a výdavky VS'!S76),"",'3a. Príjmy a výdavky VS'!S76/'1. Základné ukazovatele'!V$17*100)</f>
        <v>1.4912210247254707</v>
      </c>
      <c r="T69" s="174">
        <f>IF(ISBLANK('3a. Príjmy a výdavky VS'!T76),"",'3a. Príjmy a výdavky VS'!T76/'1. Základné ukazovatele'!W$17*100)</f>
        <v>1.7806783517963967</v>
      </c>
      <c r="U69" s="174">
        <f>IF(ISBLANK('3a. Príjmy a výdavky VS'!U76),"",'3a. Príjmy a výdavky VS'!U76/'1. Základné ukazovatele'!X$17*100)</f>
        <v>1.5314766790184409</v>
      </c>
      <c r="V69" s="174">
        <f>IF(ISBLANK('3a. Príjmy a výdavky VS'!V76),"",'3a. Príjmy a výdavky VS'!V76/'1. Základné ukazovatele'!Y$17*100)</f>
        <v>1.6761652512569885</v>
      </c>
      <c r="W69" s="174">
        <f>IF(ISBLANK('3a. Príjmy a výdavky VS'!W76),"",'3a. Príjmy a výdavky VS'!W76/'1. Základné ukazovatele'!Z$17*100)</f>
        <v>1.6106582482501175</v>
      </c>
      <c r="X69" s="174">
        <f>IF(ISBLANK('3a. Príjmy a výdavky VS'!X76),"",'3a. Príjmy a výdavky VS'!X76/'1. Základné ukazovatele'!AA$17*100)</f>
        <v>1.8113859433688786</v>
      </c>
      <c r="Y69" s="174">
        <f>IF(ISBLANK('3a. Príjmy a výdavky VS'!Y76),"",'3a. Príjmy a výdavky VS'!Y76/'1. Základné ukazovatele'!AB$17*100)</f>
        <v>1.6924564085977243</v>
      </c>
      <c r="Z69" s="174">
        <f>IF(ISBLANK('3a. Príjmy a výdavky VS'!Z76),"",'3a. Príjmy a výdavky VS'!Z76/'1. Základné ukazovatele'!AC$17*100)</f>
        <v>1.5250175375822148</v>
      </c>
      <c r="AA69" s="174">
        <f>IF(ISBLANK('3a. Príjmy a výdavky VS'!AA76),"",'3a. Príjmy a výdavky VS'!AA76/'1. Základné ukazovatele'!AD$17*100)</f>
        <v>1.7976037901588355</v>
      </c>
      <c r="AB69" s="174">
        <f>IF(ISBLANK('3a. Príjmy a výdavky VS'!AB76),"",'3a. Príjmy a výdavky VS'!AB76/'1. Základné ukazovatele'!AE$17*100)</f>
        <v>1.7825918189269943</v>
      </c>
      <c r="AC69" s="174">
        <f>IF(ISBLANK('3a. Príjmy a výdavky VS'!AC76),"",'3a. Príjmy a výdavky VS'!AC76/'1. Základné ukazovatele'!AF$17*100)</f>
        <v>2.9591637457776985</v>
      </c>
      <c r="AD69" s="174">
        <f>IF(ISBLANK('3a. Príjmy a výdavky VS'!AD76),"",'3a. Príjmy a výdavky VS'!AD76/'1. Základné ukazovatele'!AG$17*100)</f>
        <v>3.6764449371403907</v>
      </c>
      <c r="AE69" s="174">
        <f>IF(ISBLANK('3a. Príjmy a výdavky VS'!AE76),"",'3a. Príjmy a výdavky VS'!AE76/'1. Základné ukazovatele'!AH$17*100)</f>
        <v>2.126701100626645</v>
      </c>
      <c r="AF69" s="172">
        <f>IF(ISBLANK('3a. Príjmy a výdavky VS'!AF76),"",'3a. Príjmy a výdavky VS'!AF76/'1. Základné ukazovatele'!AI$17*100)</f>
        <v>1.9131274973108989</v>
      </c>
      <c r="AG69" s="172">
        <f>IF(ISBLANK('3a. Príjmy a výdavky VS'!AG76),"",'3a. Príjmy a výdavky VS'!AG76/'1. Základné ukazovatele'!AJ$17*100)</f>
        <v>1.9275619898751841</v>
      </c>
      <c r="AH69" s="335">
        <f>IF(ISBLANK('3a. Príjmy a výdavky VS'!AH76),"",'3a. Príjmy a výdavky VS'!AH76/'1. Základné ukazovatele'!AK$17*100)</f>
        <v>2.2822765908738289</v>
      </c>
      <c r="AI69" s="335">
        <f>IF(ISBLANK('3a. Príjmy a výdavky VS'!AI76),"",'3a. Príjmy a výdavky VS'!AI76/'1. Základné ukazovatele'!AL$17*100)</f>
        <v>3.2590734857492074</v>
      </c>
      <c r="AJ69" s="335">
        <f>IF(ISBLANK('3a. Príjmy a výdavky VS'!AJ76),"",'3a. Príjmy a výdavky VS'!AJ76/'1. Základné ukazovatele'!AM$17*100)</f>
        <v>3.4869688800934502</v>
      </c>
      <c r="AK69" s="335">
        <f>IF(ISBLANK('3a. Príjmy a výdavky VS'!AK76),"",'3a. Príjmy a výdavky VS'!AK76/'1. Základné ukazovatele'!AN$17*100)</f>
        <v>3.2059627023417336</v>
      </c>
    </row>
    <row r="70" spans="1:115" ht="16.5" customHeight="1">
      <c r="A70" s="131" t="s">
        <v>294</v>
      </c>
      <c r="B70" s="122" t="s">
        <v>295</v>
      </c>
      <c r="C70" s="114" t="s">
        <v>296</v>
      </c>
      <c r="D70" s="174" t="str">
        <f>IF(ISBLANK('3a. Príjmy a výdavky VS'!D77),"",'3a. Príjmy a výdavky VS'!D77/'1. Základné ukazovatele'!G$17*100)</f>
        <v/>
      </c>
      <c r="E70" s="174" t="str">
        <f>IF(ISBLANK('3a. Príjmy a výdavky VS'!E77),"",'3a. Príjmy a výdavky VS'!E77/'1. Základné ukazovatele'!H$17*100)</f>
        <v/>
      </c>
      <c r="F70" s="174" t="str">
        <f>IF(ISBLANK('3a. Príjmy a výdavky VS'!F77),"",'3a. Príjmy a výdavky VS'!F77/'1. Základné ukazovatele'!I$17*100)</f>
        <v/>
      </c>
      <c r="G70" s="174" t="str">
        <f>IF(ISBLANK('3a. Príjmy a výdavky VS'!G77),"",'3a. Príjmy a výdavky VS'!G77/'1. Základné ukazovatele'!J$17*100)</f>
        <v/>
      </c>
      <c r="H70" s="174" t="str">
        <f>IF(ISBLANK('3a. Príjmy a výdavky VS'!H77),"",'3a. Príjmy a výdavky VS'!H77/'1. Základné ukazovatele'!K$17*100)</f>
        <v/>
      </c>
      <c r="I70" s="174" t="str">
        <f>IF(ISBLANK('3a. Príjmy a výdavky VS'!I77),"",'3a. Príjmy a výdavky VS'!I77/'1. Základné ukazovatele'!L$17*100)</f>
        <v/>
      </c>
      <c r="J70" s="174" t="str">
        <f>IF(ISBLANK('3a. Príjmy a výdavky VS'!J77),"",'3a. Príjmy a výdavky VS'!J77/'1. Základné ukazovatele'!M$17*100)</f>
        <v/>
      </c>
      <c r="K70" s="174" t="str">
        <f>IF(ISBLANK('3a. Príjmy a výdavky VS'!K77),"",'3a. Príjmy a výdavky VS'!K77/'1. Základné ukazovatele'!N$17*100)</f>
        <v/>
      </c>
      <c r="L70" s="174" t="str">
        <f>IF(ISBLANK('3a. Príjmy a výdavky VS'!L77),"",'3a. Príjmy a výdavky VS'!L77/'1. Základné ukazovatele'!O$17*100)</f>
        <v/>
      </c>
      <c r="M70" s="174" t="str">
        <f>IF(ISBLANK('3a. Príjmy a výdavky VS'!M77),"",'3a. Príjmy a výdavky VS'!M77/'1. Základné ukazovatele'!P$17*100)</f>
        <v/>
      </c>
      <c r="N70" s="174" t="str">
        <f>IF(ISBLANK('3a. Príjmy a výdavky VS'!N77),"",'3a. Príjmy a výdavky VS'!N77/'1. Základné ukazovatele'!Q$17*100)</f>
        <v/>
      </c>
      <c r="O70" s="174" t="str">
        <f>IF(ISBLANK('3a. Príjmy a výdavky VS'!O77),"",'3a. Príjmy a výdavky VS'!O77/'1. Základné ukazovatele'!R$17*100)</f>
        <v/>
      </c>
      <c r="P70" s="174" t="str">
        <f>IF(ISBLANK('3a. Príjmy a výdavky VS'!P77),"",'3a. Príjmy a výdavky VS'!P77/'1. Základné ukazovatele'!S$17*100)</f>
        <v/>
      </c>
      <c r="Q70" s="174">
        <f>IF(ISBLANK('3a. Príjmy a výdavky VS'!Q77),"",'3a. Príjmy a výdavky VS'!Q77/'1. Základné ukazovatele'!T$17*100)</f>
        <v>0.75787159806641524</v>
      </c>
      <c r="R70" s="174">
        <f>IF(ISBLANK('3a. Príjmy a výdavky VS'!R77),"",'3a. Príjmy a výdavky VS'!R77/'1. Základné ukazovatele'!U$17*100)</f>
        <v>0.9556085307805311</v>
      </c>
      <c r="S70" s="174">
        <f>IF(ISBLANK('3a. Príjmy a výdavky VS'!S77),"",'3a. Príjmy a výdavky VS'!S77/'1. Základné ukazovatele'!V$17*100)</f>
        <v>0.75701292219763205</v>
      </c>
      <c r="T70" s="174">
        <f>IF(ISBLANK('3a. Príjmy a výdavky VS'!T77),"",'3a. Príjmy a výdavky VS'!T77/'1. Základné ukazovatele'!W$17*100)</f>
        <v>0.81270845112697987</v>
      </c>
      <c r="U70" s="174">
        <f>IF(ISBLANK('3a. Príjmy a výdavky VS'!U77),"",'3a. Príjmy a výdavky VS'!U77/'1. Základné ukazovatele'!X$17*100)</f>
        <v>0.86848208811896743</v>
      </c>
      <c r="V70" s="174">
        <f>IF(ISBLANK('3a. Príjmy a výdavky VS'!V77),"",'3a. Príjmy a výdavky VS'!V77/'1. Základné ukazovatele'!Y$17*100)</f>
        <v>0.95576526572591824</v>
      </c>
      <c r="W70" s="174">
        <f>IF(ISBLANK('3a. Príjmy a výdavky VS'!W77),"",'3a. Príjmy a výdavky VS'!W77/'1. Základné ukazovatele'!Z$17*100)</f>
        <v>0.77840529869139252</v>
      </c>
      <c r="X70" s="174">
        <f>IF(ISBLANK('3a. Príjmy a výdavky VS'!X77),"",'3a. Príjmy a výdavky VS'!X77/'1. Základné ukazovatele'!AA$17*100)</f>
        <v>0.90210173894543533</v>
      </c>
      <c r="Y70" s="174">
        <f>IF(ISBLANK('3a. Príjmy a výdavky VS'!Y77),"",'3a. Príjmy a výdavky VS'!Y77/'1. Základné ukazovatele'!AB$17*100)</f>
        <v>0.83825359953737733</v>
      </c>
      <c r="Z70" s="174">
        <f>IF(ISBLANK('3a. Príjmy a výdavky VS'!Z77),"",'3a. Príjmy a výdavky VS'!Z77/'1. Základné ukazovatele'!AC$17*100)</f>
        <v>0.70851714445788871</v>
      </c>
      <c r="AA70" s="174">
        <f>IF(ISBLANK('3a. Príjmy a výdavky VS'!AA77),"",'3a. Príjmy a výdavky VS'!AA77/'1. Základné ukazovatele'!AD$17*100)</f>
        <v>0.84589242533167774</v>
      </c>
      <c r="AB70" s="174">
        <f>IF(ISBLANK('3a. Príjmy a výdavky VS'!AB77),"",'3a. Príjmy a výdavky VS'!AB77/'1. Základné ukazovatele'!AE$17*100)</f>
        <v>0.79349110235595854</v>
      </c>
      <c r="AC70" s="174">
        <f>IF(ISBLANK('3a. Príjmy a výdavky VS'!AC77),"",'3a. Príjmy a výdavky VS'!AC77/'1. Základné ukazovatele'!AF$17*100)</f>
        <v>0.93022309018390459</v>
      </c>
      <c r="AD70" s="174">
        <f>IF(ISBLANK('3a. Príjmy a výdavky VS'!AD77),"",'3a. Príjmy a výdavky VS'!AD77/'1. Základné ukazovatele'!AG$17*100)</f>
        <v>0.94661911932779708</v>
      </c>
      <c r="AE70" s="174">
        <f>IF(ISBLANK('3a. Príjmy a výdavky VS'!AE77),"",'3a. Príjmy a výdavky VS'!AE77/'1. Základné ukazovatele'!AH$17*100)</f>
        <v>0.83282506288256608</v>
      </c>
      <c r="AF70" s="172">
        <f>IF(ISBLANK('3a. Príjmy a výdavky VS'!AF77),"",'3a. Príjmy a výdavky VS'!AF77/'1. Základné ukazovatele'!AI$17*100)</f>
        <v>0.76379678470717061</v>
      </c>
      <c r="AG70" s="172">
        <f>IF(ISBLANK('3a. Príjmy a výdavky VS'!AG77),"",'3a. Príjmy a výdavky VS'!AG77/'1. Základné ukazovatele'!AJ$17*100)</f>
        <v>0.64821953031298973</v>
      </c>
      <c r="AH70" s="335">
        <f>IF(ISBLANK('3a. Príjmy a výdavky VS'!AH77),"",'3a. Príjmy a výdavky VS'!AH77/'1. Základné ukazovatele'!AK$17*100)</f>
        <v>0.71276584836550017</v>
      </c>
      <c r="AI70" s="335">
        <f>IF(ISBLANK('3a. Príjmy a výdavky VS'!AI77),"",'3a. Príjmy a výdavky VS'!AI77/'1. Základné ukazovatele'!AL$17*100)</f>
        <v>0.84519184198140318</v>
      </c>
      <c r="AJ70" s="335">
        <f>IF(ISBLANK('3a. Príjmy a výdavky VS'!AJ77),"",'3a. Príjmy a výdavky VS'!AJ77/'1. Základné ukazovatele'!AM$17*100)</f>
        <v>0.87347701697954405</v>
      </c>
      <c r="AK70" s="335">
        <f>IF(ISBLANK('3a. Príjmy a výdavky VS'!AK77),"",'3a. Príjmy a výdavky VS'!AK77/'1. Základné ukazovatele'!AN$17*100)</f>
        <v>0.85114473276291291</v>
      </c>
    </row>
    <row r="71" spans="1:115" s="175" customFormat="1" ht="16.5" customHeight="1">
      <c r="A71" s="131" t="s">
        <v>297</v>
      </c>
      <c r="B71" s="122" t="s">
        <v>298</v>
      </c>
      <c r="C71" s="114"/>
      <c r="D71" s="174" t="str">
        <f>IF(ISBLANK('3a. Príjmy a výdavky VS'!D79),"",'3a. Príjmy a výdavky VS'!D79/'1. Základné ukazovatele'!G$17*100)</f>
        <v/>
      </c>
      <c r="E71" s="174" t="str">
        <f>IF(ISBLANK('3a. Príjmy a výdavky VS'!E79),"",'3a. Príjmy a výdavky VS'!E79/'1. Základné ukazovatele'!H$17*100)</f>
        <v/>
      </c>
      <c r="F71" s="174" t="str">
        <f>IF(ISBLANK('3a. Príjmy a výdavky VS'!F79),"",'3a. Príjmy a výdavky VS'!F79/'1. Základné ukazovatele'!I$17*100)</f>
        <v/>
      </c>
      <c r="G71" s="174" t="str">
        <f>IF(ISBLANK('3a. Príjmy a výdavky VS'!G79),"",'3a. Príjmy a výdavky VS'!G79/'1. Základné ukazovatele'!J$17*100)</f>
        <v/>
      </c>
      <c r="H71" s="174" t="str">
        <f>IF(ISBLANK('3a. Príjmy a výdavky VS'!H79),"",'3a. Príjmy a výdavky VS'!H79/'1. Základné ukazovatele'!K$17*100)</f>
        <v/>
      </c>
      <c r="I71" s="174" t="str">
        <f>IF(ISBLANK('3a. Príjmy a výdavky VS'!I79),"",'3a. Príjmy a výdavky VS'!I79/'1. Základné ukazovatele'!L$17*100)</f>
        <v/>
      </c>
      <c r="J71" s="174" t="str">
        <f>IF(ISBLANK('3a. Príjmy a výdavky VS'!J79),"",'3a. Príjmy a výdavky VS'!J79/'1. Základné ukazovatele'!M$17*100)</f>
        <v/>
      </c>
      <c r="K71" s="174" t="str">
        <f>IF(ISBLANK('3a. Príjmy a výdavky VS'!K79),"",'3a. Príjmy a výdavky VS'!K79/'1. Základné ukazovatele'!N$17*100)</f>
        <v/>
      </c>
      <c r="L71" s="174" t="str">
        <f>IF(ISBLANK('3a. Príjmy a výdavky VS'!L79),"",'3a. Príjmy a výdavky VS'!L79/'1. Základné ukazovatele'!O$17*100)</f>
        <v/>
      </c>
      <c r="M71" s="174" t="str">
        <f>IF(ISBLANK('3a. Príjmy a výdavky VS'!M79),"",'3a. Príjmy a výdavky VS'!M79/'1. Základné ukazovatele'!P$17*100)</f>
        <v/>
      </c>
      <c r="N71" s="174" t="str">
        <f>IF(ISBLANK('3a. Príjmy a výdavky VS'!N79),"",'3a. Príjmy a výdavky VS'!N79/'1. Základné ukazovatele'!Q$17*100)</f>
        <v/>
      </c>
      <c r="O71" s="174" t="str">
        <f>IF(ISBLANK('3a. Príjmy a výdavky VS'!O79),"",'3a. Príjmy a výdavky VS'!O79/'1. Základné ukazovatele'!R$17*100)</f>
        <v/>
      </c>
      <c r="P71" s="174" t="str">
        <f>IF(ISBLANK('3a. Príjmy a výdavky VS'!P79),"",'3a. Príjmy a výdavky VS'!P79/'1. Základné ukazovatele'!S$17*100)</f>
        <v/>
      </c>
      <c r="Q71" s="174">
        <f>IF(ISBLANK('3a. Príjmy a výdavky VS'!Q79),"",'3a. Príjmy a výdavky VS'!Q79/'1. Základné ukazovatele'!T$17*100)</f>
        <v>7.1736346318224647E-2</v>
      </c>
      <c r="R71" s="174">
        <f>IF(ISBLANK('3a. Príjmy a výdavky VS'!R79),"",'3a. Príjmy a výdavky VS'!R79/'1. Základné ukazovatele'!U$17*100)</f>
        <v>8.6144584896440723E-2</v>
      </c>
      <c r="S71" s="174">
        <f>IF(ISBLANK('3a. Príjmy a výdavky VS'!S79),"",'3a. Príjmy a výdavky VS'!S79/'1. Základné ukazovatele'!V$17*100)</f>
        <v>6.423267812946061E-2</v>
      </c>
      <c r="T71" s="174">
        <f>IF(ISBLANK('3a. Príjmy a výdavky VS'!T79),"",'3a. Príjmy a výdavky VS'!T79/'1. Základné ukazovatele'!W$17*100)</f>
        <v>5.8593177391996307E-2</v>
      </c>
      <c r="U71" s="174">
        <f>IF(ISBLANK('3a. Príjmy a výdavky VS'!U79),"",'3a. Príjmy a výdavky VS'!U79/'1. Základné ukazovatele'!X$17*100)</f>
        <v>6.0621802418632909E-2</v>
      </c>
      <c r="V71" s="174">
        <f>IF(ISBLANK('3a. Príjmy a výdavky VS'!V79),"",'3a. Príjmy a výdavky VS'!V79/'1. Základné ukazovatele'!Y$17*100)</f>
        <v>6.2574103026819775E-2</v>
      </c>
      <c r="W71" s="174">
        <f>IF(ISBLANK('3a. Príjmy a výdavky VS'!W79),"",'3a. Príjmy a výdavky VS'!W79/'1. Základné ukazovatele'!Z$17*100)</f>
        <v>6.8170627057964547E-2</v>
      </c>
      <c r="X71" s="174">
        <f>IF(ISBLANK('3a. Príjmy a výdavky VS'!X79),"",'3a. Príjmy a výdavky VS'!X79/'1. Základné ukazovatele'!AA$17*100)</f>
        <v>7.0879102421982615E-2</v>
      </c>
      <c r="Y71" s="174">
        <f>IF(ISBLANK('3a. Príjmy a výdavky VS'!Y79),"",'3a. Príjmy a výdavky VS'!Y79/'1. Základné ukazovatele'!AB$17*100)</f>
        <v>7.5508198810118887E-2</v>
      </c>
      <c r="Z71" s="174">
        <f>IF(ISBLANK('3a. Príjmy a výdavky VS'!Z79),"",'3a. Príjmy a výdavky VS'!Z79/'1. Základné ukazovatele'!AC$17*100)</f>
        <v>7.4657134382606502E-2</v>
      </c>
      <c r="AA71" s="174">
        <f>IF(ISBLANK('3a. Príjmy a výdavky VS'!AA79),"",'3a. Príjmy a výdavky VS'!AA79/'1. Základné ukazovatele'!AD$17*100)</f>
        <v>7.5704638779563543E-2</v>
      </c>
      <c r="AB71" s="174">
        <f>IF(ISBLANK('3a. Príjmy a výdavky VS'!AB79),"",'3a. Príjmy a výdavky VS'!AB79/'1. Základné ukazovatele'!AE$17*100)</f>
        <v>7.7284962584944078E-2</v>
      </c>
      <c r="AC71" s="174">
        <f>IF(ISBLANK('3a. Príjmy a výdavky VS'!AC79),"",'3a. Príjmy a výdavky VS'!AC79/'1. Základné ukazovatele'!AF$17*100)</f>
        <v>5.6606934222216562E-2</v>
      </c>
      <c r="AD71" s="174">
        <f>IF(ISBLANK('3a. Príjmy a výdavky VS'!AD79),"",'3a. Príjmy a výdavky VS'!AD79/'1. Základné ukazovatele'!AG$17*100)</f>
        <v>8.5536158377765889E-2</v>
      </c>
      <c r="AE71" s="174">
        <f>IF(ISBLANK('3a. Príjmy a výdavky VS'!AE79),"",'3a. Príjmy a výdavky VS'!AE79/'1. Základné ukazovatele'!AH$17*100)</f>
        <v>7.9959907820701087E-2</v>
      </c>
      <c r="AF71" s="172">
        <f>IF(ISBLANK('3a. Príjmy a výdavky VS'!AF79),"",'3a. Príjmy a výdavky VS'!AF79/'1. Základné ukazovatele'!AI$17*100)</f>
        <v>8.1456346117196363E-2</v>
      </c>
      <c r="AG71" s="172">
        <f>IF(ISBLANK('3a. Príjmy a výdavky VS'!AG79),"",'3a. Príjmy a výdavky VS'!AG79/'1. Základné ukazovatele'!AJ$17*100)</f>
        <v>8.0354941134525987E-2</v>
      </c>
      <c r="AH71" s="335">
        <f>IF(ISBLANK('3a. Príjmy a výdavky VS'!AH79),"",'3a. Príjmy a výdavky VS'!AH79/'1. Základné ukazovatele'!AK$17*100)</f>
        <v>7.9053872880186532E-2</v>
      </c>
      <c r="AI71" s="335">
        <f>IF(ISBLANK('3a. Príjmy a výdavky VS'!AI79),"",'3a. Príjmy a výdavky VS'!AI79/'1. Základné ukazovatele'!AL$17*100)</f>
        <v>8.6436924364840892E-2</v>
      </c>
      <c r="AJ71" s="335">
        <f>IF(ISBLANK('3a. Príjmy a výdavky VS'!AJ79),"",'3a. Príjmy a výdavky VS'!AJ79/'1. Základné ukazovatele'!AM$17*100)</f>
        <v>8.7385169888049979E-2</v>
      </c>
      <c r="AK71" s="335">
        <f>IF(ISBLANK('3a. Príjmy a výdavky VS'!AK79),"",'3a. Príjmy a výdavky VS'!AK79/'1. Základné ukazovatele'!AN$17*100)</f>
        <v>8.8377538997104654E-2</v>
      </c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  <c r="BM71" s="97"/>
      <c r="BN71" s="97"/>
      <c r="BO71" s="97"/>
      <c r="BP71" s="97"/>
      <c r="BQ71" s="97"/>
      <c r="BR71" s="97"/>
      <c r="BS71" s="97"/>
      <c r="BT71" s="97"/>
      <c r="BU71" s="97"/>
      <c r="BV71" s="97"/>
      <c r="BW71" s="97"/>
      <c r="BX71" s="97"/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7"/>
      <c r="CL71" s="97"/>
      <c r="CM71" s="97"/>
      <c r="CN71" s="97"/>
      <c r="CO71" s="97"/>
      <c r="CP71" s="97"/>
      <c r="CQ71" s="97"/>
      <c r="CR71" s="97"/>
      <c r="CS71" s="97"/>
      <c r="CT71" s="97"/>
      <c r="CU71" s="97"/>
      <c r="CV71" s="97"/>
      <c r="CW71" s="97"/>
      <c r="CX71" s="97"/>
      <c r="CY71" s="97"/>
      <c r="CZ71" s="97"/>
      <c r="DA71" s="97"/>
      <c r="DB71" s="97"/>
      <c r="DC71" s="97"/>
      <c r="DD71" s="97"/>
      <c r="DE71" s="97"/>
      <c r="DF71" s="97"/>
      <c r="DG71" s="97"/>
      <c r="DH71" s="97"/>
      <c r="DI71" s="97"/>
      <c r="DJ71" s="97"/>
      <c r="DK71" s="97"/>
    </row>
    <row r="72" spans="1:115" ht="16.5" customHeight="1">
      <c r="A72" s="141" t="s">
        <v>299</v>
      </c>
      <c r="B72" s="142" t="s">
        <v>300</v>
      </c>
      <c r="C72" s="105"/>
      <c r="D72" s="176">
        <f>IF(ISBLANK('3a. Príjmy a výdavky VS'!D80),"",'3a. Príjmy a výdavky VS'!D80/'1. Základné ukazovatele'!G$17*100)</f>
        <v>8.6025854191944156</v>
      </c>
      <c r="E72" s="176">
        <f>IF(ISBLANK('3a. Príjmy a výdavky VS'!E80),"",'3a. Príjmy a výdavky VS'!E80/'1. Základné ukazovatele'!H$17*100)</f>
        <v>11.134883428247807</v>
      </c>
      <c r="F72" s="176">
        <f>IF(ISBLANK('3a. Príjmy a výdavky VS'!F80),"",'3a. Príjmy a výdavky VS'!F80/'1. Základné ukazovatele'!I$17*100)</f>
        <v>8.0924385133348249</v>
      </c>
      <c r="G72" s="176">
        <f>IF(ISBLANK('3a. Príjmy a výdavky VS'!G80),"",'3a. Príjmy a výdavky VS'!G80/'1. Základné ukazovatele'!J$17*100)</f>
        <v>7.1033785271517438</v>
      </c>
      <c r="H72" s="176">
        <f>IF(ISBLANK('3a. Príjmy a výdavky VS'!H80),"",'3a. Príjmy a výdavky VS'!H80/'1. Základné ukazovatele'!K$17*100)</f>
        <v>9.2566252302186687</v>
      </c>
      <c r="I72" s="176">
        <f>IF(ISBLANK('3a. Príjmy a výdavky VS'!I80),"",'3a. Príjmy a výdavky VS'!I80/'1. Základné ukazovatele'!L$17*100)</f>
        <v>13.66337885685382</v>
      </c>
      <c r="J72" s="171">
        <f>IF(ISBLANK('3a. Príjmy a výdavky VS'!J80),"",'3a. Príjmy a výdavky VS'!J80/'1. Základné ukazovatele'!M$17*100)</f>
        <v>6.9338012609561224</v>
      </c>
      <c r="K72" s="171">
        <f>IF(ISBLANK('3a. Príjmy a výdavky VS'!K80),"",'3a. Príjmy a výdavky VS'!K80/'1. Základné ukazovatele'!N$17*100)</f>
        <v>7.6858892150181646</v>
      </c>
      <c r="L72" s="171">
        <f>IF(ISBLANK('3a. Príjmy a výdavky VS'!L80),"",'3a. Príjmy a výdavky VS'!L80/'1. Základné ukazovatele'!O$17*100)</f>
        <v>4.200345054342419</v>
      </c>
      <c r="M72" s="171">
        <f>IF(ISBLANK('3a. Príjmy a výdavky VS'!M80),"",'3a. Príjmy a výdavky VS'!M80/'1. Základné ukazovatele'!P$17*100)</f>
        <v>3.4939387087797411</v>
      </c>
      <c r="N72" s="171">
        <f>IF(ISBLANK('3a. Príjmy a výdavky VS'!N80),"",'3a. Príjmy a výdavky VS'!N80/'1. Základné ukazovatele'!Q$17*100)</f>
        <v>5.0521223886593773</v>
      </c>
      <c r="O72" s="171">
        <f>IF(ISBLANK('3a. Príjmy a výdavky VS'!O80),"",'3a. Príjmy a výdavky VS'!O80/'1. Základné ukazovatele'!R$17*100)</f>
        <v>4.5601438177362192</v>
      </c>
      <c r="P72" s="171">
        <f>IF(ISBLANK('3a. Príjmy a výdavky VS'!P80),"",'3a. Príjmy a výdavky VS'!P80/'1. Základné ukazovatele'!S$17*100)</f>
        <v>3.8025852831640039</v>
      </c>
      <c r="Q72" s="171">
        <f>IF(ISBLANK('3a. Príjmy a výdavky VS'!Q80),"",'3a. Príjmy a výdavky VS'!Q80/'1. Základné ukazovatele'!T$17*100)</f>
        <v>4.2654361505675604</v>
      </c>
      <c r="R72" s="171">
        <f>IF(ISBLANK('3a. Príjmy a výdavky VS'!R80),"",'3a. Príjmy a výdavky VS'!R80/'1. Základné ukazovatele'!U$17*100)</f>
        <v>5.8293110150479821</v>
      </c>
      <c r="S72" s="171">
        <f>IF(ISBLANK('3a. Príjmy a výdavky VS'!S80),"",'3a. Príjmy a výdavky VS'!S80/'1. Základné ukazovatele'!V$17*100)</f>
        <v>4.5230849145965113</v>
      </c>
      <c r="T72" s="171">
        <f>IF(ISBLANK('3a. Príjmy a výdavky VS'!T80),"",'3a. Príjmy a výdavky VS'!T80/'1. Základné ukazovatele'!W$17*100)</f>
        <v>4.5479934943005329</v>
      </c>
      <c r="U72" s="171">
        <f>IF(ISBLANK('3a. Príjmy a výdavky VS'!U80),"",'3a. Príjmy a výdavky VS'!U80/'1. Základné ukazovatele'!X$17*100)</f>
        <v>3.8817349269473027</v>
      </c>
      <c r="V72" s="171">
        <f>IF(ISBLANK('3a. Príjmy a výdavky VS'!V80),"",'3a. Príjmy a výdavky VS'!V80/'1. Základné ukazovatele'!Y$17*100)</f>
        <v>4.0079538923431226</v>
      </c>
      <c r="W72" s="171">
        <f>IF(ISBLANK('3a. Príjmy a výdavky VS'!W80),"",'3a. Príjmy a výdavky VS'!W80/'1. Základné ukazovatele'!Z$17*100)</f>
        <v>4.7578442653891013</v>
      </c>
      <c r="X72" s="171">
        <f>IF(ISBLANK('3a. Príjmy a výdavky VS'!X80),"",'3a. Príjmy a výdavky VS'!X80/'1. Základné ukazovatele'!AA$17*100)</f>
        <v>7.3214989990830635</v>
      </c>
      <c r="Y72" s="171">
        <f>IF(ISBLANK('3a. Príjmy a výdavky VS'!Y80),"",'3a. Príjmy a výdavky VS'!Y80/'1. Základné ukazovatele'!AB$17*100)</f>
        <v>4.0841566448097071</v>
      </c>
      <c r="Z72" s="171">
        <f>IF(ISBLANK('3a. Príjmy a výdavky VS'!Z80),"",'3a. Príjmy a výdavky VS'!Z80/'1. Základné ukazovatele'!AC$17*100)</f>
        <v>3.6449039787948272</v>
      </c>
      <c r="AA72" s="171">
        <f>IF(ISBLANK('3a. Príjmy a výdavky VS'!AA80),"",'3a. Príjmy a výdavky VS'!AA80/'1. Základné ukazovatele'!AD$17*100)</f>
        <v>4.1265177084914137</v>
      </c>
      <c r="AB72" s="171">
        <f>IF(ISBLANK('3a. Príjmy a výdavky VS'!AB80),"",'3a. Príjmy a výdavky VS'!AB80/'1. Základné ukazovatele'!AE$17*100)</f>
        <v>4.0531161585446469</v>
      </c>
      <c r="AC72" s="171">
        <f>IF(ISBLANK('3a. Príjmy a výdavky VS'!AC80),"",'3a. Príjmy a výdavky VS'!AC80/'1. Základné ukazovatele'!AF$17*100)</f>
        <v>4.3226166924298619</v>
      </c>
      <c r="AD72" s="171">
        <f>IF(ISBLANK('3a. Príjmy a výdavky VS'!AD80),"",'3a. Príjmy a výdavky VS'!AD80/'1. Základné ukazovatele'!AG$17*100)</f>
        <v>3.7238474103214347</v>
      </c>
      <c r="AE72" s="171">
        <f>IF(ISBLANK('3a. Príjmy a výdavky VS'!AE80),"",'3a. Príjmy a výdavky VS'!AE80/'1. Základné ukazovatele'!AH$17*100)</f>
        <v>3.8990053286613655</v>
      </c>
      <c r="AF72" s="171">
        <f>IF(ISBLANK('3a. Príjmy a výdavky VS'!AF80),"",'3a. Príjmy a výdavky VS'!AF80/'1. Základné ukazovatele'!AI$17*100)</f>
        <v>5.3861726903609046</v>
      </c>
      <c r="AG72" s="171">
        <f>IF(ISBLANK('3a. Príjmy a výdavky VS'!AG80),"",'3a. Príjmy a výdavky VS'!AG80/'1. Základné ukazovatele'!AJ$17*100)</f>
        <v>4.0929159118098166</v>
      </c>
      <c r="AH72" s="334">
        <f>IF(ISBLANK('3a. Príjmy a výdavky VS'!AH80),"",'3a. Príjmy a výdavky VS'!AH80/'1. Základné ukazovatele'!AK$17*100)</f>
        <v>5.9592153583562819</v>
      </c>
      <c r="AI72" s="334">
        <f>IF(ISBLANK('3a. Príjmy a výdavky VS'!AI80),"",'3a. Príjmy a výdavky VS'!AI80/'1. Základné ukazovatele'!AL$17*100)</f>
        <v>4.528883951507896</v>
      </c>
      <c r="AJ72" s="334">
        <f>IF(ISBLANK('3a. Príjmy a výdavky VS'!AJ80),"",'3a. Príjmy a výdavky VS'!AJ80/'1. Základné ukazovatele'!AM$17*100)</f>
        <v>4.2831705535915701</v>
      </c>
      <c r="AK72" s="334">
        <f>IF(ISBLANK('3a. Príjmy a výdavky VS'!AK80),"",'3a. Príjmy a výdavky VS'!AK80/'1. Základné ukazovatele'!AN$17*100)</f>
        <v>3.8344957353014304</v>
      </c>
    </row>
    <row r="73" spans="1:115" ht="16.5" customHeight="1">
      <c r="A73" s="126" t="s">
        <v>301</v>
      </c>
      <c r="B73" s="127" t="s">
        <v>302</v>
      </c>
      <c r="C73" s="130" t="s">
        <v>303</v>
      </c>
      <c r="D73" s="177">
        <f>IF(ISBLANK('3a. Príjmy a výdavky VS'!D81),"",'3a. Príjmy a výdavky VS'!D81/'1. Základné ukazovatele'!G$17*100)</f>
        <v>6.0880680257842883</v>
      </c>
      <c r="E73" s="174">
        <f>IF(ISBLANK('3a. Príjmy a výdavky VS'!E81),"",'3a. Príjmy a výdavky VS'!E81/'1. Základné ukazovatele'!H$17*100)</f>
        <v>5.1847124024073965</v>
      </c>
      <c r="F73" s="174">
        <f>IF(ISBLANK('3a. Príjmy a výdavky VS'!F81),"",'3a. Príjmy a výdavky VS'!F81/'1. Základné ukazovatele'!I$17*100)</f>
        <v>6.6489004617857077</v>
      </c>
      <c r="G73" s="174">
        <f>IF(ISBLANK('3a. Príjmy a výdavky VS'!G81),"",'3a. Príjmy a výdavky VS'!G81/'1. Základné ukazovatele'!J$17*100)</f>
        <v>4.722399489470325</v>
      </c>
      <c r="H73" s="174">
        <f>IF(ISBLANK('3a. Príjmy a výdavky VS'!H81),"",'3a. Príjmy a výdavky VS'!H81/'1. Základné ukazovatele'!K$17*100)</f>
        <v>3.5010711502371215</v>
      </c>
      <c r="I73" s="174">
        <f>IF(ISBLANK('3a. Príjmy a výdavky VS'!I81),"",'3a. Príjmy a výdavky VS'!I81/'1. Základné ukazovatele'!L$17*100)</f>
        <v>3.5969903894790085</v>
      </c>
      <c r="J73" s="174">
        <f>IF(ISBLANK('3a. Príjmy a výdavky VS'!J81),"",'3a. Príjmy a výdavky VS'!J81/'1. Základné ukazovatele'!M$17*100)</f>
        <v>4.0597773651671796</v>
      </c>
      <c r="K73" s="174">
        <f>IF(ISBLANK('3a. Príjmy a výdavky VS'!K81),"",'3a. Príjmy a výdavky VS'!K81/'1. Základné ukazovatele'!N$17*100)</f>
        <v>4.1964252177225925</v>
      </c>
      <c r="L73" s="174">
        <f>IF(ISBLANK('3a. Príjmy a výdavky VS'!L81),"",'3a. Príjmy a výdavky VS'!L81/'1. Základné ukazovatele'!O$17*100)</f>
        <v>3.1447990701489168</v>
      </c>
      <c r="M73" s="174">
        <f>IF(ISBLANK('3a. Príjmy a výdavky VS'!M81),"",'3a. Príjmy a výdavky VS'!M81/'1. Základné ukazovatele'!P$17*100)</f>
        <v>2.9554229859468482</v>
      </c>
      <c r="N73" s="174">
        <f>IF(ISBLANK('3a. Príjmy a výdavky VS'!N81),"",'3a. Príjmy a výdavky VS'!N81/'1. Základné ukazovatele'!Q$17*100)</f>
        <v>3.5468285997863789</v>
      </c>
      <c r="O73" s="174">
        <f>IF(ISBLANK('3a. Príjmy a výdavky VS'!O81),"",'3a. Príjmy a výdavky VS'!O81/'1. Základné ukazovatele'!R$17*100)</f>
        <v>3.7509028538166538</v>
      </c>
      <c r="P73" s="174">
        <f>IF(ISBLANK('3a. Príjmy a výdavky VS'!P81),"",'3a. Príjmy a výdavky VS'!P81/'1. Základné ukazovatele'!S$17*100)</f>
        <v>3.1788188481609101</v>
      </c>
      <c r="Q73" s="174">
        <f>IF(ISBLANK('3a. Príjmy a výdavky VS'!Q81),"",'3a. Príjmy a výdavky VS'!Q81/'1. Základné ukazovatele'!T$17*100)</f>
        <v>3.3443344623274784</v>
      </c>
      <c r="R73" s="174">
        <f>IF(ISBLANK('3a. Príjmy a výdavky VS'!R81),"",'3a. Príjmy a výdavky VS'!R81/'1. Základné ukazovatele'!U$17*100)</f>
        <v>4.100271485018367</v>
      </c>
      <c r="S73" s="174">
        <f>IF(ISBLANK('3a. Príjmy a výdavky VS'!S81),"",'3a. Príjmy a výdavky VS'!S81/'1. Základné ukazovatele'!V$17*100)</f>
        <v>3.8327724159606098</v>
      </c>
      <c r="T73" s="174">
        <f>IF(ISBLANK('3a. Príjmy a výdavky VS'!T81),"",'3a. Príjmy a výdavky VS'!T81/'1. Základné ukazovatele'!W$17*100)</f>
        <v>3.7905709239908139</v>
      </c>
      <c r="U73" s="174">
        <f>IF(ISBLANK('3a. Príjmy a výdavky VS'!U81),"",'3a. Príjmy a výdavky VS'!U81/'1. Základné ukazovatele'!X$17*100)</f>
        <v>3.3353533819085386</v>
      </c>
      <c r="V73" s="174">
        <f>IF(ISBLANK('3a. Príjmy a výdavky VS'!V81),"",'3a. Príjmy a výdavky VS'!V81/'1. Základné ukazovatele'!Y$17*100)</f>
        <v>3.4992263141606612</v>
      </c>
      <c r="W73" s="174">
        <f>IF(ISBLANK('3a. Príjmy a výdavky VS'!W81),"",'3a. Príjmy a výdavky VS'!W81/'1. Základné ukazovatele'!Z$17*100)</f>
        <v>4.2463026842192564</v>
      </c>
      <c r="X73" s="174">
        <f>IF(ISBLANK('3a. Príjmy a výdavky VS'!X81),"",'3a. Príjmy a výdavky VS'!X81/'1. Základné ukazovatele'!AA$17*100)</f>
        <v>6.6209740931095356</v>
      </c>
      <c r="Y73" s="174">
        <f>IF(ISBLANK('3a. Príjmy a výdavky VS'!Y81),"",'3a. Príjmy a výdavky VS'!Y81/'1. Základné ukazovatele'!AB$17*100)</f>
        <v>3.6680964352573335</v>
      </c>
      <c r="Z73" s="174">
        <f>IF(ISBLANK('3a. Príjmy a výdavky VS'!Z81),"",'3a. Príjmy a výdavky VS'!Z81/'1. Základné ukazovatele'!AC$17*100)</f>
        <v>3.3304692539112342</v>
      </c>
      <c r="AA73" s="174">
        <f>IF(ISBLANK('3a. Príjmy a výdavky VS'!AA81),"",'3a. Príjmy a výdavky VS'!AA81/'1. Základné ukazovatele'!AD$17*100)</f>
        <v>3.7825233534088278</v>
      </c>
      <c r="AB73" s="174">
        <f>IF(ISBLANK('3a. Príjmy a výdavky VS'!AB81),"",'3a. Príjmy a výdavky VS'!AB81/'1. Základné ukazovatele'!AE$17*100)</f>
        <v>3.6670551839022716</v>
      </c>
      <c r="AC73" s="174">
        <f>IF(ISBLANK('3a. Príjmy a výdavky VS'!AC81),"",'3a. Príjmy a výdavky VS'!AC81/'1. Základné ukazovatele'!AF$17*100)</f>
        <v>3.5480351057987329</v>
      </c>
      <c r="AD73" s="174">
        <f>IF(ISBLANK('3a. Príjmy a výdavky VS'!AD81),"",'3a. Príjmy a výdavky VS'!AD81/'1. Základné ukazovatele'!AG$17*100)</f>
        <v>3.0911898443593127</v>
      </c>
      <c r="AE73" s="174">
        <f>IF(ISBLANK('3a. Príjmy a výdavky VS'!AE81),"",'3a. Príjmy a výdavky VS'!AE81/'1. Základné ukazovatele'!AH$17*100)</f>
        <v>3.1264466624987284</v>
      </c>
      <c r="AF73" s="172">
        <f>IF(ISBLANK('3a. Príjmy a výdavky VS'!AF81),"",'3a. Príjmy a výdavky VS'!AF81/'1. Základné ukazovatele'!AI$17*100)</f>
        <v>3.7026185223348831</v>
      </c>
      <c r="AG73" s="172">
        <f>IF(ISBLANK('3a. Príjmy a výdavky VS'!AG81),"",'3a. Príjmy a výdavky VS'!AG81/'1. Základné ukazovatele'!AJ$17*100)</f>
        <v>3.6262956626364375</v>
      </c>
      <c r="AH73" s="335">
        <f>IF(ISBLANK('3a. Príjmy a výdavky VS'!AH81),"",'3a. Príjmy a výdavky VS'!AH81/'1. Základné ukazovatele'!AK$17*100)</f>
        <v>4.9400271076123072</v>
      </c>
      <c r="AI73" s="335">
        <f>IF(ISBLANK('3a. Príjmy a výdavky VS'!AI81),"",'3a. Príjmy a výdavky VS'!AI81/'1. Základné ukazovatele'!AL$17*100)</f>
        <v>3.5732889501669822</v>
      </c>
      <c r="AJ73" s="335">
        <f>IF(ISBLANK('3a. Príjmy a výdavky VS'!AJ81),"",'3a. Príjmy a výdavky VS'!AJ81/'1. Základné ukazovatele'!AM$17*100)</f>
        <v>3.6136785287919775</v>
      </c>
      <c r="AK73" s="335">
        <f>IF(ISBLANK('3a. Príjmy a výdavky VS'!AK81),"",'3a. Príjmy a výdavky VS'!AK81/'1. Základné ukazovatele'!AN$17*100)</f>
        <v>3.3241910394224465</v>
      </c>
    </row>
    <row r="74" spans="1:115" ht="16.5" customHeight="1">
      <c r="A74" s="124" t="s">
        <v>304</v>
      </c>
      <c r="B74" s="125" t="s">
        <v>305</v>
      </c>
      <c r="C74" s="130" t="s">
        <v>306</v>
      </c>
      <c r="D74" s="177">
        <f>IF(ISBLANK('3a. Príjmy a výdavky VS'!D82),"",'3a. Príjmy a výdavky VS'!D82/'1. Základné ukazovatele'!G$17*100)</f>
        <v>3.2350194979952764</v>
      </c>
      <c r="E74" s="174">
        <f>IF(ISBLANK('3a. Príjmy a výdavky VS'!E82),"",'3a. Príjmy a výdavky VS'!E82/'1. Základné ukazovatele'!H$17*100)</f>
        <v>4.6808491511634704</v>
      </c>
      <c r="F74" s="174">
        <f>IF(ISBLANK('3a. Príjmy a výdavky VS'!F82),"",'3a. Príjmy a výdavky VS'!F82/'1. Základné ukazovatele'!I$17*100)</f>
        <v>6.1932176495717801</v>
      </c>
      <c r="G74" s="174">
        <f>IF(ISBLANK('3a. Príjmy a výdavky VS'!G82),"",'3a. Príjmy a výdavky VS'!G82/'1. Základné ukazovatele'!J$17*100)</f>
        <v>4.7828569509286929</v>
      </c>
      <c r="H74" s="174">
        <f>IF(ISBLANK('3a. Príjmy a výdavky VS'!H82),"",'3a. Príjmy a výdavky VS'!H82/'1. Základné ukazovatele'!K$17*100)</f>
        <v>3.6964293827169126</v>
      </c>
      <c r="I74" s="174">
        <f>IF(ISBLANK('3a. Príjmy a výdavky VS'!I82),"",'3a. Príjmy a výdavky VS'!I82/'1. Základné ukazovatele'!L$17*100)</f>
        <v>3.6485204855842182</v>
      </c>
      <c r="J74" s="174">
        <f>IF(ISBLANK('3a. Príjmy a výdavky VS'!J82),"",'3a. Príjmy a výdavky VS'!J82/'1. Základné ukazovatele'!M$17*100)</f>
        <v>3.9309418112180201</v>
      </c>
      <c r="K74" s="174">
        <f>IF(ISBLANK('3a. Príjmy a výdavky VS'!K82),"",'3a. Príjmy a výdavky VS'!K82/'1. Základné ukazovatele'!N$17*100)</f>
        <v>4.0901798122997848</v>
      </c>
      <c r="L74" s="174">
        <f>IF(ISBLANK('3a. Príjmy a výdavky VS'!L82),"",'3a. Príjmy a výdavky VS'!L82/'1. Základné ukazovatele'!O$17*100)</f>
        <v>3.1785280107932614</v>
      </c>
      <c r="M74" s="174">
        <f>IF(ISBLANK('3a. Príjmy a výdavky VS'!M82),"",'3a. Príjmy a výdavky VS'!M82/'1. Základné ukazovatele'!P$17*100)</f>
        <v>2.9502052316682899</v>
      </c>
      <c r="N74" s="174">
        <f>IF(ISBLANK('3a. Príjmy a výdavky VS'!N82),"",'3a. Príjmy a výdavky VS'!N82/'1. Základné ukazovatele'!Q$17*100)</f>
        <v>3.4716434713252275</v>
      </c>
      <c r="O74" s="174">
        <f>IF(ISBLANK('3a. Príjmy a výdavky VS'!O82),"",'3a. Príjmy a výdavky VS'!O82/'1. Základné ukazovatele'!R$17*100)</f>
        <v>3.8273903221169454</v>
      </c>
      <c r="P74" s="174">
        <f>IF(ISBLANK('3a. Príjmy a výdavky VS'!P82),"",'3a. Príjmy a výdavky VS'!P82/'1. Základné ukazovatele'!S$17*100)</f>
        <v>3.1936968093104383</v>
      </c>
      <c r="Q74" s="174">
        <f>IF(ISBLANK('3a. Príjmy a výdavky VS'!Q82),"",'3a. Príjmy a výdavky VS'!Q82/'1. Základné ukazovatele'!T$17*100)</f>
        <v>3.4629707424230487</v>
      </c>
      <c r="R74" s="174">
        <f>IF(ISBLANK('3a. Príjmy a výdavky VS'!R82),"",'3a. Príjmy a výdavky VS'!R82/'1. Základné ukazovatele'!U$17*100)</f>
        <v>3.9658528360739429</v>
      </c>
      <c r="S74" s="174">
        <f>IF(ISBLANK('3a. Príjmy a výdavky VS'!S82),"",'3a. Príjmy a výdavky VS'!S82/'1. Základné ukazovatele'!V$17*100)</f>
        <v>3.6568146004391311</v>
      </c>
      <c r="T74" s="174">
        <f>IF(ISBLANK('3a. Príjmy a výdavky VS'!T82),"",'3a. Príjmy a výdavky VS'!T82/'1. Základné ukazovatele'!W$17*100)</f>
        <v>3.752520958543617</v>
      </c>
      <c r="U74" s="174">
        <f>IF(ISBLANK('3a. Príjmy a výdavky VS'!U82),"",'3a. Príjmy a výdavky VS'!U82/'1. Základné ukazovatele'!X$17*100)</f>
        <v>3.270629994737384</v>
      </c>
      <c r="V74" s="174">
        <f>IF(ISBLANK('3a. Príjmy a výdavky VS'!V82),"",'3a. Príjmy a výdavky VS'!V82/'1. Základné ukazovatele'!Y$17*100)</f>
        <v>3.3927658029519305</v>
      </c>
      <c r="W74" s="174">
        <f>IF(ISBLANK('3a. Príjmy a výdavky VS'!W82),"",'3a. Príjmy a výdavky VS'!W82/'1. Základné ukazovatele'!Z$17*100)</f>
        <v>4.1244907741799812</v>
      </c>
      <c r="X74" s="174">
        <f>IF(ISBLANK('3a. Príjmy a výdavky VS'!X82),"",'3a. Príjmy a výdavky VS'!X82/'1. Základné ukazovatele'!AA$17*100)</f>
        <v>6.4552411593964898</v>
      </c>
      <c r="Y74" s="174">
        <f>IF(ISBLANK('3a. Príjmy a výdavky VS'!Y82),"",'3a. Príjmy a výdavky VS'!Y82/'1. Základné ukazovatele'!AB$17*100)</f>
        <v>3.4094112342811211</v>
      </c>
      <c r="Z74" s="174">
        <f>IF(ISBLANK('3a. Príjmy a výdavky VS'!Z82),"",'3a. Príjmy a výdavky VS'!Z82/'1. Základné ukazovatele'!AC$17*100)</f>
        <v>3.374366175300493</v>
      </c>
      <c r="AA74" s="174">
        <f>IF(ISBLANK('3a. Príjmy a výdavky VS'!AA82),"",'3a. Príjmy a výdavky VS'!AA82/'1. Základné ukazovatele'!AD$17*100)</f>
        <v>3.7338204326957691</v>
      </c>
      <c r="AB74" s="174">
        <f>IF(ISBLANK('3a. Príjmy a výdavky VS'!AB82),"",'3a. Príjmy a výdavky VS'!AB82/'1. Základné ukazovatele'!AE$17*100)</f>
        <v>3.5838853486342845</v>
      </c>
      <c r="AC74" s="174">
        <f>IF(ISBLANK('3a. Príjmy a výdavky VS'!AC82),"",'3a. Príjmy a výdavky VS'!AC82/'1. Základné ukazovatele'!AF$17*100)</f>
        <v>3.4017902769914525</v>
      </c>
      <c r="AD74" s="174">
        <f>IF(ISBLANK('3a. Príjmy a výdavky VS'!AD82),"",'3a. Príjmy a výdavky VS'!AD82/'1. Základné ukazovatele'!AG$17*100)</f>
        <v>3.0072184316245392</v>
      </c>
      <c r="AE74" s="174">
        <f>IF(ISBLANK('3a. Príjmy a výdavky VS'!AE82),"",'3a. Príjmy a výdavky VS'!AE82/'1. Základné ukazovatele'!AH$17*100)</f>
        <v>3.0665773709998692</v>
      </c>
      <c r="AF74" s="172">
        <f>IF(ISBLANK('3a. Príjmy a výdavky VS'!AF82),"",'3a. Príjmy a výdavky VS'!AF82/'1. Základné ukazovatele'!AI$17*100)</f>
        <v>3.5407943911648898</v>
      </c>
      <c r="AG74" s="172">
        <f>IF(ISBLANK('3a. Príjmy a výdavky VS'!AG82),"",'3a. Príjmy a výdavky VS'!AG82/'1. Základné ukazovatele'!AJ$17*100)</f>
        <v>3.5737744216708625</v>
      </c>
      <c r="AH74" s="335">
        <f>IF(ISBLANK('3a. Príjmy a výdavky VS'!AH82),"",'3a. Príjmy a výdavky VS'!AH82/'1. Základné ukazovatele'!AK$17*100)</f>
        <v>4.8743164821730369</v>
      </c>
      <c r="AI74" s="335">
        <f>IF(ISBLANK('3a. Príjmy a výdavky VS'!AI82),"",'3a. Príjmy a výdavky VS'!AI82/'1. Základné ukazovatele'!AL$17*100)</f>
        <v>3.5743020256506135</v>
      </c>
      <c r="AJ74" s="335">
        <f>IF(ISBLANK('3a. Príjmy a výdavky VS'!AJ82),"",'3a. Príjmy a výdavky VS'!AJ82/'1. Základné ukazovatele'!AM$17*100)</f>
        <v>3.6066445181311577</v>
      </c>
      <c r="AK74" s="335">
        <f>IF(ISBLANK('3a. Príjmy a výdavky VS'!AK82),"",'3a. Príjmy a výdavky VS'!AK82/'1. Základné ukazovatele'!AN$17*100)</f>
        <v>3.2723249698264052</v>
      </c>
    </row>
    <row r="75" spans="1:115" ht="16.5" customHeight="1">
      <c r="A75" s="124" t="s">
        <v>307</v>
      </c>
      <c r="B75" s="125" t="s">
        <v>308</v>
      </c>
      <c r="C75" s="130" t="s">
        <v>309</v>
      </c>
      <c r="D75" s="177">
        <f>IF(ISBLANK('3a. Príjmy a výdavky VS'!D83),"",'3a. Príjmy a výdavky VS'!D83/'1. Základné ukazovatele'!G$17*100)</f>
        <v>7.9390044787968655E-2</v>
      </c>
      <c r="E75" s="174">
        <f>IF(ISBLANK('3a. Príjmy a výdavky VS'!E83),"",'3a. Príjmy a výdavky VS'!E83/'1. Základné ukazovatele'!H$17*100)</f>
        <v>8.4501597889257971E-2</v>
      </c>
      <c r="F75" s="174">
        <f>IF(ISBLANK('3a. Príjmy a výdavky VS'!F83),"",'3a. Príjmy a výdavky VS'!F83/'1. Základné ukazovatele'!I$17*100)</f>
        <v>0.17617023007913418</v>
      </c>
      <c r="G75" s="174">
        <f>IF(ISBLANK('3a. Príjmy a výdavky VS'!G83),"",'3a. Príjmy a výdavky VS'!G83/'1. Základné ukazovatele'!J$17*100)</f>
        <v>0.17726724810324043</v>
      </c>
      <c r="H75" s="174">
        <f>IF(ISBLANK('3a. Príjmy a výdavky VS'!H83),"",'3a. Príjmy a výdavky VS'!H83/'1. Základné ukazovatele'!K$17*100)</f>
        <v>-0.22925760376877133</v>
      </c>
      <c r="I75" s="174">
        <f>IF(ISBLANK('3a. Príjmy a výdavky VS'!I83),"",'3a. Príjmy a výdavky VS'!I83/'1. Základné ukazovatele'!L$17*100)</f>
        <v>-1.5174506828528073E-2</v>
      </c>
      <c r="J75" s="174">
        <f>IF(ISBLANK('3a. Príjmy a výdavky VS'!J83),"",'3a. Príjmy a výdavky VS'!J83/'1. Základné ukazovatele'!M$17*100)</f>
        <v>0.2052041402267156</v>
      </c>
      <c r="K75" s="174">
        <f>IF(ISBLANK('3a. Príjmy a výdavky VS'!K83),"",'3a. Príjmy a výdavky VS'!K83/'1. Základné ukazovatele'!N$17*100)</f>
        <v>0.18485627357655307</v>
      </c>
      <c r="L75" s="174">
        <f>IF(ISBLANK('3a. Príjmy a výdavky VS'!L83),"",'3a. Príjmy a výdavky VS'!L83/'1. Základné ukazovatele'!O$17*100)</f>
        <v>0.10701052391478953</v>
      </c>
      <c r="M75" s="174">
        <f>IF(ISBLANK('3a. Príjmy a výdavky VS'!M83),"",'3a. Príjmy a výdavky VS'!M83/'1. Základné ukazovatele'!P$17*100)</f>
        <v>0.12522610268540418</v>
      </c>
      <c r="N75" s="174">
        <f>IF(ISBLANK('3a. Príjmy a výdavky VS'!N83),"",'3a. Príjmy a výdavky VS'!N83/'1. Základné ukazovatele'!Q$17*100)</f>
        <v>0.19731123659646072</v>
      </c>
      <c r="O75" s="174">
        <f>IF(ISBLANK('3a. Príjmy a výdavky VS'!O83),"",'3a. Príjmy a výdavky VS'!O83/'1. Základné ukazovatele'!R$17*100)</f>
        <v>-1.7746512366657145E-4</v>
      </c>
      <c r="P75" s="174">
        <f>IF(ISBLANK('3a. Príjmy a výdavky VS'!P83),"",'3a. Príjmy a výdavky VS'!P83/'1. Základné ukazovatele'!S$17*100)</f>
        <v>0.20211868497816582</v>
      </c>
      <c r="Q75" s="174">
        <f>IF(ISBLANK('3a. Príjmy a výdavky VS'!Q83),"",'3a. Príjmy a výdavky VS'!Q83/'1. Základné ukazovatele'!T$17*100)</f>
        <v>0.15340025613872332</v>
      </c>
      <c r="R75" s="174">
        <f>IF(ISBLANK('3a. Príjmy a výdavky VS'!R83),"",'3a. Príjmy a výdavky VS'!R83/'1. Základné ukazovatele'!U$17*100)</f>
        <v>8.85909162580341E-2</v>
      </c>
      <c r="S75" s="174">
        <f>IF(ISBLANK('3a. Príjmy a výdavky VS'!S83),"",'3a. Príjmy a výdavky VS'!S83/'1. Základné ukazovatele'!V$17*100)</f>
        <v>0.11645255773956849</v>
      </c>
      <c r="T75" s="174">
        <f>IF(ISBLANK('3a. Príjmy a výdavky VS'!T83),"",'3a. Príjmy a výdavky VS'!T83/'1. Základné ukazovatele'!W$17*100)</f>
        <v>-8.7812982081405015E-4</v>
      </c>
      <c r="U75" s="174">
        <f>IF(ISBLANK('3a. Príjmy a výdavky VS'!U83),"",'3a. Príjmy a výdavky VS'!U83/'1. Základné ukazovatele'!X$17*100)</f>
        <v>1.8622605374378116E-2</v>
      </c>
      <c r="V75" s="174">
        <f>IF(ISBLANK('3a. Príjmy a výdavky VS'!V83),"",'3a. Príjmy a výdavky VS'!V83/'1. Základné ukazovatele'!Y$17*100)</f>
        <v>6.6530283604424811E-2</v>
      </c>
      <c r="W75" s="174">
        <f>IF(ISBLANK('3a. Príjmy a výdavky VS'!W83),"",'3a. Príjmy a výdavky VS'!W83/'1. Základné ukazovatele'!Z$17*100)</f>
        <v>7.1362798662004664E-2</v>
      </c>
      <c r="X75" s="174">
        <f>IF(ISBLANK('3a. Príjmy a výdavky VS'!X83),"",'3a. Príjmy a výdavky VS'!X83/'1. Základné ukazovatele'!AA$17*100)</f>
        <v>-3.1987040956102729E-3</v>
      </c>
      <c r="Y75" s="174">
        <f>IF(ISBLANK('3a. Príjmy a výdavky VS'!Y83),"",'3a. Príjmy a výdavky VS'!Y83/'1. Základné ukazovatele'!AB$17*100)</f>
        <v>2.5430768326031347E-2</v>
      </c>
      <c r="Z75" s="174">
        <f>IF(ISBLANK('3a. Príjmy a výdavky VS'!Z83),"",'3a. Príjmy a výdavky VS'!Z83/'1. Základné ukazovatele'!AC$17*100)</f>
        <v>-0.10535731940998397</v>
      </c>
      <c r="AA75" s="174">
        <f>IF(ISBLANK('3a. Príjmy a výdavky VS'!AA83),"",'3a. Príjmy a výdavky VS'!AA83/'1. Základné ukazovatele'!AD$17*100)</f>
        <v>2.3532304856556403E-2</v>
      </c>
      <c r="AB75" s="174">
        <f>IF(ISBLANK('3a. Príjmy a výdavky VS'!AB83),"",'3a. Príjmy a výdavky VS'!AB83/'1. Základné ukazovatele'!AE$17*100)</f>
        <v>5.5707448636928532E-3</v>
      </c>
      <c r="AC75" s="174">
        <f>IF(ISBLANK('3a. Príjmy a výdavky VS'!AC83),"",'3a. Príjmy a výdavky VS'!AC83/'1. Základné ukazovatele'!AF$17*100)</f>
        <v>0.14511782155753886</v>
      </c>
      <c r="AD75" s="174">
        <f>IF(ISBLANK('3a. Príjmy a výdavky VS'!AD83),"",'3a. Príjmy a výdavky VS'!AD83/'1. Základné ukazovatele'!AG$17*100)</f>
        <v>9.7576361058925656E-2</v>
      </c>
      <c r="AE75" s="174">
        <f>IF(ISBLANK('3a. Príjmy a výdavky VS'!AE83),"",'3a. Príjmy a výdavky VS'!AE83/'1. Základné ukazovatele'!AH$17*100)</f>
        <v>3.5294203172479978E-2</v>
      </c>
      <c r="AF75" s="172">
        <f>IF(ISBLANK('3a. Príjmy a výdavky VS'!AF83),"",'3a. Príjmy a výdavky VS'!AF83/'1. Základné ukazovatele'!AI$17*100)</f>
        <v>0.12071883792068687</v>
      </c>
      <c r="AG75" s="172">
        <f>IF(ISBLANK('3a. Príjmy a výdavky VS'!AG83),"",'3a. Príjmy a výdavky VS'!AG83/'1. Základné ukazovatele'!AJ$17*100)</f>
        <v>5.2726607835547695E-2</v>
      </c>
      <c r="AH75" s="335">
        <f>IF(ISBLANK('3a. Príjmy a výdavky VS'!AH83),"",'3a. Príjmy a výdavky VS'!AH83/'1. Základné ukazovatele'!AK$17*100)</f>
        <v>7.0494547305475164E-2</v>
      </c>
      <c r="AI75" s="335">
        <f>IF(ISBLANK('3a. Príjmy a výdavky VS'!AI83),"",'3a. Príjmy a výdavky VS'!AI83/'1. Základné ukazovatele'!AL$17*100)</f>
        <v>4.2879506021627392E-2</v>
      </c>
      <c r="AJ75" s="335">
        <f>IF(ISBLANK('3a. Príjmy a výdavky VS'!AJ83),"",'3a. Príjmy a výdavky VS'!AJ83/'1. Základné ukazovatele'!AM$17*100)</f>
        <v>4.2699249886746629E-2</v>
      </c>
      <c r="AK75" s="335">
        <f>IF(ISBLANK('3a. Príjmy a výdavky VS'!AK83),"",'3a. Príjmy a výdavky VS'!AK83/'1. Základné ukazovatele'!AN$17*100)</f>
        <v>8.3038264018778035E-2</v>
      </c>
    </row>
    <row r="76" spans="1:115" ht="16.5" customHeight="1">
      <c r="A76" s="124" t="s">
        <v>310</v>
      </c>
      <c r="B76" s="125" t="s">
        <v>311</v>
      </c>
      <c r="C76" s="130" t="s">
        <v>312</v>
      </c>
      <c r="D76" s="177">
        <f>IF(ISBLANK('3a. Príjmy a výdavky VS'!D84),"",'3a. Príjmy a výdavky VS'!D84/'1. Základné ukazovatele'!G$17*100)</f>
        <v>2.7736584830010433</v>
      </c>
      <c r="E76" s="174">
        <f>IF(ISBLANK('3a. Príjmy a výdavky VS'!E84),"",'3a. Príjmy a výdavky VS'!E84/'1. Základné ukazovatele'!H$17*100)</f>
        <v>0.41936165335466852</v>
      </c>
      <c r="F76" s="174">
        <f>IF(ISBLANK('3a. Príjmy a výdavky VS'!F84),"",'3a. Príjmy a výdavky VS'!F84/'1. Základné ukazovatele'!I$17*100)</f>
        <v>0.27951258213479263</v>
      </c>
      <c r="G76" s="174">
        <f>IF(ISBLANK('3a. Príjmy a výdavky VS'!G84),"",'3a. Príjmy a výdavky VS'!G84/'1. Základné ukazovatele'!J$17*100)</f>
        <v>-0.23772470956160879</v>
      </c>
      <c r="H76" s="174">
        <f>IF(ISBLANK('3a. Príjmy a výdavky VS'!H84),"",'3a. Príjmy a výdavky VS'!H84/'1. Základné ukazovatele'!K$17*100)</f>
        <v>3.3899371288979907E-2</v>
      </c>
      <c r="I76" s="174">
        <f>IF(ISBLANK('3a. Príjmy a výdavky VS'!I84),"",'3a. Príjmy a výdavky VS'!I84/'1. Základné ukazovatele'!L$17*100)</f>
        <v>-3.6355589276681845E-2</v>
      </c>
      <c r="J76" s="174">
        <f>IF(ISBLANK('3a. Príjmy a výdavky VS'!J84),"",'3a. Príjmy a výdavky VS'!J84/'1. Základné ukazovatele'!M$17*100)</f>
        <v>-7.6368586277556078E-2</v>
      </c>
      <c r="K76" s="174">
        <f>IF(ISBLANK('3a. Príjmy a výdavky VS'!K84),"",'3a. Príjmy a výdavky VS'!K84/'1. Základné ukazovatele'!N$17*100)</f>
        <v>-7.8610868153744629E-2</v>
      </c>
      <c r="L76" s="174">
        <f>IF(ISBLANK('3a. Príjmy a výdavky VS'!L84),"",'3a. Príjmy a výdavky VS'!L84/'1. Základné ukazovatele'!O$17*100)</f>
        <v>-0.14073946455913361</v>
      </c>
      <c r="M76" s="174">
        <f>IF(ISBLANK('3a. Príjmy a výdavky VS'!M84),"",'3a. Príjmy a výdavky VS'!M84/'1. Základné ukazovatele'!P$17*100)</f>
        <v>-0.1200083484068457</v>
      </c>
      <c r="N76" s="174">
        <f>IF(ISBLANK('3a. Príjmy a výdavky VS'!N84),"",'3a. Príjmy a výdavky VS'!N84/'1. Základné ukazovatele'!Q$17*100)</f>
        <v>-0.12212610813530934</v>
      </c>
      <c r="O76" s="174">
        <f>IF(ISBLANK('3a. Príjmy a výdavky VS'!O84),"",'3a. Príjmy a výdavky VS'!O84/'1. Základné ukazovatele'!R$17*100)</f>
        <v>-7.6310003176625715E-2</v>
      </c>
      <c r="P76" s="174">
        <f>IF(ISBLANK('3a. Príjmy a výdavky VS'!P84),"",'3a. Príjmy a výdavky VS'!P84/'1. Základné ukazovatele'!S$17*100)</f>
        <v>-0.21699664612769404</v>
      </c>
      <c r="Q76" s="174">
        <f>IF(ISBLANK('3a. Príjmy a výdavky VS'!Q84),"",'3a. Príjmy a výdavky VS'!Q84/'1. Základné ukazovatele'!T$17*100)</f>
        <v>-0.27203653623429397</v>
      </c>
      <c r="R76" s="174">
        <f>IF(ISBLANK('3a. Príjmy a výdavky VS'!R84),"",'3a. Príjmy a výdavky VS'!R84/'1. Základné ukazovatele'!U$17*100)</f>
        <v>4.5827732686390316E-2</v>
      </c>
      <c r="S76" s="174">
        <f>IF(ISBLANK('3a. Príjmy a výdavky VS'!S84),"",'3a. Príjmy a výdavky VS'!S84/'1. Základné ukazovatele'!V$17*100)</f>
        <v>5.9505257781910091E-2</v>
      </c>
      <c r="T76" s="174">
        <f>IF(ISBLANK('3a. Príjmy a výdavky VS'!T84),"",'3a. Príjmy a výdavky VS'!T84/'1. Základné ukazovatele'!W$17*100)</f>
        <v>3.8928095268011081E-2</v>
      </c>
      <c r="U76" s="174">
        <f>IF(ISBLANK('3a. Príjmy a výdavky VS'!U84),"",'3a. Príjmy a výdavky VS'!U84/'1. Základné ukazovatele'!X$17*100)</f>
        <v>4.6100781796776236E-2</v>
      </c>
      <c r="V76" s="174">
        <f>IF(ISBLANK('3a. Príjmy a výdavky VS'!V84),"",'3a. Príjmy a výdavky VS'!V84/'1. Základné ukazovatele'!Y$17*100)</f>
        <v>3.9930227604306916E-2</v>
      </c>
      <c r="W76" s="174">
        <f>IF(ISBLANK('3a. Príjmy a výdavky VS'!W84),"",'3a. Príjmy a výdavky VS'!W84/'1. Základné ukazovatele'!Z$17*100)</f>
        <v>5.0449111377270539E-2</v>
      </c>
      <c r="X76" s="174">
        <f>IF(ISBLANK('3a. Príjmy a výdavky VS'!X84),"",'3a. Príjmy a výdavky VS'!X84/'1. Základné ukazovatele'!AA$17*100)</f>
        <v>0.16893163780865753</v>
      </c>
      <c r="Y76" s="174">
        <f>IF(ISBLANK('3a. Príjmy a výdavky VS'!Y84),"",'3a. Príjmy a výdavky VS'!Y84/'1. Základné ukazovatele'!AB$17*100)</f>
        <v>0.23325443265018081</v>
      </c>
      <c r="Z76" s="174">
        <f>IF(ISBLANK('3a. Príjmy a výdavky VS'!Z84),"",'3a. Príjmy a výdavky VS'!Z84/'1. Základné ukazovatele'!AC$17*100)</f>
        <v>6.1460398020724949E-2</v>
      </c>
      <c r="AA76" s="174">
        <f>IF(ISBLANK('3a. Príjmy a výdavky VS'!AA84),"",'3a. Príjmy a výdavky VS'!AA84/'1. Základné ukazovatele'!AD$17*100)</f>
        <v>2.5170615856502123E-2</v>
      </c>
      <c r="AB76" s="174">
        <f>IF(ISBLANK('3a. Príjmy a výdavky VS'!AB84),"",'3a. Príjmy a výdavky VS'!AB84/'1. Základné ukazovatele'!AE$17*100)</f>
        <v>7.7599090404294135E-2</v>
      </c>
      <c r="AC76" s="174">
        <f>IF(ISBLANK('3a. Príjmy a výdavky VS'!AC84),"",'3a. Príjmy a výdavky VS'!AC84/'1. Základné ukazovatele'!AF$17*100)</f>
        <v>1.1270072497418379E-3</v>
      </c>
      <c r="AD76" s="174">
        <f>IF(ISBLANK('3a. Príjmy a výdavky VS'!AD84),"",'3a. Príjmy a výdavky VS'!AD84/'1. Základné ukazovatele'!AG$17*100)</f>
        <v>-1.3604948324152513E-2</v>
      </c>
      <c r="AE76" s="174">
        <f>IF(ISBLANK('3a. Príjmy a výdavky VS'!AE84),"",'3a. Príjmy a výdavky VS'!AE84/'1. Základné ukazovatele'!AH$17*100)</f>
        <v>2.457508832637869E-2</v>
      </c>
      <c r="AF76" s="172">
        <f>IF(ISBLANK('3a. Príjmy a výdavky VS'!AF84),"",'3a. Príjmy a výdavky VS'!AF84/'1. Základné ukazovatele'!AI$17*100)</f>
        <v>4.1105293249306327E-2</v>
      </c>
      <c r="AG76" s="172">
        <f>IF(ISBLANK('3a. Príjmy a výdavky VS'!AG84),"",'3a. Príjmy a výdavky VS'!AG84/'1. Základné ukazovatele'!AJ$17*100)</f>
        <v>-2.0536686997223294E-4</v>
      </c>
      <c r="AH76" s="335">
        <f>IF(ISBLANK('3a. Príjmy a výdavky VS'!AH84),"",'3a. Príjmy a výdavky VS'!AH84/'1. Základné ukazovatele'!AK$17*100)</f>
        <v>-4.7839218662054052E-3</v>
      </c>
      <c r="AI76" s="335">
        <f>IF(ISBLANK('3a. Príjmy a výdavky VS'!AI84),"",'3a. Príjmy a výdavky VS'!AI84/'1. Základné ukazovatele'!AL$17*100)</f>
        <v>-4.3892581505259126E-2</v>
      </c>
      <c r="AJ76" s="335">
        <f>IF(ISBLANK('3a. Príjmy a výdavky VS'!AJ84),"",'3a. Príjmy a výdavky VS'!AJ84/'1. Základné ukazovatele'!AM$17*100)</f>
        <v>-3.566523922592639E-2</v>
      </c>
      <c r="AK76" s="335">
        <f>IF(ISBLANK('3a. Príjmy a výdavky VS'!AK84),"",'3a. Príjmy a výdavky VS'!AK84/'1. Základné ukazovatele'!AN$17*100)</f>
        <v>-3.1172194422737137E-2</v>
      </c>
    </row>
    <row r="77" spans="1:115" ht="16.5" customHeight="1">
      <c r="A77" s="280" t="s">
        <v>188</v>
      </c>
      <c r="B77" s="281" t="s">
        <v>313</v>
      </c>
      <c r="C77" s="282" t="s">
        <v>314</v>
      </c>
      <c r="D77" s="283">
        <f>IF(ISBLANK('3a. Príjmy a výdavky VS'!D85),"",'3a. Príjmy a výdavky VS'!D85/'1. Základné ukazovatele'!G$17*100)</f>
        <v>2.5145173934101268</v>
      </c>
      <c r="E77" s="284">
        <f>IF(ISBLANK('3a. Príjmy a výdavky VS'!E85),"",'3a. Príjmy a výdavky VS'!E85/'1. Základné ukazovatele'!H$17*100)</f>
        <v>5.950171025840409</v>
      </c>
      <c r="F77" s="284">
        <f>IF(ISBLANK('3a. Príjmy a výdavky VS'!F85),"",'3a. Príjmy a výdavky VS'!F85/'1. Základné ukazovatele'!I$17*100)</f>
        <v>1.4435380515491183</v>
      </c>
      <c r="G77" s="284">
        <f>IF(ISBLANK('3a. Príjmy a výdavky VS'!G85),"",'3a. Príjmy a výdavky VS'!G85/'1. Základné ukazovatele'!J$17*100)</f>
        <v>2.3809790376814188</v>
      </c>
      <c r="H77" s="284">
        <f>IF(ISBLANK('3a. Príjmy a výdavky VS'!H85),"",'3a. Príjmy a výdavky VS'!H85/'1. Základné ukazovatele'!K$17*100)</f>
        <v>5.7555540799815477</v>
      </c>
      <c r="I77" s="284">
        <f>IF(ISBLANK('3a. Príjmy a výdavky VS'!I85),"",'3a. Príjmy a výdavky VS'!I85/'1. Základné ukazovatele'!L$17*100)</f>
        <v>10.066388467374809</v>
      </c>
      <c r="J77" s="284">
        <f>IF(ISBLANK('3a. Príjmy a výdavky VS'!J85),"",'3a. Príjmy a výdavky VS'!J85/'1. Základné ukazovatele'!M$17*100)</f>
        <v>2.8740238957889424</v>
      </c>
      <c r="K77" s="284">
        <f>IF(ISBLANK('3a. Príjmy a výdavky VS'!K85),"",'3a. Príjmy a výdavky VS'!K85/'1. Základné ukazovatele'!N$17*100)</f>
        <v>3.4894639972955712</v>
      </c>
      <c r="L77" s="284">
        <f>IF(ISBLANK('3a. Príjmy a výdavky VS'!L85),"",'3a. Príjmy a výdavky VS'!L85/'1. Základné ukazovatele'!O$17*100)</f>
        <v>1.0555459841935022</v>
      </c>
      <c r="M77" s="284">
        <f>IF(ISBLANK('3a. Príjmy a výdavky VS'!M85),"",'3a. Príjmy a výdavky VS'!M85/'1. Základné ukazovatele'!P$17*100)</f>
        <v>0.53851572283289273</v>
      </c>
      <c r="N77" s="284">
        <f>IF(ISBLANK('3a. Príjmy a výdavky VS'!N85),"",'3a. Príjmy a výdavky VS'!N85/'1. Základné ukazovatele'!Q$17*100)</f>
        <v>1.5052937888729987</v>
      </c>
      <c r="O77" s="284">
        <f>IF(ISBLANK('3a. Príjmy a výdavky VS'!O85),"",'3a. Príjmy a výdavky VS'!O85/'1. Základné ukazovatele'!R$17*100)</f>
        <v>0.80924096391956568</v>
      </c>
      <c r="P77" s="284">
        <f>IF(ISBLANK('3a. Príjmy a výdavky VS'!P85),"",'3a. Príjmy a výdavky VS'!P85/'1. Základné ukazovatele'!S$17*100)</f>
        <v>0.62376643500309437</v>
      </c>
      <c r="Q77" s="284">
        <f>IF(ISBLANK('3a. Príjmy a výdavky VS'!Q85),"",'3a. Príjmy a výdavky VS'!Q85/'1. Základné ukazovatele'!T$17*100)</f>
        <v>0.92110168824008176</v>
      </c>
      <c r="R77" s="284">
        <f>IF(ISBLANK('3a. Príjmy a výdavky VS'!R85),"",'3a. Príjmy a výdavky VS'!R85/'1. Základné ukazovatele'!U$17*100)</f>
        <v>1.7290395300296153</v>
      </c>
      <c r="S77" s="284">
        <f>IF(ISBLANK('3a. Príjmy a výdavky VS'!S85),"",'3a. Príjmy a výdavky VS'!S85/'1. Základné ukazovatele'!V$17*100)</f>
        <v>0.69031249863590138</v>
      </c>
      <c r="T77" s="284">
        <f>IF(ISBLANK('3a. Príjmy a výdavky VS'!T85),"",'3a. Príjmy a výdavky VS'!T85/'1. Základné ukazovatele'!W$17*100)</f>
        <v>0.75742257030971871</v>
      </c>
      <c r="U77" s="284">
        <f>IF(ISBLANK('3a. Príjmy a výdavky VS'!U85),"",'3a. Príjmy a výdavky VS'!U85/'1. Základné ukazovatele'!X$17*100)</f>
        <v>0.54638154503876424</v>
      </c>
      <c r="V77" s="284">
        <f>IF(ISBLANK('3a. Príjmy a výdavky VS'!V85),"",'3a. Príjmy a výdavky VS'!V85/'1. Základné ukazovatele'!Y$17*100)</f>
        <v>0.50872757818246128</v>
      </c>
      <c r="W77" s="284">
        <f>IF(ISBLANK('3a. Príjmy a výdavky VS'!W85),"",'3a. Príjmy a výdavky VS'!W85/'1. Základné ukazovatele'!Z$17*100)</f>
        <v>0.51154158116984472</v>
      </c>
      <c r="X77" s="284">
        <f>IF(ISBLANK('3a. Príjmy a výdavky VS'!X85),"",'3a. Príjmy a výdavky VS'!X85/'1. Základné ukazovatele'!AA$17*100)</f>
        <v>0.70052490597352701</v>
      </c>
      <c r="Y77" s="284">
        <f>IF(ISBLANK('3a. Príjmy a výdavky VS'!Y85),"",'3a. Príjmy a výdavky VS'!Y85/'1. Základné ukazovatele'!AB$17*100)</f>
        <v>0.41606020955237344</v>
      </c>
      <c r="Z77" s="284">
        <f>IF(ISBLANK('3a. Príjmy a výdavky VS'!Z85),"",'3a. Príjmy a výdavky VS'!Z85/'1. Základné ukazovatele'!AC$17*100)</f>
        <v>0.31443472488359286</v>
      </c>
      <c r="AA77" s="284">
        <f>IF(ISBLANK('3a. Príjmy a výdavky VS'!AA85),"",'3a. Príjmy a výdavky VS'!AA85/'1. Základné ukazovatele'!AD$17*100)</f>
        <v>0.34399435508258569</v>
      </c>
      <c r="AB77" s="284">
        <f>IF(ISBLANK('3a. Príjmy a výdavky VS'!AB85),"",'3a. Príjmy a výdavky VS'!AB85/'1. Základné ukazovatele'!AE$17*100)</f>
        <v>0.38606097464237554</v>
      </c>
      <c r="AC77" s="284">
        <f>IF(ISBLANK('3a. Príjmy a výdavky VS'!AC85),"",'3a. Príjmy a výdavky VS'!AC85/'1. Základné ukazovatele'!AF$17*100)</f>
        <v>0.7745815866311283</v>
      </c>
      <c r="AD77" s="284">
        <f>IF(ISBLANK('3a. Príjmy a výdavky VS'!AD85),"",'3a. Príjmy a výdavky VS'!AD85/'1. Základné ukazovatele'!AG$17*100)</f>
        <v>0.6326575659621223</v>
      </c>
      <c r="AE77" s="284">
        <f>IF(ISBLANK('3a. Príjmy a výdavky VS'!AE85),"",'3a. Príjmy a výdavky VS'!AE85/'1. Základné ukazovatele'!AH$17*100)</f>
        <v>0.77255866616263691</v>
      </c>
      <c r="AF77" s="416">
        <f>IF(ISBLANK('3a. Príjmy a výdavky VS'!AF85),"",'3a. Príjmy a výdavky VS'!AF85/'1. Základné ukazovatele'!AI$17*100)</f>
        <v>1.6835541680260222</v>
      </c>
      <c r="AG77" s="416">
        <f>IF(ISBLANK('3a. Príjmy a výdavky VS'!AG85),"",'3a. Príjmy a výdavky VS'!AG85/'1. Základné ukazovatele'!AJ$17*100)</f>
        <v>0.46662024917337919</v>
      </c>
      <c r="AH77" s="336">
        <f>IF(ISBLANK('3a. Príjmy a výdavky VS'!AH85),"",'3a. Príjmy a výdavky VS'!AH85/'1. Základné ukazovatele'!AK$17*100)</f>
        <v>1.0191882507439747</v>
      </c>
      <c r="AI77" s="336">
        <f>IF(ISBLANK('3a. Príjmy a výdavky VS'!AI85),"",'3a. Príjmy a výdavky VS'!AI85/'1. Základné ukazovatele'!AL$17*100)</f>
        <v>0.95559500134091402</v>
      </c>
      <c r="AJ77" s="336">
        <f>IF(ISBLANK('3a. Príjmy a výdavky VS'!AJ85),"",'3a. Príjmy a výdavky VS'!AJ85/'1. Základné ukazovatele'!AM$17*100)</f>
        <v>0.66949202479959191</v>
      </c>
      <c r="AK77" s="336">
        <f>IF(ISBLANK('3a. Príjmy a výdavky VS'!AK85),"",'3a. Príjmy a výdavky VS'!AK85/'1. Základné ukazovatele'!AN$17*100)</f>
        <v>0.5103046958789843</v>
      </c>
    </row>
    <row r="78" spans="1:115" ht="16.5" customHeight="1">
      <c r="A78" s="162" t="s">
        <v>315</v>
      </c>
      <c r="B78" s="162" t="s">
        <v>316</v>
      </c>
      <c r="C78" s="105" t="s">
        <v>317</v>
      </c>
      <c r="D78" s="177">
        <f>IF(ISBLANK('3a. Príjmy a výdavky VS'!D86),"",'3a. Príjmy a výdavky VS'!D86/'1. Základné ukazovatele'!G$17*100)</f>
        <v>-3.4295464666453208</v>
      </c>
      <c r="E78" s="174">
        <f>IF(ISBLANK('3a. Príjmy a výdavky VS'!E86),"",'3a. Príjmy a výdavky VS'!E86/'1. Základné ukazovatele'!H$17*100)</f>
        <v>-9.7203806167717719</v>
      </c>
      <c r="F78" s="174">
        <f>IF(ISBLANK('3a. Príjmy a výdavky VS'!F86),"",'3a. Príjmy a výdavky VS'!F86/'1. Základné ukazovatele'!I$17*100)</f>
        <v>-6.2351241939093107</v>
      </c>
      <c r="G78" s="174">
        <f>IF(ISBLANK('3a. Príjmy a výdavky VS'!G86),"",'3a. Príjmy a výdavky VS'!G86/'1. Základné ukazovatele'!J$17*100)</f>
        <v>-5.2754733035524435</v>
      </c>
      <c r="H78" s="174">
        <f>IF(ISBLANK('3a. Príjmy a výdavky VS'!H86),"",'3a. Príjmy a výdavky VS'!H86/'1. Základné ukazovatele'!K$17*100)</f>
        <v>-7.1653485519376847</v>
      </c>
      <c r="I78" s="174">
        <f>IF(ISBLANK('3a. Príjmy a výdavky VS'!I86),"",'3a. Príjmy a výdavky VS'!I86/'1. Základné ukazovatele'!L$17*100)</f>
        <v>-12.642893272635309</v>
      </c>
      <c r="J78" s="174">
        <f>IF(ISBLANK('3a. Príjmy a výdavky VS'!J86),"",'3a. Príjmy a výdavky VS'!J86/'1. Základné ukazovatele'!M$17*100)</f>
        <v>-7.2331544598379924</v>
      </c>
      <c r="K78" s="174">
        <f>IF(ISBLANK('3a. Príjmy a výdavky VS'!K86),"",'3a. Príjmy a výdavky VS'!K86/'1. Základné ukazovatele'!N$17*100)</f>
        <v>-8.2332140308326398</v>
      </c>
      <c r="L78" s="174">
        <f>IF(ISBLANK('3a. Príjmy a výdavky VS'!L86),"",'3a. Príjmy a výdavky VS'!L86/'1. Základné ukazovatele'!O$17*100)</f>
        <v>-3.1406739479118282</v>
      </c>
      <c r="M78" s="174">
        <f>IF(ISBLANK('3a. Príjmy a výdavky VS'!M86),"",'3a. Príjmy a výdavky VS'!M86/'1. Základné ukazovatele'!P$17*100)</f>
        <v>-2.3227702796716163</v>
      </c>
      <c r="N78" s="174">
        <f>IF(ISBLANK('3a. Príjmy a výdavky VS'!N86),"",'3a. Príjmy a výdavky VS'!N86/'1. Základné ukazovatele'!Q$17*100)</f>
        <v>-2.8864724450482253</v>
      </c>
      <c r="O78" s="174">
        <f>IF(ISBLANK('3a. Príjmy a výdavky VS'!O86),"",'3a. Príjmy a výdavky VS'!O86/'1. Základné ukazovatele'!R$17*100)</f>
        <v>-3.5791166141074111</v>
      </c>
      <c r="P78" s="174">
        <f>IF(ISBLANK('3a. Príjmy a výdavky VS'!P86),"",'3a. Príjmy a výdavky VS'!P86/'1. Základné ukazovatele'!S$17*100)</f>
        <v>-2.0496765626211859</v>
      </c>
      <c r="Q78" s="174">
        <f>IF(ISBLANK('3a. Príjmy a výdavky VS'!Q86),"",'3a. Príjmy a výdavky VS'!Q86/'1. Základné ukazovatele'!T$17*100)</f>
        <v>-2.540820285720117</v>
      </c>
      <c r="R78" s="174">
        <f>IF(ISBLANK('3a. Príjmy a výdavky VS'!R86),"",'3a. Príjmy a výdavky VS'!R86/'1. Základné ukazovatele'!U$17*100)</f>
        <v>-8.184545805095917</v>
      </c>
      <c r="S78" s="174">
        <f>IF(ISBLANK('3a. Príjmy a výdavky VS'!S86),"",'3a. Príjmy a výdavky VS'!S86/'1. Základné ukazovatele'!V$17*100)</f>
        <v>-7.444409523518515</v>
      </c>
      <c r="T78" s="174">
        <f>IF(ISBLANK('3a. Príjmy a výdavky VS'!T86),"",'3a. Príjmy a výdavky VS'!T86/'1. Základné ukazovatele'!W$17*100)</f>
        <v>-4.3555518326946361</v>
      </c>
      <c r="U78" s="174">
        <f>IF(ISBLANK('3a. Príjmy a výdavky VS'!U86),"",'3a. Príjmy a výdavky VS'!U86/'1. Základné ukazovatele'!X$17*100)</f>
        <v>-4.3662332694947326</v>
      </c>
      <c r="V78" s="174">
        <f>IF(ISBLANK('3a. Príjmy a výdavky VS'!V86),"",'3a. Príjmy a výdavky VS'!V86/'1. Základné ukazovatele'!Y$17*100)</f>
        <v>-2.8612724352146959</v>
      </c>
      <c r="W78" s="178">
        <f>IF(ISBLANK('3a. Príjmy a výdavky VS'!W86),"",'3a. Príjmy a výdavky VS'!W86/'1. Základné ukazovatele'!Z$17*100)</f>
        <v>-3.2450840687910349</v>
      </c>
      <c r="X78" s="178">
        <f>IF(ISBLANK('3a. Príjmy a výdavky VS'!X86),"",'3a. Príjmy a výdavky VS'!X86/'1. Základné ukazovatele'!AA$17*100)</f>
        <v>-2.7820825293027851</v>
      </c>
      <c r="Y78" s="178">
        <f>IF(ISBLANK('3a. Príjmy a výdavky VS'!Y86),"",'3a. Príjmy a výdavky VS'!Y86/'1. Základné ukazovatele'!AB$17*100)</f>
        <v>-2.5935365148441125</v>
      </c>
      <c r="Z78" s="178">
        <f>IF(ISBLANK('3a. Príjmy a výdavky VS'!Z86),"",'3a. Príjmy a výdavky VS'!Z86/'1. Základné ukazovatele'!AC$17*100)</f>
        <v>-0.98465638109049236</v>
      </c>
      <c r="AA78" s="178">
        <f>IF(ISBLANK('3a. Príjmy a výdavky VS'!AA86),"",'3a. Príjmy a výdavky VS'!AA86/'1. Základné ukazovatele'!AD$17*100)</f>
        <v>-1.0059949554643068</v>
      </c>
      <c r="AB78" s="178">
        <f>IF(ISBLANK('3a. Príjmy a výdavky VS'!AB86),"",'3a. Príjmy a výdavky VS'!AB86/'1. Základné ukazovatele'!AE$17*100)</f>
        <v>-1.205045083159255</v>
      </c>
      <c r="AC78" s="178">
        <f>IF(ISBLANK('3a. Príjmy a výdavky VS'!AC86),"",'3a. Príjmy a výdavky VS'!AC86/'1. Základné ukazovatele'!AF$17*100)</f>
        <v>-5.2959109674874858</v>
      </c>
      <c r="AD78" s="178">
        <f>IF(ISBLANK('3a. Príjmy a výdavky VS'!AD86),"",'3a. Príjmy a výdavky VS'!AD86/'1. Základné ukazovatele'!AG$17*100)</f>
        <v>-5.0902186229257227</v>
      </c>
      <c r="AE78" s="178">
        <f>IF(ISBLANK('3a. Príjmy a výdavky VS'!AE86),"",'3a. Príjmy a výdavky VS'!AE86/'1. Základné ukazovatele'!AH$17*100)</f>
        <v>-1.6681454368339146</v>
      </c>
      <c r="AF78" s="177">
        <f>IF(ISBLANK('3a. Príjmy a výdavky VS'!AF86),"",'3a. Príjmy a výdavky VS'!AF86/'1. Základné ukazovatele'!AI$17*100)</f>
        <v>-5.1900185087682464</v>
      </c>
      <c r="AG78" s="177">
        <f>IF(ISBLANK('3a. Príjmy a výdavky VS'!AG86),"",'3a. Príjmy a výdavky VS'!AG86/'1. Základné ukazovatele'!AJ$17*100)</f>
        <v>-5.2729188281720685</v>
      </c>
      <c r="AH78" s="337">
        <f>IF(ISBLANK('3a. Príjmy a výdavky VS'!AH86),"",'3a. Príjmy a výdavky VS'!AH86/'1. Základné ukazovatele'!AK$17*100)</f>
        <v>-4.9176064701540092</v>
      </c>
      <c r="AI78" s="337">
        <f>IF(ISBLANK('3a. Príjmy a výdavky VS'!AI86),"",'3a. Príjmy a výdavky VS'!AI86/'1. Základné ukazovatele'!AL$17*100)</f>
        <v>-4.5297997882963728</v>
      </c>
      <c r="AJ78" s="337">
        <f>IF(ISBLANK('3a. Príjmy a výdavky VS'!AJ86),"",'3a. Príjmy a výdavky VS'!AJ86/'1. Základné ukazovatele'!AM$17*100)</f>
        <v>-4.9024137186723324</v>
      </c>
      <c r="AK78" s="337">
        <f>IF(ISBLANK('3a. Príjmy a výdavky VS'!AK86),"",'3a. Príjmy a výdavky VS'!AK86/'1. Základné ukazovatele'!AN$17*100)</f>
        <v>-4.5540036216686017</v>
      </c>
    </row>
    <row r="79" spans="1:115" ht="16.5" customHeight="1">
      <c r="A79" s="158" t="s">
        <v>318</v>
      </c>
      <c r="B79" s="158" t="s">
        <v>319</v>
      </c>
      <c r="C79" s="159"/>
      <c r="D79" s="175" t="str">
        <f>IF(ISBLANK('3a. Príjmy a výdavky VS'!D87),"",'3a. Príjmy a výdavky VS'!D87/'1. Základné ukazovatele'!G$17*100)</f>
        <v/>
      </c>
      <c r="E79" s="175" t="str">
        <f>IF(ISBLANK('3a. Príjmy a výdavky VS'!E87),"",'3a. Príjmy a výdavky VS'!E87/'1. Základné ukazovatele'!H$17*100)</f>
        <v/>
      </c>
      <c r="F79" s="175" t="str">
        <f>IF(ISBLANK('3a. Príjmy a výdavky VS'!F87),"",'3a. Príjmy a výdavky VS'!F87/'1. Základné ukazovatele'!I$17*100)</f>
        <v/>
      </c>
      <c r="G79" s="175" t="str">
        <f>IF(ISBLANK('3a. Príjmy a výdavky VS'!G87),"",'3a. Príjmy a výdavky VS'!G87/'1. Základné ukazovatele'!J$17*100)</f>
        <v/>
      </c>
      <c r="H79" s="175" t="str">
        <f>IF(ISBLANK('3a. Príjmy a výdavky VS'!H87),"",'3a. Príjmy a výdavky VS'!H87/'1. Základné ukazovatele'!K$17*100)</f>
        <v/>
      </c>
      <c r="I79" s="175" t="str">
        <f>IF(ISBLANK('3a. Príjmy a výdavky VS'!I87),"",'3a. Príjmy a výdavky VS'!I87/'1. Základné ukazovatele'!L$17*100)</f>
        <v/>
      </c>
      <c r="J79" s="175" t="str">
        <f>IF(ISBLANK('3a. Príjmy a výdavky VS'!J87),"",'3a. Príjmy a výdavky VS'!J87/'1. Základné ukazovatele'!M$17*100)</f>
        <v/>
      </c>
      <c r="K79" s="175" t="str">
        <f>IF(ISBLANK('3a. Príjmy a výdavky VS'!K87),"",'3a. Príjmy a výdavky VS'!K87/'1. Základné ukazovatele'!N$17*100)</f>
        <v/>
      </c>
      <c r="L79" s="175" t="str">
        <f>IF(ISBLANK('3a. Príjmy a výdavky VS'!L87),"",'3a. Príjmy a výdavky VS'!L87/'1. Základné ukazovatele'!O$17*100)</f>
        <v/>
      </c>
      <c r="M79" s="175" t="str">
        <f>IF(ISBLANK('3a. Príjmy a výdavky VS'!M87),"",'3a. Príjmy a výdavky VS'!M87/'1. Základné ukazovatele'!P$17*100)</f>
        <v/>
      </c>
      <c r="N79" s="175" t="str">
        <f>IF(ISBLANK('3a. Príjmy a výdavky VS'!N87),"",'3a. Príjmy a výdavky VS'!N87/'1. Základné ukazovatele'!Q$17*100)</f>
        <v/>
      </c>
      <c r="O79" s="175" t="str">
        <f>IF(ISBLANK('3a. Príjmy a výdavky VS'!O87),"",'3a. Príjmy a výdavky VS'!O87/'1. Základné ukazovatele'!R$17*100)</f>
        <v/>
      </c>
      <c r="P79" s="175" t="str">
        <f>IF(ISBLANK('3a. Príjmy a výdavky VS'!P87),"",'3a. Príjmy a výdavky VS'!P87/'1. Základné ukazovatele'!S$17*100)</f>
        <v/>
      </c>
      <c r="Q79" s="175" t="str">
        <f>IF(ISBLANK('3a. Príjmy a výdavky VS'!Q87),"",'3a. Príjmy a výdavky VS'!Q87/'1. Základné ukazovatele'!T$17*100)</f>
        <v/>
      </c>
      <c r="R79" s="175" t="str">
        <f>IF(ISBLANK('3a. Príjmy a výdavky VS'!R87),"",'3a. Príjmy a výdavky VS'!R87/'1. Základné ukazovatele'!U$17*100)</f>
        <v/>
      </c>
      <c r="S79" s="175" t="str">
        <f>IF(ISBLANK('3a. Príjmy a výdavky VS'!S87),"",'3a. Príjmy a výdavky VS'!S87/'1. Základné ukazovatele'!V$17*100)</f>
        <v/>
      </c>
      <c r="T79" s="175" t="str">
        <f>IF(ISBLANK('3a. Príjmy a výdavky VS'!T87),"",'3a. Príjmy a výdavky VS'!T87/'1. Základné ukazovatele'!W$17*100)</f>
        <v/>
      </c>
      <c r="U79" s="175" t="str">
        <f>IF(ISBLANK('3a. Príjmy a výdavky VS'!U87),"",'3a. Príjmy a výdavky VS'!U87/'1. Základné ukazovatele'!X$17*100)</f>
        <v/>
      </c>
      <c r="V79" s="175" t="str">
        <f>IF(ISBLANK('3a. Príjmy a výdavky VS'!V87),"",'3a. Príjmy a výdavky VS'!V87/'1. Základné ukazovatele'!Y$17*100)</f>
        <v/>
      </c>
      <c r="W79" s="175" t="str">
        <f>IF(ISBLANK('3a. Príjmy a výdavky VS'!W87),"",'3a. Príjmy a výdavky VS'!W87/'1. Základné ukazovatele'!Z$17*100)</f>
        <v/>
      </c>
      <c r="X79" s="175" t="str">
        <f>IF(ISBLANK('3a. Príjmy a výdavky VS'!X87),"",'3a. Príjmy a výdavky VS'!X87/'1. Základné ukazovatele'!AA$17*100)</f>
        <v/>
      </c>
      <c r="Y79" s="175" t="str">
        <f>IF(ISBLANK('3a. Príjmy a výdavky VS'!Y87),"",'3a. Príjmy a výdavky VS'!Y87/'1. Základné ukazovatele'!AB$17*100)</f>
        <v/>
      </c>
      <c r="Z79" s="175" t="str">
        <f>IF(ISBLANK('3a. Príjmy a výdavky VS'!Z87),"",'3a. Príjmy a výdavky VS'!Z87/'1. Základné ukazovatele'!AC$17*100)</f>
        <v/>
      </c>
      <c r="AA79" s="175" t="str">
        <f>IF(ISBLANK('3a. Príjmy a výdavky VS'!AA87),"",'3a. Príjmy a výdavky VS'!AA87/'1. Základné ukazovatele'!AD$17*100)</f>
        <v/>
      </c>
      <c r="AB79" s="175" t="str">
        <f>IF(ISBLANK('3a. Príjmy a výdavky VS'!AB87),"",'3a. Príjmy a výdavky VS'!AB87/'1. Základné ukazovatele'!AE$17*100)</f>
        <v/>
      </c>
      <c r="AC79" s="175" t="str">
        <f>IF(ISBLANK('3a. Príjmy a výdavky VS'!AC87),"",'3a. Príjmy a výdavky VS'!AC87/'1. Základné ukazovatele'!AF$17*100)</f>
        <v/>
      </c>
      <c r="AD79" s="179" t="str">
        <f>IF(ISBLANK('3a. Príjmy a výdavky VS'!AD87),"",'3a. Príjmy a výdavky VS'!AD87/'1. Základné ukazovatele'!AG$17*100)</f>
        <v/>
      </c>
      <c r="AE79" s="179" t="str">
        <f>IF(ISBLANK('3a. Príjmy a výdavky VS'!AE87),"",'3a. Príjmy a výdavky VS'!AE87/'1. Základné ukazovatele'!AH$17*100)</f>
        <v/>
      </c>
      <c r="AF79" s="179" t="str">
        <f>IF(ISBLANK('3a. Príjmy a výdavky VS'!AF87),"",'3a. Príjmy a výdavky VS'!AF87/'1. Základné ukazovatele'!AI$17*100)</f>
        <v/>
      </c>
      <c r="AG79" s="179" t="str">
        <f>IF(ISBLANK('3a. Príjmy a výdavky VS'!AG87),"",'3a. Príjmy a výdavky VS'!AG87/'1. Základné ukazovatele'!AJ$17*100)</f>
        <v/>
      </c>
      <c r="AH79" s="338">
        <f>IF(ISBLANK('3a. Príjmy a výdavky VS'!AH87),"",'3a. Príjmy a výdavky VS'!AH87/'1. Základné ukazovatele'!AK$17*100)</f>
        <v>0</v>
      </c>
      <c r="AI79" s="338">
        <f>IF(ISBLANK('3a. Príjmy a výdavky VS'!AI87),"",'3a. Príjmy a výdavky VS'!AI87/'1. Základné ukazovatele'!AL$17*100)</f>
        <v>0.42979978829637311</v>
      </c>
      <c r="AJ79" s="338">
        <f>IF(ISBLANK('3a. Príjmy a výdavky VS'!AJ87),"",'3a. Príjmy a výdavky VS'!AJ87/'1. Základné ukazovatele'!AM$17*100)</f>
        <v>1.4024137186723327</v>
      </c>
      <c r="AK79" s="338">
        <f>IF(ISBLANK('3a. Príjmy a výdavky VS'!AK87),"",'3a. Príjmy a výdavky VS'!AK87/'1. Základné ukazovatele'!AN$17*100)</f>
        <v>1.7540036216686019</v>
      </c>
    </row>
    <row r="80" spans="1:115" ht="16.5" customHeight="1">
      <c r="A80" s="158" t="s">
        <v>322</v>
      </c>
      <c r="B80" s="158" t="s">
        <v>323</v>
      </c>
      <c r="C80" s="159"/>
      <c r="D80" s="363"/>
      <c r="E80" s="363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4"/>
      <c r="Z80" s="364"/>
      <c r="AA80" s="365"/>
      <c r="AB80" s="365"/>
      <c r="AC80" s="365"/>
      <c r="AD80" s="365"/>
      <c r="AE80" s="365"/>
      <c r="AF80" s="364"/>
      <c r="AG80" s="364"/>
      <c r="AH80" s="366">
        <f t="shared" ref="AH80:AI80" si="0">AH78+AH79</f>
        <v>-4.9176064701540092</v>
      </c>
      <c r="AI80" s="366">
        <f t="shared" si="0"/>
        <v>-4.0999999999999996</v>
      </c>
      <c r="AJ80" s="366">
        <f t="shared" ref="AJ80:AK80" si="1">AJ78+AJ79</f>
        <v>-3.5</v>
      </c>
      <c r="AK80" s="366">
        <f t="shared" si="1"/>
        <v>-2.8</v>
      </c>
    </row>
  </sheetData>
  <pageMargins left="0.70866141732283472" right="0.70866141732283472" top="0.74803149606299213" bottom="0.74803149606299213" header="0.31496062992125984" footer="0.31496062992125984"/>
  <pageSetup paperSize="9" scale="51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80"/>
  <sheetViews>
    <sheetView showGridLines="0" zoomScaleNormal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.15" customHeight="1"/>
  <cols>
    <col min="1" max="1" width="74" customWidth="1"/>
    <col min="2" max="2" width="56.7109375" customWidth="1"/>
    <col min="3" max="30" width="6" customWidth="1"/>
    <col min="31" max="34" width="5.140625" customWidth="1"/>
    <col min="35" max="36" width="4.42578125" bestFit="1" customWidth="1"/>
  </cols>
  <sheetData>
    <row r="1" spans="1:36" ht="16.5" customHeight="1">
      <c r="A1" s="10" t="s">
        <v>15</v>
      </c>
      <c r="B1" s="10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80"/>
      <c r="S1" s="180"/>
      <c r="T1" s="180"/>
      <c r="U1" s="12"/>
      <c r="V1" s="12"/>
      <c r="W1" s="12"/>
      <c r="X1" s="12"/>
      <c r="Y1" s="12"/>
      <c r="Z1" s="12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6" ht="13.5" customHeight="1">
      <c r="A2" s="181"/>
      <c r="B2" s="181"/>
      <c r="C2" s="16">
        <v>1995</v>
      </c>
      <c r="D2" s="16">
        <v>1996</v>
      </c>
      <c r="E2" s="16">
        <v>1997</v>
      </c>
      <c r="F2" s="16">
        <v>1998</v>
      </c>
      <c r="G2" s="16">
        <v>1999</v>
      </c>
      <c r="H2" s="16">
        <v>2000</v>
      </c>
      <c r="I2" s="16">
        <v>2001</v>
      </c>
      <c r="J2" s="16">
        <v>2002</v>
      </c>
      <c r="K2" s="16">
        <v>2003</v>
      </c>
      <c r="L2" s="16">
        <v>2004</v>
      </c>
      <c r="M2" s="16">
        <v>2005</v>
      </c>
      <c r="N2" s="16">
        <v>2006</v>
      </c>
      <c r="O2" s="16">
        <v>2007</v>
      </c>
      <c r="P2" s="16">
        <v>2008</v>
      </c>
      <c r="Q2" s="16">
        <v>2009</v>
      </c>
      <c r="R2" s="16">
        <v>2010</v>
      </c>
      <c r="S2" s="16">
        <v>2011</v>
      </c>
      <c r="T2" s="16">
        <v>2012</v>
      </c>
      <c r="U2" s="16">
        <v>2013</v>
      </c>
      <c r="V2" s="15">
        <v>2014</v>
      </c>
      <c r="W2" s="16">
        <v>2015</v>
      </c>
      <c r="X2" s="16">
        <v>2016</v>
      </c>
      <c r="Y2" s="16">
        <v>2017</v>
      </c>
      <c r="Z2" s="16">
        <v>2018</v>
      </c>
      <c r="AA2" s="16">
        <v>2019</v>
      </c>
      <c r="AB2" s="16">
        <v>2020</v>
      </c>
      <c r="AC2" s="16">
        <v>2021</v>
      </c>
      <c r="AD2" s="16">
        <v>2022</v>
      </c>
      <c r="AE2" s="16">
        <v>2023</v>
      </c>
      <c r="AF2" s="16">
        <v>2024</v>
      </c>
      <c r="AG2" s="331">
        <v>2025</v>
      </c>
      <c r="AH2" s="331">
        <v>2026</v>
      </c>
      <c r="AI2" s="331">
        <v>2027</v>
      </c>
      <c r="AJ2" s="331">
        <v>2028</v>
      </c>
    </row>
    <row r="3" spans="1:36" ht="14.65" customHeight="1">
      <c r="A3" s="182" t="str">
        <f t="shared" ref="A3:B26" si="0">A40</f>
        <v xml:space="preserve"> - výnosy z kupónovej privatizácie</v>
      </c>
      <c r="B3" s="182" t="str">
        <f t="shared" si="0"/>
        <v xml:space="preserve"> - voucher privatization revenues</v>
      </c>
      <c r="C3" s="183">
        <f>IF(C40="-","-",C40/'1. Základné ukazovatele'!G$17*100)</f>
        <v>0.33148089895494742</v>
      </c>
      <c r="D3" s="183">
        <f>IF(D40="-","-",D40/'1. Základné ukazovatele'!H$17*100)</f>
        <v>7.4599628732341203E-2</v>
      </c>
      <c r="E3" s="183" t="str">
        <f>IF(E40="-","-",E40/'1. Základné ukazovatele'!I$17*100)</f>
        <v>-</v>
      </c>
      <c r="F3" s="183" t="str">
        <f>IF(F40="-","-",F40/'1. Základné ukazovatele'!J$17*100)</f>
        <v>-</v>
      </c>
      <c r="G3" s="183" t="str">
        <f>IF(G40="-","-",G40/'1. Základné ukazovatele'!K$17*100)</f>
        <v>-</v>
      </c>
      <c r="H3" s="183" t="str">
        <f>IF(H40="-","-",H40/'1. Základné ukazovatele'!L$17*100)</f>
        <v>-</v>
      </c>
      <c r="I3" s="183" t="str">
        <f>IF(I40="-","-",I40/'1. Základné ukazovatele'!M$17*100)</f>
        <v>-</v>
      </c>
      <c r="J3" s="183" t="str">
        <f>IF(J40="-","-",J40/'1. Základné ukazovatele'!N$17*100)</f>
        <v>-</v>
      </c>
      <c r="K3" s="183" t="str">
        <f>IF(K40="-","-",K40/'1. Základné ukazovatele'!O$17*100)</f>
        <v>-</v>
      </c>
      <c r="L3" s="183" t="str">
        <f>IF(L40="-","-",L40/'1. Základné ukazovatele'!P$17*100)</f>
        <v>-</v>
      </c>
      <c r="M3" s="183" t="str">
        <f>IF(M40="-","-",M40/'1. Základné ukazovatele'!Q$17*100)</f>
        <v>-</v>
      </c>
      <c r="N3" s="183" t="str">
        <f>IF(N40="-","-",N40/'1. Základné ukazovatele'!R$17*100)</f>
        <v>-</v>
      </c>
      <c r="O3" s="183" t="str">
        <f>IF(O40="-","-",O40/'1. Základné ukazovatele'!S$17*100)</f>
        <v>-</v>
      </c>
      <c r="P3" s="183" t="str">
        <f>IF(P40="-","-",P40/'1. Základné ukazovatele'!T$17*100)</f>
        <v>-</v>
      </c>
      <c r="Q3" s="183" t="str">
        <f>IF(Q40="-","-",Q40/'1. Základné ukazovatele'!U$17*100)</f>
        <v>-</v>
      </c>
      <c r="R3" s="183" t="str">
        <f>IF(R40="-","-",R40/'1. Základné ukazovatele'!V$17*100)</f>
        <v>-</v>
      </c>
      <c r="S3" s="183" t="str">
        <f>IF(S40="-","-",S40/'1. Základné ukazovatele'!W$17*100)</f>
        <v>-</v>
      </c>
      <c r="T3" s="183" t="str">
        <f>IF(T40="-","-",T40/'1. Základné ukazovatele'!X$17*100)</f>
        <v>-</v>
      </c>
      <c r="U3" s="183" t="str">
        <f>IF(U40="-","-",U40/'1. Základné ukazovatele'!Y$17*100)</f>
        <v>-</v>
      </c>
      <c r="V3" s="183" t="str">
        <f>IF(V40="-","-",V40/'1. Základné ukazovatele'!Z$17*100)</f>
        <v>-</v>
      </c>
      <c r="W3" s="183" t="str">
        <f>IF(W40="-","-",W40/'1. Základné ukazovatele'!AA$17*100)</f>
        <v>-</v>
      </c>
      <c r="X3" s="183" t="str">
        <f>IF(X40="-","-",X40/'1. Základné ukazovatele'!AB$17*100)</f>
        <v>-</v>
      </c>
      <c r="Y3" s="183" t="str">
        <f>IF(Y40="-","-",Y40/'1. Základné ukazovatele'!AC$17*100)</f>
        <v>-</v>
      </c>
      <c r="Z3" s="183" t="str">
        <f>IF(Z40="-","-",Z40/'1. Základné ukazovatele'!AD$17*100)</f>
        <v>-</v>
      </c>
      <c r="AA3" s="183" t="str">
        <f>IF(AA40="-","-",AA40/'1. Základné ukazovatele'!AE$17*100)</f>
        <v>-</v>
      </c>
      <c r="AB3" s="183" t="str">
        <f>IF(AB40="-","-",AB40/'1. Základné ukazovatele'!AF$17*100)</f>
        <v>-</v>
      </c>
      <c r="AC3" s="183" t="str">
        <f>IF(AC40="-","-",AC40/'1. Základné ukazovatele'!AG$17*100)</f>
        <v>-</v>
      </c>
      <c r="AD3" s="183" t="str">
        <f>IF(AD40="-","-",AD40/'1. Základné ukazovatele'!AH$17*100)</f>
        <v>-</v>
      </c>
      <c r="AE3" s="183" t="str">
        <f>IF(AE40="-","-",AE40/'1. Základné ukazovatele'!AI$17*100)</f>
        <v>-</v>
      </c>
      <c r="AF3" s="183" t="str">
        <f>IF(AF40="-","-",AF40/'1. Základné ukazovatele'!AJ$17*100)</f>
        <v>-</v>
      </c>
      <c r="AG3" s="339" t="str">
        <f>IF(AG40="-","-",AG40/'1. Základné ukazovatele'!AK$17*100)</f>
        <v>-</v>
      </c>
      <c r="AH3" s="339" t="str">
        <f>IF(AH40="-","-",AH40/'1. Základné ukazovatele'!AL$17*100)</f>
        <v>-</v>
      </c>
      <c r="AI3" s="339" t="str">
        <f>IF(AI40="-","-",AI40/'1. Základné ukazovatele'!AM$17*100)</f>
        <v>-</v>
      </c>
      <c r="AJ3" s="339" t="str">
        <f>IF(AJ40="-","-",AJ40/'1. Základné ukazovatele'!AN$17*100)</f>
        <v>-</v>
      </c>
    </row>
    <row r="4" spans="1:36" ht="14.65" customHeight="1">
      <c r="A4" s="182" t="str">
        <f t="shared" si="0"/>
        <v xml:space="preserve"> - DPH (akruálna zmena v dôsledku členstva v EÚ)</v>
      </c>
      <c r="B4" s="182" t="str">
        <f t="shared" si="0"/>
        <v xml:space="preserve"> - VAT (accrual change due to EU membership) </v>
      </c>
      <c r="C4" s="183" t="str">
        <f>IF(C41="-","-",C41/'1. Základné ukazovatele'!G$17*100)</f>
        <v>-</v>
      </c>
      <c r="D4" s="183">
        <f>IF(D41="-","-",D41/'1. Základné ukazovatele'!H$17*100)</f>
        <v>0.20136550986376364</v>
      </c>
      <c r="E4" s="183" t="str">
        <f>IF(E41="-","-",E41/'1. Základné ukazovatele'!I$17*100)</f>
        <v>-</v>
      </c>
      <c r="F4" s="183" t="str">
        <f>IF(F41="-","-",F41/'1. Základné ukazovatele'!J$17*100)</f>
        <v>-</v>
      </c>
      <c r="G4" s="183" t="str">
        <f>IF(G41="-","-",G41/'1. Základné ukazovatele'!K$17*100)</f>
        <v>-</v>
      </c>
      <c r="H4" s="183" t="str">
        <f>IF(H41="-","-",H41/'1. Základné ukazovatele'!L$17*100)</f>
        <v>-</v>
      </c>
      <c r="I4" s="183" t="str">
        <f>IF(I41="-","-",I41/'1. Základné ukazovatele'!M$17*100)</f>
        <v>-</v>
      </c>
      <c r="J4" s="183">
        <f>IF(J41="-","-",J41/'1. Základné ukazovatele'!N$17*100)</f>
        <v>-1.0397534891957008</v>
      </c>
      <c r="K4" s="183" t="str">
        <f>IF(K41="-","-",K41/'1. Základné ukazovatele'!O$17*100)</f>
        <v>-</v>
      </c>
      <c r="L4" s="183" t="str">
        <f>IF(L41="-","-",L41/'1. Základné ukazovatele'!P$17*100)</f>
        <v>-</v>
      </c>
      <c r="M4" s="183" t="str">
        <f>IF(M41="-","-",M41/'1. Základné ukazovatele'!Q$17*100)</f>
        <v>-</v>
      </c>
      <c r="N4" s="183" t="str">
        <f>IF(N41="-","-",N41/'1. Základné ukazovatele'!R$17*100)</f>
        <v>-</v>
      </c>
      <c r="O4" s="183" t="str">
        <f>IF(O41="-","-",O41/'1. Základné ukazovatele'!S$17*100)</f>
        <v>-</v>
      </c>
      <c r="P4" s="183" t="str">
        <f>IF(P41="-","-",P41/'1. Základné ukazovatele'!T$17*100)</f>
        <v>-</v>
      </c>
      <c r="Q4" s="183" t="str">
        <f>IF(Q41="-","-",Q41/'1. Základné ukazovatele'!U$17*100)</f>
        <v>-</v>
      </c>
      <c r="R4" s="183" t="str">
        <f>IF(R41="-","-",R41/'1. Základné ukazovatele'!V$17*100)</f>
        <v>-</v>
      </c>
      <c r="S4" s="183" t="str">
        <f>IF(S41="-","-",S41/'1. Základné ukazovatele'!W$17*100)</f>
        <v>-</v>
      </c>
      <c r="T4" s="183" t="str">
        <f>IF(T41="-","-",T41/'1. Základné ukazovatele'!X$17*100)</f>
        <v>-</v>
      </c>
      <c r="U4" s="183" t="str">
        <f>IF(U41="-","-",U41/'1. Základné ukazovatele'!Y$17*100)</f>
        <v>-</v>
      </c>
      <c r="V4" s="183" t="str">
        <f>IF(V41="-","-",V41/'1. Základné ukazovatele'!Z$17*100)</f>
        <v>-</v>
      </c>
      <c r="W4" s="183" t="str">
        <f>IF(W41="-","-",W41/'1. Základné ukazovatele'!AA$17*100)</f>
        <v>-</v>
      </c>
      <c r="X4" s="183" t="str">
        <f>IF(X41="-","-",X41/'1. Základné ukazovatele'!AB$17*100)</f>
        <v>-</v>
      </c>
      <c r="Y4" s="183" t="str">
        <f>IF(Y41="-","-",Y41/'1. Základné ukazovatele'!AC$17*100)</f>
        <v>-</v>
      </c>
      <c r="Z4" s="183" t="str">
        <f>IF(Z41="-","-",Z41/'1. Základné ukazovatele'!AD$17*100)</f>
        <v>-</v>
      </c>
      <c r="AA4" s="183" t="str">
        <f>IF(AA41="-","-",AA41/'1. Základné ukazovatele'!AE$17*100)</f>
        <v>-</v>
      </c>
      <c r="AB4" s="183" t="str">
        <f>IF(AB41="-","-",AB41/'1. Základné ukazovatele'!AF$17*100)</f>
        <v>-</v>
      </c>
      <c r="AC4" s="183" t="str">
        <f>IF(AC41="-","-",AC41/'1. Základné ukazovatele'!AG$17*100)</f>
        <v>-</v>
      </c>
      <c r="AD4" s="183" t="str">
        <f>IF(AD41="-","-",AD41/'1. Základné ukazovatele'!AH$17*100)</f>
        <v>-</v>
      </c>
      <c r="AE4" s="183" t="str">
        <f>IF(AE41="-","-",AE41/'1. Základné ukazovatele'!AI$17*100)</f>
        <v>-</v>
      </c>
      <c r="AF4" s="183" t="str">
        <f>IF(AF41="-","-",AF41/'1. Základné ukazovatele'!AJ$17*100)</f>
        <v>-</v>
      </c>
      <c r="AG4" s="339" t="str">
        <f>IF(AG41="-","-",AG41/'1. Základné ukazovatele'!AK$17*100)</f>
        <v>-</v>
      </c>
      <c r="AH4" s="339" t="str">
        <f>IF(AH41="-","-",AH41/'1. Základné ukazovatele'!AL$17*100)</f>
        <v>-</v>
      </c>
      <c r="AI4" s="339" t="str">
        <f>IF(AI41="-","-",AI41/'1. Základné ukazovatele'!AM$17*100)</f>
        <v>-</v>
      </c>
      <c r="AJ4" s="339" t="str">
        <f>IF(AJ41="-","-",AJ41/'1. Základné ukazovatele'!AN$17*100)</f>
        <v>-</v>
      </c>
    </row>
    <row r="5" spans="1:36" ht="14.65" customHeight="1">
      <c r="A5" s="182" t="str">
        <f t="shared" si="0"/>
        <v xml:space="preserve"> - akrualizácia vysokorizikových štátnych záruk</v>
      </c>
      <c r="B5" s="182" t="str">
        <f t="shared" si="0"/>
        <v xml:space="preserve"> - accrualisation of high-risk state guarantees</v>
      </c>
      <c r="C5" s="183" t="str">
        <f>IF(C42="-","-",C42/'1. Základné ukazovatele'!G$17*100)</f>
        <v>-</v>
      </c>
      <c r="D5" s="183">
        <f>IF(D42="-","-",D42/'1. Základné ukazovatele'!H$17*100)</f>
        <v>-1.5451186539600066</v>
      </c>
      <c r="E5" s="183" t="str">
        <f>IF(E42="-","-",E42/'1. Základné ukazovatele'!I$17*100)</f>
        <v>-</v>
      </c>
      <c r="F5" s="183" t="str">
        <f>IF(F42="-","-",F42/'1. Základné ukazovatele'!J$17*100)</f>
        <v>-</v>
      </c>
      <c r="G5" s="183" t="str">
        <f>IF(G42="-","-",G42/'1. Základné ukazovatele'!K$17*100)</f>
        <v>-</v>
      </c>
      <c r="H5" s="183" t="str">
        <f>IF(H42="-","-",H42/'1. Základné ukazovatele'!L$17*100)</f>
        <v>-</v>
      </c>
      <c r="I5" s="183" t="str">
        <f>IF(I42="-","-",I42/'1. Základné ukazovatele'!M$17*100)</f>
        <v>-</v>
      </c>
      <c r="J5" s="183" t="str">
        <f>IF(J42="-","-",J42/'1. Základné ukazovatele'!N$17*100)</f>
        <v>-</v>
      </c>
      <c r="K5" s="183" t="str">
        <f>IF(K42="-","-",K42/'1. Základné ukazovatele'!O$17*100)</f>
        <v>-</v>
      </c>
      <c r="L5" s="183" t="str">
        <f>IF(L42="-","-",L42/'1. Základné ukazovatele'!P$17*100)</f>
        <v>-</v>
      </c>
      <c r="M5" s="183" t="str">
        <f>IF(M42="-","-",M42/'1. Základné ukazovatele'!Q$17*100)</f>
        <v>-</v>
      </c>
      <c r="N5" s="183" t="str">
        <f>IF(N42="-","-",N42/'1. Základné ukazovatele'!R$17*100)</f>
        <v>-</v>
      </c>
      <c r="O5" s="183" t="str">
        <f>IF(O42="-","-",O42/'1. Základné ukazovatele'!S$17*100)</f>
        <v>-</v>
      </c>
      <c r="P5" s="183" t="str">
        <f>IF(P42="-","-",P42/'1. Základné ukazovatele'!T$17*100)</f>
        <v>-</v>
      </c>
      <c r="Q5" s="183" t="str">
        <f>IF(Q42="-","-",Q42/'1. Základné ukazovatele'!U$17*100)</f>
        <v>-</v>
      </c>
      <c r="R5" s="183" t="str">
        <f>IF(R42="-","-",R42/'1. Základné ukazovatele'!V$17*100)</f>
        <v>-</v>
      </c>
      <c r="S5" s="183" t="str">
        <f>IF(S42="-","-",S42/'1. Základné ukazovatele'!W$17*100)</f>
        <v>-</v>
      </c>
      <c r="T5" s="183" t="str">
        <f>IF(T42="-","-",T42/'1. Základné ukazovatele'!X$17*100)</f>
        <v>-</v>
      </c>
      <c r="U5" s="183" t="str">
        <f>IF(U42="-","-",U42/'1. Základné ukazovatele'!Y$17*100)</f>
        <v>-</v>
      </c>
      <c r="V5" s="183" t="str">
        <f>IF(V42="-","-",V42/'1. Základné ukazovatele'!Z$17*100)</f>
        <v>-</v>
      </c>
      <c r="W5" s="183" t="str">
        <f>IF(W42="-","-",W42/'1. Základné ukazovatele'!AA$17*100)</f>
        <v>-</v>
      </c>
      <c r="X5" s="183" t="str">
        <f>IF(X42="-","-",X42/'1. Základné ukazovatele'!AB$17*100)</f>
        <v>-</v>
      </c>
      <c r="Y5" s="183" t="str">
        <f>IF(Y42="-","-",Y42/'1. Základné ukazovatele'!AC$17*100)</f>
        <v>-</v>
      </c>
      <c r="Z5" s="183" t="str">
        <f>IF(Z42="-","-",Z42/'1. Základné ukazovatele'!AD$17*100)</f>
        <v>-</v>
      </c>
      <c r="AA5" s="183" t="str">
        <f>IF(AA42="-","-",AA42/'1. Základné ukazovatele'!AE$17*100)</f>
        <v>-</v>
      </c>
      <c r="AB5" s="183" t="str">
        <f>IF(AB42="-","-",AB42/'1. Základné ukazovatele'!AF$17*100)</f>
        <v>-</v>
      </c>
      <c r="AC5" s="183" t="str">
        <f>IF(AC42="-","-",AC42/'1. Základné ukazovatele'!AG$17*100)</f>
        <v>-</v>
      </c>
      <c r="AD5" s="183" t="str">
        <f>IF(AD42="-","-",AD42/'1. Základné ukazovatele'!AH$17*100)</f>
        <v>-</v>
      </c>
      <c r="AE5" s="183" t="str">
        <f>IF(AE42="-","-",AE42/'1. Základné ukazovatele'!AI$17*100)</f>
        <v>-</v>
      </c>
      <c r="AF5" s="183" t="str">
        <f>IF(AF42="-","-",AF42/'1. Základné ukazovatele'!AJ$17*100)</f>
        <v>-</v>
      </c>
      <c r="AG5" s="339" t="str">
        <f>IF(AG42="-","-",AG42/'1. Základné ukazovatele'!AK$17*100)</f>
        <v>-</v>
      </c>
      <c r="AH5" s="339" t="str">
        <f>IF(AH42="-","-",AH42/'1. Základné ukazovatele'!AL$17*100)</f>
        <v>-</v>
      </c>
      <c r="AI5" s="339" t="str">
        <f>IF(AI42="-","-",AI42/'1. Základné ukazovatele'!AM$17*100)</f>
        <v>-</v>
      </c>
      <c r="AJ5" s="339" t="str">
        <f>IF(AJ42="-","-",AJ42/'1. Základné ukazovatele'!AN$17*100)</f>
        <v>-</v>
      </c>
    </row>
    <row r="6" spans="1:36" ht="14.65" customHeight="1">
      <c r="A6" s="182" t="str">
        <f t="shared" si="0"/>
        <v xml:space="preserve"> - mimoriadny odvod od centrálnej banky</v>
      </c>
      <c r="B6" s="182" t="str">
        <f t="shared" si="0"/>
        <v xml:space="preserve"> - extraordinary profit from the central bank </v>
      </c>
      <c r="C6" s="183" t="str">
        <f>IF(C43="-","-",C43/'1. Základné ukazovatele'!G$17*100)</f>
        <v>-</v>
      </c>
      <c r="D6" s="183" t="str">
        <f>IF(D43="-","-",D43/'1. Základné ukazovatele'!H$17*100)</f>
        <v>-</v>
      </c>
      <c r="E6" s="183" t="str">
        <f>IF(E43="-","-",E43/'1. Základné ukazovatele'!I$17*100)</f>
        <v>-</v>
      </c>
      <c r="F6" s="183" t="str">
        <f>IF(F43="-","-",F43/'1. Základné ukazovatele'!J$17*100)</f>
        <v>-</v>
      </c>
      <c r="G6" s="183">
        <f>IF(G43="-","-",G43/'1. Základné ukazovatele'!K$17*100)</f>
        <v>2.9808416130509086</v>
      </c>
      <c r="H6" s="183" t="str">
        <f>IF(H43="-","-",H43/'1. Základné ukazovatele'!L$17*100)</f>
        <v>-</v>
      </c>
      <c r="I6" s="183" t="str">
        <f>IF(I43="-","-",I43/'1. Základné ukazovatele'!M$17*100)</f>
        <v>-</v>
      </c>
      <c r="J6" s="183" t="str">
        <f>IF(J43="-","-",J43/'1. Základné ukazovatele'!N$17*100)</f>
        <v>-</v>
      </c>
      <c r="K6" s="183" t="str">
        <f>IF(K43="-","-",K43/'1. Základné ukazovatele'!O$17*100)</f>
        <v>-</v>
      </c>
      <c r="L6" s="183" t="str">
        <f>IF(L43="-","-",L43/'1. Základné ukazovatele'!P$17*100)</f>
        <v>-</v>
      </c>
      <c r="M6" s="183" t="str">
        <f>IF(M43="-","-",M43/'1. Základné ukazovatele'!Q$17*100)</f>
        <v>-</v>
      </c>
      <c r="N6" s="183" t="str">
        <f>IF(N43="-","-",N43/'1. Základné ukazovatele'!R$17*100)</f>
        <v>-</v>
      </c>
      <c r="O6" s="183" t="str">
        <f>IF(O43="-","-",O43/'1. Základné ukazovatele'!S$17*100)</f>
        <v>-</v>
      </c>
      <c r="P6" s="183" t="str">
        <f>IF(P43="-","-",P43/'1. Základné ukazovatele'!T$17*100)</f>
        <v>-</v>
      </c>
      <c r="Q6" s="183" t="str">
        <f>IF(Q43="-","-",Q43/'1. Základné ukazovatele'!U$17*100)</f>
        <v>-</v>
      </c>
      <c r="R6" s="183" t="str">
        <f>IF(R43="-","-",R43/'1. Základné ukazovatele'!V$17*100)</f>
        <v>-</v>
      </c>
      <c r="S6" s="183" t="str">
        <f>IF(S43="-","-",S43/'1. Základné ukazovatele'!W$17*100)</f>
        <v>-</v>
      </c>
      <c r="T6" s="183" t="str">
        <f>IF(T43="-","-",T43/'1. Základné ukazovatele'!X$17*100)</f>
        <v>-</v>
      </c>
      <c r="U6" s="183" t="str">
        <f>IF(U43="-","-",U43/'1. Základné ukazovatele'!Y$17*100)</f>
        <v>-</v>
      </c>
      <c r="V6" s="183" t="str">
        <f>IF(V43="-","-",V43/'1. Základné ukazovatele'!Z$17*100)</f>
        <v>-</v>
      </c>
      <c r="W6" s="183" t="str">
        <f>IF(W43="-","-",W43/'1. Základné ukazovatele'!AA$17*100)</f>
        <v>-</v>
      </c>
      <c r="X6" s="183" t="str">
        <f>IF(X43="-","-",X43/'1. Základné ukazovatele'!AB$17*100)</f>
        <v>-</v>
      </c>
      <c r="Y6" s="183" t="str">
        <f>IF(Y43="-","-",Y43/'1. Základné ukazovatele'!AC$17*100)</f>
        <v>-</v>
      </c>
      <c r="Z6" s="183" t="str">
        <f>IF(Z43="-","-",Z43/'1. Základné ukazovatele'!AD$17*100)</f>
        <v>-</v>
      </c>
      <c r="AA6" s="183" t="str">
        <f>IF(AA43="-","-",AA43/'1. Základné ukazovatele'!AE$17*100)</f>
        <v>-</v>
      </c>
      <c r="AB6" s="183" t="str">
        <f>IF(AB43="-","-",AB43/'1. Základné ukazovatele'!AF$17*100)</f>
        <v>-</v>
      </c>
      <c r="AC6" s="183" t="str">
        <f>IF(AC43="-","-",AC43/'1. Základné ukazovatele'!AG$17*100)</f>
        <v>-</v>
      </c>
      <c r="AD6" s="183" t="str">
        <f>IF(AD43="-","-",AD43/'1. Základné ukazovatele'!AH$17*100)</f>
        <v>-</v>
      </c>
      <c r="AE6" s="183" t="str">
        <f>IF(AE43="-","-",AE43/'1. Základné ukazovatele'!AI$17*100)</f>
        <v>-</v>
      </c>
      <c r="AF6" s="183" t="str">
        <f>IF(AF43="-","-",AF43/'1. Základné ukazovatele'!AJ$17*100)</f>
        <v>-</v>
      </c>
      <c r="AG6" s="339" t="str">
        <f>IF(AG43="-","-",AG43/'1. Základné ukazovatele'!AK$17*100)</f>
        <v>-</v>
      </c>
      <c r="AH6" s="339" t="str">
        <f>IF(AH43="-","-",AH43/'1. Základné ukazovatele'!AL$17*100)</f>
        <v>-</v>
      </c>
      <c r="AI6" s="339" t="str">
        <f>IF(AI43="-","-",AI43/'1. Základné ukazovatele'!AM$17*100)</f>
        <v>-</v>
      </c>
      <c r="AJ6" s="339" t="str">
        <f>IF(AJ43="-","-",AJ43/'1. Základné ukazovatele'!AN$17*100)</f>
        <v>-</v>
      </c>
    </row>
    <row r="7" spans="1:36" ht="14.65" customHeight="1">
      <c r="A7" s="182" t="str">
        <f t="shared" si="0"/>
        <v xml:space="preserve"> - záchrana bánk</v>
      </c>
      <c r="B7" s="182" t="str">
        <f t="shared" si="0"/>
        <v xml:space="preserve"> - costs of bank bailout </v>
      </c>
      <c r="C7" s="183" t="str">
        <f>IF(C44="-","-",C44/'1. Základné ukazovatele'!G$17*100)</f>
        <v>-</v>
      </c>
      <c r="D7" s="183" t="str">
        <f>IF(D44="-","-",D44/'1. Základné ukazovatele'!H$17*100)</f>
        <v>-</v>
      </c>
      <c r="E7" s="183" t="str">
        <f>IF(E44="-","-",E44/'1. Základné ukazovatele'!I$17*100)</f>
        <v>-</v>
      </c>
      <c r="F7" s="183" t="str">
        <f>IF(F44="-","-",F44/'1. Základné ukazovatele'!J$17*100)</f>
        <v>-</v>
      </c>
      <c r="G7" s="183">
        <f>IF(G44="-","-",G44/'1. Základné ukazovatele'!K$17*100)</f>
        <v>-3.2177597757748804</v>
      </c>
      <c r="H7" s="183">
        <f>IF(H44="-","-",H44/'1. Základné ukazovatele'!L$17*100)</f>
        <v>-4.9039516944865964</v>
      </c>
      <c r="I7" s="183" t="str">
        <f>IF(I44="-","-",I44/'1. Základné ukazovatele'!M$17*100)</f>
        <v>-</v>
      </c>
      <c r="J7" s="183" t="str">
        <f>IF(J44="-","-",J44/'1. Základné ukazovatele'!N$17*100)</f>
        <v>-</v>
      </c>
      <c r="K7" s="183" t="str">
        <f>IF(K44="-","-",K44/'1. Základné ukazovatele'!O$17*100)</f>
        <v>-</v>
      </c>
      <c r="L7" s="183" t="str">
        <f>IF(L44="-","-",L44/'1. Základné ukazovatele'!P$17*100)</f>
        <v>-</v>
      </c>
      <c r="M7" s="183" t="str">
        <f>IF(M44="-","-",M44/'1. Základné ukazovatele'!Q$17*100)</f>
        <v>-</v>
      </c>
      <c r="N7" s="183" t="str">
        <f>IF(N44="-","-",N44/'1. Základné ukazovatele'!R$17*100)</f>
        <v>-</v>
      </c>
      <c r="O7" s="183" t="str">
        <f>IF(O44="-","-",O44/'1. Základné ukazovatele'!S$17*100)</f>
        <v>-</v>
      </c>
      <c r="P7" s="183" t="str">
        <f>IF(P44="-","-",P44/'1. Základné ukazovatele'!T$17*100)</f>
        <v>-</v>
      </c>
      <c r="Q7" s="183" t="str">
        <f>IF(Q44="-","-",Q44/'1. Základné ukazovatele'!U$17*100)</f>
        <v>-</v>
      </c>
      <c r="R7" s="183" t="str">
        <f>IF(R44="-","-",R44/'1. Základné ukazovatele'!V$17*100)</f>
        <v>-</v>
      </c>
      <c r="S7" s="183" t="str">
        <f>IF(S44="-","-",S44/'1. Základné ukazovatele'!W$17*100)</f>
        <v>-</v>
      </c>
      <c r="T7" s="183" t="str">
        <f>IF(T44="-","-",T44/'1. Základné ukazovatele'!X$17*100)</f>
        <v>-</v>
      </c>
      <c r="U7" s="183" t="str">
        <f>IF(U44="-","-",U44/'1. Základné ukazovatele'!Y$17*100)</f>
        <v>-</v>
      </c>
      <c r="V7" s="183" t="str">
        <f>IF(V44="-","-",V44/'1. Základné ukazovatele'!Z$17*100)</f>
        <v>-</v>
      </c>
      <c r="W7" s="183" t="str">
        <f>IF(W44="-","-",W44/'1. Základné ukazovatele'!AA$17*100)</f>
        <v>-</v>
      </c>
      <c r="X7" s="183" t="str">
        <f>IF(X44="-","-",X44/'1. Základné ukazovatele'!AB$17*100)</f>
        <v>-</v>
      </c>
      <c r="Y7" s="183" t="str">
        <f>IF(Y44="-","-",Y44/'1. Základné ukazovatele'!AC$17*100)</f>
        <v>-</v>
      </c>
      <c r="Z7" s="183" t="str">
        <f>IF(Z44="-","-",Z44/'1. Základné ukazovatele'!AD$17*100)</f>
        <v>-</v>
      </c>
      <c r="AA7" s="183" t="str">
        <f>IF(AA44="-","-",AA44/'1. Základné ukazovatele'!AE$17*100)</f>
        <v>-</v>
      </c>
      <c r="AB7" s="183" t="str">
        <f>IF(AB44="-","-",AB44/'1. Základné ukazovatele'!AF$17*100)</f>
        <v>-</v>
      </c>
      <c r="AC7" s="183" t="str">
        <f>IF(AC44="-","-",AC44/'1. Základné ukazovatele'!AG$17*100)</f>
        <v>-</v>
      </c>
      <c r="AD7" s="183" t="str">
        <f>IF(AD44="-","-",AD44/'1. Základné ukazovatele'!AH$17*100)</f>
        <v>-</v>
      </c>
      <c r="AE7" s="183" t="str">
        <f>IF(AE44="-","-",AE44/'1. Základné ukazovatele'!AI$17*100)</f>
        <v>-</v>
      </c>
      <c r="AF7" s="183" t="str">
        <f>IF(AF44="-","-",AF44/'1. Základné ukazovatele'!AJ$17*100)</f>
        <v>-</v>
      </c>
      <c r="AG7" s="339" t="str">
        <f>IF(AG44="-","-",AG44/'1. Základné ukazovatele'!AK$17*100)</f>
        <v>-</v>
      </c>
      <c r="AH7" s="339" t="str">
        <f>IF(AH44="-","-",AH44/'1. Základné ukazovatele'!AL$17*100)</f>
        <v>-</v>
      </c>
      <c r="AI7" s="339" t="str">
        <f>IF(AI44="-","-",AI44/'1. Základné ukazovatele'!AM$17*100)</f>
        <v>-</v>
      </c>
      <c r="AJ7" s="339" t="str">
        <f>IF(AJ44="-","-",AJ44/'1. Základné ukazovatele'!AN$17*100)</f>
        <v>-</v>
      </c>
    </row>
    <row r="8" spans="1:36" ht="14.65" customHeight="1">
      <c r="A8" s="182" t="str">
        <f t="shared" si="0"/>
        <v xml:space="preserve"> - náklady spojené so suchom/povodňami</v>
      </c>
      <c r="B8" s="182" t="str">
        <f t="shared" si="0"/>
        <v xml:space="preserve"> - costs of natural disasters (drought/floods)</v>
      </c>
      <c r="C8" s="183" t="str">
        <f>IF(C45="-","-",C45/'1. Základné ukazovatele'!G$17*100)</f>
        <v>-</v>
      </c>
      <c r="D8" s="183" t="str">
        <f>IF(D45="-","-",D45/'1. Základné ukazovatele'!H$17*100)</f>
        <v>-</v>
      </c>
      <c r="E8" s="183" t="str">
        <f>IF(E45="-","-",E45/'1. Základné ukazovatele'!I$17*100)</f>
        <v>-</v>
      </c>
      <c r="F8" s="183" t="str">
        <f>IF(F45="-","-",F45/'1. Základné ukazovatele'!J$17*100)</f>
        <v>-</v>
      </c>
      <c r="G8" s="183" t="str">
        <f>IF(G45="-","-",G45/'1. Základné ukazovatele'!K$17*100)</f>
        <v>-</v>
      </c>
      <c r="H8" s="183">
        <f>IF(H45="-","-",H45/'1. Základné ukazovatele'!L$17*100)</f>
        <v>-0.55617096611026806</v>
      </c>
      <c r="I8" s="183" t="str">
        <f>IF(I45="-","-",I45/'1. Základné ukazovatele'!M$17*100)</f>
        <v>-</v>
      </c>
      <c r="J8" s="183" t="str">
        <f>IF(J45="-","-",J45/'1. Základné ukazovatele'!N$17*100)</f>
        <v>-</v>
      </c>
      <c r="K8" s="183" t="str">
        <f>IF(K45="-","-",K45/'1. Základné ukazovatele'!O$17*100)</f>
        <v>-</v>
      </c>
      <c r="L8" s="183" t="str">
        <f>IF(L45="-","-",L45/'1. Základné ukazovatele'!P$17*100)</f>
        <v>-</v>
      </c>
      <c r="M8" s="183" t="str">
        <f>IF(M45="-","-",M45/'1. Základné ukazovatele'!Q$17*100)</f>
        <v>-</v>
      </c>
      <c r="N8" s="183" t="str">
        <f>IF(N45="-","-",N45/'1. Základné ukazovatele'!R$17*100)</f>
        <v>-</v>
      </c>
      <c r="O8" s="183" t="str">
        <f>IF(O45="-","-",O45/'1. Základné ukazovatele'!S$17*100)</f>
        <v>-</v>
      </c>
      <c r="P8" s="183" t="str">
        <f>IF(P45="-","-",P45/'1. Základné ukazovatele'!T$17*100)</f>
        <v>-</v>
      </c>
      <c r="Q8" s="183" t="str">
        <f>IF(Q45="-","-",Q45/'1. Základné ukazovatele'!U$17*100)</f>
        <v>-</v>
      </c>
      <c r="R8" s="183">
        <f>IF(R45="-","-",R45/'1. Základné ukazovatele'!V$17*100)</f>
        <v>-0.16383734414718007</v>
      </c>
      <c r="S8" s="183" t="str">
        <f>IF(S45="-","-",S45/'1. Základné ukazovatele'!W$17*100)</f>
        <v>-</v>
      </c>
      <c r="T8" s="183" t="str">
        <f>IF(T45="-","-",T45/'1. Základné ukazovatele'!X$17*100)</f>
        <v>-</v>
      </c>
      <c r="U8" s="183" t="str">
        <f>IF(U45="-","-",U45/'1. Základné ukazovatele'!Y$17*100)</f>
        <v>-</v>
      </c>
      <c r="V8" s="183" t="str">
        <f>IF(V45="-","-",V45/'1. Základné ukazovatele'!Z$17*100)</f>
        <v>-</v>
      </c>
      <c r="W8" s="183" t="str">
        <f>IF(W45="-","-",W45/'1. Základné ukazovatele'!AA$17*100)</f>
        <v>-</v>
      </c>
      <c r="X8" s="183" t="str">
        <f>IF(X45="-","-",X45/'1. Základné ukazovatele'!AB$17*100)</f>
        <v>-</v>
      </c>
      <c r="Y8" s="183" t="str">
        <f>IF(Y45="-","-",Y45/'1. Základné ukazovatele'!AC$17*100)</f>
        <v>-</v>
      </c>
      <c r="Z8" s="183" t="str">
        <f>IF(Z45="-","-",Z45/'1. Základné ukazovatele'!AD$17*100)</f>
        <v>-</v>
      </c>
      <c r="AA8" s="183" t="str">
        <f>IF(AA45="-","-",AA45/'1. Základné ukazovatele'!AE$17*100)</f>
        <v>-</v>
      </c>
      <c r="AB8" s="183" t="str">
        <f>IF(AB45="-","-",AB45/'1. Základné ukazovatele'!AF$17*100)</f>
        <v>-</v>
      </c>
      <c r="AC8" s="183" t="str">
        <f>IF(AC45="-","-",AC45/'1. Základné ukazovatele'!AG$17*100)</f>
        <v>-</v>
      </c>
      <c r="AD8" s="183" t="str">
        <f>IF(AD45="-","-",AD45/'1. Základné ukazovatele'!AH$17*100)</f>
        <v>-</v>
      </c>
      <c r="AE8" s="183" t="str">
        <f>IF(AE45="-","-",AE45/'1. Základné ukazovatele'!AI$17*100)</f>
        <v>-</v>
      </c>
      <c r="AF8" s="183" t="str">
        <f>IF(AF45="-","-",AF45/'1. Základné ukazovatele'!AJ$17*100)</f>
        <v>-</v>
      </c>
      <c r="AG8" s="339" t="str">
        <f>IF(AG45="-","-",AG45/'1. Základné ukazovatele'!AK$17*100)</f>
        <v>-</v>
      </c>
      <c r="AH8" s="339" t="str">
        <f>IF(AH45="-","-",AH45/'1. Základné ukazovatele'!AL$17*100)</f>
        <v>-</v>
      </c>
      <c r="AI8" s="339" t="str">
        <f>IF(AI45="-","-",AI45/'1. Základné ukazovatele'!AM$17*100)</f>
        <v>-</v>
      </c>
      <c r="AJ8" s="339" t="str">
        <f>IF(AJ45="-","-",AJ45/'1. Základné ukazovatele'!AN$17*100)</f>
        <v>-</v>
      </c>
    </row>
    <row r="9" spans="1:36" ht="14.65" customHeight="1">
      <c r="A9" s="182" t="str">
        <f t="shared" si="0"/>
        <v xml:space="preserve"> - daňová amnestia</v>
      </c>
      <c r="B9" s="182" t="str">
        <f t="shared" si="0"/>
        <v xml:space="preserve"> -  tax amnesty</v>
      </c>
      <c r="C9" s="183" t="str">
        <f>IF(C46="-","-",C46/'1. Základné ukazovatele'!G$17*100)</f>
        <v>-</v>
      </c>
      <c r="D9" s="183" t="str">
        <f>IF(D46="-","-",D46/'1. Základné ukazovatele'!H$17*100)</f>
        <v>-</v>
      </c>
      <c r="E9" s="183" t="str">
        <f>IF(E46="-","-",E46/'1. Základné ukazovatele'!I$17*100)</f>
        <v>-</v>
      </c>
      <c r="F9" s="183" t="str">
        <f>IF(F46="-","-",F46/'1. Základné ukazovatele'!J$17*100)</f>
        <v>-</v>
      </c>
      <c r="G9" s="183" t="str">
        <f>IF(G46="-","-",G46/'1. Základné ukazovatele'!K$17*100)</f>
        <v>-</v>
      </c>
      <c r="H9" s="183" t="str">
        <f>IF(H46="-","-",H46/'1. Základné ukazovatele'!L$17*100)</f>
        <v>-</v>
      </c>
      <c r="I9" s="183" t="str">
        <f>IF(I46="-","-",I46/'1. Základné ukazovatele'!M$17*100)</f>
        <v>-</v>
      </c>
      <c r="J9" s="183">
        <f>IF(J46="-","-",J46/'1. Základné ukazovatele'!N$17*100)</f>
        <v>0.43638476527520542</v>
      </c>
      <c r="K9" s="183" t="str">
        <f>IF(K46="-","-",K46/'1. Základné ukazovatele'!O$17*100)</f>
        <v>-</v>
      </c>
      <c r="L9" s="183" t="str">
        <f>IF(L46="-","-",L46/'1. Základné ukazovatele'!P$17*100)</f>
        <v>-</v>
      </c>
      <c r="M9" s="183">
        <f>IF(M46="-","-",M46/'1. Základné ukazovatele'!Q$17*100)</f>
        <v>0.15845644791589894</v>
      </c>
      <c r="N9" s="183" t="str">
        <f>IF(N46="-","-",N46/'1. Základné ukazovatele'!R$17*100)</f>
        <v>-</v>
      </c>
      <c r="O9" s="183" t="str">
        <f>IF(O46="-","-",O46/'1. Základné ukazovatele'!S$17*100)</f>
        <v>-</v>
      </c>
      <c r="P9" s="183" t="str">
        <f>IF(P46="-","-",P46/'1. Základné ukazovatele'!T$17*100)</f>
        <v>-</v>
      </c>
      <c r="Q9" s="183" t="str">
        <f>IF(Q46="-","-",Q46/'1. Základné ukazovatele'!U$17*100)</f>
        <v>-</v>
      </c>
      <c r="R9" s="183" t="str">
        <f>IF(R46="-","-",R46/'1. Základné ukazovatele'!V$17*100)</f>
        <v>-</v>
      </c>
      <c r="S9" s="183" t="str">
        <f>IF(S46="-","-",S46/'1. Základné ukazovatele'!W$17*100)</f>
        <v>-</v>
      </c>
      <c r="T9" s="183" t="str">
        <f>IF(T46="-","-",T46/'1. Základné ukazovatele'!X$17*100)</f>
        <v>-</v>
      </c>
      <c r="U9" s="183" t="str">
        <f>IF(U46="-","-",U46/'1. Základné ukazovatele'!Y$17*100)</f>
        <v>-</v>
      </c>
      <c r="V9" s="183" t="str">
        <f>IF(V46="-","-",V46/'1. Základné ukazovatele'!Z$17*100)</f>
        <v>-</v>
      </c>
      <c r="W9" s="183" t="str">
        <f>IF(W46="-","-",W46/'1. Základné ukazovatele'!AA$17*100)</f>
        <v>-</v>
      </c>
      <c r="X9" s="183" t="str">
        <f>IF(X46="-","-",X46/'1. Základné ukazovatele'!AB$17*100)</f>
        <v>-</v>
      </c>
      <c r="Y9" s="183" t="str">
        <f>IF(Y46="-","-",Y46/'1. Základné ukazovatele'!AC$17*100)</f>
        <v>-</v>
      </c>
      <c r="Z9" s="183" t="str">
        <f>IF(Z46="-","-",Z46/'1. Základné ukazovatele'!AD$17*100)</f>
        <v>-</v>
      </c>
      <c r="AA9" s="183" t="str">
        <f>IF(AA46="-","-",AA46/'1. Základné ukazovatele'!AE$17*100)</f>
        <v>-</v>
      </c>
      <c r="AB9" s="183" t="str">
        <f>IF(AB46="-","-",AB46/'1. Základné ukazovatele'!AF$17*100)</f>
        <v>-</v>
      </c>
      <c r="AC9" s="183" t="str">
        <f>IF(AC46="-","-",AC46/'1. Základné ukazovatele'!AG$17*100)</f>
        <v>-</v>
      </c>
      <c r="AD9" s="183" t="str">
        <f>IF(AD46="-","-",AD46/'1. Základné ukazovatele'!AH$17*100)</f>
        <v>-</v>
      </c>
      <c r="AE9" s="183" t="str">
        <f>IF(AE46="-","-",AE46/'1. Základné ukazovatele'!AI$17*100)</f>
        <v>-</v>
      </c>
      <c r="AF9" s="183" t="str">
        <f>IF(AF46="-","-",AF46/'1. Základné ukazovatele'!AJ$17*100)</f>
        <v>-</v>
      </c>
      <c r="AG9" s="339" t="str">
        <f>IF(AG46="-","-",AG46/'1. Základné ukazovatele'!AK$17*100)</f>
        <v>-</v>
      </c>
      <c r="AH9" s="339" t="str">
        <f>IF(AH46="-","-",AH46/'1. Základné ukazovatele'!AL$17*100)</f>
        <v>-</v>
      </c>
      <c r="AI9" s="339" t="str">
        <f>IF(AI46="-","-",AI46/'1. Základné ukazovatele'!AM$17*100)</f>
        <v>-</v>
      </c>
      <c r="AJ9" s="339" t="str">
        <f>IF(AJ46="-","-",AJ46/'1. Základné ukazovatele'!AN$17*100)</f>
        <v>-</v>
      </c>
    </row>
    <row r="10" spans="1:36" ht="14.65" customHeight="1">
      <c r="A10" s="182" t="str">
        <f t="shared" si="0"/>
        <v xml:space="preserve"> - odpustenie dlhov a splácanie zahraničného dlhu prostredníctvom tovaru</v>
      </c>
      <c r="B10" s="182" t="str">
        <f t="shared" si="0"/>
        <v>- debt remissions and foreign debt repayment via goods</v>
      </c>
      <c r="C10" s="183" t="str">
        <f>IF(C47="-","-",C47/'1. Základné ukazovatele'!G$17*100)</f>
        <v>-</v>
      </c>
      <c r="D10" s="183" t="str">
        <f>IF(D47="-","-",D47/'1. Základné ukazovatele'!H$17*100)</f>
        <v>-</v>
      </c>
      <c r="E10" s="183" t="str">
        <f>IF(E47="-","-",E47/'1. Základné ukazovatele'!I$17*100)</f>
        <v>-</v>
      </c>
      <c r="F10" s="183" t="str">
        <f>IF(F47="-","-",F47/'1. Základné ukazovatele'!J$17*100)</f>
        <v>-</v>
      </c>
      <c r="G10" s="183" t="str">
        <f>IF(G47="-","-",G47/'1. Základné ukazovatele'!K$17*100)</f>
        <v>-</v>
      </c>
      <c r="H10" s="183" t="str">
        <f>IF(H47="-","-",H47/'1. Základné ukazovatele'!L$17*100)</f>
        <v>-</v>
      </c>
      <c r="I10" s="183" t="str">
        <f>IF(I47="-","-",I47/'1. Základné ukazovatele'!M$17*100)</f>
        <v>-</v>
      </c>
      <c r="J10" s="183">
        <f>IF(J47="-","-",J47/'1. Základné ukazovatele'!N$17*100)</f>
        <v>-2.1246585927313122</v>
      </c>
      <c r="K10" s="183">
        <f>IF(K47="-","-",K47/'1. Základné ukazovatele'!O$17*100)</f>
        <v>-0.42407712522657848</v>
      </c>
      <c r="L10" s="183" t="str">
        <f>IF(L47="-","-",L47/'1. Základné ukazovatele'!P$17*100)</f>
        <v>-</v>
      </c>
      <c r="M10" s="183">
        <f>IF(M47="-","-",M47/'1. Základné ukazovatele'!Q$17*100)</f>
        <v>-0.93522406733474606</v>
      </c>
      <c r="N10" s="183">
        <f>IF(N47="-","-",N47/'1. Základné ukazovatele'!R$17*100)</f>
        <v>-0.10915525062113994</v>
      </c>
      <c r="O10" s="183" t="str">
        <f>IF(O47="-","-",O47/'1. Základné ukazovatele'!S$17*100)</f>
        <v>-</v>
      </c>
      <c r="P10" s="183">
        <f>IF(P47="-","-",P47/'1. Základné ukazovatele'!T$17*100)</f>
        <v>-0.34538482552597777</v>
      </c>
      <c r="Q10" s="183" t="str">
        <f>IF(Q47="-","-",Q47/'1. Základné ukazovatele'!U$17*100)</f>
        <v>-</v>
      </c>
      <c r="R10" s="183" t="str">
        <f>IF(R47="-","-",R47/'1. Základné ukazovatele'!V$17*100)</f>
        <v>-</v>
      </c>
      <c r="S10" s="183" t="str">
        <f>IF(S47="-","-",S47/'1. Základné ukazovatele'!W$17*100)</f>
        <v>-</v>
      </c>
      <c r="T10" s="183" t="str">
        <f>IF(T47="-","-",T47/'1. Základné ukazovatele'!X$17*100)</f>
        <v>-</v>
      </c>
      <c r="U10" s="183" t="str">
        <f>IF(U47="-","-",U47/'1. Základné ukazovatele'!Y$17*100)</f>
        <v>-</v>
      </c>
      <c r="V10" s="183" t="str">
        <f>IF(V47="-","-",V47/'1. Základné ukazovatele'!Z$17*100)</f>
        <v>-</v>
      </c>
      <c r="W10" s="183" t="str">
        <f>IF(W47="-","-",W47/'1. Základné ukazovatele'!AA$17*100)</f>
        <v>-</v>
      </c>
      <c r="X10" s="183" t="str">
        <f>IF(X47="-","-",X47/'1. Základné ukazovatele'!AB$17*100)</f>
        <v>-</v>
      </c>
      <c r="Y10" s="183" t="str">
        <f>IF(Y47="-","-",Y47/'1. Základné ukazovatele'!AC$17*100)</f>
        <v>-</v>
      </c>
      <c r="Z10" s="183" t="str">
        <f>IF(Z47="-","-",Z47/'1. Základné ukazovatele'!AD$17*100)</f>
        <v>-</v>
      </c>
      <c r="AA10" s="183" t="str">
        <f>IF(AA47="-","-",AA47/'1. Základné ukazovatele'!AE$17*100)</f>
        <v>-</v>
      </c>
      <c r="AB10" s="183" t="str">
        <f>IF(AB47="-","-",AB47/'1. Základné ukazovatele'!AF$17*100)</f>
        <v>-</v>
      </c>
      <c r="AC10" s="183" t="str">
        <f>IF(AC47="-","-",AC47/'1. Základné ukazovatele'!AG$17*100)</f>
        <v>-</v>
      </c>
      <c r="AD10" s="183" t="str">
        <f>IF(AD47="-","-",AD47/'1. Základné ukazovatele'!AH$17*100)</f>
        <v>-</v>
      </c>
      <c r="AE10" s="183" t="str">
        <f>IF(AE47="-","-",AE47/'1. Základné ukazovatele'!AI$17*100)</f>
        <v>-</v>
      </c>
      <c r="AF10" s="183" t="str">
        <f>IF(AF47="-","-",AF47/'1. Základné ukazovatele'!AJ$17*100)</f>
        <v>-</v>
      </c>
      <c r="AG10" s="339" t="str">
        <f>IF(AG47="-","-",AG47/'1. Základné ukazovatele'!AK$17*100)</f>
        <v>-</v>
      </c>
      <c r="AH10" s="339" t="str">
        <f>IF(AH47="-","-",AH47/'1. Základné ukazovatele'!AL$17*100)</f>
        <v>-</v>
      </c>
      <c r="AI10" s="339" t="str">
        <f>IF(AI47="-","-",AI47/'1. Základné ukazovatele'!AM$17*100)</f>
        <v>-</v>
      </c>
      <c r="AJ10" s="339" t="str">
        <f>IF(AJ47="-","-",AJ47/'1. Základné ukazovatele'!AN$17*100)</f>
        <v>-</v>
      </c>
    </row>
    <row r="11" spans="1:36" ht="14.65" customHeight="1">
      <c r="A11" s="182" t="str">
        <f t="shared" si="0"/>
        <v xml:space="preserve"> - prevzatie vysokorizikovej záruky Fondu národného majetku</v>
      </c>
      <c r="B11" s="182" t="str">
        <f t="shared" si="0"/>
        <v xml:space="preserve"> - assumption of high-risk guarantee of National Property Fund</v>
      </c>
      <c r="C11" s="183" t="str">
        <f>IF(C48="-","-",C48/'1. Základné ukazovatele'!G$17*100)</f>
        <v>-</v>
      </c>
      <c r="D11" s="183" t="str">
        <f>IF(D48="-","-",D48/'1. Základné ukazovatele'!H$17*100)</f>
        <v>-</v>
      </c>
      <c r="E11" s="183" t="str">
        <f>IF(E48="-","-",E48/'1. Základné ukazovatele'!I$17*100)</f>
        <v>-</v>
      </c>
      <c r="F11" s="183" t="str">
        <f>IF(F48="-","-",F48/'1. Základné ukazovatele'!J$17*100)</f>
        <v>-</v>
      </c>
      <c r="G11" s="183" t="str">
        <f>IF(G48="-","-",G48/'1. Základné ukazovatele'!K$17*100)</f>
        <v>-</v>
      </c>
      <c r="H11" s="183" t="str">
        <f>IF(H48="-","-",H48/'1. Základné ukazovatele'!L$17*100)</f>
        <v>-</v>
      </c>
      <c r="I11" s="183" t="str">
        <f>IF(I48="-","-",I48/'1. Základné ukazovatele'!M$17*100)</f>
        <v>-</v>
      </c>
      <c r="J11" s="183" t="str">
        <f>IF(J48="-","-",J48/'1. Základné ukazovatele'!N$17*100)</f>
        <v>-</v>
      </c>
      <c r="K11" s="183" t="str">
        <f>IF(K48="-","-",K48/'1. Základné ukazovatele'!O$17*100)</f>
        <v>-</v>
      </c>
      <c r="L11" s="183" t="str">
        <f>IF(L48="-","-",L48/'1. Základné ukazovatele'!P$17*100)</f>
        <v>-</v>
      </c>
      <c r="M11" s="183" t="str">
        <f>IF(M48="-","-",M48/'1. Základné ukazovatele'!Q$17*100)</f>
        <v>-</v>
      </c>
      <c r="N11" s="183">
        <f>IF(N48="-","-",N48/'1. Základné ukazovatele'!R$17*100)</f>
        <v>-6.1850194301316247E-2</v>
      </c>
      <c r="O11" s="183" t="str">
        <f>IF(O48="-","-",O48/'1. Základné ukazovatele'!S$17*100)</f>
        <v>-</v>
      </c>
      <c r="P11" s="183">
        <f>IF(P48="-","-",P48/'1. Základné ukazovatele'!T$17*100)</f>
        <v>0</v>
      </c>
      <c r="Q11" s="183" t="str">
        <f>IF(Q48="-","-",Q48/'1. Základné ukazovatele'!U$17*100)</f>
        <v>-</v>
      </c>
      <c r="R11" s="183" t="str">
        <f>IF(R48="-","-",R48/'1. Základné ukazovatele'!V$17*100)</f>
        <v>-</v>
      </c>
      <c r="S11" s="183" t="str">
        <f>IF(S48="-","-",S48/'1. Základné ukazovatele'!W$17*100)</f>
        <v>-</v>
      </c>
      <c r="T11" s="183" t="str">
        <f>IF(T48="-","-",T48/'1. Základné ukazovatele'!X$17*100)</f>
        <v>-</v>
      </c>
      <c r="U11" s="183" t="str">
        <f>IF(U48="-","-",U48/'1. Základné ukazovatele'!Y$17*100)</f>
        <v>-</v>
      </c>
      <c r="V11" s="183" t="str">
        <f>IF(V48="-","-",V48/'1. Základné ukazovatele'!Z$17*100)</f>
        <v>-</v>
      </c>
      <c r="W11" s="183" t="str">
        <f>IF(W48="-","-",W48/'1. Základné ukazovatele'!AA$17*100)</f>
        <v>-</v>
      </c>
      <c r="X11" s="183" t="str">
        <f>IF(X48="-","-",X48/'1. Základné ukazovatele'!AB$17*100)</f>
        <v>-</v>
      </c>
      <c r="Y11" s="183" t="str">
        <f>IF(Y48="-","-",Y48/'1. Základné ukazovatele'!AC$17*100)</f>
        <v>-</v>
      </c>
      <c r="Z11" s="183" t="str">
        <f>IF(Z48="-","-",Z48/'1. Základné ukazovatele'!AD$17*100)</f>
        <v>-</v>
      </c>
      <c r="AA11" s="183" t="str">
        <f>IF(AA48="-","-",AA48/'1. Základné ukazovatele'!AE$17*100)</f>
        <v>-</v>
      </c>
      <c r="AB11" s="183" t="str">
        <f>IF(AB48="-","-",AB48/'1. Základné ukazovatele'!AF$17*100)</f>
        <v>-</v>
      </c>
      <c r="AC11" s="183" t="str">
        <f>IF(AC48="-","-",AC48/'1. Základné ukazovatele'!AG$17*100)</f>
        <v>-</v>
      </c>
      <c r="AD11" s="183" t="str">
        <f>IF(AD48="-","-",AD48/'1. Základné ukazovatele'!AH$17*100)</f>
        <v>-</v>
      </c>
      <c r="AE11" s="183" t="str">
        <f>IF(AE48="-","-",AE48/'1. Základné ukazovatele'!AI$17*100)</f>
        <v>-</v>
      </c>
      <c r="AF11" s="183" t="str">
        <f>IF(AF48="-","-",AF48/'1. Základné ukazovatele'!AJ$17*100)</f>
        <v>-</v>
      </c>
      <c r="AG11" s="339" t="str">
        <f>IF(AG48="-","-",AG48/'1. Základné ukazovatele'!AK$17*100)</f>
        <v>-</v>
      </c>
      <c r="AH11" s="339" t="str">
        <f>IF(AH48="-","-",AH48/'1. Základné ukazovatele'!AL$17*100)</f>
        <v>-</v>
      </c>
      <c r="AI11" s="339" t="str">
        <f>IF(AI48="-","-",AI48/'1. Základné ukazovatele'!AM$17*100)</f>
        <v>-</v>
      </c>
      <c r="AJ11" s="339" t="str">
        <f>IF(AJ48="-","-",AJ48/'1. Základné ukazovatele'!AN$17*100)</f>
        <v>-</v>
      </c>
    </row>
    <row r="12" spans="1:36" ht="14.65" customHeight="1">
      <c r="A12" s="182" t="str">
        <f t="shared" si="0"/>
        <v xml:space="preserve"> - príjem DPH z PPP projektu</v>
      </c>
      <c r="B12" s="182" t="str">
        <f t="shared" si="0"/>
        <v xml:space="preserve"> - VAT revenue from a PPP project</v>
      </c>
      <c r="C12" s="183" t="str">
        <f>IF(C49="-","-",C49/'1. Základné ukazovatele'!G$17*100)</f>
        <v>-</v>
      </c>
      <c r="D12" s="183" t="str">
        <f>IF(D49="-","-",D49/'1. Základné ukazovatele'!H$17*100)</f>
        <v>-</v>
      </c>
      <c r="E12" s="183" t="str">
        <f>IF(E49="-","-",E49/'1. Základné ukazovatele'!I$17*100)</f>
        <v>-</v>
      </c>
      <c r="F12" s="183" t="str">
        <f>IF(F49="-","-",F49/'1. Základné ukazovatele'!J$17*100)</f>
        <v>-</v>
      </c>
      <c r="G12" s="183" t="str">
        <f>IF(G49="-","-",G49/'1. Základné ukazovatele'!K$17*100)</f>
        <v>-</v>
      </c>
      <c r="H12" s="183" t="str">
        <f>IF(H49="-","-",H49/'1. Základné ukazovatele'!L$17*100)</f>
        <v>-</v>
      </c>
      <c r="I12" s="183" t="str">
        <f>IF(I49="-","-",I49/'1. Základné ukazovatele'!M$17*100)</f>
        <v>-</v>
      </c>
      <c r="J12" s="183" t="str">
        <f>IF(J49="-","-",J49/'1. Základné ukazovatele'!N$17*100)</f>
        <v>-</v>
      </c>
      <c r="K12" s="183" t="str">
        <f>IF(K49="-","-",K49/'1. Základné ukazovatele'!O$17*100)</f>
        <v>-</v>
      </c>
      <c r="L12" s="183" t="str">
        <f>IF(L49="-","-",L49/'1. Základné ukazovatele'!P$17*100)</f>
        <v>-</v>
      </c>
      <c r="M12" s="183" t="str">
        <f>IF(M49="-","-",M49/'1. Základné ukazovatele'!Q$17*100)</f>
        <v>-</v>
      </c>
      <c r="N12" s="183" t="str">
        <f>IF(N49="-","-",N49/'1. Základné ukazovatele'!R$17*100)</f>
        <v>-</v>
      </c>
      <c r="O12" s="183" t="str">
        <f>IF(O49="-","-",O49/'1. Základné ukazovatele'!S$17*100)</f>
        <v>-</v>
      </c>
      <c r="P12" s="183" t="str">
        <f>IF(P49="-","-",P49/'1. Základné ukazovatele'!T$17*100)</f>
        <v>-</v>
      </c>
      <c r="Q12" s="183" t="str">
        <f>IF(Q49="-","-",Q49/'1. Základné ukazovatele'!U$17*100)</f>
        <v>-</v>
      </c>
      <c r="R12" s="183" t="str">
        <f>IF(R49="-","-",R49/'1. Základné ukazovatele'!V$17*100)</f>
        <v>-</v>
      </c>
      <c r="S12" s="183">
        <f>IF(S49="-","-",S49/'1. Základné ukazovatele'!W$17*100)</f>
        <v>0.2424126930943257</v>
      </c>
      <c r="T12" s="183" t="str">
        <f>IF(T49="-","-",T49/'1. Základné ukazovatele'!X$17*100)</f>
        <v>-</v>
      </c>
      <c r="U12" s="183" t="str">
        <f>IF(U49="-","-",U49/'1. Základné ukazovatele'!Y$17*100)</f>
        <v>-</v>
      </c>
      <c r="V12" s="183" t="str">
        <f>IF(V49="-","-",V49/'1. Základné ukazovatele'!Z$17*100)</f>
        <v>-</v>
      </c>
      <c r="W12" s="183" t="str">
        <f>IF(W49="-","-",W49/'1. Základné ukazovatele'!AA$17*100)</f>
        <v>-</v>
      </c>
      <c r="X12" s="183" t="str">
        <f>IF(X49="-","-",X49/'1. Základné ukazovatele'!AB$17*100)</f>
        <v>-</v>
      </c>
      <c r="Y12" s="183" t="str">
        <f>IF(Y49="-","-",Y49/'1. Základné ukazovatele'!AC$17*100)</f>
        <v>-</v>
      </c>
      <c r="Z12" s="183" t="str">
        <f>IF(Z49="-","-",Z49/'1. Základné ukazovatele'!AD$17*100)</f>
        <v>-</v>
      </c>
      <c r="AA12" s="183" t="str">
        <f>IF(AA49="-","-",AA49/'1. Základné ukazovatele'!AE$17*100)</f>
        <v>-</v>
      </c>
      <c r="AB12" s="183" t="str">
        <f>IF(AB49="-","-",AB49/'1. Základné ukazovatele'!AF$17*100)</f>
        <v>-</v>
      </c>
      <c r="AC12" s="183" t="str">
        <f>IF(AC49="-","-",AC49/'1. Základné ukazovatele'!AG$17*100)</f>
        <v>-</v>
      </c>
      <c r="AD12" s="183" t="str">
        <f>IF(AD49="-","-",AD49/'1. Základné ukazovatele'!AH$17*100)</f>
        <v>-</v>
      </c>
      <c r="AE12" s="183" t="str">
        <f>IF(AE49="-","-",AE49/'1. Základné ukazovatele'!AI$17*100)</f>
        <v>-</v>
      </c>
      <c r="AF12" s="183" t="str">
        <f>IF(AF49="-","-",AF49/'1. Základné ukazovatele'!AJ$17*100)</f>
        <v>-</v>
      </c>
      <c r="AG12" s="339" t="str">
        <f>IF(AG49="-","-",AG49/'1. Základné ukazovatele'!AK$17*100)</f>
        <v>-</v>
      </c>
      <c r="AH12" s="339" t="str">
        <f>IF(AH49="-","-",AH49/'1. Základné ukazovatele'!AL$17*100)</f>
        <v>-</v>
      </c>
      <c r="AI12" s="339" t="str">
        <f>IF(AI49="-","-",AI49/'1. Základné ukazovatele'!AM$17*100)</f>
        <v>-</v>
      </c>
      <c r="AJ12" s="339" t="str">
        <f>IF(AJ49="-","-",AJ49/'1. Základné ukazovatele'!AN$17*100)</f>
        <v>-</v>
      </c>
    </row>
    <row r="13" spans="1:36" ht="14.65" customHeight="1">
      <c r="A13" s="182" t="str">
        <f t="shared" si="0"/>
        <v xml:space="preserve"> - dočasné zvýšenie NČZD u DPFO</v>
      </c>
      <c r="B13" s="182" t="str">
        <f t="shared" si="0"/>
        <v xml:space="preserve"> - personal income tax (temporary increase of basic tax allowance) </v>
      </c>
      <c r="C13" s="183" t="str">
        <f>IF(C50="-","-",C50/'1. Základné ukazovatele'!G$17*100)</f>
        <v>-</v>
      </c>
      <c r="D13" s="183" t="str">
        <f>IF(D50="-","-",D50/'1. Základné ukazovatele'!H$17*100)</f>
        <v>-</v>
      </c>
      <c r="E13" s="183" t="str">
        <f>IF(E50="-","-",E50/'1. Základné ukazovatele'!I$17*100)</f>
        <v>-</v>
      </c>
      <c r="F13" s="183" t="str">
        <f>IF(F50="-","-",F50/'1. Základné ukazovatele'!J$17*100)</f>
        <v>-</v>
      </c>
      <c r="G13" s="183" t="str">
        <f>IF(G50="-","-",G50/'1. Základné ukazovatele'!K$17*100)</f>
        <v>-</v>
      </c>
      <c r="H13" s="183" t="str">
        <f>IF(H50="-","-",H50/'1. Základné ukazovatele'!L$17*100)</f>
        <v>-</v>
      </c>
      <c r="I13" s="183" t="str">
        <f>IF(I50="-","-",I50/'1. Základné ukazovatele'!M$17*100)</f>
        <v>-</v>
      </c>
      <c r="J13" s="183" t="str">
        <f>IF(J50="-","-",J50/'1. Základné ukazovatele'!N$17*100)</f>
        <v>-</v>
      </c>
      <c r="K13" s="183" t="str">
        <f>IF(K50="-","-",K50/'1. Základné ukazovatele'!O$17*100)</f>
        <v>-</v>
      </c>
      <c r="L13" s="183" t="str">
        <f>IF(L50="-","-",L50/'1. Základné ukazovatele'!P$17*100)</f>
        <v>-</v>
      </c>
      <c r="M13" s="183" t="str">
        <f>IF(M50="-","-",M50/'1. Základné ukazovatele'!Q$17*100)</f>
        <v>-</v>
      </c>
      <c r="N13" s="183" t="str">
        <f>IF(N50="-","-",N50/'1. Základné ukazovatele'!R$17*100)</f>
        <v>-</v>
      </c>
      <c r="O13" s="183" t="str">
        <f>IF(O50="-","-",O50/'1. Základné ukazovatele'!S$17*100)</f>
        <v>-</v>
      </c>
      <c r="P13" s="183" t="str">
        <f>IF(P50="-","-",P50/'1. Základné ukazovatele'!T$17*100)</f>
        <v>-</v>
      </c>
      <c r="Q13" s="183">
        <f>IF(Q50="-","-",Q50/'1. Základné ukazovatele'!U$17*100)</f>
        <v>-0.26510301287485311</v>
      </c>
      <c r="R13" s="183">
        <f>IF(R50="-","-",R50/'1. Základné ukazovatele'!V$17*100)</f>
        <v>-0.30702914587780294</v>
      </c>
      <c r="S13" s="183" t="str">
        <f>IF(S50="-","-",S50/'1. Základné ukazovatele'!W$17*100)</f>
        <v>-</v>
      </c>
      <c r="T13" s="183" t="str">
        <f>IF(T50="-","-",T50/'1. Základné ukazovatele'!X$17*100)</f>
        <v>-</v>
      </c>
      <c r="U13" s="183" t="str">
        <f>IF(U50="-","-",U50/'1. Základné ukazovatele'!Y$17*100)</f>
        <v>-</v>
      </c>
      <c r="V13" s="183" t="str">
        <f>IF(V50="-","-",V50/'1. Základné ukazovatele'!Z$17*100)</f>
        <v>-</v>
      </c>
      <c r="W13" s="183" t="str">
        <f>IF(W50="-","-",W50/'1. Základné ukazovatele'!AA$17*100)</f>
        <v>-</v>
      </c>
      <c r="X13" s="183" t="str">
        <f>IF(X50="-","-",X50/'1. Základné ukazovatele'!AB$17*100)</f>
        <v>-</v>
      </c>
      <c r="Y13" s="183" t="str">
        <f>IF(Y50="-","-",Y50/'1. Základné ukazovatele'!AC$17*100)</f>
        <v>-</v>
      </c>
      <c r="Z13" s="183" t="str">
        <f>IF(Z50="-","-",Z50/'1. Základné ukazovatele'!AD$17*100)</f>
        <v>-</v>
      </c>
      <c r="AA13" s="183" t="str">
        <f>IF(AA50="-","-",AA50/'1. Základné ukazovatele'!AE$17*100)</f>
        <v>-</v>
      </c>
      <c r="AB13" s="183" t="str">
        <f>IF(AB50="-","-",AB50/'1. Základné ukazovatele'!AF$17*100)</f>
        <v>-</v>
      </c>
      <c r="AC13" s="183" t="str">
        <f>IF(AC50="-","-",AC50/'1. Základné ukazovatele'!AG$17*100)</f>
        <v>-</v>
      </c>
      <c r="AD13" s="183" t="str">
        <f>IF(AD50="-","-",AD50/'1. Základné ukazovatele'!AH$17*100)</f>
        <v>-</v>
      </c>
      <c r="AE13" s="183" t="str">
        <f>IF(AE50="-","-",AE50/'1. Základné ukazovatele'!AI$17*100)</f>
        <v>-</v>
      </c>
      <c r="AF13" s="183" t="str">
        <f>IF(AF50="-","-",AF50/'1. Základné ukazovatele'!AJ$17*100)</f>
        <v>-</v>
      </c>
      <c r="AG13" s="339" t="str">
        <f>IF(AG50="-","-",AG50/'1. Základné ukazovatele'!AK$17*100)</f>
        <v>-</v>
      </c>
      <c r="AH13" s="339" t="str">
        <f>IF(AH50="-","-",AH50/'1. Základné ukazovatele'!AL$17*100)</f>
        <v>-</v>
      </c>
      <c r="AI13" s="339" t="str">
        <f>IF(AI50="-","-",AI50/'1. Základné ukazovatele'!AM$17*100)</f>
        <v>-</v>
      </c>
      <c r="AJ13" s="339" t="str">
        <f>IF(AJ50="-","-",AJ50/'1. Základné ukazovatele'!AN$17*100)</f>
        <v>-</v>
      </c>
    </row>
    <row r="14" spans="1:36" ht="17.25" customHeight="1">
      <c r="A14" s="182" t="str">
        <f t="shared" si="0"/>
        <v xml:space="preserve"> - príjem Sociálnej poisťovne (odĺženie zdravotníctva)</v>
      </c>
      <c r="B14" s="182" t="str">
        <f t="shared" si="0"/>
        <v xml:space="preserve"> - revenues of Social Insurance Agency from debt bailout in healthcare</v>
      </c>
      <c r="C14" s="183" t="str">
        <f>IF(C51="-","-",C51/'1. Základné ukazovatele'!G$17*100)</f>
        <v>-</v>
      </c>
      <c r="D14" s="183" t="str">
        <f>IF(D51="-","-",D51/'1. Základné ukazovatele'!H$17*100)</f>
        <v>-</v>
      </c>
      <c r="E14" s="183" t="str">
        <f>IF(E51="-","-",E51/'1. Základné ukazovatele'!I$17*100)</f>
        <v>-</v>
      </c>
      <c r="F14" s="183" t="str">
        <f>IF(F51="-","-",F51/'1. Základné ukazovatele'!J$17*100)</f>
        <v>-</v>
      </c>
      <c r="G14" s="183" t="str">
        <f>IF(G51="-","-",G51/'1. Základné ukazovatele'!K$17*100)</f>
        <v>-</v>
      </c>
      <c r="H14" s="183" t="str">
        <f>IF(H51="-","-",H51/'1. Základné ukazovatele'!L$17*100)</f>
        <v>-</v>
      </c>
      <c r="I14" s="183" t="str">
        <f>IF(I51="-","-",I51/'1. Základné ukazovatele'!M$17*100)</f>
        <v>-</v>
      </c>
      <c r="J14" s="183" t="str">
        <f>IF(J51="-","-",J51/'1. Základné ukazovatele'!N$17*100)</f>
        <v>-</v>
      </c>
      <c r="K14" s="183" t="str">
        <f>IF(K51="-","-",K51/'1. Základné ukazovatele'!O$17*100)</f>
        <v>-</v>
      </c>
      <c r="L14" s="183" t="str">
        <f>IF(L51="-","-",L51/'1. Základné ukazovatele'!P$17*100)</f>
        <v>-</v>
      </c>
      <c r="M14" s="183" t="str">
        <f>IF(M51="-","-",M51/'1. Základné ukazovatele'!Q$17*100)</f>
        <v>-</v>
      </c>
      <c r="N14" s="183" t="str">
        <f>IF(N51="-","-",N51/'1. Základné ukazovatele'!R$17*100)</f>
        <v>-</v>
      </c>
      <c r="O14" s="183" t="str">
        <f>IF(O51="-","-",O51/'1. Základné ukazovatele'!S$17*100)</f>
        <v>-</v>
      </c>
      <c r="P14" s="183" t="str">
        <f>IF(P51="-","-",P51/'1. Základné ukazovatele'!T$17*100)</f>
        <v>-</v>
      </c>
      <c r="Q14" s="183" t="str">
        <f>IF(Q51="-","-",Q51/'1. Základné ukazovatele'!U$17*100)</f>
        <v>-</v>
      </c>
      <c r="R14" s="183" t="str">
        <f>IF(R51="-","-",R51/'1. Základné ukazovatele'!V$17*100)</f>
        <v>-</v>
      </c>
      <c r="S14" s="183">
        <f>IF(S51="-","-",S51/'1. Základné ukazovatele'!W$17*100)</f>
        <v>8.2463230931389991E-2</v>
      </c>
      <c r="T14" s="183" t="str">
        <f>IF(T51="-","-",T51/'1. Základné ukazovatele'!X$17*100)</f>
        <v>-</v>
      </c>
      <c r="U14" s="183" t="str">
        <f>IF(U51="-","-",U51/'1. Základné ukazovatele'!Y$17*100)</f>
        <v>-</v>
      </c>
      <c r="V14" s="183" t="str">
        <f>IF(V51="-","-",V51/'1. Základné ukazovatele'!Z$17*100)</f>
        <v>-</v>
      </c>
      <c r="W14" s="183" t="str">
        <f>IF(W51="-","-",W51/'1. Základné ukazovatele'!AA$17*100)</f>
        <v>-</v>
      </c>
      <c r="X14" s="183" t="str">
        <f>IF(X51="-","-",X51/'1. Základné ukazovatele'!AB$17*100)</f>
        <v>-</v>
      </c>
      <c r="Y14" s="183" t="str">
        <f>IF(Y51="-","-",Y51/'1. Základné ukazovatele'!AC$17*100)</f>
        <v>-</v>
      </c>
      <c r="Z14" s="183" t="str">
        <f>IF(Z51="-","-",Z51/'1. Základné ukazovatele'!AD$17*100)</f>
        <v>-</v>
      </c>
      <c r="AA14" s="183" t="str">
        <f>IF(AA51="-","-",AA51/'1. Základné ukazovatele'!AE$17*100)</f>
        <v>-</v>
      </c>
      <c r="AB14" s="183" t="str">
        <f>IF(AB51="-","-",AB51/'1. Základné ukazovatele'!AF$17*100)</f>
        <v>-</v>
      </c>
      <c r="AC14" s="183" t="str">
        <f>IF(AC51="-","-",AC51/'1. Základné ukazovatele'!AG$17*100)</f>
        <v>-</v>
      </c>
      <c r="AD14" s="183" t="str">
        <f>IF(AD51="-","-",AD51/'1. Základné ukazovatele'!AH$17*100)</f>
        <v>-</v>
      </c>
      <c r="AE14" s="183" t="str">
        <f>IF(AE51="-","-",AE51/'1. Základné ukazovatele'!AI$17*100)</f>
        <v>-</v>
      </c>
      <c r="AF14" s="183" t="str">
        <f>IF(AF51="-","-",AF51/'1. Základné ukazovatele'!AJ$17*100)</f>
        <v>-</v>
      </c>
      <c r="AG14" s="339" t="str">
        <f>IF(AG51="-","-",AG51/'1. Základné ukazovatele'!AK$17*100)</f>
        <v>-</v>
      </c>
      <c r="AH14" s="339" t="str">
        <f>IF(AH51="-","-",AH51/'1. Základné ukazovatele'!AL$17*100)</f>
        <v>-</v>
      </c>
      <c r="AI14" s="339" t="str">
        <f>IF(AI51="-","-",AI51/'1. Základné ukazovatele'!AM$17*100)</f>
        <v>-</v>
      </c>
      <c r="AJ14" s="339" t="str">
        <f>IF(AJ51="-","-",AJ51/'1. Základné ukazovatele'!AN$17*100)</f>
        <v>-</v>
      </c>
    </row>
    <row r="15" spans="1:36" ht="19.5" customHeight="1">
      <c r="A15" s="182" t="str">
        <f t="shared" si="0"/>
        <v xml:space="preserve"> - mimoriadny odvod v bankovom sektore (vrátane DPPO)</v>
      </c>
      <c r="B15" s="182" t="str">
        <f t="shared" si="0"/>
        <v xml:space="preserve"> -  special levy in the banking sector (incl. CIT)</v>
      </c>
      <c r="C15" s="183" t="str">
        <f>IF(C52="-","-",C52/'1. Základné ukazovatele'!G$17*100)</f>
        <v>-</v>
      </c>
      <c r="D15" s="183" t="str">
        <f>IF(D52="-","-",D52/'1. Základné ukazovatele'!H$17*100)</f>
        <v>-</v>
      </c>
      <c r="E15" s="183" t="str">
        <f>IF(E52="-","-",E52/'1. Základné ukazovatele'!I$17*100)</f>
        <v>-</v>
      </c>
      <c r="F15" s="183" t="str">
        <f>IF(F52="-","-",F52/'1. Základné ukazovatele'!J$17*100)</f>
        <v>-</v>
      </c>
      <c r="G15" s="183" t="str">
        <f>IF(G52="-","-",G52/'1. Základné ukazovatele'!K$17*100)</f>
        <v>-</v>
      </c>
      <c r="H15" s="183" t="str">
        <f>IF(H52="-","-",H52/'1. Základné ukazovatele'!L$17*100)</f>
        <v>-</v>
      </c>
      <c r="I15" s="183" t="str">
        <f>IF(I52="-","-",I52/'1. Základné ukazovatele'!M$17*100)</f>
        <v>-</v>
      </c>
      <c r="J15" s="183" t="str">
        <f>IF(J52="-","-",J52/'1. Základné ukazovatele'!N$17*100)</f>
        <v>-</v>
      </c>
      <c r="K15" s="183" t="str">
        <f>IF(K52="-","-",K52/'1. Základné ukazovatele'!O$17*100)</f>
        <v>-</v>
      </c>
      <c r="L15" s="183" t="str">
        <f>IF(L52="-","-",L52/'1. Základné ukazovatele'!P$17*100)</f>
        <v>-</v>
      </c>
      <c r="M15" s="183" t="str">
        <f>IF(M52="-","-",M52/'1. Základné ukazovatele'!Q$17*100)</f>
        <v>-</v>
      </c>
      <c r="N15" s="183" t="str">
        <f>IF(N52="-","-",N52/'1. Základné ukazovatele'!R$17*100)</f>
        <v>-</v>
      </c>
      <c r="O15" s="183" t="str">
        <f>IF(O52="-","-",O52/'1. Základné ukazovatele'!S$17*100)</f>
        <v>-</v>
      </c>
      <c r="P15" s="183" t="str">
        <f>IF(P52="-","-",P52/'1. Základné ukazovatele'!T$17*100)</f>
        <v>-</v>
      </c>
      <c r="Q15" s="183" t="str">
        <f>IF(Q52="-","-",Q52/'1. Základné ukazovatele'!U$17*100)</f>
        <v>-</v>
      </c>
      <c r="R15" s="183" t="str">
        <f>IF(R52="-","-",R52/'1. Základné ukazovatele'!V$17*100)</f>
        <v>-</v>
      </c>
      <c r="S15" s="183" t="str">
        <f>IF(S52="-","-",S52/'1. Základné ukazovatele'!W$17*100)</f>
        <v>-</v>
      </c>
      <c r="T15" s="183">
        <f>IF(T52="-","-",T52/'1. Základné ukazovatele'!X$17*100)</f>
        <v>5.4477102197820072E-2</v>
      </c>
      <c r="U15" s="183" t="str">
        <f>IF(U52="-","-",U52/'1. Základné ukazovatele'!Y$17*100)</f>
        <v>-</v>
      </c>
      <c r="V15" s="183" t="str">
        <f>IF(V52="-","-",V52/'1. Základné ukazovatele'!Z$17*100)</f>
        <v>-</v>
      </c>
      <c r="W15" s="183" t="str">
        <f>IF(W52="-","-",W52/'1. Základné ukazovatele'!AA$17*100)</f>
        <v>-</v>
      </c>
      <c r="X15" s="183" t="str">
        <f>IF(X52="-","-",X52/'1. Základné ukazovatele'!AB$17*100)</f>
        <v>-</v>
      </c>
      <c r="Y15" s="183" t="str">
        <f>IF(Y52="-","-",Y52/'1. Základné ukazovatele'!AC$17*100)</f>
        <v>-</v>
      </c>
      <c r="Z15" s="183" t="str">
        <f>IF(Z52="-","-",Z52/'1. Základné ukazovatele'!AD$17*100)</f>
        <v>-</v>
      </c>
      <c r="AA15" s="183" t="str">
        <f>IF(AA52="-","-",AA52/'1. Základné ukazovatele'!AE$17*100)</f>
        <v>-</v>
      </c>
      <c r="AB15" s="183" t="str">
        <f>IF(AB52="-","-",AB52/'1. Základné ukazovatele'!AF$17*100)</f>
        <v>-</v>
      </c>
      <c r="AC15" s="183" t="str">
        <f>IF(AC52="-","-",AC52/'1. Základné ukazovatele'!AG$17*100)</f>
        <v>-</v>
      </c>
      <c r="AD15" s="183" t="str">
        <f>IF(AD52="-","-",AD52/'1. Základné ukazovatele'!AH$17*100)</f>
        <v>-</v>
      </c>
      <c r="AE15" s="183" t="str">
        <f>IF(AE52="-","-",AE52/'1. Základné ukazovatele'!AI$17*100)</f>
        <v>-</v>
      </c>
      <c r="AF15" s="183" t="str">
        <f>IF(AF52="-","-",AF52/'1. Základné ukazovatele'!AJ$17*100)</f>
        <v>-</v>
      </c>
      <c r="AG15" s="339" t="str">
        <f>IF(AG52="-","-",AG52/'1. Základné ukazovatele'!AK$17*100)</f>
        <v>-</v>
      </c>
      <c r="AH15" s="339" t="str">
        <f>IF(AH52="-","-",AH52/'1. Základné ukazovatele'!AL$17*100)</f>
        <v>-</v>
      </c>
      <c r="AI15" s="339" t="str">
        <f>IF(AI52="-","-",AI52/'1. Základné ukazovatele'!AM$17*100)</f>
        <v>-</v>
      </c>
      <c r="AJ15" s="339" t="str">
        <f>IF(AJ52="-","-",AJ52/'1. Základné ukazovatele'!AN$17*100)</f>
        <v>-</v>
      </c>
    </row>
    <row r="16" spans="1:36" ht="14.65" customHeight="1">
      <c r="A16" s="182" t="str">
        <f t="shared" si="0"/>
        <v xml:space="preserve"> - príjmy z predaja telekomunikačných licencií</v>
      </c>
      <c r="B16" s="182" t="str">
        <f t="shared" si="0"/>
        <v xml:space="preserve"> - revenues from the sales of telecommunication licenses</v>
      </c>
      <c r="C16" s="183" t="str">
        <f>IF(C53="-","-",C53/'1. Základné ukazovatele'!G$17*100)</f>
        <v>-</v>
      </c>
      <c r="D16" s="183" t="str">
        <f>IF(D53="-","-",D53/'1. Základné ukazovatele'!H$17*100)</f>
        <v>-</v>
      </c>
      <c r="E16" s="183" t="str">
        <f>IF(E53="-","-",E53/'1. Základné ukazovatele'!I$17*100)</f>
        <v>-</v>
      </c>
      <c r="F16" s="183" t="str">
        <f>IF(F53="-","-",F53/'1. Základné ukazovatele'!J$17*100)</f>
        <v>-</v>
      </c>
      <c r="G16" s="183" t="str">
        <f>IF(G53="-","-",G53/'1. Základné ukazovatele'!K$17*100)</f>
        <v>-</v>
      </c>
      <c r="H16" s="183" t="str">
        <f>IF(H53="-","-",H53/'1. Základné ukazovatele'!L$17*100)</f>
        <v>-</v>
      </c>
      <c r="I16" s="183" t="str">
        <f>IF(I53="-","-",I53/'1. Základné ukazovatele'!M$17*100)</f>
        <v>-</v>
      </c>
      <c r="J16" s="183">
        <f>IF(J53="-","-",J53/'1. Základné ukazovatele'!N$17*100)</f>
        <v>0.2744404676944211</v>
      </c>
      <c r="K16" s="183" t="str">
        <f>IF(K53="-","-",K53/'1. Základné ukazovatele'!O$17*100)</f>
        <v>-</v>
      </c>
      <c r="L16" s="183" t="str">
        <f>IF(L53="-","-",L53/'1. Základné ukazovatele'!P$17*100)</f>
        <v>-</v>
      </c>
      <c r="M16" s="183" t="str">
        <f>IF(M53="-","-",M53/'1. Základné ukazovatele'!Q$17*100)</f>
        <v>-</v>
      </c>
      <c r="N16" s="183" t="str">
        <f>IF(N53="-","-",N53/'1. Základné ukazovatele'!R$17*100)</f>
        <v>-</v>
      </c>
      <c r="O16" s="183" t="str">
        <f>IF(O53="-","-",O53/'1. Základné ukazovatele'!S$17*100)</f>
        <v>-</v>
      </c>
      <c r="P16" s="183" t="str">
        <f>IF(P53="-","-",P53/'1. Základné ukazovatele'!T$17*100)</f>
        <v>-</v>
      </c>
      <c r="Q16" s="183" t="str">
        <f>IF(Q53="-","-",Q53/'1. Základné ukazovatele'!U$17*100)</f>
        <v>-</v>
      </c>
      <c r="R16" s="183" t="str">
        <f>IF(R53="-","-",R53/'1. Základné ukazovatele'!V$17*100)</f>
        <v>-</v>
      </c>
      <c r="S16" s="183">
        <f>IF(S53="-","-",S53/'1. Základné ukazovatele'!W$17*100)</f>
        <v>0.12349660405279947</v>
      </c>
      <c r="T16" s="183" t="str">
        <f>IF(T53="-","-",T53/'1. Základné ukazovatele'!X$17*100)</f>
        <v>-</v>
      </c>
      <c r="U16" s="183" t="str">
        <f>IF(U53="-","-",U53/'1. Základné ukazovatele'!Y$17*100)</f>
        <v>-</v>
      </c>
      <c r="V16" s="183">
        <f>IF(V53="-","-",V53/'1. Základné ukazovatele'!Z$17*100)</f>
        <v>0.21405704896535238</v>
      </c>
      <c r="W16" s="183" t="str">
        <f>IF(W53="-","-",W53/'1. Základné ukazovatele'!AA$17*100)</f>
        <v>-</v>
      </c>
      <c r="X16" s="183" t="str">
        <f>IF(X53="-","-",X53/'1. Základné ukazovatele'!AB$17*100)</f>
        <v>-</v>
      </c>
      <c r="Y16" s="183" t="str">
        <f>IF(Y53="-","-",Y53/'1. Základné ukazovatele'!AC$17*100)</f>
        <v>-</v>
      </c>
      <c r="Z16" s="183" t="str">
        <f>IF(Z53="-","-",Z53/'1. Základné ukazovatele'!AD$17*100)</f>
        <v>-</v>
      </c>
      <c r="AA16" s="183" t="str">
        <f>IF(AA53="-","-",AA53/'1. Základné ukazovatele'!AE$17*100)</f>
        <v>-</v>
      </c>
      <c r="AB16" s="183" t="str">
        <f>IF(AB53="-","-",AB53/'1. Základné ukazovatele'!AF$17*100)</f>
        <v>-</v>
      </c>
      <c r="AC16" s="183" t="str">
        <f>IF(AC53="-","-",AC53/'1. Základné ukazovatele'!AG$17*100)</f>
        <v>-</v>
      </c>
      <c r="AD16" s="183" t="str">
        <f>IF(AD53="-","-",AD53/'1. Základné ukazovatele'!AH$17*100)</f>
        <v>-</v>
      </c>
      <c r="AE16" s="183" t="str">
        <f>IF(AE53="-","-",AE53/'1. Základné ukazovatele'!AI$17*100)</f>
        <v>-</v>
      </c>
      <c r="AF16" s="183" t="str">
        <f>IF(AF53="-","-",AF53/'1. Základné ukazovatele'!AJ$17*100)</f>
        <v>-</v>
      </c>
      <c r="AG16" s="339" t="str">
        <f>IF(AG53="-","-",AG53/'1. Základné ukazovatele'!AK$17*100)</f>
        <v>-</v>
      </c>
      <c r="AH16" s="339" t="str">
        <f>IF(AH53="-","-",AH53/'1. Základné ukazovatele'!AL$17*100)</f>
        <v>-</v>
      </c>
      <c r="AI16" s="339" t="str">
        <f>IF(AI53="-","-",AI53/'1. Základné ukazovatele'!AM$17*100)</f>
        <v>-</v>
      </c>
      <c r="AJ16" s="339" t="str">
        <f>IF(AJ53="-","-",AJ53/'1. Základné ukazovatele'!AN$17*100)</f>
        <v>-</v>
      </c>
    </row>
    <row r="17" spans="1:36" ht="14.65" customHeight="1">
      <c r="A17" s="182" t="str">
        <f t="shared" si="0"/>
        <v xml:space="preserve"> - pokuta PMU </v>
      </c>
      <c r="B17" s="182" t="str">
        <f t="shared" si="0"/>
        <v>- antimonopoly office' fine for cartel in construction sector</v>
      </c>
      <c r="C17" s="183" t="str">
        <f>IF(C54="-","-",C54/'1. Základné ukazovatele'!G$17*100)</f>
        <v>-</v>
      </c>
      <c r="D17" s="183" t="str">
        <f>IF(D54="-","-",D54/'1. Základné ukazovatele'!H$17*100)</f>
        <v>-</v>
      </c>
      <c r="E17" s="183" t="str">
        <f>IF(E54="-","-",E54/'1. Základné ukazovatele'!I$17*100)</f>
        <v>-</v>
      </c>
      <c r="F17" s="183" t="str">
        <f>IF(F54="-","-",F54/'1. Základné ukazovatele'!J$17*100)</f>
        <v>-</v>
      </c>
      <c r="G17" s="183" t="str">
        <f>IF(G54="-","-",G54/'1. Základné ukazovatele'!K$17*100)</f>
        <v>-</v>
      </c>
      <c r="H17" s="183" t="str">
        <f>IF(H54="-","-",H54/'1. Základné ukazovatele'!L$17*100)</f>
        <v>-</v>
      </c>
      <c r="I17" s="183" t="str">
        <f>IF(I54="-","-",I54/'1. Základné ukazovatele'!M$17*100)</f>
        <v>-</v>
      </c>
      <c r="J17" s="183" t="str">
        <f>IF(J54="-","-",J54/'1. Základné ukazovatele'!N$17*100)</f>
        <v>-</v>
      </c>
      <c r="K17" s="183" t="str">
        <f>IF(K54="-","-",K54/'1. Základné ukazovatele'!O$17*100)</f>
        <v>-</v>
      </c>
      <c r="L17" s="183" t="str">
        <f>IF(L54="-","-",L54/'1. Základné ukazovatele'!P$17*100)</f>
        <v>-</v>
      </c>
      <c r="M17" s="183" t="str">
        <f>IF(M54="-","-",M54/'1. Základné ukazovatele'!Q$17*100)</f>
        <v>-</v>
      </c>
      <c r="N17" s="183" t="str">
        <f>IF(N54="-","-",N54/'1. Základné ukazovatele'!R$17*100)</f>
        <v>-</v>
      </c>
      <c r="O17" s="183" t="str">
        <f>IF(O54="-","-",O54/'1. Základné ukazovatele'!S$17*100)</f>
        <v>-</v>
      </c>
      <c r="P17" s="183" t="str">
        <f>IF(P54="-","-",P54/'1. Základné ukazovatele'!T$17*100)</f>
        <v>-</v>
      </c>
      <c r="Q17" s="183" t="str">
        <f>IF(Q54="-","-",Q54/'1. Základné ukazovatele'!U$17*100)</f>
        <v>-</v>
      </c>
      <c r="R17" s="183" t="str">
        <f>IF(R54="-","-",R54/'1. Základné ukazovatele'!V$17*100)</f>
        <v>-</v>
      </c>
      <c r="S17" s="183" t="str">
        <f>IF(S54="-","-",S54/'1. Základné ukazovatele'!W$17*100)</f>
        <v>-</v>
      </c>
      <c r="T17" s="183" t="str">
        <f>IF(T54="-","-",T54/'1. Základné ukazovatele'!X$17*100)</f>
        <v>-</v>
      </c>
      <c r="U17" s="183" t="str">
        <f>IF(U54="-","-",U54/'1. Základné ukazovatele'!Y$17*100)</f>
        <v>-</v>
      </c>
      <c r="V17" s="183">
        <f>IF(V54="-","-",V54/'1. Základné ukazovatele'!Z$17*100)</f>
        <v>5.8514438568329316E-2</v>
      </c>
      <c r="W17" s="183" t="str">
        <f>IF(W54="-","-",W54/'1. Základné ukazovatele'!AA$17*100)</f>
        <v>-</v>
      </c>
      <c r="X17" s="183" t="str">
        <f>IF(X54="-","-",X54/'1. Základné ukazovatele'!AB$17*100)</f>
        <v>-</v>
      </c>
      <c r="Y17" s="183" t="str">
        <f>IF(Y54="-","-",Y54/'1. Základné ukazovatele'!AC$17*100)</f>
        <v>-</v>
      </c>
      <c r="Z17" s="183" t="str">
        <f>IF(Z54="-","-",Z54/'1. Základné ukazovatele'!AD$17*100)</f>
        <v>-</v>
      </c>
      <c r="AA17" s="183" t="str">
        <f>IF(AA54="-","-",AA54/'1. Základné ukazovatele'!AE$17*100)</f>
        <v>-</v>
      </c>
      <c r="AB17" s="183" t="str">
        <f>IF(AB54="-","-",AB54/'1. Základné ukazovatele'!AF$17*100)</f>
        <v>-</v>
      </c>
      <c r="AC17" s="183" t="str">
        <f>IF(AC54="-","-",AC54/'1. Základné ukazovatele'!AG$17*100)</f>
        <v>-</v>
      </c>
      <c r="AD17" s="183" t="str">
        <f>IF(AD54="-","-",AD54/'1. Základné ukazovatele'!AH$17*100)</f>
        <v>-</v>
      </c>
      <c r="AE17" s="183" t="str">
        <f>IF(AE54="-","-",AE54/'1. Základné ukazovatele'!AI$17*100)</f>
        <v>-</v>
      </c>
      <c r="AF17" s="183" t="str">
        <f>IF(AF54="-","-",AF54/'1. Základné ukazovatele'!AJ$17*100)</f>
        <v>-</v>
      </c>
      <c r="AG17" s="339" t="str">
        <f>IF(AG54="-","-",AG54/'1. Základné ukazovatele'!AK$17*100)</f>
        <v>-</v>
      </c>
      <c r="AH17" s="339" t="str">
        <f>IF(AH54="-","-",AH54/'1. Základné ukazovatele'!AL$17*100)</f>
        <v>-</v>
      </c>
      <c r="AI17" s="339" t="str">
        <f>IF(AI54="-","-",AI54/'1. Základné ukazovatele'!AM$17*100)</f>
        <v>-</v>
      </c>
      <c r="AJ17" s="339" t="str">
        <f>IF(AJ54="-","-",AJ54/'1. Základné ukazovatele'!AN$17*100)</f>
        <v>-</v>
      </c>
    </row>
    <row r="18" spans="1:36" ht="14.65" customHeight="1">
      <c r="A18" s="182" t="str">
        <f t="shared" si="0"/>
        <v xml:space="preserve"> - nižší odvod do EÚ rozpočtu</v>
      </c>
      <c r="B18" s="182" t="str">
        <f t="shared" si="0"/>
        <v>- One-off correction in contribution to the EU budget</v>
      </c>
      <c r="C18" s="183" t="str">
        <f>IF(C55="-","-",C55/'1. Základné ukazovatele'!G$17*100)</f>
        <v>-</v>
      </c>
      <c r="D18" s="183" t="str">
        <f>IF(D55="-","-",D55/'1. Základné ukazovatele'!H$17*100)</f>
        <v>-</v>
      </c>
      <c r="E18" s="183" t="str">
        <f>IF(E55="-","-",E55/'1. Základné ukazovatele'!I$17*100)</f>
        <v>-</v>
      </c>
      <c r="F18" s="183" t="str">
        <f>IF(F55="-","-",F55/'1. Základné ukazovatele'!J$17*100)</f>
        <v>-</v>
      </c>
      <c r="G18" s="183" t="str">
        <f>IF(G55="-","-",G55/'1. Základné ukazovatele'!K$17*100)</f>
        <v>-</v>
      </c>
      <c r="H18" s="183" t="str">
        <f>IF(H55="-","-",H55/'1. Základné ukazovatele'!L$17*100)</f>
        <v>-</v>
      </c>
      <c r="I18" s="183" t="str">
        <f>IF(I55="-","-",I55/'1. Základné ukazovatele'!M$17*100)</f>
        <v>-</v>
      </c>
      <c r="J18" s="183" t="str">
        <f>IF(J55="-","-",J55/'1. Základné ukazovatele'!N$17*100)</f>
        <v>-</v>
      </c>
      <c r="K18" s="183" t="str">
        <f>IF(K55="-","-",K55/'1. Základné ukazovatele'!O$17*100)</f>
        <v>-</v>
      </c>
      <c r="L18" s="183" t="str">
        <f>IF(L55="-","-",L55/'1. Základné ukazovatele'!P$17*100)</f>
        <v>-</v>
      </c>
      <c r="M18" s="183" t="str">
        <f>IF(M55="-","-",M55/'1. Základné ukazovatele'!Q$17*100)</f>
        <v>-</v>
      </c>
      <c r="N18" s="183" t="str">
        <f>IF(N55="-","-",N55/'1. Základné ukazovatele'!R$17*100)</f>
        <v>-</v>
      </c>
      <c r="O18" s="183" t="str">
        <f>IF(O55="-","-",O55/'1. Základné ukazovatele'!S$17*100)</f>
        <v>-</v>
      </c>
      <c r="P18" s="183" t="str">
        <f>IF(P55="-","-",P55/'1. Základné ukazovatele'!T$17*100)</f>
        <v>-</v>
      </c>
      <c r="Q18" s="183" t="str">
        <f>IF(Q55="-","-",Q55/'1. Základné ukazovatele'!U$17*100)</f>
        <v>-</v>
      </c>
      <c r="R18" s="183" t="str">
        <f>IF(R55="-","-",R55/'1. Základné ukazovatele'!V$17*100)</f>
        <v>-</v>
      </c>
      <c r="S18" s="183" t="str">
        <f>IF(S55="-","-",S55/'1. Základné ukazovatele'!W$17*100)</f>
        <v>-</v>
      </c>
      <c r="T18" s="183" t="str">
        <f>IF(T55="-","-",T55/'1. Základné ukazovatele'!X$17*100)</f>
        <v>-</v>
      </c>
      <c r="U18" s="183" t="str">
        <f>IF(U55="-","-",U55/'1. Základné ukazovatele'!Y$17*100)</f>
        <v>-</v>
      </c>
      <c r="V18" s="183">
        <f>IF(V55="-","-",V55/'1. Základné ukazovatele'!Z$17*100)</f>
        <v>7.5494074760032018E-2</v>
      </c>
      <c r="W18" s="183" t="str">
        <f>IF(W55="-","-",W55/'1. Základné ukazovatele'!AA$17*100)</f>
        <v>-</v>
      </c>
      <c r="X18" s="183">
        <f>IF(X55="-","-",X55/'1. Základné ukazovatele'!AB$17*100)</f>
        <v>-4.3076832603134455E-2</v>
      </c>
      <c r="Y18" s="183" t="str">
        <f>IF(Y55="-","-",Y55/'1. Základné ukazovatele'!AC$17*100)</f>
        <v>-</v>
      </c>
      <c r="Z18" s="183" t="str">
        <f>IF(Z55="-","-",Z55/'1. Základné ukazovatele'!AD$17*100)</f>
        <v>-</v>
      </c>
      <c r="AA18" s="183" t="str">
        <f>IF(AA55="-","-",AA55/'1. Základné ukazovatele'!AE$17*100)</f>
        <v>-</v>
      </c>
      <c r="AB18" s="183" t="str">
        <f>IF(AB55="-","-",AB55/'1. Základné ukazovatele'!AF$17*100)</f>
        <v>-</v>
      </c>
      <c r="AC18" s="183" t="str">
        <f>IF(AC55="-","-",AC55/'1. Základné ukazovatele'!AG$17*100)</f>
        <v>-</v>
      </c>
      <c r="AD18" s="183" t="str">
        <f>IF(AD55="-","-",AD55/'1. Základné ukazovatele'!AH$17*100)</f>
        <v>-</v>
      </c>
      <c r="AE18" s="183" t="str">
        <f>IF(AE55="-","-",AE55/'1. Základné ukazovatele'!AI$17*100)</f>
        <v>-</v>
      </c>
      <c r="AF18" s="183" t="str">
        <f>IF(AF55="-","-",AF55/'1. Základné ukazovatele'!AJ$17*100)</f>
        <v>-</v>
      </c>
      <c r="AG18" s="339" t="str">
        <f>IF(AG55="-","-",AG55/'1. Základné ukazovatele'!AK$17*100)</f>
        <v>-</v>
      </c>
      <c r="AH18" s="339" t="str">
        <f>IF(AH55="-","-",AH55/'1. Základné ukazovatele'!AL$17*100)</f>
        <v>-</v>
      </c>
      <c r="AI18" s="339" t="str">
        <f>IF(AI55="-","-",AI55/'1. Základné ukazovatele'!AM$17*100)</f>
        <v>-</v>
      </c>
      <c r="AJ18" s="339" t="str">
        <f>IF(AJ55="-","-",AJ55/'1. Základné ukazovatele'!AN$17*100)</f>
        <v>-</v>
      </c>
    </row>
    <row r="19" spans="1:36" ht="14.65" customHeight="1">
      <c r="A19" s="182" t="str">
        <f t="shared" si="0"/>
        <v xml:space="preserve"> - jednorazové vyplatenie starobných dôchodkov silovým zložkám</v>
      </c>
      <c r="B19" s="182" t="str">
        <f t="shared" si="0"/>
        <v>- pension payment for armed forces</v>
      </c>
      <c r="C19" s="183" t="str">
        <f>IF(C56="-","-",C56/'1. Základné ukazovatele'!G$17*100)</f>
        <v>-</v>
      </c>
      <c r="D19" s="183" t="str">
        <f>IF(D56="-","-",D56/'1. Základné ukazovatele'!H$17*100)</f>
        <v>-</v>
      </c>
      <c r="E19" s="183" t="str">
        <f>IF(E56="-","-",E56/'1. Základné ukazovatele'!I$17*100)</f>
        <v>-</v>
      </c>
      <c r="F19" s="183" t="str">
        <f>IF(F56="-","-",F56/'1. Základné ukazovatele'!J$17*100)</f>
        <v>-</v>
      </c>
      <c r="G19" s="183" t="str">
        <f>IF(G56="-","-",G56/'1. Základné ukazovatele'!K$17*100)</f>
        <v>-</v>
      </c>
      <c r="H19" s="183" t="str">
        <f>IF(H56="-","-",H56/'1. Základné ukazovatele'!L$17*100)</f>
        <v>-</v>
      </c>
      <c r="I19" s="183" t="str">
        <f>IF(I56="-","-",I56/'1. Základné ukazovatele'!M$17*100)</f>
        <v>-</v>
      </c>
      <c r="J19" s="183" t="str">
        <f>IF(J56="-","-",J56/'1. Základné ukazovatele'!N$17*100)</f>
        <v>-</v>
      </c>
      <c r="K19" s="183" t="str">
        <f>IF(K56="-","-",K56/'1. Základné ukazovatele'!O$17*100)</f>
        <v>-</v>
      </c>
      <c r="L19" s="183" t="str">
        <f>IF(L56="-","-",L56/'1. Základné ukazovatele'!P$17*100)</f>
        <v>-</v>
      </c>
      <c r="M19" s="183" t="str">
        <f>IF(M56="-","-",M56/'1. Základné ukazovatele'!Q$17*100)</f>
        <v>-</v>
      </c>
      <c r="N19" s="183" t="str">
        <f>IF(N56="-","-",N56/'1. Základné ukazovatele'!R$17*100)</f>
        <v>-</v>
      </c>
      <c r="O19" s="183" t="str">
        <f>IF(O56="-","-",O56/'1. Základné ukazovatele'!S$17*100)</f>
        <v>-</v>
      </c>
      <c r="P19" s="183" t="str">
        <f>IF(P56="-","-",P56/'1. Základné ukazovatele'!T$17*100)</f>
        <v>-</v>
      </c>
      <c r="Q19" s="183" t="str">
        <f>IF(Q56="-","-",Q56/'1. Základné ukazovatele'!U$17*100)</f>
        <v>-</v>
      </c>
      <c r="R19" s="183" t="str">
        <f>IF(R56="-","-",R56/'1. Základné ukazovatele'!V$17*100)</f>
        <v>-</v>
      </c>
      <c r="S19" s="183" t="str">
        <f>IF(S56="-","-",S56/'1. Základné ukazovatele'!W$17*100)</f>
        <v>-</v>
      </c>
      <c r="T19" s="183" t="str">
        <f>IF(T56="-","-",T56/'1. Základné ukazovatele'!X$17*100)</f>
        <v>-</v>
      </c>
      <c r="U19" s="183">
        <f>IF(U56="-","-",U56/'1. Základné ukazovatele'!Y$17*100)</f>
        <v>-1.0824903172044957E-2</v>
      </c>
      <c r="V19" s="183">
        <f>IF(V56="-","-",V56/'1. Základné ukazovatele'!Z$17*100)</f>
        <v>-7.6343056569617165E-2</v>
      </c>
      <c r="W19" s="183" t="str">
        <f>IF(W56="-","-",W56/'1. Základné ukazovatele'!AA$17*100)</f>
        <v>-</v>
      </c>
      <c r="X19" s="183" t="str">
        <f>IF(X56="-","-",X56/'1. Základné ukazovatele'!AB$17*100)</f>
        <v>-</v>
      </c>
      <c r="Y19" s="183" t="str">
        <f>IF(Y56="-","-",Y56/'1. Základné ukazovatele'!AC$17*100)</f>
        <v>-</v>
      </c>
      <c r="Z19" s="183" t="str">
        <f>IF(Z56="-","-",Z56/'1. Základné ukazovatele'!AD$17*100)</f>
        <v>-</v>
      </c>
      <c r="AA19" s="183" t="str">
        <f>IF(AA56="-","-",AA56/'1. Základné ukazovatele'!AE$17*100)</f>
        <v>-</v>
      </c>
      <c r="AB19" s="183" t="str">
        <f>IF(AB56="-","-",AB56/'1. Základné ukazovatele'!AF$17*100)</f>
        <v>-</v>
      </c>
      <c r="AC19" s="183" t="str">
        <f>IF(AC56="-","-",AC56/'1. Základné ukazovatele'!AG$17*100)</f>
        <v>-</v>
      </c>
      <c r="AD19" s="183" t="str">
        <f>IF(AD56="-","-",AD56/'1. Základné ukazovatele'!AH$17*100)</f>
        <v>-</v>
      </c>
      <c r="AE19" s="183" t="str">
        <f>IF(AE56="-","-",AE56/'1. Základné ukazovatele'!AI$17*100)</f>
        <v>-</v>
      </c>
      <c r="AF19" s="183" t="str">
        <f>IF(AF56="-","-",AF56/'1. Základné ukazovatele'!AJ$17*100)</f>
        <v>-</v>
      </c>
      <c r="AG19" s="339" t="str">
        <f>IF(AG56="-","-",AG56/'1. Základné ukazovatele'!AK$17*100)</f>
        <v>-</v>
      </c>
      <c r="AH19" s="339" t="str">
        <f>IF(AH56="-","-",AH56/'1. Základné ukazovatele'!AL$17*100)</f>
        <v>-</v>
      </c>
      <c r="AI19" s="339" t="str">
        <f>IF(AI56="-","-",AI56/'1. Základné ukazovatele'!AM$17*100)</f>
        <v>-</v>
      </c>
      <c r="AJ19" s="339" t="str">
        <f>IF(AJ56="-","-",AJ56/'1. Základné ukazovatele'!AN$17*100)</f>
        <v>-</v>
      </c>
    </row>
    <row r="20" spans="1:36" ht="14.65" customHeight="1">
      <c r="A20" s="182" t="str">
        <f t="shared" si="0"/>
        <v xml:space="preserve"> - tovarové deblokácie a odpustenie pohľadávok</v>
      </c>
      <c r="B20" s="182" t="str">
        <f t="shared" si="0"/>
        <v>- debt remissions and foreign debt repayment via goods</v>
      </c>
      <c r="C20" s="183" t="str">
        <f>IF(C57="-","-",C57/'1. Základné ukazovatele'!G$17*100)</f>
        <v>-</v>
      </c>
      <c r="D20" s="183" t="str">
        <f>IF(D57="-","-",D57/'1. Základné ukazovatele'!H$17*100)</f>
        <v>-</v>
      </c>
      <c r="E20" s="183" t="str">
        <f>IF(E57="-","-",E57/'1. Základné ukazovatele'!I$17*100)</f>
        <v>-</v>
      </c>
      <c r="F20" s="183" t="str">
        <f>IF(F57="-","-",F57/'1. Základné ukazovatele'!J$17*100)</f>
        <v>-</v>
      </c>
      <c r="G20" s="183" t="str">
        <f>IF(G57="-","-",G57/'1. Základné ukazovatele'!K$17*100)</f>
        <v>-</v>
      </c>
      <c r="H20" s="183" t="str">
        <f>IF(H57="-","-",H57/'1. Základné ukazovatele'!L$17*100)</f>
        <v>-</v>
      </c>
      <c r="I20" s="183" t="str">
        <f>IF(I57="-","-",I57/'1. Základné ukazovatele'!M$17*100)</f>
        <v>-</v>
      </c>
      <c r="J20" s="183" t="str">
        <f>IF(J57="-","-",J57/'1. Základné ukazovatele'!N$17*100)</f>
        <v>-</v>
      </c>
      <c r="K20" s="183" t="str">
        <f>IF(K57="-","-",K57/'1. Základné ukazovatele'!O$17*100)</f>
        <v>-</v>
      </c>
      <c r="L20" s="183" t="str">
        <f>IF(L57="-","-",L57/'1. Základné ukazovatele'!P$17*100)</f>
        <v>-</v>
      </c>
      <c r="M20" s="183" t="str">
        <f>IF(M57="-","-",M57/'1. Základné ukazovatele'!Q$17*100)</f>
        <v>-</v>
      </c>
      <c r="N20" s="183" t="str">
        <f>IF(N57="-","-",N57/'1. Základné ukazovatele'!R$17*100)</f>
        <v>-</v>
      </c>
      <c r="O20" s="183" t="str">
        <f>IF(O57="-","-",O57/'1. Základné ukazovatele'!S$17*100)</f>
        <v>-</v>
      </c>
      <c r="P20" s="183" t="str">
        <f>IF(P57="-","-",P57/'1. Základné ukazovatele'!T$17*100)</f>
        <v>-</v>
      </c>
      <c r="Q20" s="183" t="str">
        <f>IF(Q57="-","-",Q57/'1. Základné ukazovatele'!U$17*100)</f>
        <v>-</v>
      </c>
      <c r="R20" s="183">
        <f>IF(R57="-","-",R57/'1. Základné ukazovatele'!V$17*100)</f>
        <v>-0.11315776837822855</v>
      </c>
      <c r="S20" s="183" t="str">
        <f>IF(S57="-","-",S57/'1. Základné ukazovatele'!W$17*100)</f>
        <v>-</v>
      </c>
      <c r="T20" s="183" t="str">
        <f>IF(T57="-","-",T57/'1. Základné ukazovatele'!X$17*100)</f>
        <v>-</v>
      </c>
      <c r="U20" s="183" t="str">
        <f>IF(U57="-","-",U57/'1. Základné ukazovatele'!Y$17*100)</f>
        <v>-</v>
      </c>
      <c r="V20" s="183" t="str">
        <f>IF(V57="-","-",V57/'1. Základné ukazovatele'!Z$17*100)</f>
        <v>-</v>
      </c>
      <c r="W20" s="183" t="str">
        <f>IF(W57="-","-",W57/'1. Základné ukazovatele'!AA$17*100)</f>
        <v>-</v>
      </c>
      <c r="X20" s="183" t="str">
        <f>IF(X57="-","-",X57/'1. Základné ukazovatele'!AB$17*100)</f>
        <v>-</v>
      </c>
      <c r="Y20" s="183" t="str">
        <f>IF(Y57="-","-",Y57/'1. Základné ukazovatele'!AC$17*100)</f>
        <v>-</v>
      </c>
      <c r="Z20" s="183" t="str">
        <f>IF(Z57="-","-",Z57/'1. Základné ukazovatele'!AD$17*100)</f>
        <v>-</v>
      </c>
      <c r="AA20" s="183" t="str">
        <f>IF(AA57="-","-",AA57/'1. Základné ukazovatele'!AE$17*100)</f>
        <v>-</v>
      </c>
      <c r="AB20" s="183" t="str">
        <f>IF(AB57="-","-",AB57/'1. Základné ukazovatele'!AF$17*100)</f>
        <v>-</v>
      </c>
      <c r="AC20" s="183" t="str">
        <f>IF(AC57="-","-",AC57/'1. Základné ukazovatele'!AG$17*100)</f>
        <v>-</v>
      </c>
      <c r="AD20" s="183" t="str">
        <f>IF(AD57="-","-",AD57/'1. Základné ukazovatele'!AH$17*100)</f>
        <v>-</v>
      </c>
      <c r="AE20" s="183" t="str">
        <f>IF(AE57="-","-",AE57/'1. Základné ukazovatele'!AI$17*100)</f>
        <v>-</v>
      </c>
      <c r="AF20" s="183" t="str">
        <f>IF(AF57="-","-",AF57/'1. Základné ukazovatele'!AJ$17*100)</f>
        <v>-</v>
      </c>
      <c r="AG20" s="339" t="str">
        <f>IF(AG57="-","-",AG57/'1. Základné ukazovatele'!AK$17*100)</f>
        <v>-</v>
      </c>
      <c r="AH20" s="339" t="str">
        <f>IF(AH57="-","-",AH57/'1. Základné ukazovatele'!AL$17*100)</f>
        <v>-</v>
      </c>
      <c r="AI20" s="339" t="str">
        <f>IF(AI57="-","-",AI57/'1. Základné ukazovatele'!AM$17*100)</f>
        <v>-</v>
      </c>
      <c r="AJ20" s="339" t="str">
        <f>IF(AJ57="-","-",AJ57/'1. Základné ukazovatele'!AN$17*100)</f>
        <v>-</v>
      </c>
    </row>
    <row r="21" spans="1:36" ht="12.75">
      <c r="A21" s="182" t="str">
        <f t="shared" si="0"/>
        <v xml:space="preserve"> - EU korekcie</v>
      </c>
      <c r="B21" s="182" t="str">
        <f t="shared" si="0"/>
        <v>- EU corrections</v>
      </c>
      <c r="C21" s="183" t="str">
        <f>IF(C58="-","-",C58/'1. Základné ukazovatele'!G$17*100)</f>
        <v>-</v>
      </c>
      <c r="D21" s="183" t="str">
        <f>IF(D58="-","-",D58/'1. Základné ukazovatele'!H$17*100)</f>
        <v>-</v>
      </c>
      <c r="E21" s="183" t="str">
        <f>IF(E58="-","-",E58/'1. Základné ukazovatele'!I$17*100)</f>
        <v>-</v>
      </c>
      <c r="F21" s="183" t="str">
        <f>IF(F58="-","-",F58/'1. Základné ukazovatele'!J$17*100)</f>
        <v>-</v>
      </c>
      <c r="G21" s="183" t="str">
        <f>IF(G58="-","-",G58/'1. Základné ukazovatele'!K$17*100)</f>
        <v>-</v>
      </c>
      <c r="H21" s="183" t="str">
        <f>IF(H58="-","-",H58/'1. Základné ukazovatele'!L$17*100)</f>
        <v>-</v>
      </c>
      <c r="I21" s="183" t="str">
        <f>IF(I58="-","-",I58/'1. Základné ukazovatele'!M$17*100)</f>
        <v>-</v>
      </c>
      <c r="J21" s="183" t="str">
        <f>IF(J58="-","-",J58/'1. Základné ukazovatele'!N$17*100)</f>
        <v>-</v>
      </c>
      <c r="K21" s="183" t="str">
        <f>IF(K58="-","-",K58/'1. Základné ukazovatele'!O$17*100)</f>
        <v>-</v>
      </c>
      <c r="L21" s="183" t="str">
        <f>IF(L58="-","-",L58/'1. Základné ukazovatele'!P$17*100)</f>
        <v>-</v>
      </c>
      <c r="M21" s="183" t="str">
        <f>IF(M58="-","-",M58/'1. Základné ukazovatele'!Q$17*100)</f>
        <v>-</v>
      </c>
      <c r="N21" s="183" t="str">
        <f>IF(N58="-","-",N58/'1. Základné ukazovatele'!R$17*100)</f>
        <v>-</v>
      </c>
      <c r="O21" s="183" t="str">
        <f>IF(O58="-","-",O58/'1. Základné ukazovatele'!S$17*100)</f>
        <v>-</v>
      </c>
      <c r="P21" s="183" t="str">
        <f>IF(P58="-","-",P58/'1. Základné ukazovatele'!T$17*100)</f>
        <v>-</v>
      </c>
      <c r="Q21" s="183" t="str">
        <f>IF(Q58="-","-",Q58/'1. Základné ukazovatele'!U$17*100)</f>
        <v>-</v>
      </c>
      <c r="R21" s="183" t="str">
        <f>IF(R58="-","-",R58/'1. Základné ukazovatele'!V$17*100)</f>
        <v>-</v>
      </c>
      <c r="S21" s="183" t="str">
        <f>IF(S58="-","-",S58/'1. Základné ukazovatele'!W$17*100)</f>
        <v>-</v>
      </c>
      <c r="T21" s="183" t="str">
        <f>IF(T58="-","-",T58/'1. Základné ukazovatele'!X$17*100)</f>
        <v>-</v>
      </c>
      <c r="U21" s="183" t="str">
        <f>IF(U58="-","-",U58/'1. Základné ukazovatele'!Y$17*100)</f>
        <v>-</v>
      </c>
      <c r="V21" s="183" t="str">
        <f>IF(V58="-","-",V58/'1. Základné ukazovatele'!Z$17*100)</f>
        <v>-</v>
      </c>
      <c r="W21" s="183" t="str">
        <f>IF(W58="-","-",W58/'1. Základné ukazovatele'!AA$17*100)</f>
        <v>-</v>
      </c>
      <c r="X21" s="183" t="str">
        <f>IF(X58="-","-",X58/'1. Základné ukazovatele'!AB$17*100)</f>
        <v>-</v>
      </c>
      <c r="Y21" s="183" t="str">
        <f>IF(Y58="-","-",Y58/'1. Základné ukazovatele'!AC$17*100)</f>
        <v>-</v>
      </c>
      <c r="Z21" s="183" t="str">
        <f>IF(Z58="-","-",Z58/'1. Základné ukazovatele'!AD$17*100)</f>
        <v>-</v>
      </c>
      <c r="AA21" s="183" t="str">
        <f>IF(AA58="-","-",AA58/'1. Základné ukazovatele'!AE$17*100)</f>
        <v>-</v>
      </c>
      <c r="AB21" s="183" t="str">
        <f>IF(AB58="-","-",AB58/'1. Základné ukazovatele'!AF$17*100)</f>
        <v>-</v>
      </c>
      <c r="AC21" s="183" t="str">
        <f>IF(AC58="-","-",AC58/'1. Základné ukazovatele'!AG$17*100)</f>
        <v>-</v>
      </c>
      <c r="AD21" s="183" t="str">
        <f>IF(AD58="-","-",AD58/'1. Základné ukazovatele'!AH$17*100)</f>
        <v>-</v>
      </c>
      <c r="AE21" s="183" t="str">
        <f>IF(AE58="-","-",AE58/'1. Základné ukazovatele'!AI$17*100)</f>
        <v>-</v>
      </c>
      <c r="AF21" s="183" t="str">
        <f>IF(AF58="-","-",AF58/'1. Základné ukazovatele'!AJ$17*100)</f>
        <v>-</v>
      </c>
      <c r="AG21" s="339" t="str">
        <f>IF(AG58="-","-",AG58/'1. Základné ukazovatele'!AK$17*100)</f>
        <v>-</v>
      </c>
      <c r="AH21" s="339" t="str">
        <f>IF(AH58="-","-",AH58/'1. Základné ukazovatele'!AL$17*100)</f>
        <v>-</v>
      </c>
      <c r="AI21" s="339" t="str">
        <f>IF(AI58="-","-",AI58/'1. Základné ukazovatele'!AM$17*100)</f>
        <v>-</v>
      </c>
      <c r="AJ21" s="339" t="str">
        <f>IF(AJ58="-","-",AJ58/'1. Základné ukazovatele'!AN$17*100)</f>
        <v>-</v>
      </c>
    </row>
    <row r="22" spans="1:36" ht="12.75">
      <c r="A22" s="182" t="str">
        <f t="shared" si="0"/>
        <v>Opatrenia vlády v boji s pandémiou COVID-19</v>
      </c>
      <c r="B22" s="182" t="str">
        <f t="shared" si="0"/>
        <v>Government measures against the COVID-19 pandemic</v>
      </c>
      <c r="C22" s="183" t="str">
        <f>IF(C59="-","-",C59/'1. Základné ukazovatele'!G$17*100)</f>
        <v>-</v>
      </c>
      <c r="D22" s="183" t="str">
        <f>IF(D59="-","-",D59/'1. Základné ukazovatele'!H$17*100)</f>
        <v>-</v>
      </c>
      <c r="E22" s="183" t="str">
        <f>IF(E59="-","-",E59/'1. Základné ukazovatele'!I$17*100)</f>
        <v>-</v>
      </c>
      <c r="F22" s="183" t="str">
        <f>IF(F59="-","-",F59/'1. Základné ukazovatele'!J$17*100)</f>
        <v>-</v>
      </c>
      <c r="G22" s="183" t="str">
        <f>IF(G59="-","-",G59/'1. Základné ukazovatele'!K$17*100)</f>
        <v>-</v>
      </c>
      <c r="H22" s="183" t="str">
        <f>IF(H59="-","-",H59/'1. Základné ukazovatele'!L$17*100)</f>
        <v>-</v>
      </c>
      <c r="I22" s="183" t="str">
        <f>IF(I59="-","-",I59/'1. Základné ukazovatele'!M$17*100)</f>
        <v>-</v>
      </c>
      <c r="J22" s="183" t="str">
        <f>IF(J59="-","-",J59/'1. Základné ukazovatele'!N$17*100)</f>
        <v>-</v>
      </c>
      <c r="K22" s="183" t="str">
        <f>IF(K59="-","-",K59/'1. Základné ukazovatele'!O$17*100)</f>
        <v>-</v>
      </c>
      <c r="L22" s="183" t="str">
        <f>IF(L59="-","-",L59/'1. Základné ukazovatele'!P$17*100)</f>
        <v>-</v>
      </c>
      <c r="M22" s="183" t="str">
        <f>IF(M59="-","-",M59/'1. Základné ukazovatele'!Q$17*100)</f>
        <v>-</v>
      </c>
      <c r="N22" s="183" t="str">
        <f>IF(N59="-","-",N59/'1. Základné ukazovatele'!R$17*100)</f>
        <v>-</v>
      </c>
      <c r="O22" s="183" t="str">
        <f>IF(O59="-","-",O59/'1. Základné ukazovatele'!S$17*100)</f>
        <v>-</v>
      </c>
      <c r="P22" s="183" t="str">
        <f>IF(P59="-","-",P59/'1. Základné ukazovatele'!T$17*100)</f>
        <v>-</v>
      </c>
      <c r="Q22" s="183" t="str">
        <f>IF(Q59="-","-",Q59/'1. Základné ukazovatele'!U$17*100)</f>
        <v>-</v>
      </c>
      <c r="R22" s="183" t="str">
        <f>IF(R59="-","-",R59/'1. Základné ukazovatele'!V$17*100)</f>
        <v>-</v>
      </c>
      <c r="S22" s="183" t="str">
        <f>IF(S59="-","-",S59/'1. Základné ukazovatele'!W$17*100)</f>
        <v>-</v>
      </c>
      <c r="T22" s="183" t="str">
        <f>IF(T59="-","-",T59/'1. Základné ukazovatele'!X$17*100)</f>
        <v>-</v>
      </c>
      <c r="U22" s="183" t="str">
        <f>IF(U59="-","-",U59/'1. Základné ukazovatele'!Y$17*100)</f>
        <v>-</v>
      </c>
      <c r="V22" s="183" t="str">
        <f>IF(V59="-","-",V59/'1. Základné ukazovatele'!Z$17*100)</f>
        <v>-</v>
      </c>
      <c r="W22" s="183" t="str">
        <f>IF(W59="-","-",W59/'1. Základné ukazovatele'!AA$17*100)</f>
        <v>-</v>
      </c>
      <c r="X22" s="183" t="str">
        <f>IF(X59="-","-",X59/'1. Základné ukazovatele'!AB$17*100)</f>
        <v>-</v>
      </c>
      <c r="Y22" s="183" t="str">
        <f>IF(Y59="-","-",Y59/'1. Základné ukazovatele'!AC$17*100)</f>
        <v>-</v>
      </c>
      <c r="Z22" s="183" t="str">
        <f>IF(Z59="-","-",Z59/'1. Základné ukazovatele'!AD$17*100)</f>
        <v>-</v>
      </c>
      <c r="AA22" s="183" t="str">
        <f>IF(AA59="-","-",AA59/'1. Základné ukazovatele'!AE$17*100)</f>
        <v>-</v>
      </c>
      <c r="AB22" s="183">
        <f>IF(AB59="-","-",AB59/'1. Základné ukazovatele'!AF$17*100)</f>
        <v>-2.2210413992473543</v>
      </c>
      <c r="AC22" s="183">
        <f>IF(AC59="-","-",AC59/'1. Základné ukazovatele'!AG$17*100)</f>
        <v>-3.304266561020587</v>
      </c>
      <c r="AD22" s="183">
        <f>IF(AD59="-","-",AD59/'1. Základné ukazovatele'!AH$17*100)</f>
        <v>-0.81058444437982524</v>
      </c>
      <c r="AE22" s="183">
        <f>IF(AE59="-","-",AE59/'1. Základné ukazovatele'!AI$17*100)</f>
        <v>-7.3485947225784359E-2</v>
      </c>
      <c r="AF22" s="183" t="str">
        <f>IF(AF59="-","-",AF59/'1. Základné ukazovatele'!AJ$17*100)</f>
        <v>-</v>
      </c>
      <c r="AG22" s="339" t="str">
        <f>IF(AG59="-","-",AG59/'1. Základné ukazovatele'!AK$17*100)</f>
        <v>-</v>
      </c>
      <c r="AH22" s="339" t="str">
        <f>IF(AH59="-","-",AH59/'1. Základné ukazovatele'!AL$17*100)</f>
        <v>-</v>
      </c>
      <c r="AI22" s="339" t="str">
        <f>IF(AI59="-","-",AI59/'1. Základné ukazovatele'!AM$17*100)</f>
        <v>-</v>
      </c>
      <c r="AJ22" s="339" t="str">
        <f>IF(AJ59="-","-",AJ59/'1. Základné ukazovatele'!AN$17*100)</f>
        <v>-</v>
      </c>
    </row>
    <row r="23" spans="1:36" ht="12.75">
      <c r="A23" s="182" t="str">
        <f t="shared" si="0"/>
        <v>Financovanie COVID19 opatrení z EU zdrojov</v>
      </c>
      <c r="B23" s="182" t="str">
        <f t="shared" si="0"/>
        <v>Financing measures related to the pandemic from EU sources</v>
      </c>
      <c r="C23" s="183" t="str">
        <f>IF(C60="-","-",C60/'1. Základné ukazovatele'!G$17*100)</f>
        <v>-</v>
      </c>
      <c r="D23" s="183" t="str">
        <f>IF(D60="-","-",D60/'1. Základné ukazovatele'!H$17*100)</f>
        <v>-</v>
      </c>
      <c r="E23" s="183" t="str">
        <f>IF(E60="-","-",E60/'1. Základné ukazovatele'!I$17*100)</f>
        <v>-</v>
      </c>
      <c r="F23" s="183" t="str">
        <f>IF(F60="-","-",F60/'1. Základné ukazovatele'!J$17*100)</f>
        <v>-</v>
      </c>
      <c r="G23" s="183" t="str">
        <f>IF(G60="-","-",G60/'1. Základné ukazovatele'!K$17*100)</f>
        <v>-</v>
      </c>
      <c r="H23" s="183" t="str">
        <f>IF(H60="-","-",H60/'1. Základné ukazovatele'!L$17*100)</f>
        <v>-</v>
      </c>
      <c r="I23" s="183" t="str">
        <f>IF(I60="-","-",I60/'1. Základné ukazovatele'!M$17*100)</f>
        <v>-</v>
      </c>
      <c r="J23" s="183" t="str">
        <f>IF(J60="-","-",J60/'1. Základné ukazovatele'!N$17*100)</f>
        <v>-</v>
      </c>
      <c r="K23" s="183" t="str">
        <f>IF(K60="-","-",K60/'1. Základné ukazovatele'!O$17*100)</f>
        <v>-</v>
      </c>
      <c r="L23" s="183" t="str">
        <f>IF(L60="-","-",L60/'1. Základné ukazovatele'!P$17*100)</f>
        <v>-</v>
      </c>
      <c r="M23" s="183" t="str">
        <f>IF(M60="-","-",M60/'1. Základné ukazovatele'!Q$17*100)</f>
        <v>-</v>
      </c>
      <c r="N23" s="183" t="str">
        <f>IF(N60="-","-",N60/'1. Základné ukazovatele'!R$17*100)</f>
        <v>-</v>
      </c>
      <c r="O23" s="183" t="str">
        <f>IF(O60="-","-",O60/'1. Základné ukazovatele'!S$17*100)</f>
        <v>-</v>
      </c>
      <c r="P23" s="183" t="str">
        <f>IF(P60="-","-",P60/'1. Základné ukazovatele'!T$17*100)</f>
        <v>-</v>
      </c>
      <c r="Q23" s="183" t="str">
        <f>IF(Q60="-","-",Q60/'1. Základné ukazovatele'!U$17*100)</f>
        <v>-</v>
      </c>
      <c r="R23" s="183" t="str">
        <f>IF(R60="-","-",R60/'1. Základné ukazovatele'!V$17*100)</f>
        <v>-</v>
      </c>
      <c r="S23" s="183" t="str">
        <f>IF(S60="-","-",S60/'1. Základné ukazovatele'!W$17*100)</f>
        <v>-</v>
      </c>
      <c r="T23" s="183" t="str">
        <f>IF(T60="-","-",T60/'1. Základné ukazovatele'!X$17*100)</f>
        <v>-</v>
      </c>
      <c r="U23" s="183" t="str">
        <f>IF(U60="-","-",U60/'1. Základné ukazovatele'!Y$17*100)</f>
        <v>-</v>
      </c>
      <c r="V23" s="183" t="str">
        <f>IF(V60="-","-",V60/'1. Základné ukazovatele'!Z$17*100)</f>
        <v>-</v>
      </c>
      <c r="W23" s="183" t="str">
        <f>IF(W60="-","-",W60/'1. Základné ukazovatele'!AA$17*100)</f>
        <v>-</v>
      </c>
      <c r="X23" s="183" t="str">
        <f>IF(X60="-","-",X60/'1. Základné ukazovatele'!AB$17*100)</f>
        <v>-</v>
      </c>
      <c r="Y23" s="183" t="str">
        <f>IF(Y60="-","-",Y60/'1. Základné ukazovatele'!AC$17*100)</f>
        <v>-</v>
      </c>
      <c r="Z23" s="183" t="str">
        <f>IF(Z60="-","-",Z60/'1. Základné ukazovatele'!AD$17*100)</f>
        <v>-</v>
      </c>
      <c r="AA23" s="183" t="str">
        <f>IF(AA60="-","-",AA60/'1. Základné ukazovatele'!AE$17*100)</f>
        <v>-</v>
      </c>
      <c r="AB23" s="183">
        <f>IF(AB60="-","-",AB60/'1. Základné ukazovatele'!AF$17*100)</f>
        <v>0.43814500755932428</v>
      </c>
      <c r="AC23" s="183">
        <f>IF(AC60="-","-",AC60/'1. Základné ukazovatele'!AG$17*100)</f>
        <v>0.37352783922851662</v>
      </c>
      <c r="AD23" s="183">
        <f>IF(AD60="-","-",AD60/'1. Základné ukazovatele'!AH$17*100)</f>
        <v>0.17796129632591345</v>
      </c>
      <c r="AE23" s="183" t="str">
        <f>IF(AE60="-","-",AE60/'1. Základné ukazovatele'!AI$17*100)</f>
        <v>-</v>
      </c>
      <c r="AF23" s="183" t="str">
        <f>IF(AF60="-","-",AF60/'1. Základné ukazovatele'!AJ$17*100)</f>
        <v>-</v>
      </c>
      <c r="AG23" s="339" t="str">
        <f>IF(AG60="-","-",AG60/'1. Základné ukazovatele'!AK$17*100)</f>
        <v>-</v>
      </c>
      <c r="AH23" s="339" t="str">
        <f>IF(AH60="-","-",AH60/'1. Základné ukazovatele'!AL$17*100)</f>
        <v>-</v>
      </c>
      <c r="AI23" s="339" t="str">
        <f>IF(AI60="-","-",AI60/'1. Základné ukazovatele'!AM$17*100)</f>
        <v>-</v>
      </c>
      <c r="AJ23" s="339" t="str">
        <f>IF(AJ60="-","-",AJ60/'1. Základné ukazovatele'!AN$17*100)</f>
        <v>-</v>
      </c>
    </row>
    <row r="24" spans="1:36" ht="18" customHeight="1">
      <c r="A24" s="182" t="str">
        <f t="shared" si="0"/>
        <v>Špeciálny odvod do EÚ - podhodnotené preclievanie tovaru z III. krajín</v>
      </c>
      <c r="B24" s="182" t="str">
        <f t="shared" si="0"/>
        <v>Special levy to the EU - undervalued customs clearance of goods from III. countries</v>
      </c>
      <c r="C24" s="183" t="str">
        <f>IF(C61="-","-",C61/'1. Základné ukazovatele'!G$17*100)</f>
        <v>-</v>
      </c>
      <c r="D24" s="183" t="str">
        <f>IF(D61="-","-",D61/'1. Základné ukazovatele'!H$17*100)</f>
        <v>-</v>
      </c>
      <c r="E24" s="183" t="str">
        <f>IF(E61="-","-",E61/'1. Základné ukazovatele'!I$17*100)</f>
        <v>-</v>
      </c>
      <c r="F24" s="183" t="str">
        <f>IF(F61="-","-",F61/'1. Základné ukazovatele'!J$17*100)</f>
        <v>-</v>
      </c>
      <c r="G24" s="183" t="str">
        <f>IF(G61="-","-",G61/'1. Základné ukazovatele'!K$17*100)</f>
        <v>-</v>
      </c>
      <c r="H24" s="183" t="str">
        <f>IF(H61="-","-",H61/'1. Základné ukazovatele'!L$17*100)</f>
        <v>-</v>
      </c>
      <c r="I24" s="183" t="str">
        <f>IF(I61="-","-",I61/'1. Základné ukazovatele'!M$17*100)</f>
        <v>-</v>
      </c>
      <c r="J24" s="183" t="str">
        <f>IF(J61="-","-",J61/'1. Základné ukazovatele'!N$17*100)</f>
        <v>-</v>
      </c>
      <c r="K24" s="183" t="str">
        <f>IF(K61="-","-",K61/'1. Základné ukazovatele'!O$17*100)</f>
        <v>-</v>
      </c>
      <c r="L24" s="183" t="str">
        <f>IF(L61="-","-",L61/'1. Základné ukazovatele'!P$17*100)</f>
        <v>-</v>
      </c>
      <c r="M24" s="183" t="str">
        <f>IF(M61="-","-",M61/'1. Základné ukazovatele'!Q$17*100)</f>
        <v>-</v>
      </c>
      <c r="N24" s="183" t="str">
        <f>IF(N61="-","-",N61/'1. Základné ukazovatele'!R$17*100)</f>
        <v>-</v>
      </c>
      <c r="O24" s="183" t="str">
        <f>IF(O61="-","-",O61/'1. Základné ukazovatele'!S$17*100)</f>
        <v>-</v>
      </c>
      <c r="P24" s="183" t="str">
        <f>IF(P61="-","-",P61/'1. Základné ukazovatele'!T$17*100)</f>
        <v>-</v>
      </c>
      <c r="Q24" s="183" t="str">
        <f>IF(Q61="-","-",Q61/'1. Základné ukazovatele'!U$17*100)</f>
        <v>-</v>
      </c>
      <c r="R24" s="183" t="str">
        <f>IF(R61="-","-",R61/'1. Základné ukazovatele'!V$17*100)</f>
        <v>-</v>
      </c>
      <c r="S24" s="183" t="str">
        <f>IF(S61="-","-",S61/'1. Základné ukazovatele'!W$17*100)</f>
        <v>-</v>
      </c>
      <c r="T24" s="183" t="str">
        <f>IF(T61="-","-",T61/'1. Základné ukazovatele'!X$17*100)</f>
        <v>-</v>
      </c>
      <c r="U24" s="183" t="str">
        <f>IF(U61="-","-",U61/'1. Základné ukazovatele'!Y$17*100)</f>
        <v>-</v>
      </c>
      <c r="V24" s="183" t="str">
        <f>IF(V61="-","-",V61/'1. Základné ukazovatele'!Z$17*100)</f>
        <v>-</v>
      </c>
      <c r="W24" s="183" t="str">
        <f>IF(W61="-","-",W61/'1. Základné ukazovatele'!AA$17*100)</f>
        <v>-</v>
      </c>
      <c r="X24" s="183" t="str">
        <f>IF(X61="-","-",X61/'1. Základné ukazovatele'!AB$17*100)</f>
        <v>-</v>
      </c>
      <c r="Y24" s="183" t="str">
        <f>IF(Y61="-","-",Y61/'1. Základné ukazovatele'!AC$17*100)</f>
        <v>-</v>
      </c>
      <c r="Z24" s="183" t="str">
        <f>IF(Z61="-","-",Z61/'1. Základné ukazovatele'!AD$17*100)</f>
        <v>-</v>
      </c>
      <c r="AA24" s="183" t="str">
        <f>IF(AA61="-","-",AA61/'1. Základné ukazovatele'!AE$17*100)</f>
        <v>-</v>
      </c>
      <c r="AB24" s="183" t="str">
        <f>IF(AB61="-","-",AB61/'1. Základné ukazovatele'!AF$17*100)</f>
        <v>-</v>
      </c>
      <c r="AC24" s="183">
        <f>IF(AC61="-","-",AC61/'1. Základné ukazovatele'!AG$17*100)</f>
        <v>-0.27199105299043003</v>
      </c>
      <c r="AD24" s="183" t="str">
        <f>IF(AD61="-","-",AD61/'1. Základné ukazovatele'!AH$17*100)</f>
        <v>-</v>
      </c>
      <c r="AE24" s="183" t="str">
        <f>IF(AE61="-","-",AE61/'1. Základné ukazovatele'!AI$17*100)</f>
        <v>-</v>
      </c>
      <c r="AF24" s="183" t="str">
        <f>IF(AF61="-","-",AF61/'1. Základné ukazovatele'!AJ$17*100)</f>
        <v>-</v>
      </c>
      <c r="AG24" s="339" t="str">
        <f>IF(AG61="-","-",AG61/'1. Základné ukazovatele'!AK$17*100)</f>
        <v>-</v>
      </c>
      <c r="AH24" s="339" t="str">
        <f>IF(AH61="-","-",AH61/'1. Základné ukazovatele'!AL$17*100)</f>
        <v>-</v>
      </c>
      <c r="AI24" s="339" t="str">
        <f>IF(AI61="-","-",AI61/'1. Základné ukazovatele'!AM$17*100)</f>
        <v>-</v>
      </c>
      <c r="AJ24" s="339" t="str">
        <f>IF(AJ61="-","-",AJ61/'1. Základné ukazovatele'!AN$17*100)</f>
        <v>-</v>
      </c>
    </row>
    <row r="25" spans="1:36" ht="12.75">
      <c r="A25" s="182" t="str">
        <f t="shared" si="0"/>
        <v>Výdavky vlády vyvolané vojnou na Ukrajine</v>
      </c>
      <c r="B25" s="182" t="str">
        <f t="shared" si="0"/>
        <v>Expenses caused by the war in Ukraine</v>
      </c>
      <c r="C25" s="183" t="str">
        <f>IF(C62="-","-",C62/'1. Základné ukazovatele'!G$17*100)</f>
        <v>-</v>
      </c>
      <c r="D25" s="183" t="str">
        <f>IF(D62="-","-",D62/'1. Základné ukazovatele'!H$17*100)</f>
        <v>-</v>
      </c>
      <c r="E25" s="183" t="str">
        <f>IF(E62="-","-",E62/'1. Základné ukazovatele'!I$17*100)</f>
        <v>-</v>
      </c>
      <c r="F25" s="183" t="str">
        <f>IF(F62="-","-",F62/'1. Základné ukazovatele'!J$17*100)</f>
        <v>-</v>
      </c>
      <c r="G25" s="183" t="str">
        <f>IF(G62="-","-",G62/'1. Základné ukazovatele'!K$17*100)</f>
        <v>-</v>
      </c>
      <c r="H25" s="183" t="str">
        <f>IF(H62="-","-",H62/'1. Základné ukazovatele'!L$17*100)</f>
        <v>-</v>
      </c>
      <c r="I25" s="183" t="str">
        <f>IF(I62="-","-",I62/'1. Základné ukazovatele'!M$17*100)</f>
        <v>-</v>
      </c>
      <c r="J25" s="183" t="str">
        <f>IF(J62="-","-",J62/'1. Základné ukazovatele'!N$17*100)</f>
        <v>-</v>
      </c>
      <c r="K25" s="183" t="str">
        <f>IF(K62="-","-",K62/'1. Základné ukazovatele'!O$17*100)</f>
        <v>-</v>
      </c>
      <c r="L25" s="183" t="str">
        <f>IF(L62="-","-",L62/'1. Základné ukazovatele'!P$17*100)</f>
        <v>-</v>
      </c>
      <c r="M25" s="183" t="str">
        <f>IF(M62="-","-",M62/'1. Základné ukazovatele'!Q$17*100)</f>
        <v>-</v>
      </c>
      <c r="N25" s="183" t="str">
        <f>IF(N62="-","-",N62/'1. Základné ukazovatele'!R$17*100)</f>
        <v>-</v>
      </c>
      <c r="O25" s="183" t="str">
        <f>IF(O62="-","-",O62/'1. Základné ukazovatele'!S$17*100)</f>
        <v>-</v>
      </c>
      <c r="P25" s="183" t="str">
        <f>IF(P62="-","-",P62/'1. Základné ukazovatele'!T$17*100)</f>
        <v>-</v>
      </c>
      <c r="Q25" s="183" t="str">
        <f>IF(Q62="-","-",Q62/'1. Základné ukazovatele'!U$17*100)</f>
        <v>-</v>
      </c>
      <c r="R25" s="183" t="str">
        <f>IF(R62="-","-",R62/'1. Základné ukazovatele'!V$17*100)</f>
        <v>-</v>
      </c>
      <c r="S25" s="183" t="str">
        <f>IF(S62="-","-",S62/'1. Základné ukazovatele'!W$17*100)</f>
        <v>-</v>
      </c>
      <c r="T25" s="183" t="str">
        <f>IF(T62="-","-",T62/'1. Základné ukazovatele'!X$17*100)</f>
        <v>-</v>
      </c>
      <c r="U25" s="183" t="str">
        <f>IF(U62="-","-",U62/'1. Základné ukazovatele'!Y$17*100)</f>
        <v>-</v>
      </c>
      <c r="V25" s="183" t="str">
        <f>IF(V62="-","-",V62/'1. Základné ukazovatele'!Z$17*100)</f>
        <v>-</v>
      </c>
      <c r="W25" s="183" t="str">
        <f>IF(W62="-","-",W62/'1. Základné ukazovatele'!AA$17*100)</f>
        <v>-</v>
      </c>
      <c r="X25" s="183" t="str">
        <f>IF(X62="-","-",X62/'1. Základné ukazovatele'!AB$17*100)</f>
        <v>-</v>
      </c>
      <c r="Y25" s="183" t="str">
        <f>IF(Y62="-","-",Y62/'1. Základné ukazovatele'!AC$17*100)</f>
        <v>-</v>
      </c>
      <c r="Z25" s="183" t="str">
        <f>IF(Z62="-","-",Z62/'1. Základné ukazovatele'!AD$17*100)</f>
        <v>-</v>
      </c>
      <c r="AA25" s="183" t="str">
        <f>IF(AA62="-","-",AA62/'1. Základné ukazovatele'!AE$17*100)</f>
        <v>-</v>
      </c>
      <c r="AB25" s="183" t="str">
        <f>IF(AB62="-","-",AB62/'1. Základné ukazovatele'!AF$17*100)</f>
        <v>-</v>
      </c>
      <c r="AC25" s="183" t="str">
        <f>IF(AC62="-","-",AC62/'1. Základné ukazovatele'!AG$17*100)</f>
        <v>-</v>
      </c>
      <c r="AD25" s="183">
        <f>IF(AD62="-","-",AD62/'1. Základné ukazovatele'!AH$17*100)</f>
        <v>-0.1759739528053621</v>
      </c>
      <c r="AE25" s="183">
        <f>IF(AE62="-","-",AE62/'1. Základné ukazovatele'!AI$17*100)</f>
        <v>-0.12261170671516201</v>
      </c>
      <c r="AF25" s="183">
        <f>IF(AF62="-","-",AF62/'1. Základné ukazovatele'!AJ$17*100)</f>
        <v>-7.4789437584885612E-2</v>
      </c>
      <c r="AG25" s="339">
        <f>IF(AG62="-","-",AG62/'1. Základné ukazovatele'!AK$17*100)</f>
        <v>-1.0898971444878659E-2</v>
      </c>
      <c r="AH25" s="339">
        <f>IF(AH62="-","-",AH62/'1. Základné ukazovatele'!AL$17*100)</f>
        <v>-1.0344542038445259E-2</v>
      </c>
      <c r="AI25" s="339" t="str">
        <f>IF(AI62="-","-",AI62/'1. Základné ukazovatele'!AM$17*100)</f>
        <v>-</v>
      </c>
      <c r="AJ25" s="339" t="str">
        <f>IF(AJ62="-","-",AJ62/'1. Základné ukazovatele'!AN$17*100)</f>
        <v>-</v>
      </c>
    </row>
    <row r="26" spans="1:36" ht="18" customHeight="1">
      <c r="A26" s="182" t="str">
        <f t="shared" si="0"/>
        <v>Preplatenie nákladov súvisiacich s vojnou na Ukrajine z EÚ zdrojov (Európsky mierový nástroj a EŠIF)</v>
      </c>
      <c r="B26" s="182" t="str">
        <f t="shared" si="0"/>
        <v>Reimbursement of costs related to the war in Ukraine from EU sources (European Peace Facility and ESIF)</v>
      </c>
      <c r="C26" s="183" t="str">
        <f>IF(C63="-","-",C63/'1. Základné ukazovatele'!G$17*100)</f>
        <v>-</v>
      </c>
      <c r="D26" s="183" t="str">
        <f>IF(D63="-","-",D63/'1. Základné ukazovatele'!H$17*100)</f>
        <v>-</v>
      </c>
      <c r="E26" s="183" t="str">
        <f>IF(E63="-","-",E63/'1. Základné ukazovatele'!I$17*100)</f>
        <v>-</v>
      </c>
      <c r="F26" s="183" t="str">
        <f>IF(F63="-","-",F63/'1. Základné ukazovatele'!J$17*100)</f>
        <v>-</v>
      </c>
      <c r="G26" s="183" t="str">
        <f>IF(G63="-","-",G63/'1. Základné ukazovatele'!K$17*100)</f>
        <v>-</v>
      </c>
      <c r="H26" s="183" t="str">
        <f>IF(H63="-","-",H63/'1. Základné ukazovatele'!L$17*100)</f>
        <v>-</v>
      </c>
      <c r="I26" s="183" t="str">
        <f>IF(I63="-","-",I63/'1. Základné ukazovatele'!M$17*100)</f>
        <v>-</v>
      </c>
      <c r="J26" s="183" t="str">
        <f>IF(J63="-","-",J63/'1. Základné ukazovatele'!N$17*100)</f>
        <v>-</v>
      </c>
      <c r="K26" s="183" t="str">
        <f>IF(K63="-","-",K63/'1. Základné ukazovatele'!O$17*100)</f>
        <v>-</v>
      </c>
      <c r="L26" s="183" t="str">
        <f>IF(L63="-","-",L63/'1. Základné ukazovatele'!P$17*100)</f>
        <v>-</v>
      </c>
      <c r="M26" s="183" t="str">
        <f>IF(M63="-","-",M63/'1. Základné ukazovatele'!Q$17*100)</f>
        <v>-</v>
      </c>
      <c r="N26" s="183" t="str">
        <f>IF(N63="-","-",N63/'1. Základné ukazovatele'!R$17*100)</f>
        <v>-</v>
      </c>
      <c r="O26" s="183" t="str">
        <f>IF(O63="-","-",O63/'1. Základné ukazovatele'!S$17*100)</f>
        <v>-</v>
      </c>
      <c r="P26" s="183" t="str">
        <f>IF(P63="-","-",P63/'1. Základné ukazovatele'!T$17*100)</f>
        <v>-</v>
      </c>
      <c r="Q26" s="183" t="str">
        <f>IF(Q63="-","-",Q63/'1. Základné ukazovatele'!U$17*100)</f>
        <v>-</v>
      </c>
      <c r="R26" s="183" t="str">
        <f>IF(R63="-","-",R63/'1. Základné ukazovatele'!V$17*100)</f>
        <v>-</v>
      </c>
      <c r="S26" s="183" t="str">
        <f>IF(S63="-","-",S63/'1. Základné ukazovatele'!W$17*100)</f>
        <v>-</v>
      </c>
      <c r="T26" s="183" t="str">
        <f>IF(T63="-","-",T63/'1. Základné ukazovatele'!X$17*100)</f>
        <v>-</v>
      </c>
      <c r="U26" s="183" t="str">
        <f>IF(U63="-","-",U63/'1. Základné ukazovatele'!Y$17*100)</f>
        <v>-</v>
      </c>
      <c r="V26" s="183" t="str">
        <f>IF(V63="-","-",V63/'1. Základné ukazovatele'!Z$17*100)</f>
        <v>-</v>
      </c>
      <c r="W26" s="183" t="str">
        <f>IF(W63="-","-",W63/'1. Základné ukazovatele'!AA$17*100)</f>
        <v>-</v>
      </c>
      <c r="X26" s="183" t="str">
        <f>IF(X63="-","-",X63/'1. Základné ukazovatele'!AB$17*100)</f>
        <v>-</v>
      </c>
      <c r="Y26" s="183" t="str">
        <f>IF(Y63="-","-",Y63/'1. Základné ukazovatele'!AC$17*100)</f>
        <v>-</v>
      </c>
      <c r="Z26" s="183" t="str">
        <f>IF(Z63="-","-",Z63/'1. Základné ukazovatele'!AD$17*100)</f>
        <v>-</v>
      </c>
      <c r="AA26" s="183" t="str">
        <f>IF(AA63="-","-",AA63/'1. Základné ukazovatele'!AE$17*100)</f>
        <v>-</v>
      </c>
      <c r="AB26" s="183" t="str">
        <f>IF(AB63="-","-",AB63/'1. Základné ukazovatele'!AF$17*100)</f>
        <v>-</v>
      </c>
      <c r="AC26" s="183" t="str">
        <f>IF(AC63="-","-",AC63/'1. Základné ukazovatele'!AG$17*100)</f>
        <v>-</v>
      </c>
      <c r="AD26" s="183">
        <f>IF(AD63="-","-",AD63/'1. Základné ukazovatele'!AH$17*100)</f>
        <v>3.6802657787987615E-2</v>
      </c>
      <c r="AE26" s="183">
        <f>IF(AE63="-","-",AE63/'1. Základné ukazovatele'!AI$17*100)</f>
        <v>0.25695855392576467</v>
      </c>
      <c r="AF26" s="183">
        <f>IF(AF63="-","-",AF63/'1. Základné ukazovatele'!AJ$17*100)</f>
        <v>4.9318586617867213E-2</v>
      </c>
      <c r="AG26" s="339" t="str">
        <f>IF(AG63="-","-",AG63/'1. Základné ukazovatele'!AK$17*100)</f>
        <v>-</v>
      </c>
      <c r="AH26" s="339" t="str">
        <f>IF(AH63="-","-",AH63/'1. Základné ukazovatele'!AL$17*100)</f>
        <v>-</v>
      </c>
      <c r="AI26" s="339" t="str">
        <f>IF(AI63="-","-",AI63/'1. Základné ukazovatele'!AM$17*100)</f>
        <v>-</v>
      </c>
      <c r="AJ26" s="339" t="str">
        <f>IF(AJ63="-","-",AJ63/'1. Základné ukazovatele'!AN$17*100)</f>
        <v>-</v>
      </c>
    </row>
    <row r="27" spans="1:36" ht="12.75">
      <c r="A27" s="182" t="str">
        <f t="shared" ref="A27:B34" si="1">A64</f>
        <v>Jednorazová podpora pre ľudí ohrozených infláciou</v>
      </c>
      <c r="B27" s="182" t="str">
        <f t="shared" si="1"/>
        <v>One-off support for people at risk of inflation</v>
      </c>
      <c r="C27" s="183" t="str">
        <f>IF(C64="-","-",C64/'1. Základné ukazovatele'!G$17*100)</f>
        <v>-</v>
      </c>
      <c r="D27" s="183" t="str">
        <f>IF(D64="-","-",D64/'1. Základné ukazovatele'!H$17*100)</f>
        <v>-</v>
      </c>
      <c r="E27" s="183" t="str">
        <f>IF(E64="-","-",E64/'1. Základné ukazovatele'!I$17*100)</f>
        <v>-</v>
      </c>
      <c r="F27" s="183" t="str">
        <f>IF(F64="-","-",F64/'1. Základné ukazovatele'!J$17*100)</f>
        <v>-</v>
      </c>
      <c r="G27" s="183" t="str">
        <f>IF(G64="-","-",G64/'1. Základné ukazovatele'!K$17*100)</f>
        <v>-</v>
      </c>
      <c r="H27" s="183" t="str">
        <f>IF(H64="-","-",H64/'1. Základné ukazovatele'!L$17*100)</f>
        <v>-</v>
      </c>
      <c r="I27" s="183" t="str">
        <f>IF(I64="-","-",I64/'1. Základné ukazovatele'!M$17*100)</f>
        <v>-</v>
      </c>
      <c r="J27" s="183" t="str">
        <f>IF(J64="-","-",J64/'1. Základné ukazovatele'!N$17*100)</f>
        <v>-</v>
      </c>
      <c r="K27" s="183" t="str">
        <f>IF(K64="-","-",K64/'1. Základné ukazovatele'!O$17*100)</f>
        <v>-</v>
      </c>
      <c r="L27" s="183" t="str">
        <f>IF(L64="-","-",L64/'1. Základné ukazovatele'!P$17*100)</f>
        <v>-</v>
      </c>
      <c r="M27" s="183" t="str">
        <f>IF(M64="-","-",M64/'1. Základné ukazovatele'!Q$17*100)</f>
        <v>-</v>
      </c>
      <c r="N27" s="183" t="str">
        <f>IF(N64="-","-",N64/'1. Základné ukazovatele'!R$17*100)</f>
        <v>-</v>
      </c>
      <c r="O27" s="183" t="str">
        <f>IF(O64="-","-",O64/'1. Základné ukazovatele'!S$17*100)</f>
        <v>-</v>
      </c>
      <c r="P27" s="183" t="str">
        <f>IF(P64="-","-",P64/'1. Základné ukazovatele'!T$17*100)</f>
        <v>-</v>
      </c>
      <c r="Q27" s="183" t="str">
        <f>IF(Q64="-","-",Q64/'1. Základné ukazovatele'!U$17*100)</f>
        <v>-</v>
      </c>
      <c r="R27" s="183" t="str">
        <f>IF(R64="-","-",R64/'1. Základné ukazovatele'!V$17*100)</f>
        <v>-</v>
      </c>
      <c r="S27" s="183" t="str">
        <f>IF(S64="-","-",S64/'1. Základné ukazovatele'!W$17*100)</f>
        <v>-</v>
      </c>
      <c r="T27" s="183" t="str">
        <f>IF(T64="-","-",T64/'1. Základné ukazovatele'!X$17*100)</f>
        <v>-</v>
      </c>
      <c r="U27" s="183" t="str">
        <f>IF(U64="-","-",U64/'1. Základné ukazovatele'!Y$17*100)</f>
        <v>-</v>
      </c>
      <c r="V27" s="183" t="str">
        <f>IF(V64="-","-",V64/'1. Základné ukazovatele'!Z$17*100)</f>
        <v>-</v>
      </c>
      <c r="W27" s="183" t="str">
        <f>IF(W64="-","-",W64/'1. Základné ukazovatele'!AA$17*100)</f>
        <v>-</v>
      </c>
      <c r="X27" s="183" t="str">
        <f>IF(X64="-","-",X64/'1. Základné ukazovatele'!AB$17*100)</f>
        <v>-</v>
      </c>
      <c r="Y27" s="183" t="str">
        <f>IF(Y64="-","-",Y64/'1. Základné ukazovatele'!AC$17*100)</f>
        <v>-</v>
      </c>
      <c r="Z27" s="183" t="str">
        <f>IF(Z64="-","-",Z64/'1. Základné ukazovatele'!AD$17*100)</f>
        <v>-</v>
      </c>
      <c r="AA27" s="183" t="str">
        <f>IF(AA64="-","-",AA64/'1. Základné ukazovatele'!AE$17*100)</f>
        <v>-</v>
      </c>
      <c r="AB27" s="183" t="str">
        <f>IF(AB64="-","-",AB64/'1. Základné ukazovatele'!AF$17*100)</f>
        <v>-</v>
      </c>
      <c r="AC27" s="183" t="str">
        <f>IF(AC64="-","-",AC64/'1. Základné ukazovatele'!AG$17*100)</f>
        <v>-</v>
      </c>
      <c r="AD27" s="183">
        <f>IF(AD64="-","-",AD64/'1. Základné ukazovatele'!AH$17*100)</f>
        <v>-0.10203823296354993</v>
      </c>
      <c r="AE27" s="183" t="str">
        <f>IF(AE64="-","-",AE64/'1. Základné ukazovatele'!AI$17*100)</f>
        <v>-</v>
      </c>
      <c r="AF27" s="183" t="str">
        <f>IF(AF64="-","-",AF64/'1. Základné ukazovatele'!AJ$17*100)</f>
        <v>-</v>
      </c>
      <c r="AG27" s="339" t="str">
        <f>IF(AG64="-","-",AG64/'1. Základné ukazovatele'!AK$17*100)</f>
        <v>-</v>
      </c>
      <c r="AH27" s="339" t="str">
        <f>IF(AH64="-","-",AH64/'1. Základné ukazovatele'!AL$17*100)</f>
        <v>-</v>
      </c>
      <c r="AI27" s="339" t="str">
        <f>IF(AI64="-","-",AI64/'1. Základné ukazovatele'!AM$17*100)</f>
        <v>-</v>
      </c>
      <c r="AJ27" s="339" t="str">
        <f>IF(AJ64="-","-",AJ64/'1. Základné ukazovatele'!AN$17*100)</f>
        <v>-</v>
      </c>
    </row>
    <row r="28" spans="1:36" ht="12.75">
      <c r="A28" s="182" t="str">
        <f t="shared" si="1"/>
        <v>Vyplatenie 14. dôchodkov</v>
      </c>
      <c r="B28" s="182" t="str">
        <f t="shared" si="1"/>
        <v>Payment of 14th pensions</v>
      </c>
      <c r="C28" s="183" t="str">
        <f>IF(C65="-","-",C65/'1. Základné ukazovatele'!G$17*100)</f>
        <v>-</v>
      </c>
      <c r="D28" s="183" t="str">
        <f>IF(D65="-","-",D65/'1. Základné ukazovatele'!H$17*100)</f>
        <v>-</v>
      </c>
      <c r="E28" s="183" t="str">
        <f>IF(E65="-","-",E65/'1. Základné ukazovatele'!I$17*100)</f>
        <v>-</v>
      </c>
      <c r="F28" s="183" t="str">
        <f>IF(F65="-","-",F65/'1. Základné ukazovatele'!J$17*100)</f>
        <v>-</v>
      </c>
      <c r="G28" s="183" t="str">
        <f>IF(G65="-","-",G65/'1. Základné ukazovatele'!K$17*100)</f>
        <v>-</v>
      </c>
      <c r="H28" s="183" t="str">
        <f>IF(H65="-","-",H65/'1. Základné ukazovatele'!L$17*100)</f>
        <v>-</v>
      </c>
      <c r="I28" s="183" t="str">
        <f>IF(I65="-","-",I65/'1. Základné ukazovatele'!M$17*100)</f>
        <v>-</v>
      </c>
      <c r="J28" s="183" t="str">
        <f>IF(J65="-","-",J65/'1. Základné ukazovatele'!N$17*100)</f>
        <v>-</v>
      </c>
      <c r="K28" s="183" t="str">
        <f>IF(K65="-","-",K65/'1. Základné ukazovatele'!O$17*100)</f>
        <v>-</v>
      </c>
      <c r="L28" s="183" t="str">
        <f>IF(L65="-","-",L65/'1. Základné ukazovatele'!P$17*100)</f>
        <v>-</v>
      </c>
      <c r="M28" s="183" t="str">
        <f>IF(M65="-","-",M65/'1. Základné ukazovatele'!Q$17*100)</f>
        <v>-</v>
      </c>
      <c r="N28" s="183" t="str">
        <f>IF(N65="-","-",N65/'1. Základné ukazovatele'!R$17*100)</f>
        <v>-</v>
      </c>
      <c r="O28" s="183" t="str">
        <f>IF(O65="-","-",O65/'1. Základné ukazovatele'!S$17*100)</f>
        <v>-</v>
      </c>
      <c r="P28" s="183" t="str">
        <f>IF(P65="-","-",P65/'1. Základné ukazovatele'!T$17*100)</f>
        <v>-</v>
      </c>
      <c r="Q28" s="183" t="str">
        <f>IF(Q65="-","-",Q65/'1. Základné ukazovatele'!U$17*100)</f>
        <v>-</v>
      </c>
      <c r="R28" s="183" t="str">
        <f>IF(R65="-","-",R65/'1. Základné ukazovatele'!V$17*100)</f>
        <v>-</v>
      </c>
      <c r="S28" s="183" t="str">
        <f>IF(S65="-","-",S65/'1. Základné ukazovatele'!W$17*100)</f>
        <v>-</v>
      </c>
      <c r="T28" s="183" t="str">
        <f>IF(T65="-","-",T65/'1. Základné ukazovatele'!X$17*100)</f>
        <v>-</v>
      </c>
      <c r="U28" s="183" t="str">
        <f>IF(U65="-","-",U65/'1. Základné ukazovatele'!Y$17*100)</f>
        <v>-</v>
      </c>
      <c r="V28" s="183" t="str">
        <f>IF(V65="-","-",V65/'1. Základné ukazovatele'!Z$17*100)</f>
        <v>-</v>
      </c>
      <c r="W28" s="183" t="str">
        <f>IF(W65="-","-",W65/'1. Základné ukazovatele'!AA$17*100)</f>
        <v>-</v>
      </c>
      <c r="X28" s="183" t="str">
        <f>IF(X65="-","-",X65/'1. Základné ukazovatele'!AB$17*100)</f>
        <v>-</v>
      </c>
      <c r="Y28" s="183" t="str">
        <f>IF(Y65="-","-",Y65/'1. Základné ukazovatele'!AC$17*100)</f>
        <v>-</v>
      </c>
      <c r="Z28" s="183" t="str">
        <f>IF(Z65="-","-",Z65/'1. Základné ukazovatele'!AD$17*100)</f>
        <v>-</v>
      </c>
      <c r="AA28" s="183" t="str">
        <f>IF(AA65="-","-",AA65/'1. Základné ukazovatele'!AE$17*100)</f>
        <v>-</v>
      </c>
      <c r="AB28" s="183" t="str">
        <f>IF(AB65="-","-",AB65/'1. Základné ukazovatele'!AF$17*100)</f>
        <v>-</v>
      </c>
      <c r="AC28" s="183" t="str">
        <f>IF(AC65="-","-",AC65/'1. Základné ukazovatele'!AG$17*100)</f>
        <v>-</v>
      </c>
      <c r="AD28" s="183">
        <f>IF(AD65="-","-",AD65/'1. Základné ukazovatele'!AH$17*100)</f>
        <v>-0.18901118073830675</v>
      </c>
      <c r="AE28" s="183" t="str">
        <f>IF(AE65="-","-",AE65/'1. Základné ukazovatele'!AI$17*100)</f>
        <v>-</v>
      </c>
      <c r="AF28" s="183" t="str">
        <f>IF(AF65="-","-",AF65/'1. Základné ukazovatele'!AJ$17*100)</f>
        <v>-</v>
      </c>
      <c r="AG28" s="339" t="str">
        <f>IF(AG65="-","-",AG65/'1. Základné ukazovatele'!AK$17*100)</f>
        <v>-</v>
      </c>
      <c r="AH28" s="339" t="str">
        <f>IF(AH65="-","-",AH65/'1. Základné ukazovatele'!AL$17*100)</f>
        <v>-</v>
      </c>
      <c r="AI28" s="339" t="str">
        <f>IF(AI65="-","-",AI65/'1. Základné ukazovatele'!AM$17*100)</f>
        <v>-</v>
      </c>
      <c r="AJ28" s="339" t="str">
        <f>IF(AJ65="-","-",AJ65/'1. Základné ukazovatele'!AN$17*100)</f>
        <v>-</v>
      </c>
    </row>
    <row r="29" spans="1:36" ht="12.75">
      <c r="A29" s="182" t="str">
        <f t="shared" si="1"/>
        <v>Dotácie pre sociálne služby</v>
      </c>
      <c r="B29" s="182" t="str">
        <f t="shared" si="1"/>
        <v>Subsidies for social services</v>
      </c>
      <c r="C29" s="183" t="str">
        <f>IF(C66="-","-",C66/'1. Základné ukazovatele'!G$17*100)</f>
        <v>-</v>
      </c>
      <c r="D29" s="183" t="str">
        <f>IF(D66="-","-",D66/'1. Základné ukazovatele'!H$17*100)</f>
        <v>-</v>
      </c>
      <c r="E29" s="183" t="str">
        <f>IF(E66="-","-",E66/'1. Základné ukazovatele'!I$17*100)</f>
        <v>-</v>
      </c>
      <c r="F29" s="183" t="str">
        <f>IF(F66="-","-",F66/'1. Základné ukazovatele'!J$17*100)</f>
        <v>-</v>
      </c>
      <c r="G29" s="183" t="str">
        <f>IF(G66="-","-",G66/'1. Základné ukazovatele'!K$17*100)</f>
        <v>-</v>
      </c>
      <c r="H29" s="183" t="str">
        <f>IF(H66="-","-",H66/'1. Základné ukazovatele'!L$17*100)</f>
        <v>-</v>
      </c>
      <c r="I29" s="183" t="str">
        <f>IF(I66="-","-",I66/'1. Základné ukazovatele'!M$17*100)</f>
        <v>-</v>
      </c>
      <c r="J29" s="183" t="str">
        <f>IF(J66="-","-",J66/'1. Základné ukazovatele'!N$17*100)</f>
        <v>-</v>
      </c>
      <c r="K29" s="183" t="str">
        <f>IF(K66="-","-",K66/'1. Základné ukazovatele'!O$17*100)</f>
        <v>-</v>
      </c>
      <c r="L29" s="183" t="str">
        <f>IF(L66="-","-",L66/'1. Základné ukazovatele'!P$17*100)</f>
        <v>-</v>
      </c>
      <c r="M29" s="183" t="str">
        <f>IF(M66="-","-",M66/'1. Základné ukazovatele'!Q$17*100)</f>
        <v>-</v>
      </c>
      <c r="N29" s="183" t="str">
        <f>IF(N66="-","-",N66/'1. Základné ukazovatele'!R$17*100)</f>
        <v>-</v>
      </c>
      <c r="O29" s="183" t="str">
        <f>IF(O66="-","-",O66/'1. Základné ukazovatele'!S$17*100)</f>
        <v>-</v>
      </c>
      <c r="P29" s="183" t="str">
        <f>IF(P66="-","-",P66/'1. Základné ukazovatele'!T$17*100)</f>
        <v>-</v>
      </c>
      <c r="Q29" s="183" t="str">
        <f>IF(Q66="-","-",Q66/'1. Základné ukazovatele'!U$17*100)</f>
        <v>-</v>
      </c>
      <c r="R29" s="183" t="str">
        <f>IF(R66="-","-",R66/'1. Základné ukazovatele'!V$17*100)</f>
        <v>-</v>
      </c>
      <c r="S29" s="183" t="str">
        <f>IF(S66="-","-",S66/'1. Základné ukazovatele'!W$17*100)</f>
        <v>-</v>
      </c>
      <c r="T29" s="183" t="str">
        <f>IF(T66="-","-",T66/'1. Základné ukazovatele'!X$17*100)</f>
        <v>-</v>
      </c>
      <c r="U29" s="183" t="str">
        <f>IF(U66="-","-",U66/'1. Základné ukazovatele'!Y$17*100)</f>
        <v>-</v>
      </c>
      <c r="V29" s="183" t="str">
        <f>IF(V66="-","-",V66/'1. Základné ukazovatele'!Z$17*100)</f>
        <v>-</v>
      </c>
      <c r="W29" s="183" t="str">
        <f>IF(W66="-","-",W66/'1. Základné ukazovatele'!AA$17*100)</f>
        <v>-</v>
      </c>
      <c r="X29" s="183" t="str">
        <f>IF(X66="-","-",X66/'1. Základné ukazovatele'!AB$17*100)</f>
        <v>-</v>
      </c>
      <c r="Y29" s="183" t="str">
        <f>IF(Y66="-","-",Y66/'1. Základné ukazovatele'!AC$17*100)</f>
        <v>-</v>
      </c>
      <c r="Z29" s="183" t="str">
        <f>IF(Z66="-","-",Z66/'1. Základné ukazovatele'!AD$17*100)</f>
        <v>-</v>
      </c>
      <c r="AA29" s="183" t="str">
        <f>IF(AA66="-","-",AA66/'1. Základné ukazovatele'!AE$17*100)</f>
        <v>-</v>
      </c>
      <c r="AB29" s="183" t="str">
        <f>IF(AB66="-","-",AB66/'1. Základné ukazovatele'!AF$17*100)</f>
        <v>-</v>
      </c>
      <c r="AC29" s="183" t="str">
        <f>IF(AC66="-","-",AC66/'1. Základné ukazovatele'!AG$17*100)</f>
        <v>-</v>
      </c>
      <c r="AD29" s="183">
        <f>IF(AD66="-","-",AD66/'1. Základné ukazovatele'!AH$17*100)</f>
        <v>-2.675070697451257E-2</v>
      </c>
      <c r="AE29" s="183" t="str">
        <f>IF(AE66="-","-",AE66/'1. Základné ukazovatele'!AI$17*100)</f>
        <v>-</v>
      </c>
      <c r="AF29" s="183" t="str">
        <f>IF(AF66="-","-",AF66/'1. Základné ukazovatele'!AJ$17*100)</f>
        <v>-</v>
      </c>
      <c r="AG29" s="339" t="str">
        <f>IF(AG66="-","-",AG66/'1. Základné ukazovatele'!AK$17*100)</f>
        <v>-</v>
      </c>
      <c r="AH29" s="339" t="str">
        <f>IF(AH66="-","-",AH66/'1. Základné ukazovatele'!AL$17*100)</f>
        <v>-</v>
      </c>
      <c r="AI29" s="339" t="str">
        <f>IF(AI66="-","-",AI66/'1. Základné ukazovatele'!AM$17*100)</f>
        <v>-</v>
      </c>
      <c r="AJ29" s="339" t="str">
        <f>IF(AJ66="-","-",AJ66/'1. Základné ukazovatele'!AN$17*100)</f>
        <v>-</v>
      </c>
    </row>
    <row r="30" spans="1:36" ht="24">
      <c r="A30" s="182" t="str">
        <f t="shared" si="1"/>
        <v>Čistý vplyv schém podpory súvisiacej s vysokými cenami energií (ponížený o preplatenie z EU fondov)</v>
      </c>
      <c r="B30" s="182" t="str">
        <f t="shared" si="1"/>
        <v>Net impact of support schemes related to high energy prices (reduced by reimbursement from EU funds)</v>
      </c>
      <c r="C30" s="183" t="str">
        <f>IF(C67="-","-",C67/'1. Základné ukazovatele'!G$17*100)</f>
        <v>-</v>
      </c>
      <c r="D30" s="183" t="str">
        <f>IF(D67="-","-",D67/'1. Základné ukazovatele'!H$17*100)</f>
        <v>-</v>
      </c>
      <c r="E30" s="183" t="str">
        <f>IF(E67="-","-",E67/'1. Základné ukazovatele'!I$17*100)</f>
        <v>-</v>
      </c>
      <c r="F30" s="183" t="str">
        <f>IF(F67="-","-",F67/'1. Základné ukazovatele'!J$17*100)</f>
        <v>-</v>
      </c>
      <c r="G30" s="183" t="str">
        <f>IF(G67="-","-",G67/'1. Základné ukazovatele'!K$17*100)</f>
        <v>-</v>
      </c>
      <c r="H30" s="183" t="str">
        <f>IF(H67="-","-",H67/'1. Základné ukazovatele'!L$17*100)</f>
        <v>-</v>
      </c>
      <c r="I30" s="183" t="str">
        <f>IF(I67="-","-",I67/'1. Základné ukazovatele'!M$17*100)</f>
        <v>-</v>
      </c>
      <c r="J30" s="183" t="str">
        <f>IF(J67="-","-",J67/'1. Základné ukazovatele'!N$17*100)</f>
        <v>-</v>
      </c>
      <c r="K30" s="183" t="str">
        <f>IF(K67="-","-",K67/'1. Základné ukazovatele'!O$17*100)</f>
        <v>-</v>
      </c>
      <c r="L30" s="183" t="str">
        <f>IF(L67="-","-",L67/'1. Základné ukazovatele'!P$17*100)</f>
        <v>-</v>
      </c>
      <c r="M30" s="183" t="str">
        <f>IF(M67="-","-",M67/'1. Základné ukazovatele'!Q$17*100)</f>
        <v>-</v>
      </c>
      <c r="N30" s="183" t="str">
        <f>IF(N67="-","-",N67/'1. Základné ukazovatele'!R$17*100)</f>
        <v>-</v>
      </c>
      <c r="O30" s="183" t="str">
        <f>IF(O67="-","-",O67/'1. Základné ukazovatele'!S$17*100)</f>
        <v>-</v>
      </c>
      <c r="P30" s="183" t="str">
        <f>IF(P67="-","-",P67/'1. Základné ukazovatele'!T$17*100)</f>
        <v>-</v>
      </c>
      <c r="Q30" s="183" t="str">
        <f>IF(Q67="-","-",Q67/'1. Základné ukazovatele'!U$17*100)</f>
        <v>-</v>
      </c>
      <c r="R30" s="183" t="str">
        <f>IF(R67="-","-",R67/'1. Základné ukazovatele'!V$17*100)</f>
        <v>-</v>
      </c>
      <c r="S30" s="183" t="str">
        <f>IF(S67="-","-",S67/'1. Základné ukazovatele'!W$17*100)</f>
        <v>-</v>
      </c>
      <c r="T30" s="183" t="str">
        <f>IF(T67="-","-",T67/'1. Základné ukazovatele'!X$17*100)</f>
        <v>-</v>
      </c>
      <c r="U30" s="183" t="str">
        <f>IF(U67="-","-",U67/'1. Základné ukazovatele'!Y$17*100)</f>
        <v>-</v>
      </c>
      <c r="V30" s="183" t="str">
        <f>IF(V67="-","-",V67/'1. Základné ukazovatele'!Z$17*100)</f>
        <v>-</v>
      </c>
      <c r="W30" s="183" t="str">
        <f>IF(W67="-","-",W67/'1. Základné ukazovatele'!AA$17*100)</f>
        <v>-</v>
      </c>
      <c r="X30" s="183" t="str">
        <f>IF(X67="-","-",X67/'1. Základné ukazovatele'!AB$17*100)</f>
        <v>-</v>
      </c>
      <c r="Y30" s="183" t="str">
        <f>IF(Y67="-","-",Y67/'1. Základné ukazovatele'!AC$17*100)</f>
        <v>-</v>
      </c>
      <c r="Z30" s="183" t="str">
        <f>IF(Z67="-","-",Z67/'1. Základné ukazovatele'!AD$17*100)</f>
        <v>-</v>
      </c>
      <c r="AA30" s="183" t="str">
        <f>IF(AA67="-","-",AA67/'1. Základné ukazovatele'!AE$17*100)</f>
        <v>-</v>
      </c>
      <c r="AB30" s="183" t="str">
        <f>IF(AB67="-","-",AB67/'1. Základné ukazovatele'!AF$17*100)</f>
        <v>-</v>
      </c>
      <c r="AC30" s="183" t="str">
        <f>IF(AC67="-","-",AC67/'1. Základné ukazovatele'!AG$17*100)</f>
        <v>-</v>
      </c>
      <c r="AD30" s="183">
        <f>IF(AD67="-","-",AD67/'1. Základné ukazovatele'!AH$17*100)</f>
        <v>-0.11567847744224254</v>
      </c>
      <c r="AE30" s="183">
        <f>IF(AE67="-","-",AE67/'1. Základné ukazovatele'!AI$17*100)</f>
        <v>-2.513439045425621</v>
      </c>
      <c r="AF30" s="183">
        <f>IF(AF67="-","-",AF67/'1. Základné ukazovatele'!AJ$17*100)</f>
        <v>-0.85983062195623772</v>
      </c>
      <c r="AG30" s="339">
        <f>IF(AG67="-","-",AG67/'1. Základné ukazovatele'!AK$17*100)</f>
        <v>-0.21183399298651157</v>
      </c>
      <c r="AH30" s="339" t="str">
        <f>IF(AH67="-","-",AH67/'1. Základné ukazovatele'!AL$17*100)</f>
        <v>-</v>
      </c>
      <c r="AI30" s="339" t="str">
        <f>IF(AI67="-","-",AI67/'1. Základné ukazovatele'!AM$17*100)</f>
        <v>-</v>
      </c>
      <c r="AJ30" s="339" t="str">
        <f>IF(AJ67="-","-",AJ67/'1. Základné ukazovatele'!AN$17*100)</f>
        <v>-</v>
      </c>
    </row>
    <row r="31" spans="1:36" ht="24">
      <c r="A31" s="182" t="str">
        <f t="shared" si="1"/>
        <v>Preplatenie nákladov schém súvisiacich s vysokými cenami energí z nevyužitých EÚ fondov</v>
      </c>
      <c r="B31" s="182" t="str">
        <f t="shared" si="1"/>
        <v>Reimbursement of scheme costs from related to high energy prices unused EU funds</v>
      </c>
      <c r="C31" s="183" t="str">
        <f>IF(C68="-","-",C68/'1. Základné ukazovatele'!G$17*100)</f>
        <v>-</v>
      </c>
      <c r="D31" s="183" t="str">
        <f>IF(D68="-","-",D68/'1. Základné ukazovatele'!H$17*100)</f>
        <v>-</v>
      </c>
      <c r="E31" s="183" t="str">
        <f>IF(E68="-","-",E68/'1. Základné ukazovatele'!I$17*100)</f>
        <v>-</v>
      </c>
      <c r="F31" s="183" t="str">
        <f>IF(F68="-","-",F68/'1. Základné ukazovatele'!J$17*100)</f>
        <v>-</v>
      </c>
      <c r="G31" s="183" t="str">
        <f>IF(G68="-","-",G68/'1. Základné ukazovatele'!K$17*100)</f>
        <v>-</v>
      </c>
      <c r="H31" s="183" t="str">
        <f>IF(H68="-","-",H68/'1. Základné ukazovatele'!L$17*100)</f>
        <v>-</v>
      </c>
      <c r="I31" s="183" t="str">
        <f>IF(I68="-","-",I68/'1. Základné ukazovatele'!M$17*100)</f>
        <v>-</v>
      </c>
      <c r="J31" s="183" t="str">
        <f>IF(J68="-","-",J68/'1. Základné ukazovatele'!N$17*100)</f>
        <v>-</v>
      </c>
      <c r="K31" s="183" t="str">
        <f>IF(K68="-","-",K68/'1. Základné ukazovatele'!O$17*100)</f>
        <v>-</v>
      </c>
      <c r="L31" s="183" t="str">
        <f>IF(L68="-","-",L68/'1. Základné ukazovatele'!P$17*100)</f>
        <v>-</v>
      </c>
      <c r="M31" s="183" t="str">
        <f>IF(M68="-","-",M68/'1. Základné ukazovatele'!Q$17*100)</f>
        <v>-</v>
      </c>
      <c r="N31" s="183" t="str">
        <f>IF(N68="-","-",N68/'1. Základné ukazovatele'!R$17*100)</f>
        <v>-</v>
      </c>
      <c r="O31" s="183" t="str">
        <f>IF(O68="-","-",O68/'1. Základné ukazovatele'!S$17*100)</f>
        <v>-</v>
      </c>
      <c r="P31" s="183" t="str">
        <f>IF(P68="-","-",P68/'1. Základné ukazovatele'!T$17*100)</f>
        <v>-</v>
      </c>
      <c r="Q31" s="183" t="str">
        <f>IF(Q68="-","-",Q68/'1. Základné ukazovatele'!U$17*100)</f>
        <v>-</v>
      </c>
      <c r="R31" s="183" t="str">
        <f>IF(R68="-","-",R68/'1. Základné ukazovatele'!V$17*100)</f>
        <v>-</v>
      </c>
      <c r="S31" s="183" t="str">
        <f>IF(S68="-","-",S68/'1. Základné ukazovatele'!W$17*100)</f>
        <v>-</v>
      </c>
      <c r="T31" s="183" t="str">
        <f>IF(T68="-","-",T68/'1. Základné ukazovatele'!X$17*100)</f>
        <v>-</v>
      </c>
      <c r="U31" s="183" t="str">
        <f>IF(U68="-","-",U68/'1. Základné ukazovatele'!Y$17*100)</f>
        <v>-</v>
      </c>
      <c r="V31" s="183" t="str">
        <f>IF(V68="-","-",V68/'1. Základné ukazovatele'!Z$17*100)</f>
        <v>-</v>
      </c>
      <c r="W31" s="183" t="str">
        <f>IF(W68="-","-",W68/'1. Základné ukazovatele'!AA$17*100)</f>
        <v>-</v>
      </c>
      <c r="X31" s="183" t="str">
        <f>IF(X68="-","-",X68/'1. Základné ukazovatele'!AB$17*100)</f>
        <v>-</v>
      </c>
      <c r="Y31" s="183" t="str">
        <f>IF(Y68="-","-",Y68/'1. Základné ukazovatele'!AC$17*100)</f>
        <v>-</v>
      </c>
      <c r="Z31" s="183" t="str">
        <f>IF(Z68="-","-",Z68/'1. Základné ukazovatele'!AD$17*100)</f>
        <v>-</v>
      </c>
      <c r="AA31" s="183" t="str">
        <f>IF(AA68="-","-",AA68/'1. Základné ukazovatele'!AE$17*100)</f>
        <v>-</v>
      </c>
      <c r="AB31" s="183" t="str">
        <f>IF(AB68="-","-",AB68/'1. Základné ukazovatele'!AF$17*100)</f>
        <v>-</v>
      </c>
      <c r="AC31" s="183" t="str">
        <f>IF(AC68="-","-",AC68/'1. Základné ukazovatele'!AG$17*100)</f>
        <v>-</v>
      </c>
      <c r="AD31" s="183" t="str">
        <f>IF(AD68="-","-",AD68/'1. Základné ukazovatele'!AH$17*100)</f>
        <v>-</v>
      </c>
      <c r="AE31" s="183">
        <f>IF(AE68="-","-",AE68/'1. Základné ukazovatele'!AI$17*100)</f>
        <v>0.75666299506109835</v>
      </c>
      <c r="AF31" s="183" t="str">
        <f>IF(AF68="-","-",AF68/'1. Základné ukazovatele'!AJ$17*100)</f>
        <v>-</v>
      </c>
      <c r="AG31" s="339" t="str">
        <f>IF(AG68="-","-",AG68/'1. Základné ukazovatele'!AK$17*100)</f>
        <v>-</v>
      </c>
      <c r="AH31" s="339" t="str">
        <f>IF(AH68="-","-",AH68/'1. Základné ukazovatele'!AL$17*100)</f>
        <v>-</v>
      </c>
      <c r="AI31" s="339" t="str">
        <f>IF(AI68="-","-",AI68/'1. Základné ukazovatele'!AM$17*100)</f>
        <v>-</v>
      </c>
      <c r="AJ31" s="339" t="str">
        <f>IF(AJ68="-","-",AJ68/'1. Základné ukazovatele'!AN$17*100)</f>
        <v>-</v>
      </c>
    </row>
    <row r="32" spans="1:36" ht="12.75">
      <c r="A32" s="182" t="str">
        <f t="shared" si="1"/>
        <v>Dočasné príjmy z nariadenia EÚ ohľadom nadmerných ziskov</v>
      </c>
      <c r="B32" s="182" t="str">
        <f t="shared" si="1"/>
        <v>Temporary income from the EU regulation on excessive profits</v>
      </c>
      <c r="C32" s="183" t="str">
        <f>IF(C69="-","-",C69/'1. Základné ukazovatele'!G$17*100)</f>
        <v>-</v>
      </c>
      <c r="D32" s="183" t="str">
        <f>IF(D69="-","-",D69/'1. Základné ukazovatele'!H$17*100)</f>
        <v>-</v>
      </c>
      <c r="E32" s="183" t="str">
        <f>IF(E69="-","-",E69/'1. Základné ukazovatele'!I$17*100)</f>
        <v>-</v>
      </c>
      <c r="F32" s="183" t="str">
        <f>IF(F69="-","-",F69/'1. Základné ukazovatele'!J$17*100)</f>
        <v>-</v>
      </c>
      <c r="G32" s="183" t="str">
        <f>IF(G69="-","-",G69/'1. Základné ukazovatele'!K$17*100)</f>
        <v>-</v>
      </c>
      <c r="H32" s="183" t="str">
        <f>IF(H69="-","-",H69/'1. Základné ukazovatele'!L$17*100)</f>
        <v>-</v>
      </c>
      <c r="I32" s="183" t="str">
        <f>IF(I69="-","-",I69/'1. Základné ukazovatele'!M$17*100)</f>
        <v>-</v>
      </c>
      <c r="J32" s="183" t="str">
        <f>IF(J69="-","-",J69/'1. Základné ukazovatele'!N$17*100)</f>
        <v>-</v>
      </c>
      <c r="K32" s="183" t="str">
        <f>IF(K69="-","-",K69/'1. Základné ukazovatele'!O$17*100)</f>
        <v>-</v>
      </c>
      <c r="L32" s="183" t="str">
        <f>IF(L69="-","-",L69/'1. Základné ukazovatele'!P$17*100)</f>
        <v>-</v>
      </c>
      <c r="M32" s="183" t="str">
        <f>IF(M69="-","-",M69/'1. Základné ukazovatele'!Q$17*100)</f>
        <v>-</v>
      </c>
      <c r="N32" s="183" t="str">
        <f>IF(N69="-","-",N69/'1. Základné ukazovatele'!R$17*100)</f>
        <v>-</v>
      </c>
      <c r="O32" s="183" t="str">
        <f>IF(O69="-","-",O69/'1. Základné ukazovatele'!S$17*100)</f>
        <v>-</v>
      </c>
      <c r="P32" s="183" t="str">
        <f>IF(P69="-","-",P69/'1. Základné ukazovatele'!T$17*100)</f>
        <v>-</v>
      </c>
      <c r="Q32" s="183" t="str">
        <f>IF(Q69="-","-",Q69/'1. Základné ukazovatele'!U$17*100)</f>
        <v>-</v>
      </c>
      <c r="R32" s="183" t="str">
        <f>IF(R69="-","-",R69/'1. Základné ukazovatele'!V$17*100)</f>
        <v>-</v>
      </c>
      <c r="S32" s="183" t="str">
        <f>IF(S69="-","-",S69/'1. Základné ukazovatele'!W$17*100)</f>
        <v>-</v>
      </c>
      <c r="T32" s="183" t="str">
        <f>IF(T69="-","-",T69/'1. Základné ukazovatele'!X$17*100)</f>
        <v>-</v>
      </c>
      <c r="U32" s="183" t="str">
        <f>IF(U69="-","-",U69/'1. Základné ukazovatele'!Y$17*100)</f>
        <v>-</v>
      </c>
      <c r="V32" s="183" t="str">
        <f>IF(V69="-","-",V69/'1. Základné ukazovatele'!Z$17*100)</f>
        <v>-</v>
      </c>
      <c r="W32" s="183" t="str">
        <f>IF(W69="-","-",W69/'1. Základné ukazovatele'!AA$17*100)</f>
        <v>-</v>
      </c>
      <c r="X32" s="183" t="str">
        <f>IF(X69="-","-",X69/'1. Základné ukazovatele'!AB$17*100)</f>
        <v>-</v>
      </c>
      <c r="Y32" s="183" t="str">
        <f>IF(Y69="-","-",Y69/'1. Základné ukazovatele'!AC$17*100)</f>
        <v>-</v>
      </c>
      <c r="Z32" s="183" t="str">
        <f>IF(Z69="-","-",Z69/'1. Základné ukazovatele'!AD$17*100)</f>
        <v>-</v>
      </c>
      <c r="AA32" s="183" t="str">
        <f>IF(AA69="-","-",AA69/'1. Základné ukazovatele'!AE$17*100)</f>
        <v>-</v>
      </c>
      <c r="AB32" s="183" t="str">
        <f>IF(AB69="-","-",AB69/'1. Základné ukazovatele'!AF$17*100)</f>
        <v>-</v>
      </c>
      <c r="AC32" s="183" t="str">
        <f>IF(AC69="-","-",AC69/'1. Základné ukazovatele'!AG$17*100)</f>
        <v>-</v>
      </c>
      <c r="AD32" s="183">
        <f>IF(AD69="-","-",AD69/'1. Základné ukazovatele'!AH$17*100)</f>
        <v>0.37289009270634937</v>
      </c>
      <c r="AE32" s="183" t="str">
        <f>IF(AE69="-","-",AE69/'1. Základné ukazovatele'!AI$17*100)</f>
        <v>-</v>
      </c>
      <c r="AF32" s="183">
        <f>IF(AF69="-","-",AF69/'1. Základné ukazovatele'!AJ$17*100)</f>
        <v>0.12751326677614477</v>
      </c>
      <c r="AG32" s="339" t="str">
        <f>IF(AG69="-","-",AG69/'1. Základné ukazovatele'!AK$17*100)</f>
        <v>-</v>
      </c>
      <c r="AH32" s="339" t="str">
        <f>IF(AH69="-","-",AH69/'1. Základné ukazovatele'!AL$17*100)</f>
        <v>-</v>
      </c>
      <c r="AI32" s="339" t="str">
        <f>IF(AI69="-","-",AI69/'1. Základné ukazovatele'!AM$17*100)</f>
        <v>-</v>
      </c>
      <c r="AJ32" s="339" t="str">
        <f>IF(AJ69="-","-",AJ69/'1. Základné ukazovatele'!AN$17*100)</f>
        <v>-</v>
      </c>
    </row>
    <row r="33" spans="1:36" ht="12.75">
      <c r="A33" s="182" t="str">
        <f t="shared" si="1"/>
        <v>Cenové stropy pre výrobcov elektrickej energie</v>
      </c>
      <c r="B33" s="182" t="str">
        <f t="shared" si="1"/>
        <v>Price ceilings for electricity producers</v>
      </c>
      <c r="C33" s="183" t="str">
        <f>IF(C70="-","-",C70/'1. Základné ukazovatele'!G$17*100)</f>
        <v>-</v>
      </c>
      <c r="D33" s="183" t="str">
        <f>IF(D70="-","-",D70/'1. Základné ukazovatele'!H$17*100)</f>
        <v>-</v>
      </c>
      <c r="E33" s="183" t="str">
        <f>IF(E70="-","-",E70/'1. Základné ukazovatele'!I$17*100)</f>
        <v>-</v>
      </c>
      <c r="F33" s="183" t="str">
        <f>IF(F70="-","-",F70/'1. Základné ukazovatele'!J$17*100)</f>
        <v>-</v>
      </c>
      <c r="G33" s="183" t="str">
        <f>IF(G70="-","-",G70/'1. Základné ukazovatele'!K$17*100)</f>
        <v>-</v>
      </c>
      <c r="H33" s="183" t="str">
        <f>IF(H70="-","-",H70/'1. Základné ukazovatele'!L$17*100)</f>
        <v>-</v>
      </c>
      <c r="I33" s="183" t="str">
        <f>IF(I70="-","-",I70/'1. Základné ukazovatele'!M$17*100)</f>
        <v>-</v>
      </c>
      <c r="J33" s="183" t="str">
        <f>IF(J70="-","-",J70/'1. Základné ukazovatele'!N$17*100)</f>
        <v>-</v>
      </c>
      <c r="K33" s="183" t="str">
        <f>IF(K70="-","-",K70/'1. Základné ukazovatele'!O$17*100)</f>
        <v>-</v>
      </c>
      <c r="L33" s="183" t="str">
        <f>IF(L70="-","-",L70/'1. Základné ukazovatele'!P$17*100)</f>
        <v>-</v>
      </c>
      <c r="M33" s="183" t="str">
        <f>IF(M70="-","-",M70/'1. Základné ukazovatele'!Q$17*100)</f>
        <v>-</v>
      </c>
      <c r="N33" s="183" t="str">
        <f>IF(N70="-","-",N70/'1. Základné ukazovatele'!R$17*100)</f>
        <v>-</v>
      </c>
      <c r="O33" s="183" t="str">
        <f>IF(O70="-","-",O70/'1. Základné ukazovatele'!S$17*100)</f>
        <v>-</v>
      </c>
      <c r="P33" s="183" t="str">
        <f>IF(P70="-","-",P70/'1. Základné ukazovatele'!T$17*100)</f>
        <v>-</v>
      </c>
      <c r="Q33" s="183" t="str">
        <f>IF(Q70="-","-",Q70/'1. Základné ukazovatele'!U$17*100)</f>
        <v>-</v>
      </c>
      <c r="R33" s="183" t="str">
        <f>IF(R70="-","-",R70/'1. Základné ukazovatele'!V$17*100)</f>
        <v>-</v>
      </c>
      <c r="S33" s="183" t="str">
        <f>IF(S70="-","-",S70/'1. Základné ukazovatele'!W$17*100)</f>
        <v>-</v>
      </c>
      <c r="T33" s="183" t="str">
        <f>IF(T70="-","-",T70/'1. Základné ukazovatele'!X$17*100)</f>
        <v>-</v>
      </c>
      <c r="U33" s="183" t="str">
        <f>IF(U70="-","-",U70/'1. Základné ukazovatele'!Y$17*100)</f>
        <v>-</v>
      </c>
      <c r="V33" s="183" t="str">
        <f>IF(V70="-","-",V70/'1. Základné ukazovatele'!Z$17*100)</f>
        <v>-</v>
      </c>
      <c r="W33" s="183" t="str">
        <f>IF(W70="-","-",W70/'1. Základné ukazovatele'!AA$17*100)</f>
        <v>-</v>
      </c>
      <c r="X33" s="183" t="str">
        <f>IF(X70="-","-",X70/'1. Základné ukazovatele'!AB$17*100)</f>
        <v>-</v>
      </c>
      <c r="Y33" s="183" t="str">
        <f>IF(Y70="-","-",Y70/'1. Základné ukazovatele'!AC$17*100)</f>
        <v>-</v>
      </c>
      <c r="Z33" s="183" t="str">
        <f>IF(Z70="-","-",Z70/'1. Základné ukazovatele'!AD$17*100)</f>
        <v>-</v>
      </c>
      <c r="AA33" s="183" t="str">
        <f>IF(AA70="-","-",AA70/'1. Základné ukazovatele'!AE$17*100)</f>
        <v>-</v>
      </c>
      <c r="AB33" s="183" t="str">
        <f>IF(AB70="-","-",AB70/'1. Základné ukazovatele'!AF$17*100)</f>
        <v>-</v>
      </c>
      <c r="AC33" s="183" t="str">
        <f>IF(AC70="-","-",AC70/'1. Základné ukazovatele'!AG$17*100)</f>
        <v>-</v>
      </c>
      <c r="AD33" s="183" t="str">
        <f>IF(AD70="-","-",AD70/'1. Základné ukazovatele'!AH$17*100)</f>
        <v>-</v>
      </c>
      <c r="AE33" s="183">
        <f>IF(AE70="-","-",AE70/'1. Základné ukazovatele'!AI$17*100)</f>
        <v>2.3941227337872718E-2</v>
      </c>
      <c r="AF33" s="183">
        <f>IF(AF70="-","-",AF70/'1. Základné ukazovatele'!AJ$17*100)</f>
        <v>4.5581646835403415E-3</v>
      </c>
      <c r="AG33" s="339" t="str">
        <f>IF(AG70="-","-",AG70/'1. Základné ukazovatele'!AK$17*100)</f>
        <v>-</v>
      </c>
      <c r="AH33" s="339" t="str">
        <f>IF(AH70="-","-",AH70/'1. Základné ukazovatele'!AL$17*100)</f>
        <v>-</v>
      </c>
      <c r="AI33" s="339" t="str">
        <f>IF(AI70="-","-",AI70/'1. Základné ukazovatele'!AM$17*100)</f>
        <v>-</v>
      </c>
      <c r="AJ33" s="339" t="str">
        <f>IF(AJ70="-","-",AJ70/'1. Základné ukazovatele'!AN$17*100)</f>
        <v>-</v>
      </c>
    </row>
    <row r="34" spans="1:36" ht="12.75">
      <c r="A34" s="310" t="str">
        <f t="shared" si="1"/>
        <v>Platba DPH koncesionára stavby D4/R7</v>
      </c>
      <c r="B34" s="310" t="str">
        <f t="shared" si="1"/>
        <v>Payment of VAT to the construction concessionaire D4/R7</v>
      </c>
      <c r="C34" s="183" t="str">
        <f>IF(C71="-","-",C71/'1. Základné ukazovatele'!G$17*100)</f>
        <v>-</v>
      </c>
      <c r="D34" s="183" t="str">
        <f>IF(D71="-","-",D71/'1. Základné ukazovatele'!H$17*100)</f>
        <v>-</v>
      </c>
      <c r="E34" s="183" t="str">
        <f>IF(E71="-","-",E71/'1. Základné ukazovatele'!I$17*100)</f>
        <v>-</v>
      </c>
      <c r="F34" s="183" t="str">
        <f>IF(F71="-","-",F71/'1. Základné ukazovatele'!J$17*100)</f>
        <v>-</v>
      </c>
      <c r="G34" s="183" t="str">
        <f>IF(G71="-","-",G71/'1. Základné ukazovatele'!K$17*100)</f>
        <v>-</v>
      </c>
      <c r="H34" s="183" t="str">
        <f>IF(H71="-","-",H71/'1. Základné ukazovatele'!L$17*100)</f>
        <v>-</v>
      </c>
      <c r="I34" s="183" t="str">
        <f>IF(I71="-","-",I71/'1. Základné ukazovatele'!M$17*100)</f>
        <v>-</v>
      </c>
      <c r="J34" s="183" t="str">
        <f>IF(J71="-","-",J71/'1. Základné ukazovatele'!N$17*100)</f>
        <v>-</v>
      </c>
      <c r="K34" s="183" t="str">
        <f>IF(K71="-","-",K71/'1. Základné ukazovatele'!O$17*100)</f>
        <v>-</v>
      </c>
      <c r="L34" s="183" t="str">
        <f>IF(L71="-","-",L71/'1. Základné ukazovatele'!P$17*100)</f>
        <v>-</v>
      </c>
      <c r="M34" s="183" t="str">
        <f>IF(M71="-","-",M71/'1. Základné ukazovatele'!Q$17*100)</f>
        <v>-</v>
      </c>
      <c r="N34" s="183" t="str">
        <f>IF(N71="-","-",N71/'1. Základné ukazovatele'!R$17*100)</f>
        <v>-</v>
      </c>
      <c r="O34" s="183" t="str">
        <f>IF(O71="-","-",O71/'1. Základné ukazovatele'!S$17*100)</f>
        <v>-</v>
      </c>
      <c r="P34" s="183" t="str">
        <f>IF(P71="-","-",P71/'1. Základné ukazovatele'!T$17*100)</f>
        <v>-</v>
      </c>
      <c r="Q34" s="183" t="str">
        <f>IF(Q71="-","-",Q71/'1. Základné ukazovatele'!U$17*100)</f>
        <v>-</v>
      </c>
      <c r="R34" s="183" t="str">
        <f>IF(R71="-","-",R71/'1. Základné ukazovatele'!V$17*100)</f>
        <v>-</v>
      </c>
      <c r="S34" s="183" t="str">
        <f>IF(S71="-","-",S71/'1. Základné ukazovatele'!W$17*100)</f>
        <v>-</v>
      </c>
      <c r="T34" s="183" t="str">
        <f>IF(T71="-","-",T71/'1. Základné ukazovatele'!X$17*100)</f>
        <v>-</v>
      </c>
      <c r="U34" s="183" t="str">
        <f>IF(U71="-","-",U71/'1. Základné ukazovatele'!Y$17*100)</f>
        <v>-</v>
      </c>
      <c r="V34" s="183" t="str">
        <f>IF(V71="-","-",V71/'1. Základné ukazovatele'!Z$17*100)</f>
        <v>-</v>
      </c>
      <c r="W34" s="183" t="str">
        <f>IF(W71="-","-",W71/'1. Základné ukazovatele'!AA$17*100)</f>
        <v>-</v>
      </c>
      <c r="X34" s="183" t="str">
        <f>IF(X71="-","-",X71/'1. Základné ukazovatele'!AB$17*100)</f>
        <v>-</v>
      </c>
      <c r="Y34" s="183" t="str">
        <f>IF(Y71="-","-",Y71/'1. Základné ukazovatele'!AC$17*100)</f>
        <v>-</v>
      </c>
      <c r="Z34" s="183" t="str">
        <f>IF(Z71="-","-",Z71/'1. Základné ukazovatele'!AD$17*100)</f>
        <v>-</v>
      </c>
      <c r="AA34" s="183" t="str">
        <f>IF(AA71="-","-",AA71/'1. Základné ukazovatele'!AE$17*100)</f>
        <v>-</v>
      </c>
      <c r="AB34" s="183">
        <f>IF(AB71="-","-",AB71/'1. Základné ukazovatele'!AF$17*100)</f>
        <v>7.5275178486990113E-2</v>
      </c>
      <c r="AC34" s="183">
        <f>IF(AC71="-","-",AC71/'1. Základné ukazovatele'!AG$17*100)</f>
        <v>0.12753412764204114</v>
      </c>
      <c r="AD34" s="183" t="str">
        <f>IF(AD71="-","-",AD71/'1. Základné ukazovatele'!AH$17*100)</f>
        <v>-</v>
      </c>
      <c r="AE34" s="183" t="str">
        <f>IF(AE71="-","-",AE71/'1. Základné ukazovatele'!AI$17*100)</f>
        <v>-</v>
      </c>
      <c r="AF34" s="183" t="str">
        <f>IF(AF71="-","-",AF71/'1. Základné ukazovatele'!AJ$17*100)</f>
        <v>-</v>
      </c>
      <c r="AG34" s="339" t="str">
        <f>IF(AG71="-","-",AG71/'1. Základné ukazovatele'!AK$17*100)</f>
        <v>-</v>
      </c>
      <c r="AH34" s="339" t="str">
        <f>IF(AH71="-","-",AH71/'1. Základné ukazovatele'!AL$17*100)</f>
        <v>-</v>
      </c>
      <c r="AI34" s="339" t="str">
        <f>IF(AI71="-","-",AI71/'1. Základné ukazovatele'!AM$17*100)</f>
        <v>-</v>
      </c>
      <c r="AJ34" s="339" t="str">
        <f>IF(AJ71="-","-",AJ71/'1. Základné ukazovatele'!AN$17*100)</f>
        <v>-</v>
      </c>
    </row>
    <row r="35" spans="1:36" ht="13.5" customHeight="1">
      <c r="A35" s="184" t="s">
        <v>523</v>
      </c>
      <c r="B35" s="184" t="s">
        <v>524</v>
      </c>
      <c r="C35" s="185">
        <f t="shared" ref="C35:AA35" si="2">SUM(C3:C29)</f>
        <v>0.33148089895494742</v>
      </c>
      <c r="D35" s="185">
        <f t="shared" si="2"/>
        <v>-1.2691535153639018</v>
      </c>
      <c r="E35" s="185">
        <f t="shared" si="2"/>
        <v>0</v>
      </c>
      <c r="F35" s="185">
        <f t="shared" si="2"/>
        <v>0</v>
      </c>
      <c r="G35" s="185">
        <f t="shared" si="2"/>
        <v>-0.23691816272397181</v>
      </c>
      <c r="H35" s="185">
        <f t="shared" si="2"/>
        <v>-5.4601226605968645</v>
      </c>
      <c r="I35" s="185">
        <f t="shared" si="2"/>
        <v>0</v>
      </c>
      <c r="J35" s="185">
        <f t="shared" si="2"/>
        <v>-2.4535868489573862</v>
      </c>
      <c r="K35" s="185">
        <f t="shared" si="2"/>
        <v>-0.42407712522657848</v>
      </c>
      <c r="L35" s="185">
        <f t="shared" si="2"/>
        <v>0</v>
      </c>
      <c r="M35" s="185">
        <f t="shared" si="2"/>
        <v>-0.77676761941884709</v>
      </c>
      <c r="N35" s="185">
        <f t="shared" si="2"/>
        <v>-0.17100544492245617</v>
      </c>
      <c r="O35" s="185">
        <f t="shared" si="2"/>
        <v>0</v>
      </c>
      <c r="P35" s="185">
        <f t="shared" si="2"/>
        <v>-0.34538482552597777</v>
      </c>
      <c r="Q35" s="185">
        <f t="shared" si="2"/>
        <v>-0.26510301287485311</v>
      </c>
      <c r="R35" s="185">
        <f t="shared" si="2"/>
        <v>-0.58402425840321159</v>
      </c>
      <c r="S35" s="185">
        <f t="shared" si="2"/>
        <v>0.44837252807851513</v>
      </c>
      <c r="T35" s="185">
        <f t="shared" si="2"/>
        <v>5.4477102197820072E-2</v>
      </c>
      <c r="U35" s="185">
        <f t="shared" si="2"/>
        <v>-1.0824903172044957E-2</v>
      </c>
      <c r="V35" s="185">
        <f t="shared" si="2"/>
        <v>0.27172250572409656</v>
      </c>
      <c r="W35" s="185">
        <f t="shared" si="2"/>
        <v>0</v>
      </c>
      <c r="X35" s="185">
        <f t="shared" si="2"/>
        <v>-4.3076832603134455E-2</v>
      </c>
      <c r="Y35" s="185">
        <f t="shared" si="2"/>
        <v>0</v>
      </c>
      <c r="Z35" s="185">
        <f t="shared" si="2"/>
        <v>0</v>
      </c>
      <c r="AA35" s="185">
        <f t="shared" si="2"/>
        <v>0</v>
      </c>
      <c r="AB35" s="185">
        <f t="shared" ref="AB35:AH35" si="3">SUM(AB3:AB34)</f>
        <v>-1.70762121320104</v>
      </c>
      <c r="AC35" s="185">
        <f t="shared" si="3"/>
        <v>-3.0751956471404593</v>
      </c>
      <c r="AD35" s="185">
        <f t="shared" si="3"/>
        <v>-0.83238294848354855</v>
      </c>
      <c r="AE35" s="185">
        <f t="shared" si="3"/>
        <v>-1.6719739230418318</v>
      </c>
      <c r="AF35" s="185">
        <f t="shared" si="3"/>
        <v>-0.75323004146357098</v>
      </c>
      <c r="AG35" s="340">
        <f t="shared" si="3"/>
        <v>-0.22273296443139023</v>
      </c>
      <c r="AH35" s="340">
        <f t="shared" si="3"/>
        <v>-1.0344542038445259E-2</v>
      </c>
      <c r="AI35" s="340">
        <f t="shared" ref="AI35:AJ35" si="4">SUM(AI3:AI34)</f>
        <v>0</v>
      </c>
      <c r="AJ35" s="340">
        <f t="shared" si="4"/>
        <v>0</v>
      </c>
    </row>
    <row r="36" spans="1:36" ht="13.5" customHeight="1">
      <c r="A36" s="186"/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8"/>
      <c r="S36" s="188"/>
      <c r="T36" s="188"/>
      <c r="U36" s="188"/>
      <c r="V36" s="188"/>
      <c r="W36" s="188"/>
      <c r="X36" s="188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13.5" customHeight="1">
      <c r="A37" s="186"/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8"/>
      <c r="S37" s="188"/>
      <c r="T37" s="188"/>
      <c r="U37" s="188"/>
      <c r="V37" s="188"/>
      <c r="W37" s="188"/>
      <c r="X37" s="188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3.5" customHeight="1">
      <c r="A38" s="10" t="s">
        <v>364</v>
      </c>
      <c r="B38" s="10" t="s">
        <v>365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80"/>
      <c r="S38" s="180"/>
      <c r="T38" s="180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1:36" ht="13.5" customHeight="1">
      <c r="A39" s="181"/>
      <c r="B39" s="181"/>
      <c r="C39" s="16">
        <f t="shared" ref="C39:Q39" si="5">C2</f>
        <v>1995</v>
      </c>
      <c r="D39" s="16">
        <f t="shared" si="5"/>
        <v>1996</v>
      </c>
      <c r="E39" s="16">
        <f t="shared" si="5"/>
        <v>1997</v>
      </c>
      <c r="F39" s="16">
        <f t="shared" si="5"/>
        <v>1998</v>
      </c>
      <c r="G39" s="16">
        <f t="shared" si="5"/>
        <v>1999</v>
      </c>
      <c r="H39" s="16">
        <f t="shared" si="5"/>
        <v>2000</v>
      </c>
      <c r="I39" s="16">
        <f t="shared" si="5"/>
        <v>2001</v>
      </c>
      <c r="J39" s="16">
        <f t="shared" si="5"/>
        <v>2002</v>
      </c>
      <c r="K39" s="16">
        <f t="shared" si="5"/>
        <v>2003</v>
      </c>
      <c r="L39" s="16">
        <f t="shared" si="5"/>
        <v>2004</v>
      </c>
      <c r="M39" s="16">
        <f t="shared" si="5"/>
        <v>2005</v>
      </c>
      <c r="N39" s="16">
        <f t="shared" si="5"/>
        <v>2006</v>
      </c>
      <c r="O39" s="16">
        <f t="shared" si="5"/>
        <v>2007</v>
      </c>
      <c r="P39" s="16">
        <f t="shared" si="5"/>
        <v>2008</v>
      </c>
      <c r="Q39" s="16">
        <f t="shared" si="5"/>
        <v>2009</v>
      </c>
      <c r="R39" s="16">
        <v>2010</v>
      </c>
      <c r="S39" s="16">
        <v>2011</v>
      </c>
      <c r="T39" s="16">
        <v>2012</v>
      </c>
      <c r="U39" s="16">
        <v>2013</v>
      </c>
      <c r="V39" s="15">
        <v>2014</v>
      </c>
      <c r="W39" s="16">
        <v>2015</v>
      </c>
      <c r="X39" s="16">
        <v>2016</v>
      </c>
      <c r="Y39" s="16">
        <v>2017</v>
      </c>
      <c r="Z39" s="16">
        <v>2018</v>
      </c>
      <c r="AA39" s="16">
        <v>2019</v>
      </c>
      <c r="AB39" s="16">
        <v>2020</v>
      </c>
      <c r="AC39" s="16">
        <v>2021</v>
      </c>
      <c r="AD39" s="16">
        <f>AD2</f>
        <v>2022</v>
      </c>
      <c r="AE39" s="16">
        <v>2023</v>
      </c>
      <c r="AF39" s="16">
        <f>AF2</f>
        <v>2024</v>
      </c>
      <c r="AG39" s="331">
        <v>2025</v>
      </c>
      <c r="AH39" s="331">
        <v>2026</v>
      </c>
      <c r="AI39" s="331">
        <v>2027</v>
      </c>
      <c r="AJ39" s="331">
        <v>2028</v>
      </c>
    </row>
    <row r="40" spans="1:36" ht="12.75">
      <c r="A40" s="310" t="s">
        <v>327</v>
      </c>
      <c r="B40" s="310" t="s">
        <v>328</v>
      </c>
      <c r="C40" s="189">
        <v>66.388000000000005</v>
      </c>
      <c r="D40" s="189">
        <v>16.597000000000001</v>
      </c>
      <c r="E40" s="189" t="s">
        <v>51</v>
      </c>
      <c r="F40" s="189" t="s">
        <v>51</v>
      </c>
      <c r="G40" s="189" t="s">
        <v>51</v>
      </c>
      <c r="H40" s="189" t="s">
        <v>51</v>
      </c>
      <c r="I40" s="189" t="s">
        <v>51</v>
      </c>
      <c r="J40" s="189" t="s">
        <v>51</v>
      </c>
      <c r="K40" s="189" t="s">
        <v>51</v>
      </c>
      <c r="L40" s="189" t="s">
        <v>51</v>
      </c>
      <c r="M40" s="189" t="s">
        <v>51</v>
      </c>
      <c r="N40" s="189" t="s">
        <v>51</v>
      </c>
      <c r="O40" s="189" t="s">
        <v>51</v>
      </c>
      <c r="P40" s="189" t="s">
        <v>51</v>
      </c>
      <c r="Q40" s="189" t="s">
        <v>51</v>
      </c>
      <c r="R40" s="189" t="s">
        <v>51</v>
      </c>
      <c r="S40" s="189" t="s">
        <v>51</v>
      </c>
      <c r="T40" s="189" t="s">
        <v>51</v>
      </c>
      <c r="U40" s="189" t="s">
        <v>51</v>
      </c>
      <c r="V40" s="189" t="s">
        <v>51</v>
      </c>
      <c r="W40" s="189" t="s">
        <v>51</v>
      </c>
      <c r="X40" s="189" t="s">
        <v>51</v>
      </c>
      <c r="Y40" s="189" t="s">
        <v>51</v>
      </c>
      <c r="Z40" s="189" t="s">
        <v>51</v>
      </c>
      <c r="AA40" s="189" t="s">
        <v>51</v>
      </c>
      <c r="AB40" s="189" t="s">
        <v>51</v>
      </c>
      <c r="AC40" s="189" t="s">
        <v>51</v>
      </c>
      <c r="AD40" s="189" t="s">
        <v>51</v>
      </c>
      <c r="AE40" s="189" t="s">
        <v>51</v>
      </c>
      <c r="AF40" s="189" t="s">
        <v>51</v>
      </c>
      <c r="AG40" s="341" t="s">
        <v>51</v>
      </c>
      <c r="AH40" s="341" t="s">
        <v>51</v>
      </c>
      <c r="AI40" s="341" t="s">
        <v>51</v>
      </c>
      <c r="AJ40" s="341" t="s">
        <v>51</v>
      </c>
    </row>
    <row r="41" spans="1:36" ht="12.75">
      <c r="A41" s="310" t="s">
        <v>329</v>
      </c>
      <c r="B41" s="310" t="s">
        <v>330</v>
      </c>
      <c r="C41" s="189" t="s">
        <v>51</v>
      </c>
      <c r="D41" s="189">
        <v>44.8</v>
      </c>
      <c r="E41" s="189" t="s">
        <v>51</v>
      </c>
      <c r="F41" s="189" t="s">
        <v>51</v>
      </c>
      <c r="G41" s="189" t="s">
        <v>51</v>
      </c>
      <c r="H41" s="189" t="s">
        <v>51</v>
      </c>
      <c r="I41" s="189" t="s">
        <v>51</v>
      </c>
      <c r="J41" s="189">
        <v>-387.53899999999999</v>
      </c>
      <c r="K41" s="189" t="s">
        <v>51</v>
      </c>
      <c r="L41" s="189" t="s">
        <v>51</v>
      </c>
      <c r="M41" s="189" t="s">
        <v>51</v>
      </c>
      <c r="N41" s="189" t="s">
        <v>51</v>
      </c>
      <c r="O41" s="189" t="s">
        <v>51</v>
      </c>
      <c r="P41" s="189" t="s">
        <v>51</v>
      </c>
      <c r="Q41" s="189" t="s">
        <v>51</v>
      </c>
      <c r="R41" s="189" t="s">
        <v>51</v>
      </c>
      <c r="S41" s="189" t="s">
        <v>51</v>
      </c>
      <c r="T41" s="189" t="s">
        <v>51</v>
      </c>
      <c r="U41" s="189" t="s">
        <v>51</v>
      </c>
      <c r="V41" s="189" t="s">
        <v>51</v>
      </c>
      <c r="W41" s="189" t="s">
        <v>51</v>
      </c>
      <c r="X41" s="189" t="s">
        <v>51</v>
      </c>
      <c r="Y41" s="189" t="s">
        <v>51</v>
      </c>
      <c r="Z41" s="189" t="s">
        <v>51</v>
      </c>
      <c r="AA41" s="189" t="s">
        <v>51</v>
      </c>
      <c r="AB41" s="189" t="s">
        <v>51</v>
      </c>
      <c r="AC41" s="189" t="s">
        <v>51</v>
      </c>
      <c r="AD41" s="189" t="s">
        <v>51</v>
      </c>
      <c r="AE41" s="189" t="s">
        <v>51</v>
      </c>
      <c r="AF41" s="189" t="s">
        <v>51</v>
      </c>
      <c r="AG41" s="341" t="s">
        <v>51</v>
      </c>
      <c r="AH41" s="341" t="s">
        <v>51</v>
      </c>
      <c r="AI41" s="341" t="s">
        <v>51</v>
      </c>
      <c r="AJ41" s="341" t="s">
        <v>51</v>
      </c>
    </row>
    <row r="42" spans="1:36" ht="12.75">
      <c r="A42" s="310" t="s">
        <v>331</v>
      </c>
      <c r="B42" s="310" t="s">
        <v>332</v>
      </c>
      <c r="C42" s="189" t="s">
        <v>51</v>
      </c>
      <c r="D42" s="189">
        <v>-343.75954325167623</v>
      </c>
      <c r="E42" s="189" t="s">
        <v>51</v>
      </c>
      <c r="F42" s="189" t="s">
        <v>51</v>
      </c>
      <c r="G42" s="189" t="s">
        <v>51</v>
      </c>
      <c r="H42" s="189" t="s">
        <v>51</v>
      </c>
      <c r="I42" s="189" t="s">
        <v>51</v>
      </c>
      <c r="J42" s="189" t="s">
        <v>51</v>
      </c>
      <c r="K42" s="189" t="s">
        <v>51</v>
      </c>
      <c r="L42" s="189" t="s">
        <v>51</v>
      </c>
      <c r="M42" s="189" t="s">
        <v>51</v>
      </c>
      <c r="N42" s="189" t="s">
        <v>51</v>
      </c>
      <c r="O42" s="189" t="s">
        <v>51</v>
      </c>
      <c r="P42" s="189" t="s">
        <v>51</v>
      </c>
      <c r="Q42" s="189" t="s">
        <v>51</v>
      </c>
      <c r="R42" s="189" t="s">
        <v>51</v>
      </c>
      <c r="S42" s="189" t="s">
        <v>51</v>
      </c>
      <c r="T42" s="189" t="s">
        <v>51</v>
      </c>
      <c r="U42" s="189" t="s">
        <v>51</v>
      </c>
      <c r="V42" s="189" t="s">
        <v>51</v>
      </c>
      <c r="W42" s="189" t="s">
        <v>51</v>
      </c>
      <c r="X42" s="189" t="s">
        <v>51</v>
      </c>
      <c r="Y42" s="189" t="s">
        <v>51</v>
      </c>
      <c r="Z42" s="189" t="s">
        <v>51</v>
      </c>
      <c r="AA42" s="189" t="s">
        <v>51</v>
      </c>
      <c r="AB42" s="189" t="s">
        <v>51</v>
      </c>
      <c r="AC42" s="189" t="s">
        <v>51</v>
      </c>
      <c r="AD42" s="189" t="s">
        <v>51</v>
      </c>
      <c r="AE42" s="189" t="s">
        <v>51</v>
      </c>
      <c r="AF42" s="189" t="s">
        <v>51</v>
      </c>
      <c r="AG42" s="341" t="s">
        <v>51</v>
      </c>
      <c r="AH42" s="341" t="s">
        <v>51</v>
      </c>
      <c r="AI42" s="341" t="s">
        <v>51</v>
      </c>
      <c r="AJ42" s="341" t="s">
        <v>51</v>
      </c>
    </row>
    <row r="43" spans="1:36" ht="12.75">
      <c r="A43" s="310" t="s">
        <v>333</v>
      </c>
      <c r="B43" s="310" t="s">
        <v>334</v>
      </c>
      <c r="C43" s="189" t="s">
        <v>51</v>
      </c>
      <c r="D43" s="189" t="s">
        <v>51</v>
      </c>
      <c r="E43" s="189" t="s">
        <v>51</v>
      </c>
      <c r="F43" s="189" t="s">
        <v>51</v>
      </c>
      <c r="G43" s="189">
        <v>852.94099999999992</v>
      </c>
      <c r="H43" s="189" t="s">
        <v>51</v>
      </c>
      <c r="I43" s="189" t="s">
        <v>51</v>
      </c>
      <c r="J43" s="189" t="s">
        <v>51</v>
      </c>
      <c r="K43" s="189" t="s">
        <v>51</v>
      </c>
      <c r="L43" s="189" t="s">
        <v>51</v>
      </c>
      <c r="M43" s="189" t="s">
        <v>51</v>
      </c>
      <c r="N43" s="189" t="s">
        <v>51</v>
      </c>
      <c r="O43" s="189" t="s">
        <v>51</v>
      </c>
      <c r="P43" s="189" t="s">
        <v>51</v>
      </c>
      <c r="Q43" s="189" t="s">
        <v>51</v>
      </c>
      <c r="R43" s="189" t="s">
        <v>51</v>
      </c>
      <c r="S43" s="189" t="s">
        <v>51</v>
      </c>
      <c r="T43" s="189" t="s">
        <v>51</v>
      </c>
      <c r="U43" s="189" t="s">
        <v>51</v>
      </c>
      <c r="V43" s="189" t="s">
        <v>51</v>
      </c>
      <c r="W43" s="189" t="s">
        <v>51</v>
      </c>
      <c r="X43" s="189" t="s">
        <v>51</v>
      </c>
      <c r="Y43" s="189" t="s">
        <v>51</v>
      </c>
      <c r="Z43" s="189" t="s">
        <v>51</v>
      </c>
      <c r="AA43" s="189" t="s">
        <v>51</v>
      </c>
      <c r="AB43" s="189" t="s">
        <v>51</v>
      </c>
      <c r="AC43" s="189" t="s">
        <v>51</v>
      </c>
      <c r="AD43" s="189" t="s">
        <v>51</v>
      </c>
      <c r="AE43" s="189" t="s">
        <v>51</v>
      </c>
      <c r="AF43" s="189" t="s">
        <v>51</v>
      </c>
      <c r="AG43" s="341" t="s">
        <v>51</v>
      </c>
      <c r="AH43" s="341" t="s">
        <v>51</v>
      </c>
      <c r="AI43" s="341" t="s">
        <v>51</v>
      </c>
      <c r="AJ43" s="341" t="s">
        <v>51</v>
      </c>
    </row>
    <row r="44" spans="1:36" ht="12.75">
      <c r="A44" s="310" t="s">
        <v>335</v>
      </c>
      <c r="B44" s="310" t="s">
        <v>336</v>
      </c>
      <c r="C44" s="189" t="s">
        <v>51</v>
      </c>
      <c r="D44" s="189" t="s">
        <v>51</v>
      </c>
      <c r="E44" s="189" t="s">
        <v>51</v>
      </c>
      <c r="F44" s="189" t="s">
        <v>51</v>
      </c>
      <c r="G44" s="189">
        <v>-920.73299999999995</v>
      </c>
      <c r="H44" s="189">
        <v>-1551.2180000000001</v>
      </c>
      <c r="I44" s="189" t="s">
        <v>51</v>
      </c>
      <c r="J44" s="189" t="s">
        <v>51</v>
      </c>
      <c r="K44" s="189" t="s">
        <v>51</v>
      </c>
      <c r="L44" s="189" t="s">
        <v>51</v>
      </c>
      <c r="M44" s="189" t="s">
        <v>51</v>
      </c>
      <c r="N44" s="189" t="s">
        <v>51</v>
      </c>
      <c r="O44" s="189" t="s">
        <v>51</v>
      </c>
      <c r="P44" s="189" t="s">
        <v>51</v>
      </c>
      <c r="Q44" s="189" t="s">
        <v>51</v>
      </c>
      <c r="R44" s="189" t="s">
        <v>51</v>
      </c>
      <c r="S44" s="189" t="s">
        <v>51</v>
      </c>
      <c r="T44" s="189" t="s">
        <v>51</v>
      </c>
      <c r="U44" s="189" t="s">
        <v>51</v>
      </c>
      <c r="V44" s="189" t="s">
        <v>51</v>
      </c>
      <c r="W44" s="189" t="s">
        <v>51</v>
      </c>
      <c r="X44" s="189" t="s">
        <v>51</v>
      </c>
      <c r="Y44" s="189" t="s">
        <v>51</v>
      </c>
      <c r="Z44" s="189" t="s">
        <v>51</v>
      </c>
      <c r="AA44" s="189" t="s">
        <v>51</v>
      </c>
      <c r="AB44" s="189" t="s">
        <v>51</v>
      </c>
      <c r="AC44" s="189" t="s">
        <v>51</v>
      </c>
      <c r="AD44" s="189" t="s">
        <v>51</v>
      </c>
      <c r="AE44" s="189" t="s">
        <v>51</v>
      </c>
      <c r="AF44" s="189" t="s">
        <v>51</v>
      </c>
      <c r="AG44" s="341" t="s">
        <v>51</v>
      </c>
      <c r="AH44" s="341" t="s">
        <v>51</v>
      </c>
      <c r="AI44" s="341" t="s">
        <v>51</v>
      </c>
      <c r="AJ44" s="341" t="s">
        <v>51</v>
      </c>
    </row>
    <row r="45" spans="1:36" ht="12.75">
      <c r="A45" s="310" t="s">
        <v>337</v>
      </c>
      <c r="B45" s="310" t="s">
        <v>338</v>
      </c>
      <c r="C45" s="189" t="s">
        <v>51</v>
      </c>
      <c r="D45" s="189" t="s">
        <v>51</v>
      </c>
      <c r="E45" s="189" t="s">
        <v>51</v>
      </c>
      <c r="F45" s="189" t="s">
        <v>51</v>
      </c>
      <c r="G45" s="189" t="s">
        <v>51</v>
      </c>
      <c r="H45" s="189">
        <v>-175.928</v>
      </c>
      <c r="I45" s="189" t="s">
        <v>51</v>
      </c>
      <c r="J45" s="189" t="s">
        <v>51</v>
      </c>
      <c r="K45" s="189" t="s">
        <v>51</v>
      </c>
      <c r="L45" s="189" t="s">
        <v>51</v>
      </c>
      <c r="M45" s="189" t="s">
        <v>51</v>
      </c>
      <c r="N45" s="189" t="s">
        <v>51</v>
      </c>
      <c r="O45" s="189" t="s">
        <v>51</v>
      </c>
      <c r="P45" s="189" t="s">
        <v>51</v>
      </c>
      <c r="Q45" s="189" t="s">
        <v>51</v>
      </c>
      <c r="R45" s="189">
        <v>-112.6</v>
      </c>
      <c r="S45" s="189" t="s">
        <v>51</v>
      </c>
      <c r="T45" s="189" t="s">
        <v>51</v>
      </c>
      <c r="U45" s="189" t="s">
        <v>51</v>
      </c>
      <c r="V45" s="189" t="s">
        <v>51</v>
      </c>
      <c r="W45" s="189" t="s">
        <v>51</v>
      </c>
      <c r="X45" s="190" t="s">
        <v>51</v>
      </c>
      <c r="Y45" s="190" t="s">
        <v>51</v>
      </c>
      <c r="Z45" s="190" t="s">
        <v>51</v>
      </c>
      <c r="AA45" s="190" t="s">
        <v>51</v>
      </c>
      <c r="AB45" s="190" t="s">
        <v>51</v>
      </c>
      <c r="AC45" s="190" t="s">
        <v>51</v>
      </c>
      <c r="AD45" s="190" t="s">
        <v>51</v>
      </c>
      <c r="AE45" s="190" t="s">
        <v>51</v>
      </c>
      <c r="AF45" s="190" t="s">
        <v>51</v>
      </c>
      <c r="AG45" s="341" t="s">
        <v>51</v>
      </c>
      <c r="AH45" s="341" t="s">
        <v>51</v>
      </c>
      <c r="AI45" s="341" t="s">
        <v>51</v>
      </c>
      <c r="AJ45" s="341" t="s">
        <v>51</v>
      </c>
    </row>
    <row r="46" spans="1:36" ht="12.75">
      <c r="A46" s="310" t="s">
        <v>339</v>
      </c>
      <c r="B46" s="310" t="s">
        <v>340</v>
      </c>
      <c r="C46" s="189" t="s">
        <v>51</v>
      </c>
      <c r="D46" s="189" t="s">
        <v>51</v>
      </c>
      <c r="E46" s="189" t="s">
        <v>51</v>
      </c>
      <c r="F46" s="189" t="s">
        <v>51</v>
      </c>
      <c r="G46" s="189" t="s">
        <v>51</v>
      </c>
      <c r="H46" s="189" t="s">
        <v>51</v>
      </c>
      <c r="I46" s="189" t="s">
        <v>51</v>
      </c>
      <c r="J46" s="189">
        <v>162.65020248290512</v>
      </c>
      <c r="K46" s="189" t="s">
        <v>51</v>
      </c>
      <c r="L46" s="189" t="s">
        <v>51</v>
      </c>
      <c r="M46" s="189">
        <v>79.665405297749444</v>
      </c>
      <c r="N46" s="189" t="s">
        <v>51</v>
      </c>
      <c r="O46" s="189" t="s">
        <v>51</v>
      </c>
      <c r="P46" s="189" t="s">
        <v>51</v>
      </c>
      <c r="Q46" s="189" t="s">
        <v>51</v>
      </c>
      <c r="R46" s="189" t="s">
        <v>51</v>
      </c>
      <c r="S46" s="189" t="s">
        <v>51</v>
      </c>
      <c r="T46" s="189" t="s">
        <v>51</v>
      </c>
      <c r="U46" s="189" t="s">
        <v>51</v>
      </c>
      <c r="V46" s="189" t="s">
        <v>51</v>
      </c>
      <c r="W46" s="189" t="s">
        <v>51</v>
      </c>
      <c r="X46" s="189" t="s">
        <v>51</v>
      </c>
      <c r="Y46" s="189" t="s">
        <v>51</v>
      </c>
      <c r="Z46" s="189" t="s">
        <v>51</v>
      </c>
      <c r="AA46" s="189" t="s">
        <v>51</v>
      </c>
      <c r="AB46" s="189" t="s">
        <v>51</v>
      </c>
      <c r="AC46" s="189" t="s">
        <v>51</v>
      </c>
      <c r="AD46" s="189" t="s">
        <v>51</v>
      </c>
      <c r="AE46" s="189" t="s">
        <v>51</v>
      </c>
      <c r="AF46" s="189" t="s">
        <v>51</v>
      </c>
      <c r="AG46" s="341" t="s">
        <v>51</v>
      </c>
      <c r="AH46" s="341" t="s">
        <v>51</v>
      </c>
      <c r="AI46" s="341" t="s">
        <v>51</v>
      </c>
      <c r="AJ46" s="341" t="s">
        <v>51</v>
      </c>
    </row>
    <row r="47" spans="1:36" ht="12.75">
      <c r="A47" s="310" t="s">
        <v>341</v>
      </c>
      <c r="B47" s="310" t="s">
        <v>342</v>
      </c>
      <c r="C47" s="189" t="s">
        <v>51</v>
      </c>
      <c r="D47" s="189" t="s">
        <v>51</v>
      </c>
      <c r="E47" s="189" t="s">
        <v>51</v>
      </c>
      <c r="F47" s="189" t="s">
        <v>51</v>
      </c>
      <c r="G47" s="189" t="s">
        <v>51</v>
      </c>
      <c r="H47" s="189" t="s">
        <v>51</v>
      </c>
      <c r="I47" s="189" t="s">
        <v>51</v>
      </c>
      <c r="J47" s="189">
        <v>-791.90700000000004</v>
      </c>
      <c r="K47" s="189">
        <v>-174.76600000000002</v>
      </c>
      <c r="L47" s="189" t="s">
        <v>51</v>
      </c>
      <c r="M47" s="189">
        <v>-470.19231686914958</v>
      </c>
      <c r="N47" s="189">
        <v>-61.508001327756759</v>
      </c>
      <c r="O47" s="189" t="s">
        <v>51</v>
      </c>
      <c r="P47" s="189">
        <v>-236.78409329654249</v>
      </c>
      <c r="Q47" s="189" t="s">
        <v>51</v>
      </c>
      <c r="R47" s="189" t="s">
        <v>51</v>
      </c>
      <c r="S47" s="189" t="s">
        <v>51</v>
      </c>
      <c r="T47" s="189" t="s">
        <v>51</v>
      </c>
      <c r="U47" s="189" t="s">
        <v>51</v>
      </c>
      <c r="V47" s="189" t="s">
        <v>51</v>
      </c>
      <c r="W47" s="189" t="s">
        <v>51</v>
      </c>
      <c r="X47" s="189" t="s">
        <v>51</v>
      </c>
      <c r="Y47" s="189" t="s">
        <v>51</v>
      </c>
      <c r="Z47" s="189" t="s">
        <v>51</v>
      </c>
      <c r="AA47" s="189" t="s">
        <v>51</v>
      </c>
      <c r="AB47" s="189" t="s">
        <v>51</v>
      </c>
      <c r="AC47" s="189" t="s">
        <v>51</v>
      </c>
      <c r="AD47" s="189" t="s">
        <v>51</v>
      </c>
      <c r="AE47" s="189" t="s">
        <v>51</v>
      </c>
      <c r="AF47" s="189" t="s">
        <v>51</v>
      </c>
      <c r="AG47" s="341" t="s">
        <v>51</v>
      </c>
      <c r="AH47" s="341" t="s">
        <v>51</v>
      </c>
      <c r="AI47" s="341" t="s">
        <v>51</v>
      </c>
      <c r="AJ47" s="341" t="s">
        <v>51</v>
      </c>
    </row>
    <row r="48" spans="1:36" ht="12.75">
      <c r="A48" s="310" t="s">
        <v>343</v>
      </c>
      <c r="B48" s="310" t="s">
        <v>344</v>
      </c>
      <c r="C48" s="189" t="s">
        <v>51</v>
      </c>
      <c r="D48" s="189" t="s">
        <v>51</v>
      </c>
      <c r="E48" s="189" t="s">
        <v>51</v>
      </c>
      <c r="F48" s="189" t="s">
        <v>51</v>
      </c>
      <c r="G48" s="189" t="s">
        <v>51</v>
      </c>
      <c r="H48" s="189" t="s">
        <v>51</v>
      </c>
      <c r="I48" s="189" t="s">
        <v>51</v>
      </c>
      <c r="J48" s="189" t="s">
        <v>51</v>
      </c>
      <c r="K48" s="189" t="s">
        <v>51</v>
      </c>
      <c r="L48" s="189" t="s">
        <v>51</v>
      </c>
      <c r="M48" s="189" t="s">
        <v>51</v>
      </c>
      <c r="N48" s="189">
        <v>-34.852027837042996</v>
      </c>
      <c r="O48" s="189" t="s">
        <v>51</v>
      </c>
      <c r="P48" s="189"/>
      <c r="Q48" s="189" t="s">
        <v>51</v>
      </c>
      <c r="R48" s="189" t="s">
        <v>51</v>
      </c>
      <c r="S48" s="189" t="s">
        <v>51</v>
      </c>
      <c r="T48" s="189" t="s">
        <v>51</v>
      </c>
      <c r="U48" s="189" t="s">
        <v>51</v>
      </c>
      <c r="V48" s="189" t="s">
        <v>51</v>
      </c>
      <c r="W48" s="189" t="s">
        <v>51</v>
      </c>
      <c r="X48" s="189" t="s">
        <v>51</v>
      </c>
      <c r="Y48" s="189" t="s">
        <v>51</v>
      </c>
      <c r="Z48" s="189" t="s">
        <v>51</v>
      </c>
      <c r="AA48" s="189" t="s">
        <v>51</v>
      </c>
      <c r="AB48" s="189" t="s">
        <v>51</v>
      </c>
      <c r="AC48" s="189" t="s">
        <v>51</v>
      </c>
      <c r="AD48" s="189" t="s">
        <v>51</v>
      </c>
      <c r="AE48" s="189" t="s">
        <v>51</v>
      </c>
      <c r="AF48" s="189" t="s">
        <v>51</v>
      </c>
      <c r="AG48" s="341" t="s">
        <v>51</v>
      </c>
      <c r="AH48" s="341" t="s">
        <v>51</v>
      </c>
      <c r="AI48" s="341" t="s">
        <v>51</v>
      </c>
      <c r="AJ48" s="341" t="s">
        <v>51</v>
      </c>
    </row>
    <row r="49" spans="1:37" ht="12.75">
      <c r="A49" s="310" t="s">
        <v>345</v>
      </c>
      <c r="B49" s="310" t="s">
        <v>346</v>
      </c>
      <c r="C49" s="191" t="s">
        <v>51</v>
      </c>
      <c r="D49" s="191" t="s">
        <v>51</v>
      </c>
      <c r="E49" s="191" t="s">
        <v>51</v>
      </c>
      <c r="F49" s="191" t="s">
        <v>51</v>
      </c>
      <c r="G49" s="191" t="s">
        <v>51</v>
      </c>
      <c r="H49" s="191" t="s">
        <v>51</v>
      </c>
      <c r="I49" s="189" t="s">
        <v>51</v>
      </c>
      <c r="J49" s="189" t="s">
        <v>51</v>
      </c>
      <c r="K49" s="189" t="s">
        <v>51</v>
      </c>
      <c r="L49" s="189" t="s">
        <v>51</v>
      </c>
      <c r="M49" s="189" t="s">
        <v>51</v>
      </c>
      <c r="N49" s="189" t="s">
        <v>51</v>
      </c>
      <c r="O49" s="189" t="s">
        <v>51</v>
      </c>
      <c r="P49" s="189" t="s">
        <v>51</v>
      </c>
      <c r="Q49" s="189" t="s">
        <v>51</v>
      </c>
      <c r="R49" s="191" t="s">
        <v>51</v>
      </c>
      <c r="S49" s="191">
        <v>173.63900000000001</v>
      </c>
      <c r="T49" s="191" t="s">
        <v>51</v>
      </c>
      <c r="U49" s="191" t="s">
        <v>51</v>
      </c>
      <c r="V49" s="191" t="s">
        <v>51</v>
      </c>
      <c r="W49" s="191" t="s">
        <v>51</v>
      </c>
      <c r="X49" s="191" t="s">
        <v>51</v>
      </c>
      <c r="Y49" s="191" t="s">
        <v>51</v>
      </c>
      <c r="Z49" s="191" t="s">
        <v>51</v>
      </c>
      <c r="AA49" s="191" t="s">
        <v>51</v>
      </c>
      <c r="AB49" s="191" t="s">
        <v>51</v>
      </c>
      <c r="AC49" s="191" t="s">
        <v>51</v>
      </c>
      <c r="AD49" s="191" t="s">
        <v>51</v>
      </c>
      <c r="AE49" s="191" t="s">
        <v>51</v>
      </c>
      <c r="AF49" s="191" t="s">
        <v>51</v>
      </c>
      <c r="AG49" s="342" t="s">
        <v>51</v>
      </c>
      <c r="AH49" s="342" t="s">
        <v>51</v>
      </c>
      <c r="AI49" s="342" t="s">
        <v>51</v>
      </c>
      <c r="AJ49" s="342" t="s">
        <v>51</v>
      </c>
    </row>
    <row r="50" spans="1:37" ht="12.75">
      <c r="A50" s="310" t="s">
        <v>347</v>
      </c>
      <c r="B50" s="310" t="s">
        <v>348</v>
      </c>
      <c r="C50" s="191" t="s">
        <v>51</v>
      </c>
      <c r="D50" s="191" t="s">
        <v>51</v>
      </c>
      <c r="E50" s="191" t="s">
        <v>51</v>
      </c>
      <c r="F50" s="191" t="s">
        <v>51</v>
      </c>
      <c r="G50" s="191" t="s">
        <v>51</v>
      </c>
      <c r="H50" s="191" t="s">
        <v>51</v>
      </c>
      <c r="I50" s="189" t="s">
        <v>51</v>
      </c>
      <c r="J50" s="189" t="s">
        <v>51</v>
      </c>
      <c r="K50" s="189" t="s">
        <v>51</v>
      </c>
      <c r="L50" s="189" t="s">
        <v>51</v>
      </c>
      <c r="M50" s="189" t="s">
        <v>51</v>
      </c>
      <c r="N50" s="189" t="s">
        <v>51</v>
      </c>
      <c r="O50" s="189" t="s">
        <v>51</v>
      </c>
      <c r="P50" s="189" t="s">
        <v>51</v>
      </c>
      <c r="Q50" s="189">
        <v>-169.81200000000001</v>
      </c>
      <c r="R50" s="191">
        <v>-211.011</v>
      </c>
      <c r="S50" s="191" t="s">
        <v>51</v>
      </c>
      <c r="T50" s="191" t="s">
        <v>51</v>
      </c>
      <c r="U50" s="191" t="s">
        <v>51</v>
      </c>
      <c r="V50" s="191" t="s">
        <v>51</v>
      </c>
      <c r="W50" s="191" t="s">
        <v>51</v>
      </c>
      <c r="X50" s="191" t="s">
        <v>51</v>
      </c>
      <c r="Y50" s="191" t="s">
        <v>51</v>
      </c>
      <c r="Z50" s="191" t="s">
        <v>51</v>
      </c>
      <c r="AA50" s="191" t="s">
        <v>51</v>
      </c>
      <c r="AB50" s="191" t="s">
        <v>51</v>
      </c>
      <c r="AC50" s="191" t="s">
        <v>51</v>
      </c>
      <c r="AD50" s="191" t="s">
        <v>51</v>
      </c>
      <c r="AE50" s="191" t="s">
        <v>51</v>
      </c>
      <c r="AF50" s="191" t="s">
        <v>51</v>
      </c>
      <c r="AG50" s="342" t="s">
        <v>51</v>
      </c>
      <c r="AH50" s="342" t="s">
        <v>51</v>
      </c>
      <c r="AI50" s="342" t="s">
        <v>51</v>
      </c>
      <c r="AJ50" s="342" t="s">
        <v>51</v>
      </c>
    </row>
    <row r="51" spans="1:37" ht="12.75">
      <c r="A51" s="310" t="s">
        <v>349</v>
      </c>
      <c r="B51" s="310" t="s">
        <v>350</v>
      </c>
      <c r="C51" s="192" t="s">
        <v>51</v>
      </c>
      <c r="D51" s="192" t="s">
        <v>51</v>
      </c>
      <c r="E51" s="192" t="s">
        <v>51</v>
      </c>
      <c r="F51" s="192" t="s">
        <v>51</v>
      </c>
      <c r="G51" s="192" t="s">
        <v>51</v>
      </c>
      <c r="H51" s="192" t="s">
        <v>51</v>
      </c>
      <c r="I51" s="189" t="s">
        <v>51</v>
      </c>
      <c r="J51" s="189" t="s">
        <v>51</v>
      </c>
      <c r="K51" s="189" t="s">
        <v>51</v>
      </c>
      <c r="L51" s="189" t="s">
        <v>51</v>
      </c>
      <c r="M51" s="189" t="s">
        <v>51</v>
      </c>
      <c r="N51" s="192" t="s">
        <v>51</v>
      </c>
      <c r="O51" s="189" t="s">
        <v>51</v>
      </c>
      <c r="P51" s="192" t="s">
        <v>51</v>
      </c>
      <c r="Q51" s="189" t="s">
        <v>51</v>
      </c>
      <c r="R51" s="192" t="s">
        <v>51</v>
      </c>
      <c r="S51" s="191">
        <v>59.067999999999998</v>
      </c>
      <c r="T51" s="192" t="s">
        <v>51</v>
      </c>
      <c r="U51" s="192" t="s">
        <v>51</v>
      </c>
      <c r="V51" s="192" t="s">
        <v>51</v>
      </c>
      <c r="W51" s="192" t="s">
        <v>51</v>
      </c>
      <c r="X51" s="192" t="s">
        <v>51</v>
      </c>
      <c r="Y51" s="192" t="s">
        <v>51</v>
      </c>
      <c r="Z51" s="192" t="s">
        <v>51</v>
      </c>
      <c r="AA51" s="192" t="s">
        <v>51</v>
      </c>
      <c r="AB51" s="192" t="s">
        <v>51</v>
      </c>
      <c r="AC51" s="192" t="s">
        <v>51</v>
      </c>
      <c r="AD51" s="192" t="s">
        <v>51</v>
      </c>
      <c r="AE51" s="192" t="s">
        <v>51</v>
      </c>
      <c r="AF51" s="192" t="s">
        <v>51</v>
      </c>
      <c r="AG51" s="343" t="s">
        <v>51</v>
      </c>
      <c r="AH51" s="343" t="s">
        <v>51</v>
      </c>
      <c r="AI51" s="343" t="s">
        <v>51</v>
      </c>
      <c r="AJ51" s="343" t="s">
        <v>51</v>
      </c>
    </row>
    <row r="52" spans="1:37" ht="12.75">
      <c r="A52" s="310" t="s">
        <v>351</v>
      </c>
      <c r="B52" s="310" t="s">
        <v>352</v>
      </c>
      <c r="C52" s="192" t="s">
        <v>51</v>
      </c>
      <c r="D52" s="192" t="s">
        <v>51</v>
      </c>
      <c r="E52" s="192" t="s">
        <v>51</v>
      </c>
      <c r="F52" s="192" t="s">
        <v>51</v>
      </c>
      <c r="G52" s="192" t="s">
        <v>51</v>
      </c>
      <c r="H52" s="192" t="s">
        <v>51</v>
      </c>
      <c r="I52" s="189" t="s">
        <v>51</v>
      </c>
      <c r="J52" s="189" t="s">
        <v>51</v>
      </c>
      <c r="K52" s="189" t="s">
        <v>51</v>
      </c>
      <c r="L52" s="189" t="s">
        <v>51</v>
      </c>
      <c r="M52" s="189" t="s">
        <v>51</v>
      </c>
      <c r="N52" s="192" t="s">
        <v>51</v>
      </c>
      <c r="O52" s="189" t="s">
        <v>51</v>
      </c>
      <c r="P52" s="192" t="s">
        <v>51</v>
      </c>
      <c r="Q52" s="192" t="s">
        <v>51</v>
      </c>
      <c r="R52" s="192" t="s">
        <v>51</v>
      </c>
      <c r="S52" s="191" t="s">
        <v>51</v>
      </c>
      <c r="T52" s="191">
        <v>40.164659999999998</v>
      </c>
      <c r="U52" s="191" t="s">
        <v>51</v>
      </c>
      <c r="V52" s="191" t="s">
        <v>51</v>
      </c>
      <c r="W52" s="191" t="s">
        <v>51</v>
      </c>
      <c r="X52" s="191" t="s">
        <v>51</v>
      </c>
      <c r="Y52" s="191" t="s">
        <v>51</v>
      </c>
      <c r="Z52" s="191" t="s">
        <v>51</v>
      </c>
      <c r="AA52" s="191" t="s">
        <v>51</v>
      </c>
      <c r="AB52" s="191" t="s">
        <v>51</v>
      </c>
      <c r="AC52" s="191" t="s">
        <v>51</v>
      </c>
      <c r="AD52" s="191" t="s">
        <v>51</v>
      </c>
      <c r="AE52" s="191" t="s">
        <v>51</v>
      </c>
      <c r="AF52" s="191" t="s">
        <v>51</v>
      </c>
      <c r="AG52" s="342" t="s">
        <v>51</v>
      </c>
      <c r="AH52" s="342" t="s">
        <v>51</v>
      </c>
      <c r="AI52" s="342" t="s">
        <v>51</v>
      </c>
      <c r="AJ52" s="342" t="s">
        <v>51</v>
      </c>
    </row>
    <row r="53" spans="1:37" ht="12.75">
      <c r="A53" s="310" t="s">
        <v>353</v>
      </c>
      <c r="B53" s="310" t="s">
        <v>354</v>
      </c>
      <c r="C53" s="192" t="s">
        <v>51</v>
      </c>
      <c r="D53" s="192" t="s">
        <v>51</v>
      </c>
      <c r="E53" s="192" t="s">
        <v>51</v>
      </c>
      <c r="F53" s="192" t="s">
        <v>51</v>
      </c>
      <c r="G53" s="192" t="s">
        <v>51</v>
      </c>
      <c r="H53" s="192" t="s">
        <v>51</v>
      </c>
      <c r="I53" s="189" t="s">
        <v>51</v>
      </c>
      <c r="J53" s="192">
        <v>102.29</v>
      </c>
      <c r="K53" s="192" t="s">
        <v>51</v>
      </c>
      <c r="L53" s="189" t="s">
        <v>51</v>
      </c>
      <c r="M53" s="192" t="s">
        <v>51</v>
      </c>
      <c r="N53" s="192" t="s">
        <v>51</v>
      </c>
      <c r="O53" s="192" t="s">
        <v>51</v>
      </c>
      <c r="P53" s="192" t="s">
        <v>51</v>
      </c>
      <c r="Q53" s="192" t="s">
        <v>51</v>
      </c>
      <c r="R53" s="192" t="s">
        <v>51</v>
      </c>
      <c r="S53" s="193">
        <v>88.46</v>
      </c>
      <c r="T53" s="192" t="s">
        <v>51</v>
      </c>
      <c r="U53" s="192" t="s">
        <v>51</v>
      </c>
      <c r="V53" s="192">
        <v>163.887</v>
      </c>
      <c r="W53" s="192" t="s">
        <v>51</v>
      </c>
      <c r="X53" s="192" t="s">
        <v>51</v>
      </c>
      <c r="Y53" s="192" t="s">
        <v>51</v>
      </c>
      <c r="Z53" s="192" t="s">
        <v>51</v>
      </c>
      <c r="AA53" s="192" t="s">
        <v>51</v>
      </c>
      <c r="AB53" s="192" t="s">
        <v>51</v>
      </c>
      <c r="AC53" s="192" t="s">
        <v>51</v>
      </c>
      <c r="AD53" s="192" t="s">
        <v>51</v>
      </c>
      <c r="AE53" s="192" t="s">
        <v>51</v>
      </c>
      <c r="AF53" s="192" t="s">
        <v>51</v>
      </c>
      <c r="AG53" s="343" t="s">
        <v>51</v>
      </c>
      <c r="AH53" s="343" t="s">
        <v>51</v>
      </c>
      <c r="AI53" s="343" t="s">
        <v>51</v>
      </c>
      <c r="AJ53" s="343" t="s">
        <v>51</v>
      </c>
    </row>
    <row r="54" spans="1:37" ht="12.75">
      <c r="A54" s="310" t="s">
        <v>355</v>
      </c>
      <c r="B54" s="310" t="s">
        <v>356</v>
      </c>
      <c r="C54" s="19" t="s">
        <v>51</v>
      </c>
      <c r="D54" s="19" t="s">
        <v>51</v>
      </c>
      <c r="E54" s="19" t="s">
        <v>51</v>
      </c>
      <c r="F54" s="19" t="s">
        <v>51</v>
      </c>
      <c r="G54" s="19" t="s">
        <v>51</v>
      </c>
      <c r="H54" s="19" t="s">
        <v>51</v>
      </c>
      <c r="I54" s="189" t="s">
        <v>51</v>
      </c>
      <c r="J54" s="189" t="s">
        <v>51</v>
      </c>
      <c r="K54" s="189" t="s">
        <v>51</v>
      </c>
      <c r="L54" s="189" t="s">
        <v>51</v>
      </c>
      <c r="M54" s="189" t="s">
        <v>51</v>
      </c>
      <c r="N54" s="189" t="s">
        <v>51</v>
      </c>
      <c r="O54" s="189" t="s">
        <v>51</v>
      </c>
      <c r="P54" s="189" t="s">
        <v>51</v>
      </c>
      <c r="Q54" s="189" t="s">
        <v>51</v>
      </c>
      <c r="R54" s="19" t="s">
        <v>51</v>
      </c>
      <c r="S54" s="19" t="s">
        <v>51</v>
      </c>
      <c r="T54" s="19" t="s">
        <v>51</v>
      </c>
      <c r="U54" s="19" t="s">
        <v>51</v>
      </c>
      <c r="V54" s="19">
        <v>44.8</v>
      </c>
      <c r="W54" s="19" t="s">
        <v>51</v>
      </c>
      <c r="X54" s="19" t="s">
        <v>51</v>
      </c>
      <c r="Y54" s="19" t="s">
        <v>51</v>
      </c>
      <c r="Z54" s="19" t="s">
        <v>51</v>
      </c>
      <c r="AA54" s="19" t="s">
        <v>51</v>
      </c>
      <c r="AB54" s="19" t="s">
        <v>51</v>
      </c>
      <c r="AC54" s="19" t="s">
        <v>51</v>
      </c>
      <c r="AD54" s="19" t="s">
        <v>51</v>
      </c>
      <c r="AE54" s="19" t="s">
        <v>51</v>
      </c>
      <c r="AF54" s="19" t="s">
        <v>51</v>
      </c>
      <c r="AG54" s="311" t="s">
        <v>51</v>
      </c>
      <c r="AH54" s="311" t="s">
        <v>51</v>
      </c>
      <c r="AI54" s="311" t="s">
        <v>51</v>
      </c>
      <c r="AJ54" s="311" t="s">
        <v>51</v>
      </c>
    </row>
    <row r="55" spans="1:37" ht="12.75">
      <c r="A55" s="310" t="s">
        <v>357</v>
      </c>
      <c r="B55" s="310" t="s">
        <v>358</v>
      </c>
      <c r="C55" s="19" t="s">
        <v>51</v>
      </c>
      <c r="D55" s="19" t="s">
        <v>51</v>
      </c>
      <c r="E55" s="19" t="s">
        <v>51</v>
      </c>
      <c r="F55" s="19" t="s">
        <v>51</v>
      </c>
      <c r="G55" s="19" t="s">
        <v>51</v>
      </c>
      <c r="H55" s="19" t="s">
        <v>51</v>
      </c>
      <c r="I55" s="189" t="s">
        <v>51</v>
      </c>
      <c r="J55" s="189" t="s">
        <v>51</v>
      </c>
      <c r="K55" s="189" t="s">
        <v>51</v>
      </c>
      <c r="L55" s="189" t="s">
        <v>51</v>
      </c>
      <c r="M55" s="189" t="s">
        <v>51</v>
      </c>
      <c r="N55" s="189" t="s">
        <v>51</v>
      </c>
      <c r="O55" s="189" t="s">
        <v>51</v>
      </c>
      <c r="P55" s="189" t="s">
        <v>51</v>
      </c>
      <c r="Q55" s="189" t="s">
        <v>51</v>
      </c>
      <c r="R55" s="19" t="s">
        <v>51</v>
      </c>
      <c r="S55" s="19" t="s">
        <v>51</v>
      </c>
      <c r="T55" s="19" t="s">
        <v>51</v>
      </c>
      <c r="U55" s="19" t="s">
        <v>51</v>
      </c>
      <c r="V55" s="194">
        <v>57.8</v>
      </c>
      <c r="W55" s="19" t="s">
        <v>51</v>
      </c>
      <c r="X55" s="19">
        <v>-35.159999999999997</v>
      </c>
      <c r="Y55" s="19" t="s">
        <v>51</v>
      </c>
      <c r="Z55" s="19" t="s">
        <v>51</v>
      </c>
      <c r="AA55" s="19" t="s">
        <v>51</v>
      </c>
      <c r="AB55" s="19" t="s">
        <v>51</v>
      </c>
      <c r="AC55" s="19" t="s">
        <v>51</v>
      </c>
      <c r="AD55" s="19" t="s">
        <v>51</v>
      </c>
      <c r="AE55" s="19" t="s">
        <v>51</v>
      </c>
      <c r="AF55" s="19" t="s">
        <v>51</v>
      </c>
      <c r="AG55" s="311" t="s">
        <v>51</v>
      </c>
      <c r="AH55" s="311" t="s">
        <v>51</v>
      </c>
      <c r="AI55" s="311" t="s">
        <v>51</v>
      </c>
      <c r="AJ55" s="311" t="s">
        <v>51</v>
      </c>
    </row>
    <row r="56" spans="1:37" ht="12.75">
      <c r="A56" s="310" t="s">
        <v>359</v>
      </c>
      <c r="B56" s="310" t="s">
        <v>360</v>
      </c>
      <c r="C56" s="19" t="s">
        <v>51</v>
      </c>
      <c r="D56" s="19" t="s">
        <v>51</v>
      </c>
      <c r="E56" s="19" t="s">
        <v>51</v>
      </c>
      <c r="F56" s="19" t="s">
        <v>51</v>
      </c>
      <c r="G56" s="19" t="s">
        <v>51</v>
      </c>
      <c r="H56" s="19" t="s">
        <v>51</v>
      </c>
      <c r="I56" s="189" t="s">
        <v>51</v>
      </c>
      <c r="J56" s="189" t="s">
        <v>51</v>
      </c>
      <c r="K56" s="189" t="s">
        <v>51</v>
      </c>
      <c r="L56" s="189" t="s">
        <v>51</v>
      </c>
      <c r="M56" s="189" t="s">
        <v>51</v>
      </c>
      <c r="N56" s="189" t="s">
        <v>51</v>
      </c>
      <c r="O56" s="189" t="s">
        <v>51</v>
      </c>
      <c r="P56" s="189" t="s">
        <v>51</v>
      </c>
      <c r="Q56" s="189" t="s">
        <v>51</v>
      </c>
      <c r="R56" s="19" t="s">
        <v>51</v>
      </c>
      <c r="S56" s="19" t="s">
        <v>51</v>
      </c>
      <c r="T56" s="19" t="s">
        <v>51</v>
      </c>
      <c r="U56" s="19">
        <v>-8.08</v>
      </c>
      <c r="V56" s="194">
        <v>-58.45</v>
      </c>
      <c r="W56" s="19" t="s">
        <v>51</v>
      </c>
      <c r="X56" s="19" t="s">
        <v>51</v>
      </c>
      <c r="Y56" s="19" t="s">
        <v>51</v>
      </c>
      <c r="Z56" s="19" t="s">
        <v>51</v>
      </c>
      <c r="AA56" s="19" t="s">
        <v>51</v>
      </c>
      <c r="AB56" s="19" t="s">
        <v>51</v>
      </c>
      <c r="AC56" s="19" t="s">
        <v>51</v>
      </c>
      <c r="AD56" s="19" t="s">
        <v>51</v>
      </c>
      <c r="AE56" s="19" t="s">
        <v>51</v>
      </c>
      <c r="AF56" s="19" t="s">
        <v>51</v>
      </c>
      <c r="AG56" s="311" t="s">
        <v>51</v>
      </c>
      <c r="AH56" s="311" t="s">
        <v>51</v>
      </c>
      <c r="AI56" s="311" t="s">
        <v>51</v>
      </c>
      <c r="AJ56" s="311" t="s">
        <v>51</v>
      </c>
      <c r="AK56" s="198"/>
    </row>
    <row r="57" spans="1:37" ht="12.75">
      <c r="A57" s="310" t="s">
        <v>361</v>
      </c>
      <c r="B57" s="310" t="s">
        <v>342</v>
      </c>
      <c r="C57" s="19" t="s">
        <v>51</v>
      </c>
      <c r="D57" s="19" t="s">
        <v>51</v>
      </c>
      <c r="E57" s="19" t="s">
        <v>51</v>
      </c>
      <c r="F57" s="19" t="s">
        <v>51</v>
      </c>
      <c r="G57" s="19" t="s">
        <v>51</v>
      </c>
      <c r="H57" s="19" t="s">
        <v>51</v>
      </c>
      <c r="I57" s="189" t="s">
        <v>51</v>
      </c>
      <c r="J57" s="189" t="s">
        <v>51</v>
      </c>
      <c r="K57" s="189" t="s">
        <v>51</v>
      </c>
      <c r="L57" s="189" t="s">
        <v>51</v>
      </c>
      <c r="M57" s="189" t="s">
        <v>51</v>
      </c>
      <c r="N57" s="189" t="s">
        <v>51</v>
      </c>
      <c r="O57" s="189" t="s">
        <v>51</v>
      </c>
      <c r="P57" s="189" t="s">
        <v>51</v>
      </c>
      <c r="Q57" s="189" t="s">
        <v>51</v>
      </c>
      <c r="R57" s="19">
        <v>-77.769599999999997</v>
      </c>
      <c r="S57" s="191" t="s">
        <v>51</v>
      </c>
      <c r="T57" s="191" t="s">
        <v>51</v>
      </c>
      <c r="U57" s="191" t="s">
        <v>51</v>
      </c>
      <c r="V57" s="191" t="s">
        <v>51</v>
      </c>
      <c r="W57" s="191" t="s">
        <v>51</v>
      </c>
      <c r="X57" s="191" t="s">
        <v>51</v>
      </c>
      <c r="Y57" s="191" t="s">
        <v>51</v>
      </c>
      <c r="Z57" s="191" t="s">
        <v>51</v>
      </c>
      <c r="AA57" s="191" t="s">
        <v>51</v>
      </c>
      <c r="AB57" s="19" t="s">
        <v>51</v>
      </c>
      <c r="AC57" s="19" t="s">
        <v>51</v>
      </c>
      <c r="AD57" s="19" t="s">
        <v>51</v>
      </c>
      <c r="AE57" s="19" t="s">
        <v>51</v>
      </c>
      <c r="AF57" s="19" t="s">
        <v>51</v>
      </c>
      <c r="AG57" s="342" t="s">
        <v>51</v>
      </c>
      <c r="AH57" s="342" t="s">
        <v>51</v>
      </c>
      <c r="AI57" s="342" t="s">
        <v>51</v>
      </c>
      <c r="AJ57" s="342" t="s">
        <v>51</v>
      </c>
      <c r="AK57" s="198"/>
    </row>
    <row r="58" spans="1:37" ht="12.75">
      <c r="A58" s="310" t="s">
        <v>362</v>
      </c>
      <c r="B58" s="310" t="s">
        <v>363</v>
      </c>
      <c r="C58" s="19" t="s">
        <v>51</v>
      </c>
      <c r="D58" s="19" t="s">
        <v>51</v>
      </c>
      <c r="E58" s="19" t="s">
        <v>51</v>
      </c>
      <c r="F58" s="19" t="s">
        <v>51</v>
      </c>
      <c r="G58" s="19" t="s">
        <v>51</v>
      </c>
      <c r="H58" s="19" t="s">
        <v>51</v>
      </c>
      <c r="I58" s="189" t="s">
        <v>51</v>
      </c>
      <c r="J58" s="189" t="s">
        <v>51</v>
      </c>
      <c r="K58" s="189" t="s">
        <v>51</v>
      </c>
      <c r="L58" s="189" t="s">
        <v>51</v>
      </c>
      <c r="M58" s="189" t="s">
        <v>51</v>
      </c>
      <c r="N58" s="189" t="s">
        <v>51</v>
      </c>
      <c r="O58" s="189" t="s">
        <v>51</v>
      </c>
      <c r="P58" s="189" t="s">
        <v>51</v>
      </c>
      <c r="Q58" s="189" t="s">
        <v>51</v>
      </c>
      <c r="R58" s="19" t="s">
        <v>51</v>
      </c>
      <c r="S58" s="19" t="s">
        <v>51</v>
      </c>
      <c r="T58" s="19" t="s">
        <v>51</v>
      </c>
      <c r="U58" s="19" t="s">
        <v>51</v>
      </c>
      <c r="V58" s="19" t="s">
        <v>51</v>
      </c>
      <c r="W58" s="19" t="s">
        <v>51</v>
      </c>
      <c r="X58" s="19" t="s">
        <v>51</v>
      </c>
      <c r="Y58" s="19" t="s">
        <v>51</v>
      </c>
      <c r="Z58" s="19" t="s">
        <v>51</v>
      </c>
      <c r="AA58" s="19" t="s">
        <v>51</v>
      </c>
      <c r="AB58" s="19" t="s">
        <v>51</v>
      </c>
      <c r="AC58" s="19" t="s">
        <v>51</v>
      </c>
      <c r="AD58" s="19" t="s">
        <v>51</v>
      </c>
      <c r="AE58" s="19" t="s">
        <v>51</v>
      </c>
      <c r="AF58" s="19" t="s">
        <v>51</v>
      </c>
      <c r="AG58" s="311" t="s">
        <v>51</v>
      </c>
      <c r="AH58" s="311" t="s">
        <v>51</v>
      </c>
      <c r="AI58" s="311" t="s">
        <v>51</v>
      </c>
      <c r="AJ58" s="311" t="s">
        <v>51</v>
      </c>
      <c r="AK58" s="198"/>
    </row>
    <row r="59" spans="1:37" ht="12.75">
      <c r="A59" s="373" t="s">
        <v>529</v>
      </c>
      <c r="B59" s="310" t="s">
        <v>533</v>
      </c>
      <c r="C59" s="19" t="s">
        <v>51</v>
      </c>
      <c r="D59" s="19" t="s">
        <v>51</v>
      </c>
      <c r="E59" s="19" t="s">
        <v>51</v>
      </c>
      <c r="F59" s="19" t="s">
        <v>51</v>
      </c>
      <c r="G59" s="19" t="s">
        <v>51</v>
      </c>
      <c r="H59" s="19" t="s">
        <v>51</v>
      </c>
      <c r="I59" s="189" t="s">
        <v>51</v>
      </c>
      <c r="J59" s="189" t="s">
        <v>51</v>
      </c>
      <c r="K59" s="189" t="s">
        <v>51</v>
      </c>
      <c r="L59" s="189" t="s">
        <v>51</v>
      </c>
      <c r="M59" s="189" t="s">
        <v>51</v>
      </c>
      <c r="N59" s="189" t="s">
        <v>51</v>
      </c>
      <c r="O59" s="189" t="s">
        <v>51</v>
      </c>
      <c r="P59" s="189" t="s">
        <v>51</v>
      </c>
      <c r="Q59" s="189" t="s">
        <v>51</v>
      </c>
      <c r="R59" s="19" t="s">
        <v>51</v>
      </c>
      <c r="S59" s="19" t="s">
        <v>51</v>
      </c>
      <c r="T59" s="19" t="s">
        <v>51</v>
      </c>
      <c r="U59" s="19" t="s">
        <v>51</v>
      </c>
      <c r="V59" s="19" t="s">
        <v>51</v>
      </c>
      <c r="W59" s="19" t="s">
        <v>51</v>
      </c>
      <c r="X59" s="19" t="s">
        <v>51</v>
      </c>
      <c r="Y59" s="19" t="s">
        <v>51</v>
      </c>
      <c r="Z59" s="19" t="s">
        <v>51</v>
      </c>
      <c r="AA59" s="19" t="s">
        <v>51</v>
      </c>
      <c r="AB59" s="19">
        <v>-2094.8995740185001</v>
      </c>
      <c r="AC59" s="19">
        <v>-3368.1545549779198</v>
      </c>
      <c r="AD59" s="19">
        <v>-892.01900000000001</v>
      </c>
      <c r="AE59" s="19">
        <v>-91</v>
      </c>
      <c r="AF59" s="19" t="s">
        <v>51</v>
      </c>
      <c r="AG59" s="311" t="s">
        <v>51</v>
      </c>
      <c r="AH59" s="311" t="s">
        <v>51</v>
      </c>
      <c r="AI59" s="311" t="s">
        <v>51</v>
      </c>
      <c r="AJ59" s="311" t="s">
        <v>51</v>
      </c>
      <c r="AK59" s="198"/>
    </row>
    <row r="60" spans="1:37" ht="12.75">
      <c r="A60" s="310" t="s">
        <v>497</v>
      </c>
      <c r="B60" s="310" t="s">
        <v>534</v>
      </c>
      <c r="C60" s="19" t="s">
        <v>51</v>
      </c>
      <c r="D60" s="19" t="s">
        <v>51</v>
      </c>
      <c r="E60" s="19" t="s">
        <v>51</v>
      </c>
      <c r="F60" s="19" t="s">
        <v>51</v>
      </c>
      <c r="G60" s="19" t="s">
        <v>51</v>
      </c>
      <c r="H60" s="19" t="s">
        <v>51</v>
      </c>
      <c r="I60" s="189" t="s">
        <v>51</v>
      </c>
      <c r="J60" s="189" t="s">
        <v>51</v>
      </c>
      <c r="K60" s="189" t="s">
        <v>51</v>
      </c>
      <c r="L60" s="189" t="s">
        <v>51</v>
      </c>
      <c r="M60" s="189" t="s">
        <v>51</v>
      </c>
      <c r="N60" s="189" t="s">
        <v>51</v>
      </c>
      <c r="O60" s="189" t="s">
        <v>51</v>
      </c>
      <c r="P60" s="189" t="s">
        <v>51</v>
      </c>
      <c r="Q60" s="189" t="s">
        <v>51</v>
      </c>
      <c r="R60" s="19" t="s">
        <v>51</v>
      </c>
      <c r="S60" s="19" t="s">
        <v>51</v>
      </c>
      <c r="T60" s="19" t="s">
        <v>51</v>
      </c>
      <c r="U60" s="19" t="s">
        <v>51</v>
      </c>
      <c r="V60" s="19" t="s">
        <v>51</v>
      </c>
      <c r="W60" s="19" t="s">
        <v>51</v>
      </c>
      <c r="X60" s="19" t="s">
        <v>51</v>
      </c>
      <c r="Y60" s="19" t="s">
        <v>51</v>
      </c>
      <c r="Z60" s="19" t="s">
        <v>51</v>
      </c>
      <c r="AA60" s="19" t="s">
        <v>51</v>
      </c>
      <c r="AB60" s="19">
        <v>413.26100000000002</v>
      </c>
      <c r="AC60" s="19">
        <v>380.75</v>
      </c>
      <c r="AD60" s="19">
        <v>195.84</v>
      </c>
      <c r="AE60" s="19" t="s">
        <v>51</v>
      </c>
      <c r="AF60" s="19" t="s">
        <v>51</v>
      </c>
      <c r="AG60" s="311" t="s">
        <v>51</v>
      </c>
      <c r="AH60" s="311" t="s">
        <v>51</v>
      </c>
      <c r="AI60" s="311" t="s">
        <v>51</v>
      </c>
      <c r="AJ60" s="311" t="s">
        <v>51</v>
      </c>
      <c r="AK60" s="198"/>
    </row>
    <row r="61" spans="1:37" ht="12.75">
      <c r="A61" s="310" t="s">
        <v>583</v>
      </c>
      <c r="B61" s="310" t="s">
        <v>535</v>
      </c>
      <c r="C61" s="19" t="s">
        <v>51</v>
      </c>
      <c r="D61" s="19" t="s">
        <v>51</v>
      </c>
      <c r="E61" s="19" t="s">
        <v>51</v>
      </c>
      <c r="F61" s="19" t="s">
        <v>51</v>
      </c>
      <c r="G61" s="19" t="s">
        <v>51</v>
      </c>
      <c r="H61" s="19" t="s">
        <v>51</v>
      </c>
      <c r="I61" s="189" t="s">
        <v>51</v>
      </c>
      <c r="J61" s="189" t="s">
        <v>51</v>
      </c>
      <c r="K61" s="189" t="s">
        <v>51</v>
      </c>
      <c r="L61" s="189" t="s">
        <v>51</v>
      </c>
      <c r="M61" s="189" t="s">
        <v>51</v>
      </c>
      <c r="N61" s="189" t="s">
        <v>51</v>
      </c>
      <c r="O61" s="189" t="s">
        <v>51</v>
      </c>
      <c r="P61" s="189" t="s">
        <v>51</v>
      </c>
      <c r="Q61" s="189" t="s">
        <v>51</v>
      </c>
      <c r="R61" s="19" t="s">
        <v>51</v>
      </c>
      <c r="S61" s="19" t="s">
        <v>51</v>
      </c>
      <c r="T61" s="19" t="s">
        <v>51</v>
      </c>
      <c r="U61" s="19" t="s">
        <v>51</v>
      </c>
      <c r="V61" s="19" t="s">
        <v>51</v>
      </c>
      <c r="W61" s="19" t="s">
        <v>51</v>
      </c>
      <c r="X61" s="19" t="s">
        <v>51</v>
      </c>
      <c r="Y61" s="19" t="s">
        <v>51</v>
      </c>
      <c r="Z61" s="19" t="s">
        <v>51</v>
      </c>
      <c r="AA61" s="19" t="s">
        <v>51</v>
      </c>
      <c r="AB61" s="19" t="s">
        <v>51</v>
      </c>
      <c r="AC61" s="19">
        <v>-277.25</v>
      </c>
      <c r="AD61" s="19" t="s">
        <v>51</v>
      </c>
      <c r="AE61" s="19" t="s">
        <v>51</v>
      </c>
      <c r="AF61" s="19" t="s">
        <v>51</v>
      </c>
      <c r="AG61" s="311" t="s">
        <v>51</v>
      </c>
      <c r="AH61" s="311" t="s">
        <v>51</v>
      </c>
      <c r="AI61" s="311" t="s">
        <v>51</v>
      </c>
      <c r="AJ61" s="311" t="s">
        <v>51</v>
      </c>
      <c r="AK61" s="198"/>
    </row>
    <row r="62" spans="1:37" ht="12.75">
      <c r="A62" s="310" t="s">
        <v>585</v>
      </c>
      <c r="B62" s="310" t="s">
        <v>521</v>
      </c>
      <c r="C62" s="19" t="s">
        <v>51</v>
      </c>
      <c r="D62" s="19" t="s">
        <v>51</v>
      </c>
      <c r="E62" s="19" t="s">
        <v>51</v>
      </c>
      <c r="F62" s="19" t="s">
        <v>51</v>
      </c>
      <c r="G62" s="19" t="s">
        <v>51</v>
      </c>
      <c r="H62" s="19" t="s">
        <v>51</v>
      </c>
      <c r="I62" s="189" t="s">
        <v>51</v>
      </c>
      <c r="J62" s="189" t="s">
        <v>51</v>
      </c>
      <c r="K62" s="189" t="s">
        <v>51</v>
      </c>
      <c r="L62" s="189" t="s">
        <v>51</v>
      </c>
      <c r="M62" s="189" t="s">
        <v>51</v>
      </c>
      <c r="N62" s="189" t="s">
        <v>51</v>
      </c>
      <c r="O62" s="189" t="s">
        <v>51</v>
      </c>
      <c r="P62" s="189" t="s">
        <v>51</v>
      </c>
      <c r="Q62" s="189" t="s">
        <v>51</v>
      </c>
      <c r="R62" s="19" t="s">
        <v>51</v>
      </c>
      <c r="S62" s="19" t="s">
        <v>51</v>
      </c>
      <c r="T62" s="19" t="s">
        <v>51</v>
      </c>
      <c r="U62" s="19" t="s">
        <v>51</v>
      </c>
      <c r="V62" s="19" t="s">
        <v>51</v>
      </c>
      <c r="W62" s="19" t="s">
        <v>51</v>
      </c>
      <c r="X62" s="19" t="s">
        <v>51</v>
      </c>
      <c r="Y62" s="19" t="s">
        <v>51</v>
      </c>
      <c r="Z62" s="19" t="s">
        <v>51</v>
      </c>
      <c r="AA62" s="19" t="s">
        <v>51</v>
      </c>
      <c r="AB62" s="19" t="s">
        <v>51</v>
      </c>
      <c r="AC62" s="19" t="s">
        <v>51</v>
      </c>
      <c r="AD62" s="19">
        <v>-193.65299999999999</v>
      </c>
      <c r="AE62" s="19">
        <v>-151.834</v>
      </c>
      <c r="AF62" s="19">
        <v>-97.963019610000003</v>
      </c>
      <c r="AG62" s="311">
        <v>-15</v>
      </c>
      <c r="AH62" s="311">
        <v>-15</v>
      </c>
      <c r="AI62" s="311" t="s">
        <v>51</v>
      </c>
      <c r="AJ62" s="311" t="s">
        <v>51</v>
      </c>
      <c r="AK62" s="198"/>
    </row>
    <row r="63" spans="1:37" ht="12.75">
      <c r="A63" s="310" t="s">
        <v>586</v>
      </c>
      <c r="B63" s="310" t="s">
        <v>587</v>
      </c>
      <c r="C63" s="19" t="s">
        <v>51</v>
      </c>
      <c r="D63" s="19" t="s">
        <v>51</v>
      </c>
      <c r="E63" s="19" t="s">
        <v>51</v>
      </c>
      <c r="F63" s="19" t="s">
        <v>51</v>
      </c>
      <c r="G63" s="19" t="s">
        <v>51</v>
      </c>
      <c r="H63" s="19" t="s">
        <v>51</v>
      </c>
      <c r="I63" s="189" t="s">
        <v>51</v>
      </c>
      <c r="J63" s="189" t="s">
        <v>51</v>
      </c>
      <c r="K63" s="189" t="s">
        <v>51</v>
      </c>
      <c r="L63" s="189" t="s">
        <v>51</v>
      </c>
      <c r="M63" s="189" t="s">
        <v>51</v>
      </c>
      <c r="N63" s="189" t="s">
        <v>51</v>
      </c>
      <c r="O63" s="189" t="s">
        <v>51</v>
      </c>
      <c r="P63" s="189" t="s">
        <v>51</v>
      </c>
      <c r="Q63" s="189" t="s">
        <v>51</v>
      </c>
      <c r="R63" s="19" t="s">
        <v>51</v>
      </c>
      <c r="S63" s="19" t="s">
        <v>51</v>
      </c>
      <c r="T63" s="19" t="s">
        <v>51</v>
      </c>
      <c r="U63" s="19" t="s">
        <v>51</v>
      </c>
      <c r="V63" s="19" t="s">
        <v>51</v>
      </c>
      <c r="W63" s="19" t="s">
        <v>51</v>
      </c>
      <c r="X63" s="19" t="s">
        <v>51</v>
      </c>
      <c r="Y63" s="19" t="s">
        <v>51</v>
      </c>
      <c r="Z63" s="19" t="s">
        <v>51</v>
      </c>
      <c r="AA63" s="19" t="s">
        <v>51</v>
      </c>
      <c r="AB63" s="19" t="s">
        <v>51</v>
      </c>
      <c r="AC63" s="19" t="s">
        <v>51</v>
      </c>
      <c r="AD63" s="19">
        <v>40.5</v>
      </c>
      <c r="AE63" s="19">
        <v>318.2</v>
      </c>
      <c r="AF63" s="19">
        <v>64.599999999999994</v>
      </c>
      <c r="AG63" s="311" t="s">
        <v>51</v>
      </c>
      <c r="AH63" s="311" t="s">
        <v>51</v>
      </c>
      <c r="AI63" s="311" t="s">
        <v>51</v>
      </c>
      <c r="AJ63" s="311" t="s">
        <v>51</v>
      </c>
      <c r="AK63" s="198"/>
    </row>
    <row r="64" spans="1:37" ht="13.15" customHeight="1">
      <c r="A64" s="310" t="s">
        <v>519</v>
      </c>
      <c r="B64" s="310" t="s">
        <v>536</v>
      </c>
      <c r="C64" s="19" t="s">
        <v>51</v>
      </c>
      <c r="D64" s="19" t="s">
        <v>51</v>
      </c>
      <c r="E64" s="19" t="s">
        <v>51</v>
      </c>
      <c r="F64" s="19" t="s">
        <v>51</v>
      </c>
      <c r="G64" s="19" t="s">
        <v>51</v>
      </c>
      <c r="H64" s="19" t="s">
        <v>51</v>
      </c>
      <c r="I64" s="189" t="s">
        <v>51</v>
      </c>
      <c r="J64" s="189" t="s">
        <v>51</v>
      </c>
      <c r="K64" s="189" t="s">
        <v>51</v>
      </c>
      <c r="L64" s="189" t="s">
        <v>51</v>
      </c>
      <c r="M64" s="189" t="s">
        <v>51</v>
      </c>
      <c r="N64" s="189" t="s">
        <v>51</v>
      </c>
      <c r="O64" s="189" t="s">
        <v>51</v>
      </c>
      <c r="P64" s="189" t="s">
        <v>51</v>
      </c>
      <c r="Q64" s="189" t="s">
        <v>51</v>
      </c>
      <c r="R64" s="19" t="s">
        <v>51</v>
      </c>
      <c r="S64" s="19" t="s">
        <v>51</v>
      </c>
      <c r="T64" s="19" t="s">
        <v>51</v>
      </c>
      <c r="U64" s="19" t="s">
        <v>51</v>
      </c>
      <c r="V64" s="19" t="s">
        <v>51</v>
      </c>
      <c r="W64" s="19" t="s">
        <v>51</v>
      </c>
      <c r="X64" s="19" t="s">
        <v>51</v>
      </c>
      <c r="Y64" s="19" t="s">
        <v>51</v>
      </c>
      <c r="Z64" s="19" t="s">
        <v>51</v>
      </c>
      <c r="AA64" s="19" t="s">
        <v>51</v>
      </c>
      <c r="AB64" s="19" t="s">
        <v>51</v>
      </c>
      <c r="AC64" s="19" t="s">
        <v>51</v>
      </c>
      <c r="AD64" s="19">
        <v>-112.289402</v>
      </c>
      <c r="AE64" s="19" t="s">
        <v>51</v>
      </c>
      <c r="AF64" s="19" t="s">
        <v>51</v>
      </c>
      <c r="AG64" s="311" t="s">
        <v>51</v>
      </c>
      <c r="AH64" s="311" t="s">
        <v>51</v>
      </c>
      <c r="AI64" s="311" t="s">
        <v>51</v>
      </c>
      <c r="AJ64" s="311" t="s">
        <v>51</v>
      </c>
      <c r="AK64" s="198"/>
    </row>
    <row r="65" spans="1:39" ht="13.15" customHeight="1">
      <c r="A65" s="310" t="s">
        <v>520</v>
      </c>
      <c r="B65" s="310" t="s">
        <v>522</v>
      </c>
      <c r="C65" s="19" t="s">
        <v>51</v>
      </c>
      <c r="D65" s="19" t="s">
        <v>51</v>
      </c>
      <c r="E65" s="19" t="s">
        <v>51</v>
      </c>
      <c r="F65" s="19" t="s">
        <v>51</v>
      </c>
      <c r="G65" s="19" t="s">
        <v>51</v>
      </c>
      <c r="H65" s="19" t="s">
        <v>51</v>
      </c>
      <c r="I65" s="189" t="s">
        <v>51</v>
      </c>
      <c r="J65" s="189" t="s">
        <v>51</v>
      </c>
      <c r="K65" s="189" t="s">
        <v>51</v>
      </c>
      <c r="L65" s="189" t="s">
        <v>51</v>
      </c>
      <c r="M65" s="189" t="s">
        <v>51</v>
      </c>
      <c r="N65" s="189" t="s">
        <v>51</v>
      </c>
      <c r="O65" s="189" t="s">
        <v>51</v>
      </c>
      <c r="P65" s="189" t="s">
        <v>51</v>
      </c>
      <c r="Q65" s="189" t="s">
        <v>51</v>
      </c>
      <c r="R65" s="19" t="s">
        <v>51</v>
      </c>
      <c r="S65" s="19" t="s">
        <v>51</v>
      </c>
      <c r="T65" s="19" t="s">
        <v>51</v>
      </c>
      <c r="U65" s="19" t="s">
        <v>51</v>
      </c>
      <c r="V65" s="19" t="s">
        <v>51</v>
      </c>
      <c r="W65" s="19" t="s">
        <v>51</v>
      </c>
      <c r="X65" s="19" t="s">
        <v>51</v>
      </c>
      <c r="Y65" s="19" t="s">
        <v>51</v>
      </c>
      <c r="Z65" s="19" t="s">
        <v>51</v>
      </c>
      <c r="AA65" s="19" t="s">
        <v>51</v>
      </c>
      <c r="AB65" s="19" t="s">
        <v>51</v>
      </c>
      <c r="AC65" s="19" t="s">
        <v>51</v>
      </c>
      <c r="AD65" s="19">
        <v>-208</v>
      </c>
      <c r="AE65" s="19" t="s">
        <v>51</v>
      </c>
      <c r="AF65" s="19" t="s">
        <v>51</v>
      </c>
      <c r="AG65" s="311" t="s">
        <v>51</v>
      </c>
      <c r="AH65" s="311" t="s">
        <v>51</v>
      </c>
      <c r="AI65" s="311" t="s">
        <v>51</v>
      </c>
      <c r="AJ65" s="311" t="s">
        <v>51</v>
      </c>
      <c r="AK65" s="198"/>
    </row>
    <row r="66" spans="1:39" ht="12.75">
      <c r="A66" s="310" t="s">
        <v>530</v>
      </c>
      <c r="B66" s="310" t="s">
        <v>537</v>
      </c>
      <c r="C66" s="19" t="s">
        <v>51</v>
      </c>
      <c r="D66" s="19" t="s">
        <v>51</v>
      </c>
      <c r="E66" s="19" t="s">
        <v>51</v>
      </c>
      <c r="F66" s="19" t="s">
        <v>51</v>
      </c>
      <c r="G66" s="19" t="s">
        <v>51</v>
      </c>
      <c r="H66" s="19" t="s">
        <v>51</v>
      </c>
      <c r="I66" s="189" t="s">
        <v>51</v>
      </c>
      <c r="J66" s="189" t="s">
        <v>51</v>
      </c>
      <c r="K66" s="189" t="s">
        <v>51</v>
      </c>
      <c r="L66" s="189" t="s">
        <v>51</v>
      </c>
      <c r="M66" s="189" t="s">
        <v>51</v>
      </c>
      <c r="N66" s="189" t="s">
        <v>51</v>
      </c>
      <c r="O66" s="189" t="s">
        <v>51</v>
      </c>
      <c r="P66" s="189" t="s">
        <v>51</v>
      </c>
      <c r="Q66" s="189" t="s">
        <v>51</v>
      </c>
      <c r="R66" s="19" t="s">
        <v>51</v>
      </c>
      <c r="S66" s="19" t="s">
        <v>51</v>
      </c>
      <c r="T66" s="19" t="s">
        <v>51</v>
      </c>
      <c r="U66" s="19" t="s">
        <v>51</v>
      </c>
      <c r="V66" s="19" t="s">
        <v>51</v>
      </c>
      <c r="W66" s="19" t="s">
        <v>51</v>
      </c>
      <c r="X66" s="19" t="s">
        <v>51</v>
      </c>
      <c r="Y66" s="19" t="s">
        <v>51</v>
      </c>
      <c r="Z66" s="19" t="s">
        <v>51</v>
      </c>
      <c r="AA66" s="19" t="s">
        <v>51</v>
      </c>
      <c r="AB66" s="19" t="s">
        <v>51</v>
      </c>
      <c r="AC66" s="19" t="s">
        <v>51</v>
      </c>
      <c r="AD66" s="19">
        <v>-29.438189999999999</v>
      </c>
      <c r="AE66" s="19" t="s">
        <v>51</v>
      </c>
      <c r="AF66" s="19" t="s">
        <v>51</v>
      </c>
      <c r="AG66" s="311" t="s">
        <v>51</v>
      </c>
      <c r="AH66" s="311" t="s">
        <v>51</v>
      </c>
      <c r="AI66" s="311" t="s">
        <v>51</v>
      </c>
      <c r="AJ66" s="311" t="s">
        <v>51</v>
      </c>
      <c r="AK66" s="198"/>
    </row>
    <row r="67" spans="1:39" ht="12.75">
      <c r="A67" s="310" t="s">
        <v>584</v>
      </c>
      <c r="B67" s="310" t="s">
        <v>579</v>
      </c>
      <c r="C67" s="19" t="s">
        <v>51</v>
      </c>
      <c r="D67" s="19" t="s">
        <v>51</v>
      </c>
      <c r="E67" s="19" t="s">
        <v>51</v>
      </c>
      <c r="F67" s="19" t="s">
        <v>51</v>
      </c>
      <c r="G67" s="19" t="s">
        <v>51</v>
      </c>
      <c r="H67" s="19" t="s">
        <v>51</v>
      </c>
      <c r="I67" s="189" t="s">
        <v>51</v>
      </c>
      <c r="J67" s="189" t="s">
        <v>51</v>
      </c>
      <c r="K67" s="189" t="s">
        <v>51</v>
      </c>
      <c r="L67" s="189" t="s">
        <v>51</v>
      </c>
      <c r="M67" s="189" t="s">
        <v>51</v>
      </c>
      <c r="N67" s="189" t="s">
        <v>51</v>
      </c>
      <c r="O67" s="189" t="s">
        <v>51</v>
      </c>
      <c r="P67" s="189" t="s">
        <v>51</v>
      </c>
      <c r="Q67" s="189" t="s">
        <v>51</v>
      </c>
      <c r="R67" s="19" t="s">
        <v>51</v>
      </c>
      <c r="S67" s="19" t="s">
        <v>51</v>
      </c>
      <c r="T67" s="19" t="s">
        <v>51</v>
      </c>
      <c r="U67" s="19" t="s">
        <v>51</v>
      </c>
      <c r="V67" s="19" t="s">
        <v>51</v>
      </c>
      <c r="W67" s="19" t="s">
        <v>51</v>
      </c>
      <c r="X67" s="19" t="s">
        <v>51</v>
      </c>
      <c r="Y67" s="19" t="s">
        <v>51</v>
      </c>
      <c r="Z67" s="19" t="s">
        <v>51</v>
      </c>
      <c r="AA67" s="19" t="s">
        <v>51</v>
      </c>
      <c r="AB67" s="19" t="s">
        <v>51</v>
      </c>
      <c r="AC67" s="19" t="s">
        <v>51</v>
      </c>
      <c r="AD67" s="19">
        <v>-127.3</v>
      </c>
      <c r="AE67" s="19">
        <v>-3112.4720000000002</v>
      </c>
      <c r="AF67" s="19">
        <v>-1126.25</v>
      </c>
      <c r="AG67" s="311">
        <v>-291.54217999999997</v>
      </c>
      <c r="AH67" s="311" t="s">
        <v>51</v>
      </c>
      <c r="AI67" s="311" t="s">
        <v>51</v>
      </c>
      <c r="AJ67" s="311" t="s">
        <v>51</v>
      </c>
      <c r="AK67" s="198"/>
    </row>
    <row r="68" spans="1:39" ht="12.75">
      <c r="A68" s="310" t="s">
        <v>578</v>
      </c>
      <c r="B68" s="310" t="s">
        <v>580</v>
      </c>
      <c r="C68" s="19" t="s">
        <v>51</v>
      </c>
      <c r="D68" s="19" t="s">
        <v>51</v>
      </c>
      <c r="E68" s="19" t="s">
        <v>51</v>
      </c>
      <c r="F68" s="19" t="s">
        <v>51</v>
      </c>
      <c r="G68" s="19" t="s">
        <v>51</v>
      </c>
      <c r="H68" s="19" t="s">
        <v>51</v>
      </c>
      <c r="I68" s="189" t="s">
        <v>51</v>
      </c>
      <c r="J68" s="189" t="s">
        <v>51</v>
      </c>
      <c r="K68" s="189" t="s">
        <v>51</v>
      </c>
      <c r="L68" s="189" t="s">
        <v>51</v>
      </c>
      <c r="M68" s="189" t="s">
        <v>51</v>
      </c>
      <c r="N68" s="189" t="s">
        <v>51</v>
      </c>
      <c r="O68" s="189" t="s">
        <v>51</v>
      </c>
      <c r="P68" s="189" t="s">
        <v>51</v>
      </c>
      <c r="Q68" s="189" t="s">
        <v>51</v>
      </c>
      <c r="R68" s="19" t="s">
        <v>51</v>
      </c>
      <c r="S68" s="19" t="s">
        <v>51</v>
      </c>
      <c r="T68" s="19" t="s">
        <v>51</v>
      </c>
      <c r="U68" s="19" t="s">
        <v>51</v>
      </c>
      <c r="V68" s="19" t="s">
        <v>51</v>
      </c>
      <c r="W68" s="19" t="s">
        <v>51</v>
      </c>
      <c r="X68" s="19" t="s">
        <v>51</v>
      </c>
      <c r="Y68" s="19" t="s">
        <v>51</v>
      </c>
      <c r="Z68" s="19" t="s">
        <v>51</v>
      </c>
      <c r="AA68" s="19" t="s">
        <v>51</v>
      </c>
      <c r="AB68" s="19" t="s">
        <v>51</v>
      </c>
      <c r="AC68" s="19" t="s">
        <v>51</v>
      </c>
      <c r="AD68" s="19" t="s">
        <v>51</v>
      </c>
      <c r="AE68" s="19">
        <v>937</v>
      </c>
      <c r="AF68" s="19" t="s">
        <v>51</v>
      </c>
      <c r="AG68" s="311" t="s">
        <v>51</v>
      </c>
      <c r="AH68" s="311" t="s">
        <v>51</v>
      </c>
      <c r="AI68" s="311" t="s">
        <v>51</v>
      </c>
      <c r="AJ68" s="311" t="s">
        <v>51</v>
      </c>
      <c r="AK68" s="198"/>
    </row>
    <row r="69" spans="1:39" s="198" customFormat="1" ht="12.75">
      <c r="A69" s="310" t="s">
        <v>531</v>
      </c>
      <c r="B69" s="310" t="s">
        <v>538</v>
      </c>
      <c r="C69" s="19" t="s">
        <v>51</v>
      </c>
      <c r="D69" s="19" t="s">
        <v>51</v>
      </c>
      <c r="E69" s="19" t="s">
        <v>51</v>
      </c>
      <c r="F69" s="19" t="s">
        <v>51</v>
      </c>
      <c r="G69" s="19" t="s">
        <v>51</v>
      </c>
      <c r="H69" s="19" t="s">
        <v>51</v>
      </c>
      <c r="I69" s="189" t="s">
        <v>51</v>
      </c>
      <c r="J69" s="189" t="s">
        <v>51</v>
      </c>
      <c r="K69" s="189" t="s">
        <v>51</v>
      </c>
      <c r="L69" s="189" t="s">
        <v>51</v>
      </c>
      <c r="M69" s="189" t="s">
        <v>51</v>
      </c>
      <c r="N69" s="189" t="s">
        <v>51</v>
      </c>
      <c r="O69" s="189" t="s">
        <v>51</v>
      </c>
      <c r="P69" s="189" t="s">
        <v>51</v>
      </c>
      <c r="Q69" s="189" t="s">
        <v>51</v>
      </c>
      <c r="R69" s="19" t="s">
        <v>51</v>
      </c>
      <c r="S69" s="19" t="s">
        <v>51</v>
      </c>
      <c r="T69" s="19" t="s">
        <v>51</v>
      </c>
      <c r="U69" s="19" t="s">
        <v>51</v>
      </c>
      <c r="V69" s="19" t="s">
        <v>51</v>
      </c>
      <c r="W69" s="19" t="s">
        <v>51</v>
      </c>
      <c r="X69" s="19" t="s">
        <v>51</v>
      </c>
      <c r="Y69" s="19" t="s">
        <v>51</v>
      </c>
      <c r="Z69" s="19" t="s">
        <v>51</v>
      </c>
      <c r="AA69" s="19" t="s">
        <v>51</v>
      </c>
      <c r="AB69" s="19" t="s">
        <v>51</v>
      </c>
      <c r="AC69" s="19" t="s">
        <v>51</v>
      </c>
      <c r="AD69" s="19">
        <v>410.35212298000005</v>
      </c>
      <c r="AE69" s="19" t="s">
        <v>51</v>
      </c>
      <c r="AF69" s="19">
        <v>167.02338</v>
      </c>
      <c r="AG69" s="311" t="s">
        <v>51</v>
      </c>
      <c r="AH69" s="311" t="s">
        <v>51</v>
      </c>
      <c r="AI69" s="311" t="s">
        <v>51</v>
      </c>
      <c r="AJ69" s="311" t="s">
        <v>51</v>
      </c>
    </row>
    <row r="70" spans="1:39" s="198" customFormat="1" ht="12.75">
      <c r="A70" s="310" t="s">
        <v>532</v>
      </c>
      <c r="B70" s="310" t="s">
        <v>539</v>
      </c>
      <c r="C70" s="19" t="s">
        <v>51</v>
      </c>
      <c r="D70" s="19" t="s">
        <v>51</v>
      </c>
      <c r="E70" s="19" t="s">
        <v>51</v>
      </c>
      <c r="F70" s="19" t="s">
        <v>51</v>
      </c>
      <c r="G70" s="19" t="s">
        <v>51</v>
      </c>
      <c r="H70" s="19" t="s">
        <v>51</v>
      </c>
      <c r="I70" s="189" t="s">
        <v>51</v>
      </c>
      <c r="J70" s="189" t="s">
        <v>51</v>
      </c>
      <c r="K70" s="189" t="s">
        <v>51</v>
      </c>
      <c r="L70" s="189" t="s">
        <v>51</v>
      </c>
      <c r="M70" s="189" t="s">
        <v>51</v>
      </c>
      <c r="N70" s="189" t="s">
        <v>51</v>
      </c>
      <c r="O70" s="189" t="s">
        <v>51</v>
      </c>
      <c r="P70" s="189" t="s">
        <v>51</v>
      </c>
      <c r="Q70" s="189" t="s">
        <v>51</v>
      </c>
      <c r="R70" s="19" t="s">
        <v>51</v>
      </c>
      <c r="S70" s="19" t="s">
        <v>51</v>
      </c>
      <c r="T70" s="19" t="s">
        <v>51</v>
      </c>
      <c r="U70" s="19" t="s">
        <v>51</v>
      </c>
      <c r="V70" s="19" t="s">
        <v>51</v>
      </c>
      <c r="W70" s="19" t="s">
        <v>51</v>
      </c>
      <c r="X70" s="19" t="s">
        <v>51</v>
      </c>
      <c r="Y70" s="19" t="s">
        <v>51</v>
      </c>
      <c r="Z70" s="19" t="s">
        <v>51</v>
      </c>
      <c r="AA70" s="19" t="s">
        <v>51</v>
      </c>
      <c r="AB70" s="19" t="s">
        <v>51</v>
      </c>
      <c r="AC70" s="19" t="s">
        <v>51</v>
      </c>
      <c r="AD70" s="19" t="s">
        <v>51</v>
      </c>
      <c r="AE70" s="19">
        <v>29.647187931762598</v>
      </c>
      <c r="AF70" s="19">
        <v>5.9705165689000008</v>
      </c>
      <c r="AG70" s="311" t="s">
        <v>51</v>
      </c>
      <c r="AH70" s="311" t="s">
        <v>51</v>
      </c>
      <c r="AI70" s="311" t="s">
        <v>51</v>
      </c>
      <c r="AJ70" s="311" t="s">
        <v>51</v>
      </c>
    </row>
    <row r="71" spans="1:39" ht="13.5">
      <c r="A71" s="310" t="s">
        <v>487</v>
      </c>
      <c r="B71" s="310" t="s">
        <v>540</v>
      </c>
      <c r="C71" s="19" t="s">
        <v>51</v>
      </c>
      <c r="D71" s="19" t="s">
        <v>51</v>
      </c>
      <c r="E71" s="19" t="s">
        <v>51</v>
      </c>
      <c r="F71" s="19" t="s">
        <v>51</v>
      </c>
      <c r="G71" s="19" t="s">
        <v>51</v>
      </c>
      <c r="H71" s="19" t="s">
        <v>51</v>
      </c>
      <c r="I71" s="19" t="s">
        <v>51</v>
      </c>
      <c r="J71" s="19" t="s">
        <v>51</v>
      </c>
      <c r="K71" s="19" t="s">
        <v>51</v>
      </c>
      <c r="L71" s="19" t="s">
        <v>51</v>
      </c>
      <c r="M71" s="19" t="s">
        <v>51</v>
      </c>
      <c r="N71" s="19" t="s">
        <v>51</v>
      </c>
      <c r="O71" s="19" t="s">
        <v>51</v>
      </c>
      <c r="P71" s="19" t="s">
        <v>51</v>
      </c>
      <c r="Q71" s="19" t="s">
        <v>51</v>
      </c>
      <c r="R71" s="19" t="s">
        <v>51</v>
      </c>
      <c r="S71" s="19" t="s">
        <v>51</v>
      </c>
      <c r="T71" s="19" t="s">
        <v>51</v>
      </c>
      <c r="U71" s="19" t="s">
        <v>51</v>
      </c>
      <c r="V71" s="19" t="s">
        <v>51</v>
      </c>
      <c r="W71" s="19" t="s">
        <v>51</v>
      </c>
      <c r="X71" s="19" t="s">
        <v>51</v>
      </c>
      <c r="Y71" s="19" t="s">
        <v>51</v>
      </c>
      <c r="Z71" s="19" t="s">
        <v>51</v>
      </c>
      <c r="AA71" s="19" t="s">
        <v>51</v>
      </c>
      <c r="AB71" s="19">
        <v>71</v>
      </c>
      <c r="AC71" s="19">
        <v>130</v>
      </c>
      <c r="AD71" s="371" t="s">
        <v>51</v>
      </c>
      <c r="AE71" s="371" t="s">
        <v>51</v>
      </c>
      <c r="AF71" s="371" t="s">
        <v>51</v>
      </c>
      <c r="AG71" s="372" t="s">
        <v>51</v>
      </c>
      <c r="AH71" s="372" t="s">
        <v>51</v>
      </c>
      <c r="AI71" s="372" t="s">
        <v>51</v>
      </c>
      <c r="AJ71" s="372" t="s">
        <v>51</v>
      </c>
      <c r="AK71" s="198"/>
    </row>
    <row r="72" spans="1:39" ht="13.15" customHeight="1">
      <c r="A72" s="184" t="s">
        <v>523</v>
      </c>
      <c r="B72" s="184" t="str">
        <f>B35</f>
        <v>One-off and temporary measures</v>
      </c>
      <c r="C72" s="195">
        <f t="shared" ref="C72:AA72" si="6">SUM(C40:C58)</f>
        <v>66.388000000000005</v>
      </c>
      <c r="D72" s="195">
        <f t="shared" si="6"/>
        <v>-282.36254325167624</v>
      </c>
      <c r="E72" s="195">
        <f t="shared" si="6"/>
        <v>0</v>
      </c>
      <c r="F72" s="195">
        <f t="shared" si="6"/>
        <v>0</v>
      </c>
      <c r="G72" s="195">
        <f t="shared" si="6"/>
        <v>-67.79200000000003</v>
      </c>
      <c r="H72" s="195">
        <f t="shared" si="6"/>
        <v>-1727.1460000000002</v>
      </c>
      <c r="I72" s="195">
        <f t="shared" si="6"/>
        <v>0</v>
      </c>
      <c r="J72" s="195">
        <f t="shared" si="6"/>
        <v>-914.50579751709495</v>
      </c>
      <c r="K72" s="195">
        <f t="shared" si="6"/>
        <v>-174.76600000000002</v>
      </c>
      <c r="L72" s="195">
        <f t="shared" si="6"/>
        <v>0</v>
      </c>
      <c r="M72" s="195">
        <f t="shared" si="6"/>
        <v>-390.52691157140015</v>
      </c>
      <c r="N72" s="195">
        <f t="shared" si="6"/>
        <v>-96.360029164799755</v>
      </c>
      <c r="O72" s="195">
        <f t="shared" si="6"/>
        <v>0</v>
      </c>
      <c r="P72" s="195">
        <f t="shared" si="6"/>
        <v>-236.78409329654249</v>
      </c>
      <c r="Q72" s="195">
        <f t="shared" si="6"/>
        <v>-169.81200000000001</v>
      </c>
      <c r="R72" s="195">
        <f t="shared" si="6"/>
        <v>-401.38059999999996</v>
      </c>
      <c r="S72" s="195">
        <f t="shared" si="6"/>
        <v>321.16699999999997</v>
      </c>
      <c r="T72" s="195">
        <f t="shared" si="6"/>
        <v>40.164659999999998</v>
      </c>
      <c r="U72" s="195">
        <f t="shared" si="6"/>
        <v>-8.08</v>
      </c>
      <c r="V72" s="195">
        <f t="shared" si="6"/>
        <v>208.03700000000003</v>
      </c>
      <c r="W72" s="195">
        <f t="shared" si="6"/>
        <v>0</v>
      </c>
      <c r="X72" s="195">
        <f t="shared" si="6"/>
        <v>-35.159999999999997</v>
      </c>
      <c r="Y72" s="195">
        <f t="shared" si="6"/>
        <v>0</v>
      </c>
      <c r="Z72" s="195">
        <f t="shared" si="6"/>
        <v>0</v>
      </c>
      <c r="AA72" s="195">
        <f t="shared" si="6"/>
        <v>0</v>
      </c>
      <c r="AB72" s="195">
        <f t="shared" ref="AB72:AH72" si="7">SUM(AB40:AB71)</f>
        <v>-1610.6385740185001</v>
      </c>
      <c r="AC72" s="195">
        <f t="shared" si="7"/>
        <v>-3134.6545549779198</v>
      </c>
      <c r="AD72" s="195">
        <f t="shared" si="7"/>
        <v>-916.00746901999992</v>
      </c>
      <c r="AE72" s="195">
        <f>SUM(AE40:AE71)</f>
        <v>-2070.4588120682374</v>
      </c>
      <c r="AF72" s="195">
        <f>SUM(AF40:AF71)</f>
        <v>-986.61912304110001</v>
      </c>
      <c r="AG72" s="344">
        <f>SUM(AG40:AG71)</f>
        <v>-306.54217999999997</v>
      </c>
      <c r="AH72" s="344">
        <f t="shared" si="7"/>
        <v>-15</v>
      </c>
      <c r="AI72" s="344">
        <f>SUM(AI40:AI71)</f>
        <v>0</v>
      </c>
      <c r="AJ72" s="344">
        <f>SUM(AJ40:AJ71)</f>
        <v>0</v>
      </c>
      <c r="AK72" s="198"/>
    </row>
    <row r="73" spans="1:39" ht="13.15" customHeight="1">
      <c r="A73" s="196" t="s">
        <v>366</v>
      </c>
      <c r="B73" s="196"/>
      <c r="C73" s="196"/>
      <c r="D73" s="196"/>
      <c r="E73" s="196"/>
      <c r="F73" s="196"/>
      <c r="G73" s="196"/>
      <c r="H73" s="196"/>
      <c r="I73" s="196"/>
      <c r="J73" s="196"/>
      <c r="K73" s="196"/>
      <c r="L73" s="196"/>
      <c r="M73" s="196"/>
      <c r="N73" s="196"/>
      <c r="O73" s="196"/>
      <c r="P73" s="196"/>
      <c r="Q73" s="196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J73" s="198"/>
      <c r="AK73" s="198"/>
    </row>
    <row r="74" spans="1:39" ht="13.15" customHeight="1">
      <c r="A74" s="196" t="s">
        <v>367</v>
      </c>
      <c r="B74" s="197"/>
      <c r="C74" s="196"/>
      <c r="D74" s="196"/>
      <c r="E74" s="196"/>
      <c r="F74" s="196"/>
      <c r="G74" s="196"/>
      <c r="H74" s="196"/>
      <c r="I74" s="196"/>
      <c r="J74" s="196"/>
      <c r="K74" s="196"/>
      <c r="L74" s="196"/>
      <c r="M74" s="196"/>
      <c r="N74" s="196"/>
      <c r="O74" s="196"/>
      <c r="P74" s="196"/>
      <c r="Q74" s="196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J74" s="198"/>
      <c r="AK74" s="198"/>
      <c r="AL74" s="198"/>
      <c r="AM74" s="198"/>
    </row>
    <row r="75" spans="1:39" ht="13.15" customHeight="1">
      <c r="A75" s="196" t="s">
        <v>368</v>
      </c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98"/>
      <c r="AD75" s="198"/>
      <c r="AE75" s="198"/>
      <c r="AF75" s="198"/>
      <c r="AG75" s="198"/>
      <c r="AH75" s="198"/>
      <c r="AJ75" s="198"/>
      <c r="AK75" s="198"/>
      <c r="AL75" s="198"/>
      <c r="AM75" s="198"/>
    </row>
    <row r="76" spans="1:39" ht="13.1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198"/>
      <c r="AD76" s="198"/>
      <c r="AE76" s="198"/>
      <c r="AF76" s="198"/>
      <c r="AG76" s="198"/>
      <c r="AH76" s="198"/>
    </row>
    <row r="77" spans="1:39" ht="13.15" customHeight="1">
      <c r="A77" s="386" t="s">
        <v>544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39" ht="13.15" customHeight="1">
      <c r="A78" s="386" t="s">
        <v>543</v>
      </c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39" ht="13.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39" ht="13.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</sheetData>
  <hyperlinks>
    <hyperlink ref="A75" r:id="rId1" xr:uid="{00000000-0004-0000-0700-000000000000}"/>
  </hyperlink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29"/>
  <sheetViews>
    <sheetView showGridLines="0" workbookViewId="0">
      <pane xSplit="1" topLeftCell="B1" activePane="topRight" state="frozen"/>
      <selection pane="topRight"/>
    </sheetView>
  </sheetViews>
  <sheetFormatPr defaultColWidth="8.85546875" defaultRowHeight="13.15" customHeight="1"/>
  <cols>
    <col min="1" max="1" width="53.28515625" style="7" customWidth="1"/>
    <col min="2" max="2" width="57" style="7" customWidth="1"/>
    <col min="3" max="38" width="8.5703125" style="7" customWidth="1"/>
    <col min="39" max="16384" width="8.85546875" style="7"/>
  </cols>
  <sheetData>
    <row r="1" spans="1:42" ht="16.5" customHeight="1">
      <c r="A1" s="10" t="s">
        <v>18</v>
      </c>
      <c r="B1" s="10" t="s">
        <v>19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80"/>
      <c r="U1" s="180"/>
      <c r="V1" s="180"/>
      <c r="W1" s="12"/>
      <c r="X1" s="12"/>
      <c r="Y1" s="12"/>
      <c r="Z1" s="12"/>
      <c r="AA1" s="12"/>
      <c r="AB1" s="12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42" ht="13.5" customHeight="1">
      <c r="A2" s="181"/>
      <c r="B2" s="181"/>
      <c r="C2" s="16">
        <v>1993</v>
      </c>
      <c r="D2" s="16">
        <v>1994</v>
      </c>
      <c r="E2" s="16">
        <v>1995</v>
      </c>
      <c r="F2" s="16">
        <v>1996</v>
      </c>
      <c r="G2" s="16">
        <v>1997</v>
      </c>
      <c r="H2" s="16">
        <v>1998</v>
      </c>
      <c r="I2" s="16">
        <v>1999</v>
      </c>
      <c r="J2" s="16">
        <v>2000</v>
      </c>
      <c r="K2" s="16">
        <v>2001</v>
      </c>
      <c r="L2" s="16">
        <v>2002</v>
      </c>
      <c r="M2" s="16">
        <v>2003</v>
      </c>
      <c r="N2" s="16">
        <v>2004</v>
      </c>
      <c r="O2" s="16">
        <v>2005</v>
      </c>
      <c r="P2" s="16">
        <v>2006</v>
      </c>
      <c r="Q2" s="16">
        <v>2007</v>
      </c>
      <c r="R2" s="16">
        <v>2008</v>
      </c>
      <c r="S2" s="16">
        <v>2009</v>
      </c>
      <c r="T2" s="16">
        <v>2010</v>
      </c>
      <c r="U2" s="16">
        <v>2011</v>
      </c>
      <c r="V2" s="16">
        <v>2012</v>
      </c>
      <c r="W2" s="16">
        <v>2013</v>
      </c>
      <c r="X2" s="15">
        <v>2014</v>
      </c>
      <c r="Y2" s="16">
        <v>2015</v>
      </c>
      <c r="Z2" s="16">
        <v>2016</v>
      </c>
      <c r="AA2" s="16">
        <v>2017</v>
      </c>
      <c r="AB2" s="16">
        <v>2018</v>
      </c>
      <c r="AC2" s="16">
        <v>2019</v>
      </c>
      <c r="AD2" s="16">
        <v>2020</v>
      </c>
      <c r="AE2" s="16">
        <v>2021</v>
      </c>
      <c r="AF2" s="16">
        <v>2022</v>
      </c>
      <c r="AG2" s="16">
        <v>2023</v>
      </c>
      <c r="AH2" s="16">
        <v>2024</v>
      </c>
      <c r="AI2" s="331">
        <v>2025</v>
      </c>
      <c r="AJ2" s="331">
        <v>2026</v>
      </c>
      <c r="AK2" s="331">
        <v>2027</v>
      </c>
      <c r="AL2" s="331">
        <v>2028</v>
      </c>
    </row>
    <row r="3" spans="1:42" ht="14.65" customHeight="1">
      <c r="A3" s="199" t="s">
        <v>369</v>
      </c>
      <c r="B3" s="199" t="s">
        <v>370</v>
      </c>
      <c r="C3" s="200">
        <f>'1. Základné ukazovatele'!E4</f>
        <v>-31.233370526819431</v>
      </c>
      <c r="D3" s="200">
        <f>'1. Základné ukazovatele'!F4</f>
        <v>-6.1293496756967745</v>
      </c>
      <c r="E3" s="200">
        <f>'1. Základné ukazovatele'!G4</f>
        <v>-3.4746523912343776</v>
      </c>
      <c r="F3" s="200">
        <f>'1. Základné ukazovatele'!H4</f>
        <v>-9.8153421249920694</v>
      </c>
      <c r="G3" s="200">
        <f>'1. Základné ukazovatele'!I4</f>
        <v>-6.26632746310319</v>
      </c>
      <c r="H3" s="200">
        <f>'1. Základné ukazovatele'!J4</f>
        <v>-5.2967072174268051</v>
      </c>
      <c r="I3" s="200">
        <f>'1. Základné ukazovatele'!K4</f>
        <v>-7.1730193993037981</v>
      </c>
      <c r="J3" s="200">
        <f>'1. Základné ukazovatele'!L4</f>
        <v>-12.631273076425018</v>
      </c>
      <c r="K3" s="200">
        <f>'1. Základné ukazovatele'!M4</f>
        <v>-7.2209046863860555</v>
      </c>
      <c r="L3" s="200">
        <f>'1. Základné ukazovatele'!N4</f>
        <v>-8.2205762198797281</v>
      </c>
      <c r="M3" s="200">
        <f>'1. Základné ukazovatele'!O4</f>
        <v>-3.1203365517906327</v>
      </c>
      <c r="N3" s="200">
        <f>'1. Základné ukazovatele'!P4</f>
        <v>-2.3137961503144422</v>
      </c>
      <c r="O3" s="200">
        <f>'1. Základné ukazovatele'!Q4</f>
        <v>-2.8744773272431616</v>
      </c>
      <c r="P3" s="200">
        <f>'1. Základné ukazovatele'!R4</f>
        <v>-3.5783355275064128</v>
      </c>
      <c r="Q3" s="200">
        <f>'1. Základné ukazovatele'!S4</f>
        <v>-2.0502379542583262</v>
      </c>
      <c r="R3" s="200">
        <f>'1. Základné ukazovatele'!T4</f>
        <v>-2.5234210889800117</v>
      </c>
      <c r="S3" s="200">
        <f>'1. Základné ukazovatele'!U4</f>
        <v>-8.1493356813289868</v>
      </c>
      <c r="T3" s="200">
        <f>'1. Základné ukazovatele'!V4</f>
        <v>-7.5465902761994608</v>
      </c>
      <c r="U3" s="200">
        <f>'1. Základné ukazovatele'!W4</f>
        <v>-4.3555518326946361</v>
      </c>
      <c r="V3" s="200">
        <f>'1. Základné ukazovatele'!X4</f>
        <v>-4.3662332694947326</v>
      </c>
      <c r="W3" s="200">
        <f>'1. Základné ukazovatele'!Y4</f>
        <v>-2.8612724352146959</v>
      </c>
      <c r="X3" s="200">
        <f>'1. Základné ukazovatele'!Z4</f>
        <v>-3.2450840687910349</v>
      </c>
      <c r="Y3" s="200">
        <f>'1. Základné ukazovatele'!AA4</f>
        <v>-2.7820825293027851</v>
      </c>
      <c r="Z3" s="200">
        <f>'1. Základné ukazovatele'!AB4</f>
        <v>-2.5935365148441125</v>
      </c>
      <c r="AA3" s="200">
        <f>'1. Základné ukazovatele'!AC4</f>
        <v>-0.98465638109049236</v>
      </c>
      <c r="AB3" s="200">
        <f>'1. Základné ukazovatele'!AD4</f>
        <v>-1.0059949554643068</v>
      </c>
      <c r="AC3" s="200">
        <f>'1. Základné ukazovatele'!AE4</f>
        <v>-1.205045083159255</v>
      </c>
      <c r="AD3" s="200">
        <f>'1. Základné ukazovatele'!AF4</f>
        <v>-5.2959109674874858</v>
      </c>
      <c r="AE3" s="200">
        <f>'1. Základné ukazovatele'!AG4</f>
        <v>-5.0902186229257227</v>
      </c>
      <c r="AF3" s="200">
        <f>'1. Základné ukazovatele'!AH4</f>
        <v>-1.6681454368339146</v>
      </c>
      <c r="AG3" s="417">
        <f>'1. Základné ukazovatele'!AI4</f>
        <v>-5.1900185087682464</v>
      </c>
      <c r="AH3" s="417">
        <f>'1. Základné ukazovatele'!AJ4</f>
        <v>-5.2729188281720685</v>
      </c>
      <c r="AI3" s="345">
        <f>'1. Základné ukazovatele'!AK4</f>
        <v>-4.9176064701540092</v>
      </c>
      <c r="AJ3" s="345">
        <f>'1. Základné ukazovatele'!AL4</f>
        <v>-4.5297997882963728</v>
      </c>
      <c r="AK3" s="345">
        <f>'1. Základné ukazovatele'!AM4</f>
        <v>-4.9024137186723324</v>
      </c>
      <c r="AL3" s="345">
        <f>'1. Základné ukazovatele'!AN4</f>
        <v>-4.5540036216686017</v>
      </c>
    </row>
    <row r="4" spans="1:42" ht="14.65" customHeight="1">
      <c r="A4" s="199" t="s">
        <v>554</v>
      </c>
      <c r="B4" s="199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417">
        <f>'1a. Základné ukazovatele-ciele'!AI4</f>
        <v>-5.1900185087682464</v>
      </c>
      <c r="AH4" s="417">
        <f>'1a. Základné ukazovatele-ciele'!AJ4</f>
        <v>0</v>
      </c>
      <c r="AI4" s="345">
        <f>'1a. Základné ukazovatele-ciele'!AK4</f>
        <v>-4.9176064701540092</v>
      </c>
      <c r="AJ4" s="345">
        <f>'1a. Základné ukazovatele-ciele'!AL4</f>
        <v>-4.1000000000000005</v>
      </c>
      <c r="AK4" s="345">
        <f>'1a. Základné ukazovatele-ciele'!AM4</f>
        <v>-3.4999999999999996</v>
      </c>
      <c r="AL4" s="345">
        <f>'1a. Základné ukazovatele-ciele'!AN4</f>
        <v>-2.8000000000000003</v>
      </c>
    </row>
    <row r="5" spans="1:42" ht="14.65" customHeight="1">
      <c r="A5" s="201" t="s">
        <v>371</v>
      </c>
      <c r="B5" s="201" t="s">
        <v>372</v>
      </c>
      <c r="C5" s="201" t="s">
        <v>373</v>
      </c>
      <c r="D5" s="201" t="s">
        <v>373</v>
      </c>
      <c r="E5" s="201" t="s">
        <v>373</v>
      </c>
      <c r="F5" s="201" t="s">
        <v>373</v>
      </c>
      <c r="G5" s="26">
        <v>0.23015845349548572</v>
      </c>
      <c r="H5" s="26">
        <v>0.75120320929590645</v>
      </c>
      <c r="I5" s="26">
        <v>-0.12242407844966924</v>
      </c>
      <c r="J5" s="26">
        <v>-0.43615494132214205</v>
      </c>
      <c r="K5" s="26">
        <v>-0.42452801409382296</v>
      </c>
      <c r="L5" s="26">
        <v>-0.39850611590948781</v>
      </c>
      <c r="M5" s="26">
        <v>-0.3291300255539279</v>
      </c>
      <c r="N5" s="26">
        <v>-0.50902829468182631</v>
      </c>
      <c r="O5" s="26">
        <v>-0.68068343365188078</v>
      </c>
      <c r="P5" s="26">
        <v>-0.44694461803059077</v>
      </c>
      <c r="Q5" s="202">
        <v>0.7926839470885273</v>
      </c>
      <c r="R5" s="202">
        <v>1.1215322763768836</v>
      </c>
      <c r="S5" s="202">
        <v>-1.8646745104539599</v>
      </c>
      <c r="T5" s="202">
        <v>-0.37604132730798939</v>
      </c>
      <c r="U5" s="202">
        <v>-0.25751466871737411</v>
      </c>
      <c r="V5" s="202">
        <v>-0.48131839707946311</v>
      </c>
      <c r="W5" s="202">
        <v>-0.6996093224525689</v>
      </c>
      <c r="X5" s="202">
        <v>-0.58321534787061857</v>
      </c>
      <c r="Y5" s="202">
        <v>-0.12783377625914907</v>
      </c>
      <c r="Z5" s="202">
        <v>-6.0496468587597323E-2</v>
      </c>
      <c r="AA5" s="202">
        <v>0.18001260401688915</v>
      </c>
      <c r="AB5" s="202">
        <v>0.60238011747504783</v>
      </c>
      <c r="AC5" s="202">
        <v>0.70283417593770481</v>
      </c>
      <c r="AD5" s="202">
        <v>-1.0183740130843146</v>
      </c>
      <c r="AE5" s="202">
        <v>-0.5225650980222396</v>
      </c>
      <c r="AF5" s="202">
        <v>0.10900545242770572</v>
      </c>
      <c r="AG5" s="418">
        <v>-6.9798249912618963E-3</v>
      </c>
      <c r="AH5" s="418">
        <v>-9.8913905601028945E-2</v>
      </c>
      <c r="AI5" s="370">
        <v>-0.19648661718558921</v>
      </c>
      <c r="AJ5" s="370">
        <v>-0.31513597684320088</v>
      </c>
      <c r="AK5" s="370">
        <v>-0.4915013581674455</v>
      </c>
      <c r="AL5" s="370">
        <v>-0.45740217819654677</v>
      </c>
      <c r="AM5" s="423"/>
      <c r="AN5" s="423"/>
      <c r="AO5" s="423"/>
      <c r="AP5" s="198"/>
    </row>
    <row r="6" spans="1:42" ht="14.65" customHeight="1">
      <c r="A6" s="201" t="s">
        <v>374</v>
      </c>
      <c r="B6" s="201" t="s">
        <v>375</v>
      </c>
      <c r="C6" s="201" t="s">
        <v>373</v>
      </c>
      <c r="D6" s="201" t="s">
        <v>373</v>
      </c>
      <c r="E6" s="201" t="s">
        <v>373</v>
      </c>
      <c r="F6" s="201" t="s">
        <v>373</v>
      </c>
      <c r="G6" s="203">
        <f>'4. Jednorazové vplyvy'!E35</f>
        <v>0</v>
      </c>
      <c r="H6" s="203">
        <f>'4. Jednorazové vplyvy'!F35</f>
        <v>0</v>
      </c>
      <c r="I6" s="203">
        <f>'4. Jednorazové vplyvy'!G35</f>
        <v>-0.23691816272397181</v>
      </c>
      <c r="J6" s="203">
        <f>'4. Jednorazové vplyvy'!H35</f>
        <v>-5.4601226605968645</v>
      </c>
      <c r="K6" s="203">
        <f>'4. Jednorazové vplyvy'!I35</f>
        <v>0</v>
      </c>
      <c r="L6" s="203">
        <f>'4. Jednorazové vplyvy'!J35</f>
        <v>-2.4535868489573862</v>
      </c>
      <c r="M6" s="203">
        <f>'4. Jednorazové vplyvy'!K35</f>
        <v>-0.42407712522657848</v>
      </c>
      <c r="N6" s="203">
        <f>'4. Jednorazové vplyvy'!L35</f>
        <v>0</v>
      </c>
      <c r="O6" s="203">
        <f>'4. Jednorazové vplyvy'!M35</f>
        <v>-0.77676761941884709</v>
      </c>
      <c r="P6" s="203">
        <f>'4. Jednorazové vplyvy'!N35</f>
        <v>-0.17100544492245617</v>
      </c>
      <c r="Q6" s="203">
        <f>'4. Jednorazové vplyvy'!O35</f>
        <v>0</v>
      </c>
      <c r="R6" s="203">
        <f>'4. Jednorazové vplyvy'!P35</f>
        <v>-0.34538482552597777</v>
      </c>
      <c r="S6" s="203">
        <f>'4. Jednorazové vplyvy'!Q35</f>
        <v>-0.26510301287485311</v>
      </c>
      <c r="T6" s="203">
        <f>'4. Jednorazové vplyvy'!R35</f>
        <v>-0.58402425840321159</v>
      </c>
      <c r="U6" s="203">
        <f>'4. Jednorazové vplyvy'!S35</f>
        <v>0.44837252807851513</v>
      </c>
      <c r="V6" s="203">
        <f>'4. Jednorazové vplyvy'!T35</f>
        <v>5.4477102197820072E-2</v>
      </c>
      <c r="W6" s="203">
        <f>'4. Jednorazové vplyvy'!U35</f>
        <v>-1.0824903172044957E-2</v>
      </c>
      <c r="X6" s="203">
        <f>'4. Jednorazové vplyvy'!V35</f>
        <v>0.27172250572409656</v>
      </c>
      <c r="Y6" s="203">
        <f>'4. Jednorazové vplyvy'!W35</f>
        <v>0</v>
      </c>
      <c r="Z6" s="203">
        <f>'4. Jednorazové vplyvy'!X35</f>
        <v>-4.3076832603134455E-2</v>
      </c>
      <c r="AA6" s="203">
        <f>'4. Jednorazové vplyvy'!Y35</f>
        <v>0</v>
      </c>
      <c r="AB6" s="203">
        <f>'4. Jednorazové vplyvy'!Z35</f>
        <v>0</v>
      </c>
      <c r="AC6" s="203">
        <f>'4. Jednorazové vplyvy'!AA35</f>
        <v>0</v>
      </c>
      <c r="AD6" s="203">
        <f>'4. Jednorazové vplyvy'!AB35</f>
        <v>-1.70762121320104</v>
      </c>
      <c r="AE6" s="203">
        <f>'4. Jednorazové vplyvy'!AC35</f>
        <v>-3.0751956471404593</v>
      </c>
      <c r="AF6" s="203">
        <f>'4. Jednorazové vplyvy'!AD35</f>
        <v>-0.83238294848354855</v>
      </c>
      <c r="AG6" s="411">
        <f>'4. Jednorazové vplyvy'!AE35</f>
        <v>-1.6719739230418318</v>
      </c>
      <c r="AH6" s="411">
        <f>'4. Jednorazové vplyvy'!AF35</f>
        <v>-0.75323004146357098</v>
      </c>
      <c r="AI6" s="346">
        <f>'4. Jednorazové vplyvy'!AG35</f>
        <v>-0.22273296443139023</v>
      </c>
      <c r="AJ6" s="346">
        <f>'4. Jednorazové vplyvy'!AH35</f>
        <v>-1.0344542038445259E-2</v>
      </c>
      <c r="AK6" s="346">
        <f>'4. Jednorazové vplyvy'!AI35</f>
        <v>0</v>
      </c>
      <c r="AL6" s="346">
        <f>'4. Jednorazové vplyvy'!AJ35</f>
        <v>0</v>
      </c>
    </row>
    <row r="7" spans="1:42" ht="14.65" customHeight="1">
      <c r="A7" s="398" t="s">
        <v>376</v>
      </c>
      <c r="B7" s="398" t="s">
        <v>377</v>
      </c>
      <c r="C7" s="398" t="s">
        <v>373</v>
      </c>
      <c r="D7" s="398" t="s">
        <v>373</v>
      </c>
      <c r="E7" s="398" t="s">
        <v>373</v>
      </c>
      <c r="F7" s="398" t="s">
        <v>373</v>
      </c>
      <c r="G7" s="399">
        <f t="shared" ref="G7:AF7" si="0">G3-G5-G6</f>
        <v>-6.4964859165986759</v>
      </c>
      <c r="H7" s="399">
        <f t="shared" si="0"/>
        <v>-6.0479104267227113</v>
      </c>
      <c r="I7" s="399">
        <f t="shared" si="0"/>
        <v>-6.8136771581301563</v>
      </c>
      <c r="J7" s="399">
        <f t="shared" si="0"/>
        <v>-6.734995474506011</v>
      </c>
      <c r="K7" s="399">
        <f t="shared" si="0"/>
        <v>-6.796376672292233</v>
      </c>
      <c r="L7" s="399">
        <f t="shared" si="0"/>
        <v>-5.3684832550128547</v>
      </c>
      <c r="M7" s="399">
        <f t="shared" si="0"/>
        <v>-2.3671294010101263</v>
      </c>
      <c r="N7" s="399">
        <f t="shared" si="0"/>
        <v>-1.8047678556326159</v>
      </c>
      <c r="O7" s="399">
        <f t="shared" si="0"/>
        <v>-1.4170262741724338</v>
      </c>
      <c r="P7" s="399">
        <f t="shared" si="0"/>
        <v>-2.9603854645533656</v>
      </c>
      <c r="Q7" s="399">
        <f t="shared" si="0"/>
        <v>-2.8429219013468536</v>
      </c>
      <c r="R7" s="399">
        <f t="shared" si="0"/>
        <v>-3.2995685398309171</v>
      </c>
      <c r="S7" s="399">
        <f t="shared" si="0"/>
        <v>-6.0195581580001738</v>
      </c>
      <c r="T7" s="399">
        <f t="shared" si="0"/>
        <v>-6.5865246904882593</v>
      </c>
      <c r="U7" s="399">
        <f t="shared" si="0"/>
        <v>-4.5464096920557768</v>
      </c>
      <c r="V7" s="399">
        <f t="shared" si="0"/>
        <v>-3.9393919746130894</v>
      </c>
      <c r="W7" s="399">
        <f t="shared" si="0"/>
        <v>-2.150838209590082</v>
      </c>
      <c r="X7" s="399">
        <f t="shared" si="0"/>
        <v>-2.9335912266445128</v>
      </c>
      <c r="Y7" s="399">
        <f t="shared" si="0"/>
        <v>-2.6542487530436358</v>
      </c>
      <c r="Z7" s="399">
        <f t="shared" si="0"/>
        <v>-2.4899632136533807</v>
      </c>
      <c r="AA7" s="399">
        <f t="shared" si="0"/>
        <v>-1.1646689851073815</v>
      </c>
      <c r="AB7" s="399">
        <f t="shared" si="0"/>
        <v>-1.6083750729393547</v>
      </c>
      <c r="AC7" s="399">
        <f t="shared" si="0"/>
        <v>-1.9078792590969598</v>
      </c>
      <c r="AD7" s="399">
        <f t="shared" si="0"/>
        <v>-2.5699157412021312</v>
      </c>
      <c r="AE7" s="399">
        <f>AE3-AE5-AE6</f>
        <v>-1.492457877763024</v>
      </c>
      <c r="AF7" s="399">
        <f t="shared" si="0"/>
        <v>-0.9447679407780718</v>
      </c>
      <c r="AG7" s="419">
        <f>AG3-AG5-AG6</f>
        <v>-3.5110647607351524</v>
      </c>
      <c r="AH7" s="419">
        <f t="shared" ref="AH7:AJ7" si="1">AH3-AH5-AH6</f>
        <v>-4.4207748811074685</v>
      </c>
      <c r="AI7" s="400">
        <f t="shared" si="1"/>
        <v>-4.4983868885370297</v>
      </c>
      <c r="AJ7" s="400">
        <f t="shared" si="1"/>
        <v>-4.2043192694147269</v>
      </c>
      <c r="AK7" s="400">
        <f t="shared" ref="AK7:AL7" si="2">AK3-AK5-AK6</f>
        <v>-4.410912360504887</v>
      </c>
      <c r="AL7" s="400">
        <f t="shared" si="2"/>
        <v>-4.0966014434720552</v>
      </c>
      <c r="AM7" s="272"/>
    </row>
    <row r="8" spans="1:42" ht="14.65" customHeight="1">
      <c r="A8" s="204" t="s">
        <v>557</v>
      </c>
      <c r="B8" s="204"/>
      <c r="C8" s="205"/>
      <c r="D8" s="205"/>
      <c r="E8" s="205"/>
      <c r="F8" s="205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31">
        <f>AG4-AG5-AG6</f>
        <v>-3.5110647607351524</v>
      </c>
      <c r="AH8" s="231">
        <f t="shared" ref="AH8:AJ8" si="3">AH4-AH5-AH6</f>
        <v>0.85214394706459995</v>
      </c>
      <c r="AI8" s="347">
        <f t="shared" si="3"/>
        <v>-4.4983868885370297</v>
      </c>
      <c r="AJ8" s="347">
        <f t="shared" si="3"/>
        <v>-3.7745194811183547</v>
      </c>
      <c r="AK8" s="347">
        <f t="shared" ref="AK8:AL8" si="4">AK4-AK5-AK6</f>
        <v>-3.0084986418325541</v>
      </c>
      <c r="AL8" s="347">
        <f t="shared" si="4"/>
        <v>-2.3425978218034533</v>
      </c>
    </row>
    <row r="9" spans="1:42" ht="14.65" customHeight="1">
      <c r="A9" s="207" t="s">
        <v>20</v>
      </c>
      <c r="B9" s="207" t="s">
        <v>378</v>
      </c>
      <c r="C9" s="208"/>
      <c r="D9" s="208"/>
      <c r="E9" s="208"/>
      <c r="F9" s="208"/>
      <c r="G9" s="209"/>
      <c r="H9" s="209">
        <f t="shared" ref="H9:V9" si="5">H7-G7</f>
        <v>0.44857548987596463</v>
      </c>
      <c r="I9" s="209">
        <f t="shared" si="5"/>
        <v>-0.765766731407445</v>
      </c>
      <c r="J9" s="209">
        <f t="shared" si="5"/>
        <v>7.8681683624145293E-2</v>
      </c>
      <c r="K9" s="209">
        <f t="shared" si="5"/>
        <v>-6.1381197786221975E-2</v>
      </c>
      <c r="L9" s="209">
        <f t="shared" si="5"/>
        <v>1.4278934172793782</v>
      </c>
      <c r="M9" s="209">
        <f t="shared" si="5"/>
        <v>3.0013538540027285</v>
      </c>
      <c r="N9" s="209">
        <f t="shared" si="5"/>
        <v>0.56236154537751037</v>
      </c>
      <c r="O9" s="209">
        <f t="shared" si="5"/>
        <v>0.38774158146018212</v>
      </c>
      <c r="P9" s="209">
        <f t="shared" si="5"/>
        <v>-1.5433591903809318</v>
      </c>
      <c r="Q9" s="209">
        <f t="shared" si="5"/>
        <v>0.11746356320651197</v>
      </c>
      <c r="R9" s="209">
        <f t="shared" si="5"/>
        <v>-0.45664663848406351</v>
      </c>
      <c r="S9" s="209">
        <f t="shared" si="5"/>
        <v>-2.7199896181692567</v>
      </c>
      <c r="T9" s="209">
        <f t="shared" si="5"/>
        <v>-0.56696653248808548</v>
      </c>
      <c r="U9" s="209">
        <f t="shared" si="5"/>
        <v>2.0401149984324825</v>
      </c>
      <c r="V9" s="209">
        <f t="shared" si="5"/>
        <v>0.6070177174426874</v>
      </c>
      <c r="W9" s="209">
        <f t="shared" ref="W9:AB9" si="6">IF(W7&gt;=-0.5,"MTO",W7-V7)</f>
        <v>1.7885537650230074</v>
      </c>
      <c r="X9" s="209">
        <f t="shared" si="6"/>
        <v>-0.78275301705443079</v>
      </c>
      <c r="Y9" s="209">
        <f t="shared" si="6"/>
        <v>0.27934247360087694</v>
      </c>
      <c r="Z9" s="209">
        <f t="shared" si="6"/>
        <v>0.16428553939025514</v>
      </c>
      <c r="AA9" s="209">
        <f t="shared" si="6"/>
        <v>1.3252942285459992</v>
      </c>
      <c r="AB9" s="209">
        <f t="shared" si="6"/>
        <v>-0.44370608783197318</v>
      </c>
      <c r="AC9" s="209">
        <f t="shared" ref="AC9:AL9" si="7">AC7-AB7</f>
        <v>-0.2995041861576051</v>
      </c>
      <c r="AD9" s="209">
        <f t="shared" si="7"/>
        <v>-0.66203648210517141</v>
      </c>
      <c r="AE9" s="209">
        <f>AE7-AD7</f>
        <v>1.0774578634391072</v>
      </c>
      <c r="AF9" s="209">
        <f t="shared" si="7"/>
        <v>0.54768993698495216</v>
      </c>
      <c r="AG9" s="209">
        <f t="shared" si="7"/>
        <v>-2.5662968199570804</v>
      </c>
      <c r="AH9" s="209">
        <f t="shared" si="7"/>
        <v>-0.90971012037231613</v>
      </c>
      <c r="AI9" s="350">
        <f t="shared" si="7"/>
        <v>-7.7612007429561203E-2</v>
      </c>
      <c r="AJ9" s="350">
        <f t="shared" si="7"/>
        <v>0.29406761912230284</v>
      </c>
      <c r="AK9" s="350">
        <f t="shared" si="7"/>
        <v>-0.20659309109016011</v>
      </c>
      <c r="AL9" s="350">
        <f t="shared" si="7"/>
        <v>0.31431091703283176</v>
      </c>
    </row>
    <row r="10" spans="1:42" ht="14.65" customHeight="1">
      <c r="A10" s="207" t="s">
        <v>556</v>
      </c>
      <c r="B10" s="390"/>
      <c r="C10" s="390"/>
      <c r="D10" s="390"/>
      <c r="E10" s="390"/>
      <c r="F10" s="390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>
        <f>AH8-AG8</f>
        <v>4.3632087077997523</v>
      </c>
      <c r="AI10" s="392">
        <f t="shared" ref="AI10:AL10" si="8">AI8-AH8</f>
        <v>-5.3505308356016297</v>
      </c>
      <c r="AJ10" s="392">
        <f t="shared" si="8"/>
        <v>0.72386740741867506</v>
      </c>
      <c r="AK10" s="392">
        <f t="shared" si="8"/>
        <v>0.76602083928580056</v>
      </c>
      <c r="AL10" s="392">
        <f t="shared" si="8"/>
        <v>0.66590082002910078</v>
      </c>
    </row>
    <row r="11" spans="1:42" ht="13.15" customHeight="1">
      <c r="A11" s="210" t="s">
        <v>555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1"/>
      <c r="U11" s="211"/>
      <c r="V11" s="211"/>
      <c r="W11" s="211"/>
      <c r="X11" s="211"/>
      <c r="Z11" s="93"/>
      <c r="AA11" s="93"/>
      <c r="AE11" s="93"/>
      <c r="AJ11" s="93"/>
      <c r="AK11" s="93"/>
      <c r="AL11" s="93" t="s">
        <v>95</v>
      </c>
    </row>
    <row r="12" spans="1:42" s="212" customFormat="1" ht="13.15" customHeight="1">
      <c r="A12" s="210" t="s">
        <v>379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3"/>
      <c r="U12" s="213"/>
      <c r="V12" s="213"/>
      <c r="W12" s="213"/>
      <c r="X12" s="213"/>
      <c r="Y12" s="213"/>
      <c r="Z12" s="213"/>
    </row>
    <row r="13" spans="1:42" s="212" customFormat="1" ht="13.15" customHeight="1">
      <c r="A13" s="210" t="s">
        <v>380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3"/>
      <c r="U13" s="213"/>
      <c r="V13" s="213"/>
      <c r="W13" s="213"/>
      <c r="X13" s="213"/>
      <c r="Y13" s="213"/>
      <c r="Z13" s="213"/>
    </row>
    <row r="14" spans="1:42" s="212" customFormat="1" ht="13.15" customHeight="1">
      <c r="A14" s="210" t="s">
        <v>381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3"/>
      <c r="U14" s="213"/>
      <c r="V14" s="213"/>
      <c r="W14" s="213"/>
      <c r="X14" s="213"/>
      <c r="Y14" s="213"/>
      <c r="Z14" s="213"/>
    </row>
    <row r="15" spans="1:42" ht="16.5" customHeight="1">
      <c r="A15" s="10" t="s">
        <v>382</v>
      </c>
      <c r="B15" s="10" t="s">
        <v>383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80"/>
      <c r="U15" s="180"/>
      <c r="V15" s="180"/>
      <c r="W15" s="12"/>
      <c r="X15" s="12"/>
      <c r="Y15" s="12"/>
      <c r="Z15" s="12"/>
      <c r="AA15" s="12"/>
      <c r="AB15" s="12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1:42" ht="13.5" customHeight="1">
      <c r="A16" s="181"/>
      <c r="B16" s="181"/>
      <c r="C16" s="16">
        <v>1993</v>
      </c>
      <c r="D16" s="16">
        <v>1994</v>
      </c>
      <c r="E16" s="16">
        <v>1995</v>
      </c>
      <c r="F16" s="16">
        <v>1996</v>
      </c>
      <c r="G16" s="16">
        <v>1997</v>
      </c>
      <c r="H16" s="16">
        <v>1998</v>
      </c>
      <c r="I16" s="16">
        <v>1999</v>
      </c>
      <c r="J16" s="16">
        <v>2000</v>
      </c>
      <c r="K16" s="16">
        <v>2001</v>
      </c>
      <c r="L16" s="16">
        <v>2002</v>
      </c>
      <c r="M16" s="16">
        <v>2003</v>
      </c>
      <c r="N16" s="16">
        <v>2004</v>
      </c>
      <c r="O16" s="16">
        <v>2005</v>
      </c>
      <c r="P16" s="16">
        <v>2006</v>
      </c>
      <c r="Q16" s="16">
        <v>2007</v>
      </c>
      <c r="R16" s="16">
        <v>2008</v>
      </c>
      <c r="S16" s="16">
        <v>2009</v>
      </c>
      <c r="T16" s="16">
        <v>2010</v>
      </c>
      <c r="U16" s="16">
        <v>2011</v>
      </c>
      <c r="V16" s="16">
        <v>2012</v>
      </c>
      <c r="W16" s="16">
        <v>2013</v>
      </c>
      <c r="X16" s="16">
        <v>2014</v>
      </c>
      <c r="Y16" s="16">
        <f t="shared" ref="Y16:AH16" si="9">Y2</f>
        <v>2015</v>
      </c>
      <c r="Z16" s="16">
        <f t="shared" si="9"/>
        <v>2016</v>
      </c>
      <c r="AA16" s="16">
        <f t="shared" si="9"/>
        <v>2017</v>
      </c>
      <c r="AB16" s="16">
        <f t="shared" si="9"/>
        <v>2018</v>
      </c>
      <c r="AC16" s="16">
        <f t="shared" si="9"/>
        <v>2019</v>
      </c>
      <c r="AD16" s="16">
        <f t="shared" si="9"/>
        <v>2020</v>
      </c>
      <c r="AE16" s="16">
        <f t="shared" si="9"/>
        <v>2021</v>
      </c>
      <c r="AF16" s="16">
        <f t="shared" si="9"/>
        <v>2022</v>
      </c>
      <c r="AG16" s="16">
        <f t="shared" si="9"/>
        <v>2023</v>
      </c>
      <c r="AH16" s="16">
        <f t="shared" si="9"/>
        <v>2024</v>
      </c>
      <c r="AI16" s="331">
        <f t="shared" ref="AI16:AJ16" si="10">AI2</f>
        <v>2025</v>
      </c>
      <c r="AJ16" s="331">
        <f t="shared" si="10"/>
        <v>2026</v>
      </c>
      <c r="AK16" s="331">
        <f t="shared" ref="AK16:AL16" si="11">AK2</f>
        <v>2027</v>
      </c>
      <c r="AL16" s="331">
        <f t="shared" si="11"/>
        <v>2028</v>
      </c>
    </row>
    <row r="17" spans="1:38" ht="13.5" customHeight="1">
      <c r="A17" s="199" t="s">
        <v>369</v>
      </c>
      <c r="B17" s="199" t="str">
        <f>B3</f>
        <v>1. Net-lending/borrowing</v>
      </c>
      <c r="C17" s="214">
        <f>(C3*'1. Základné ukazovatele'!E17)/100</f>
        <v>-4264.8542786961389</v>
      </c>
      <c r="D17" s="214">
        <f>(D3*'1. Základné ukazovatele'!F17)/100</f>
        <v>-1008.4312553940118</v>
      </c>
      <c r="E17" s="214">
        <f>(E3*'1. Základné ukazovatele'!G17)/100</f>
        <v>-695.8929569592475</v>
      </c>
      <c r="F17" s="214">
        <f>(F3*'1. Základné ukazovatele'!H17)/100</f>
        <v>-2183.7271313103606</v>
      </c>
      <c r="G17" s="214">
        <f>(G3*'1. Základné ukazovatele'!I17)/100</f>
        <v>-1540.1692955188178</v>
      </c>
      <c r="H17" s="214">
        <f>(H3*'1. Základné ukazovatele'!J17)/100</f>
        <v>-1419.2897758600345</v>
      </c>
      <c r="I17" s="214">
        <f>(I3*'1. Základné ukazovatele'!K17)/100</f>
        <v>-2052.4949439361881</v>
      </c>
      <c r="J17" s="214">
        <f>(J3*'1. Základné ukazovatele'!L17)/100</f>
        <v>-3995.5242995347617</v>
      </c>
      <c r="K17" s="214">
        <f>(K3*'1. Základné ukazovatele'!M17)/100</f>
        <v>-2477.2974334725236</v>
      </c>
      <c r="L17" s="214">
        <f>(L3*'1. Základné ukazovatele'!N17)/100</f>
        <v>-3063.9896098260115</v>
      </c>
      <c r="M17" s="214">
        <f>(M3*'1. Základné ukazovatele'!O17)/100</f>
        <v>-1285.9187760218858</v>
      </c>
      <c r="N17" s="214">
        <f>(N3*'1. Základné ukazovatele'!P17)/100</f>
        <v>-1064.2721876678334</v>
      </c>
      <c r="O17" s="214">
        <f>(O3*'1. Základné ukazovatele'!Q17)/100</f>
        <v>-1445.1693465674448</v>
      </c>
      <c r="P17" s="214">
        <f>(P3*'1. Základné ukazovatele'!R17)/100</f>
        <v>-2016.359864730116</v>
      </c>
      <c r="Q17" s="214">
        <f>(Q3*'1. Základné ukazovatele'!S17)/100</f>
        <v>-1295.3546911660901</v>
      </c>
      <c r="R17" s="214">
        <f>(R3*'1. Základné ukazovatele'!T17)/100</f>
        <v>-1729.971702287671</v>
      </c>
      <c r="S17" s="214">
        <f>(S3*'1. Základné ukazovatele'!U17)/100</f>
        <v>-5220.0651200109642</v>
      </c>
      <c r="T17" s="214">
        <f>(T3*'1. Základné ukazovatele'!V17)/100</f>
        <v>-5186.5224593527746</v>
      </c>
      <c r="U17" s="214">
        <f>(U3*'1. Základné ukazovatele'!W17)/100</f>
        <v>-3119.8600000000042</v>
      </c>
      <c r="V17" s="214">
        <f>(V3*'1. Základné ukazovatele'!X17)/100</f>
        <v>-3219.1189999999983</v>
      </c>
      <c r="W17" s="214">
        <f>(W3*'1. Základné ukazovatele'!Y17)/100</f>
        <v>-2135.7309999999998</v>
      </c>
      <c r="X17" s="214">
        <f>(X3*'1. Základné ukazovatele'!Z17)/100</f>
        <v>-2484.5109999999986</v>
      </c>
      <c r="Y17" s="214">
        <f>(Y3*'1. Základné ukazovatele'!AA17)/100</f>
        <v>-2236.1349999999943</v>
      </c>
      <c r="Z17" s="214">
        <f>(Z3*'1. Základné ukazovatele'!AB17)/100</f>
        <v>-2116.8860000000022</v>
      </c>
      <c r="AA17" s="214">
        <f>(AA3*'1. Základné ukazovatele'!AC17)/100</f>
        <v>-836.56800000000658</v>
      </c>
      <c r="AB17" s="214">
        <f>(AB3*'1. Základné ukazovatele'!AD17)/100</f>
        <v>-908.1710000000021</v>
      </c>
      <c r="AC17" s="214">
        <f>(AC3*'1. Základné ukazovatele'!AE17)/100</f>
        <v>-1139.3399999999967</v>
      </c>
      <c r="AD17" s="214">
        <f>(AD3*'1. Základné ukazovatele'!AF17)/100</f>
        <v>-4995.135000000002</v>
      </c>
      <c r="AE17" s="214">
        <f>(AE3*'1. Základné ukazovatele'!AG17)/100</f>
        <v>-5188.6379999999917</v>
      </c>
      <c r="AF17" s="214">
        <f>(AF3*'1. Základné ukazovatele'!AH17)/100</f>
        <v>-1835.7339999999967</v>
      </c>
      <c r="AG17" s="420">
        <f>(AG3*'1. Základné ukazovatele'!AI17)/100</f>
        <v>-6426.9659999999994</v>
      </c>
      <c r="AH17" s="420">
        <f>(AH3*'1. Základné ukazovatele'!AJ17)/100</f>
        <v>-6906.7380000000121</v>
      </c>
      <c r="AI17" s="348">
        <f>(AI3*'1. Základné ukazovatele'!AK17)/100</f>
        <v>-6767.9870000000146</v>
      </c>
      <c r="AJ17" s="348">
        <f>(AJ3*'1. Základné ukazovatele'!AL17)/100</f>
        <v>-6568.3910000000105</v>
      </c>
      <c r="AK17" s="348">
        <f>(AK3*'1. Základné ukazovatele'!AM17)/100</f>
        <v>-7444.9110000000001</v>
      </c>
      <c r="AL17" s="348">
        <f>(AL3*'1. Základné ukazovatele'!AN17)/100</f>
        <v>-7209.7789999999959</v>
      </c>
    </row>
    <row r="18" spans="1:38" ht="13.5" customHeight="1">
      <c r="A18" s="199" t="s">
        <v>554</v>
      </c>
      <c r="B18" s="199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420">
        <f>(AG4*'1. Základné ukazovatele'!AI17)/100</f>
        <v>-6426.9659999999994</v>
      </c>
      <c r="AH18" s="420">
        <f>(AH4*'1. Základné ukazovatele'!AJ17)/100</f>
        <v>0</v>
      </c>
      <c r="AI18" s="348">
        <f>(AI4*'1. Základné ukazovatele'!AK17)/100</f>
        <v>-6767.9870000000146</v>
      </c>
      <c r="AJ18" s="348">
        <f>(AJ4*'1. Základné ukazovatele'!AL17)/100</f>
        <v>-5945.1641040692411</v>
      </c>
      <c r="AK18" s="348">
        <f>(AK4*'1. Základné ukazovatele'!AM17)/100</f>
        <v>-5315.175339191238</v>
      </c>
      <c r="AL18" s="348">
        <f>(AL4*'1. Základné ukazovatele'!AN17)/100</f>
        <v>-4432.8865053917689</v>
      </c>
    </row>
    <row r="19" spans="1:38" ht="13.5" customHeight="1">
      <c r="A19" s="201" t="s">
        <v>371</v>
      </c>
      <c r="B19" s="201" t="str">
        <f>B5</f>
        <v>2. Cyclical component</v>
      </c>
      <c r="C19" s="201" t="s">
        <v>373</v>
      </c>
      <c r="D19" s="201" t="s">
        <v>373</v>
      </c>
      <c r="E19" s="201" t="s">
        <v>373</v>
      </c>
      <c r="F19" s="201" t="s">
        <v>373</v>
      </c>
      <c r="G19" s="215">
        <f>G5*'1. Základné ukazovatele'!I17/100</f>
        <v>56.569495492387958</v>
      </c>
      <c r="H19" s="215">
        <f>H5*'1. Základné ukazovatele'!J17/100</f>
        <v>201.29015835330318</v>
      </c>
      <c r="I19" s="215">
        <f>I5*'1. Základné ukazovatele'!K17/100</f>
        <v>-35.030548231666806</v>
      </c>
      <c r="J19" s="215">
        <f>J5*'1. Základné ukazovatele'!L17/100</f>
        <v>-137.96453103901996</v>
      </c>
      <c r="K19" s="215">
        <f>K5*'1. Základné ukazovatele'!M17/100</f>
        <v>-145.64409937921013</v>
      </c>
      <c r="L19" s="215">
        <f>L5*'1. Základné ukazovatele'!N17/100</f>
        <v>-148.53199653401612</v>
      </c>
      <c r="M19" s="215">
        <f>M5*'1. Základné ukazovatele'!O17/100</f>
        <v>-135.63744570100368</v>
      </c>
      <c r="N19" s="215">
        <f>N5*'1. Základné ukazovatele'!P17/100</f>
        <v>-234.13672664821033</v>
      </c>
      <c r="O19" s="215">
        <f>O5*'1. Základné ukazovatele'!Q17/100</f>
        <v>-342.21972241938596</v>
      </c>
      <c r="P19" s="215">
        <f>P5*'1. Základné ukazovatele'!R17/100</f>
        <v>-251.84926975867563</v>
      </c>
      <c r="Q19" s="215">
        <f>Q5*'1. Základné ukazovatele'!S17/100</f>
        <v>500.82326655816109</v>
      </c>
      <c r="R19" s="215">
        <f>R5*'1. Základné ukazovatele'!T17/100</f>
        <v>768.88439658659468</v>
      </c>
      <c r="S19" s="215">
        <f>S5*'1. Základné ukazovatele'!U17/100</f>
        <v>-1194.4191223457944</v>
      </c>
      <c r="T19" s="215">
        <f>T5*'1. Základné ukazovatele'!V17/100</f>
        <v>-258.44079489497994</v>
      </c>
      <c r="U19" s="215">
        <f>U5*'1. Základné ukazovatele'!W17/100</f>
        <v>-184.45646962891146</v>
      </c>
      <c r="V19" s="215">
        <f>V5*'1. Základné ukazovatele'!X17/100</f>
        <v>-354.86450252515823</v>
      </c>
      <c r="W19" s="215">
        <f>W5*'1. Základné ukazovatele'!Y17/100</f>
        <v>-522.20728773030362</v>
      </c>
      <c r="X19" s="215">
        <f>X5*'1. Základné ukazovatele'!Z17/100</f>
        <v>-446.52308428274665</v>
      </c>
      <c r="Y19" s="215">
        <f>Y5*'1. Základné ukazovatele'!AA17/100</f>
        <v>-102.74805950738244</v>
      </c>
      <c r="Z19" s="215">
        <f>Z5*'1. Základné ukazovatele'!AB17/100</f>
        <v>-49.378185604694337</v>
      </c>
      <c r="AA19" s="215">
        <f>AA5*'1. Základné ukazovatele'!AC17/100</f>
        <v>152.93942842316508</v>
      </c>
      <c r="AB19" s="215">
        <f>AB5*'1. Základné ukazovatele'!AD17/100</f>
        <v>543.8040724716567</v>
      </c>
      <c r="AC19" s="215">
        <f>AC5*'1. Základné ukazovatele'!AE17/100</f>
        <v>664.51214249470138</v>
      </c>
      <c r="AD19" s="215">
        <f>AD5*'1. Základné ukazovatele'!AF17/100</f>
        <v>-960.53647938520419</v>
      </c>
      <c r="AE19" s="215">
        <f>AE5*'1. Základné ukazovatele'!AG17/100</f>
        <v>-532.66889419249958</v>
      </c>
      <c r="AF19" s="215">
        <f>AF5*'1. Základné ukazovatele'!AH17/100</f>
        <v>119.95657620040274</v>
      </c>
      <c r="AG19" s="191">
        <f>AG5*'1. Základné ukazovatele'!AI17/100</f>
        <v>-8.6433406410793268</v>
      </c>
      <c r="AH19" s="191">
        <f>AH5*'1. Základné ukazovatele'!AJ17/100</f>
        <v>-129.56247816541338</v>
      </c>
      <c r="AI19" s="342">
        <f>AI5*'1. Základné ukazovatele'!AK17/100</f>
        <v>-270.41994491771527</v>
      </c>
      <c r="AJ19" s="342">
        <f>AJ5*'1. Základné ukazovatele'!AL17/100</f>
        <v>-456.95977986073007</v>
      </c>
      <c r="AK19" s="342">
        <f>AK5*'1. Základné ukazovatele'!AM17/100</f>
        <v>-746.40454231731621</v>
      </c>
      <c r="AL19" s="342">
        <f>AL5*'1. Základné ukazovatele'!AN17/100</f>
        <v>-724.14712259438329</v>
      </c>
    </row>
    <row r="20" spans="1:38" ht="13.5" customHeight="1">
      <c r="A20" s="201" t="s">
        <v>374</v>
      </c>
      <c r="B20" s="201" t="str">
        <f>B6</f>
        <v>3. One-offs</v>
      </c>
      <c r="C20" s="201" t="s">
        <v>373</v>
      </c>
      <c r="D20" s="201" t="s">
        <v>373</v>
      </c>
      <c r="E20" s="201" t="s">
        <v>373</v>
      </c>
      <c r="F20" s="201" t="s">
        <v>373</v>
      </c>
      <c r="G20" s="215">
        <f>G6*'1. Základné ukazovatele'!I17/100</f>
        <v>0</v>
      </c>
      <c r="H20" s="215">
        <f>H6*'1. Základné ukazovatele'!J17/100</f>
        <v>0</v>
      </c>
      <c r="I20" s="215">
        <f>I6*'1. Základné ukazovatele'!K17/100</f>
        <v>-67.792000000000016</v>
      </c>
      <c r="J20" s="215">
        <f>J6*'1. Základné ukazovatele'!L17/100</f>
        <v>-1727.146</v>
      </c>
      <c r="K20" s="215">
        <f>K6*'1. Základné ukazovatele'!M17/100</f>
        <v>0</v>
      </c>
      <c r="L20" s="215">
        <f>L6*'1. Základné ukazovatele'!N17/100</f>
        <v>-914.50579751709472</v>
      </c>
      <c r="M20" s="215">
        <f>M6*'1. Základné ukazovatele'!O17/100</f>
        <v>-174.76600000000002</v>
      </c>
      <c r="N20" s="215">
        <f>N6*'1. Základné ukazovatele'!P17/100</f>
        <v>0</v>
      </c>
      <c r="O20" s="215">
        <f>O6*'1. Základné ukazovatele'!Q17/100</f>
        <v>-390.52691157140015</v>
      </c>
      <c r="P20" s="215">
        <f>P6*'1. Základné ukazovatele'!R17/100</f>
        <v>-96.360029164799741</v>
      </c>
      <c r="Q20" s="215">
        <f>Q6*'1. Základné ukazovatele'!S17/100</f>
        <v>0</v>
      </c>
      <c r="R20" s="215">
        <f>R6*'1. Základné ukazovatele'!T17/100</f>
        <v>-236.78409329654249</v>
      </c>
      <c r="S20" s="215">
        <f>S6*'1. Základné ukazovatele'!U17/100</f>
        <v>-169.81200000000004</v>
      </c>
      <c r="T20" s="215">
        <f>T6*'1. Základné ukazovatele'!V17/100</f>
        <v>-401.38059999999996</v>
      </c>
      <c r="U20" s="215">
        <f>U6*'1. Základné ukazovatele'!W17/100</f>
        <v>321.16700000000003</v>
      </c>
      <c r="V20" s="215">
        <f>V6*'1. Základné ukazovatele'!X17/100</f>
        <v>40.164659999999998</v>
      </c>
      <c r="W20" s="215">
        <f>W6*'1. Základné ukazovatele'!Y17/100</f>
        <v>-8.0800000000000018</v>
      </c>
      <c r="X20" s="215">
        <f>X6*'1. Základné ukazovatele'!Z17/100</f>
        <v>208.03700000000001</v>
      </c>
      <c r="Y20" s="215">
        <f>Y6*'1. Základné ukazovatele'!AA17/100</f>
        <v>0</v>
      </c>
      <c r="Z20" s="215">
        <f>Z6*'1. Základné ukazovatele'!AB17/100</f>
        <v>-35.159999999999997</v>
      </c>
      <c r="AA20" s="215">
        <f>AA6*'1. Základné ukazovatele'!AC17/100</f>
        <v>0</v>
      </c>
      <c r="AB20" s="215">
        <f>AB6*'1. Základné ukazovatele'!AD17/100</f>
        <v>0</v>
      </c>
      <c r="AC20" s="215">
        <f>AC6*'1. Základné ukazovatele'!AE17/100</f>
        <v>0</v>
      </c>
      <c r="AD20" s="215">
        <f>AD6*'1. Základné ukazovatele'!AF17/100</f>
        <v>-1610.6385740185003</v>
      </c>
      <c r="AE20" s="215">
        <f>AE6*'1. Základné ukazovatele'!AG17/100</f>
        <v>-3134.6545549779198</v>
      </c>
      <c r="AF20" s="215">
        <f>AF6*'1. Základné ukazovatele'!AH17/100</f>
        <v>-916.00746901999969</v>
      </c>
      <c r="AG20" s="191">
        <f>AG6*'1. Základné ukazovatele'!AI17/100</f>
        <v>-2070.4588120682374</v>
      </c>
      <c r="AH20" s="191">
        <f>AH6*'1. Základné ukazovatele'!AJ17/100</f>
        <v>-986.61912304110001</v>
      </c>
      <c r="AI20" s="342">
        <f>AI6*'1. Základné ukazovatele'!AK17/100</f>
        <v>-306.54217999999997</v>
      </c>
      <c r="AJ20" s="342">
        <f>AJ6*'1. Základné ukazovatele'!AL17/100</f>
        <v>-15</v>
      </c>
      <c r="AK20" s="342">
        <f>AK6*'1. Základné ukazovatele'!AM17/100</f>
        <v>0</v>
      </c>
      <c r="AL20" s="342">
        <f>AL6*'1. Základné ukazovatele'!AN17/100</f>
        <v>0</v>
      </c>
    </row>
    <row r="21" spans="1:38" ht="13.5" customHeight="1">
      <c r="A21" s="204" t="s">
        <v>376</v>
      </c>
      <c r="B21" s="204" t="str">
        <f>B7</f>
        <v>4. Structural balance</v>
      </c>
      <c r="C21" s="205" t="s">
        <v>373</v>
      </c>
      <c r="D21" s="205" t="s">
        <v>373</v>
      </c>
      <c r="E21" s="205" t="s">
        <v>373</v>
      </c>
      <c r="F21" s="205" t="s">
        <v>373</v>
      </c>
      <c r="G21" s="216">
        <f t="shared" ref="G21:AG21" si="12">G17-G19-G20</f>
        <v>-1596.7387910112056</v>
      </c>
      <c r="H21" s="216">
        <f t="shared" si="12"/>
        <v>-1620.5799342133378</v>
      </c>
      <c r="I21" s="216">
        <f t="shared" si="12"/>
        <v>-1949.6723957045213</v>
      </c>
      <c r="J21" s="216">
        <f t="shared" si="12"/>
        <v>-2130.4137684957414</v>
      </c>
      <c r="K21" s="216">
        <f t="shared" si="12"/>
        <v>-2331.6533340933133</v>
      </c>
      <c r="L21" s="216">
        <f t="shared" si="12"/>
        <v>-2000.9518157749008</v>
      </c>
      <c r="M21" s="216">
        <f t="shared" si="12"/>
        <v>-975.51533032088219</v>
      </c>
      <c r="N21" s="216">
        <f t="shared" si="12"/>
        <v>-830.13546101962299</v>
      </c>
      <c r="O21" s="216">
        <f t="shared" si="12"/>
        <v>-712.42271257665857</v>
      </c>
      <c r="P21" s="216">
        <f t="shared" si="12"/>
        <v>-1668.1505658066405</v>
      </c>
      <c r="Q21" s="216">
        <f t="shared" si="12"/>
        <v>-1796.1779577242512</v>
      </c>
      <c r="R21" s="216">
        <f t="shared" si="12"/>
        <v>-2262.0720055777233</v>
      </c>
      <c r="S21" s="216">
        <f t="shared" si="12"/>
        <v>-3855.8339976651696</v>
      </c>
      <c r="T21" s="216">
        <f t="shared" si="12"/>
        <v>-4526.7010644577949</v>
      </c>
      <c r="U21" s="216">
        <f t="shared" si="12"/>
        <v>-3256.5705303710924</v>
      </c>
      <c r="V21" s="216">
        <f t="shared" si="12"/>
        <v>-2904.4191574748402</v>
      </c>
      <c r="W21" s="216">
        <f t="shared" si="12"/>
        <v>-1605.4437122696963</v>
      </c>
      <c r="X21" s="216">
        <f t="shared" si="12"/>
        <v>-2246.024915717252</v>
      </c>
      <c r="Y21" s="216">
        <f t="shared" si="12"/>
        <v>-2133.3869404926118</v>
      </c>
      <c r="Z21" s="216">
        <f t="shared" si="12"/>
        <v>-2032.3478143953078</v>
      </c>
      <c r="AA21" s="216">
        <f t="shared" si="12"/>
        <v>-989.50742842317163</v>
      </c>
      <c r="AB21" s="216">
        <f t="shared" si="12"/>
        <v>-1451.9750724716587</v>
      </c>
      <c r="AC21" s="216">
        <f t="shared" si="12"/>
        <v>-1803.852142494698</v>
      </c>
      <c r="AD21" s="216">
        <f t="shared" si="12"/>
        <v>-2423.9599465962974</v>
      </c>
      <c r="AE21" s="216">
        <f t="shared" si="12"/>
        <v>-1521.3145508295725</v>
      </c>
      <c r="AF21" s="216">
        <f t="shared" si="12"/>
        <v>-1039.6831071803997</v>
      </c>
      <c r="AG21" s="421">
        <f t="shared" si="12"/>
        <v>-4347.8638472906823</v>
      </c>
      <c r="AH21" s="421">
        <f t="shared" ref="AH21:AI21" si="13">AH17-AH19-AH20</f>
        <v>-5790.5563987934984</v>
      </c>
      <c r="AI21" s="349">
        <f t="shared" si="13"/>
        <v>-6191.0248750822993</v>
      </c>
      <c r="AJ21" s="349">
        <f t="shared" ref="AJ21:AK21" si="14">AJ17-AJ19-AJ20</f>
        <v>-6096.4312201392804</v>
      </c>
      <c r="AK21" s="349">
        <f t="shared" si="14"/>
        <v>-6698.5064576826835</v>
      </c>
      <c r="AL21" s="349">
        <f t="shared" ref="AL21" si="15">AL17-AL19-AL20</f>
        <v>-6485.6318774056126</v>
      </c>
    </row>
    <row r="22" spans="1:38" ht="13.5" customHeight="1">
      <c r="A22" s="204" t="s">
        <v>557</v>
      </c>
      <c r="B22" s="204"/>
      <c r="C22" s="205"/>
      <c r="D22" s="205"/>
      <c r="E22" s="205"/>
      <c r="F22" s="205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421">
        <f>AG18-AG19-AG20</f>
        <v>-4347.8638472906823</v>
      </c>
      <c r="AH22" s="421">
        <f t="shared" ref="AH22:AJ22" si="16">AH18-AH19-AH20</f>
        <v>1116.1816012065133</v>
      </c>
      <c r="AI22" s="349">
        <f t="shared" si="16"/>
        <v>-6191.0248750822993</v>
      </c>
      <c r="AJ22" s="349">
        <f t="shared" si="16"/>
        <v>-5473.204324208511</v>
      </c>
      <c r="AK22" s="349">
        <f t="shared" ref="AK22:AL22" si="17">AK18-AK19-AK20</f>
        <v>-4568.7707968739214</v>
      </c>
      <c r="AL22" s="349">
        <f t="shared" si="17"/>
        <v>-3708.7393827973856</v>
      </c>
    </row>
    <row r="23" spans="1:38" ht="13.5" customHeight="1">
      <c r="A23" s="207" t="s">
        <v>20</v>
      </c>
      <c r="B23" s="207" t="str">
        <f>B9</f>
        <v>Consolidation effort</v>
      </c>
      <c r="C23" s="208"/>
      <c r="D23" s="208"/>
      <c r="E23" s="208"/>
      <c r="F23" s="208"/>
      <c r="G23" s="208"/>
      <c r="H23" s="217">
        <f t="shared" ref="H23:AA23" si="18">H21-G21</f>
        <v>-23.841143202132116</v>
      </c>
      <c r="I23" s="217">
        <f t="shared" si="18"/>
        <v>-329.09246149118349</v>
      </c>
      <c r="J23" s="217">
        <f t="shared" si="18"/>
        <v>-180.7413727912201</v>
      </c>
      <c r="K23" s="217">
        <f t="shared" si="18"/>
        <v>-201.23956559757198</v>
      </c>
      <c r="L23" s="217">
        <f t="shared" si="18"/>
        <v>330.70151831841258</v>
      </c>
      <c r="M23" s="217">
        <f t="shared" si="18"/>
        <v>1025.4364854540186</v>
      </c>
      <c r="N23" s="217">
        <f t="shared" si="18"/>
        <v>145.37986930125919</v>
      </c>
      <c r="O23" s="217">
        <f t="shared" si="18"/>
        <v>117.71274844296443</v>
      </c>
      <c r="P23" s="217">
        <f t="shared" si="18"/>
        <v>-955.72785322998197</v>
      </c>
      <c r="Q23" s="217">
        <f t="shared" si="18"/>
        <v>-128.02739191761066</v>
      </c>
      <c r="R23" s="217">
        <f t="shared" si="18"/>
        <v>-465.8940478534721</v>
      </c>
      <c r="S23" s="217">
        <f t="shared" si="18"/>
        <v>-1593.7619920874463</v>
      </c>
      <c r="T23" s="217">
        <f t="shared" si="18"/>
        <v>-670.86706679262534</v>
      </c>
      <c r="U23" s="217">
        <f t="shared" si="18"/>
        <v>1270.1305340867025</v>
      </c>
      <c r="V23" s="217">
        <f t="shared" si="18"/>
        <v>352.15137289625227</v>
      </c>
      <c r="W23" s="217">
        <f t="shared" si="18"/>
        <v>1298.9754452051438</v>
      </c>
      <c r="X23" s="217">
        <f t="shared" si="18"/>
        <v>-640.58120344755571</v>
      </c>
      <c r="Y23" s="217">
        <f t="shared" si="18"/>
        <v>112.63797522464029</v>
      </c>
      <c r="Z23" s="217">
        <f t="shared" si="18"/>
        <v>101.03912609730401</v>
      </c>
      <c r="AA23" s="217">
        <f t="shared" si="18"/>
        <v>1042.8403859721361</v>
      </c>
      <c r="AB23" s="217">
        <f>AB21-AA21</f>
        <v>-462.46764404848705</v>
      </c>
      <c r="AC23" s="217">
        <f t="shared" ref="AC23:AL23" si="19">AC21-AB21</f>
        <v>-351.87707002303932</v>
      </c>
      <c r="AD23" s="217">
        <f t="shared" si="19"/>
        <v>-620.10780410159941</v>
      </c>
      <c r="AE23" s="217">
        <f t="shared" si="19"/>
        <v>902.64539576672496</v>
      </c>
      <c r="AF23" s="217">
        <f t="shared" si="19"/>
        <v>481.63144364917275</v>
      </c>
      <c r="AG23" s="217">
        <f t="shared" si="19"/>
        <v>-3308.1807401102824</v>
      </c>
      <c r="AH23" s="217">
        <f t="shared" si="19"/>
        <v>-1442.6925515028161</v>
      </c>
      <c r="AI23" s="351">
        <f t="shared" si="19"/>
        <v>-400.46847628880096</v>
      </c>
      <c r="AJ23" s="351">
        <f t="shared" si="19"/>
        <v>94.593654943018919</v>
      </c>
      <c r="AK23" s="351">
        <f t="shared" si="19"/>
        <v>-602.07523754340309</v>
      </c>
      <c r="AL23" s="351">
        <f t="shared" si="19"/>
        <v>212.87458027707089</v>
      </c>
    </row>
    <row r="24" spans="1:38" ht="13.5" customHeight="1">
      <c r="A24" s="207" t="s">
        <v>556</v>
      </c>
      <c r="B24" s="390"/>
      <c r="C24" s="390"/>
      <c r="D24" s="390"/>
      <c r="E24" s="390"/>
      <c r="F24" s="390"/>
      <c r="G24" s="390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3">
        <f>AH22-AG22</f>
        <v>5464.045448497196</v>
      </c>
      <c r="AI24" s="394">
        <f t="shared" ref="AI24:AL24" si="20">AI22-AH22</f>
        <v>-7307.2064762888131</v>
      </c>
      <c r="AJ24" s="394">
        <f t="shared" si="20"/>
        <v>717.82055087378831</v>
      </c>
      <c r="AK24" s="394">
        <f t="shared" si="20"/>
        <v>904.4335273345896</v>
      </c>
      <c r="AL24" s="394">
        <f t="shared" si="20"/>
        <v>860.03141407653584</v>
      </c>
    </row>
    <row r="25" spans="1:38" ht="13.5" customHeight="1">
      <c r="A25" s="210" t="s">
        <v>575</v>
      </c>
      <c r="B25" s="210" t="s">
        <v>574</v>
      </c>
      <c r="C25" s="210"/>
      <c r="D25" s="210"/>
      <c r="E25" s="210"/>
      <c r="F25" s="210"/>
      <c r="G25" s="210"/>
      <c r="H25" s="210"/>
      <c r="I25" s="210"/>
      <c r="J25" s="210"/>
      <c r="K25" s="210"/>
      <c r="M25" s="210"/>
      <c r="N25" s="210"/>
      <c r="O25" s="210"/>
      <c r="P25" s="210"/>
      <c r="Q25" s="210"/>
      <c r="R25" s="210"/>
      <c r="S25" s="210"/>
      <c r="T25" s="93"/>
      <c r="U25" s="93"/>
      <c r="V25" s="93"/>
      <c r="W25" s="93"/>
      <c r="AA25" s="93"/>
      <c r="AE25" s="93"/>
      <c r="AL25" s="93" t="s">
        <v>95</v>
      </c>
    </row>
    <row r="26" spans="1:38" ht="13.15" customHeight="1">
      <c r="A26" s="251" t="s">
        <v>483</v>
      </c>
      <c r="B26" s="251" t="s">
        <v>484</v>
      </c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AC26" s="49"/>
      <c r="AD26" s="49"/>
      <c r="AE26" s="49"/>
    </row>
    <row r="27" spans="1:38" ht="13.15" customHeight="1">
      <c r="AE27" s="273"/>
    </row>
    <row r="28" spans="1:38" ht="13.15" customHeight="1">
      <c r="T28" s="218"/>
      <c r="U28" s="218"/>
      <c r="V28" s="218"/>
      <c r="W28" s="218"/>
      <c r="X28" s="218"/>
      <c r="Y28" s="218"/>
      <c r="Z28" s="218"/>
      <c r="AA28" s="218"/>
    </row>
    <row r="29" spans="1:38" ht="13.15" customHeight="1">
      <c r="T29" s="49"/>
      <c r="U29" s="49"/>
      <c r="V29" s="49"/>
      <c r="W29" s="49"/>
      <c r="X29" s="49"/>
      <c r="Y29" s="49"/>
      <c r="Z29" s="49"/>
      <c r="AA29" s="4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7</vt:i4>
      </vt:variant>
    </vt:vector>
  </HeadingPairs>
  <TitlesOfParts>
    <vt:vector size="22" baseType="lpstr">
      <vt:lpstr>Obsah_Content</vt:lpstr>
      <vt:lpstr>1. Základné ukazovatele</vt:lpstr>
      <vt:lpstr>1a. Základné ukazovatele-ciele</vt:lpstr>
      <vt:lpstr>2. Dlh VS</vt:lpstr>
      <vt:lpstr>2a. Dlh VS-ciele</vt:lpstr>
      <vt:lpstr>3a. Príjmy a výdavky VS</vt:lpstr>
      <vt:lpstr>3b. Príjmy a výdavky VS (%HDP)</vt:lpstr>
      <vt:lpstr>4. Jednorazové vplyvy</vt:lpstr>
      <vt:lpstr>5. Konsolidačné úsilie</vt:lpstr>
      <vt:lpstr>6. Vydavky VS (COFOG)</vt:lpstr>
      <vt:lpstr>7. EU27 - saldo VS</vt:lpstr>
      <vt:lpstr>8. EU27 - hrubý dlh VS</vt:lpstr>
      <vt:lpstr>9. EU27 - čistý dlh VS</vt:lpstr>
      <vt:lpstr>10. EU27 - príjmy VS</vt:lpstr>
      <vt:lpstr>11. EU27 - výdavky VS</vt:lpstr>
      <vt:lpstr>'1. Základné ukazovatele'!Oblasť_tlače</vt:lpstr>
      <vt:lpstr>'10. EU27 - príjmy VS'!Oblasť_tlače</vt:lpstr>
      <vt:lpstr>'11. EU27 - výdavky VS'!Oblasť_tlače</vt:lpstr>
      <vt:lpstr>'1a. Základné ukazovatele-ciele'!Oblasť_tlače</vt:lpstr>
      <vt:lpstr>'7. EU27 - saldo VS'!Oblasť_tlače</vt:lpstr>
      <vt:lpstr>'8. EU27 - hrubý dlh VS'!Oblasť_tlače</vt:lpstr>
      <vt:lpstr>'9. EU27 - čistý dlh VS'!Oblasť_tlače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jkralova</dc:creator>
  <cp:lastModifiedBy>Plevka Andrej</cp:lastModifiedBy>
  <cp:lastPrinted>2014-01-09T12:38:21Z</cp:lastPrinted>
  <dcterms:created xsi:type="dcterms:W3CDTF">2007-01-22T07:09:35Z</dcterms:created>
  <dcterms:modified xsi:type="dcterms:W3CDTF">2025-06-26T08:12:55Z</dcterms:modified>
</cp:coreProperties>
</file>