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U:\IFP_NEW\2_FISKAL\03_Databaza\05 - Fiskalne_indikatory_web\2024\"/>
    </mc:Choice>
  </mc:AlternateContent>
  <xr:revisionPtr revIDLastSave="0" documentId="13_ncr:1_{86939729-CEE5-4C5E-9C5B-F956A2527FFE}" xr6:coauthVersionLast="47" xr6:coauthVersionMax="47" xr10:uidLastSave="{00000000-0000-0000-0000-000000000000}"/>
  <bookViews>
    <workbookView xWindow="28680" yWindow="-120" windowWidth="29040" windowHeight="17520" tabRatio="870" xr2:uid="{00000000-000D-0000-FFFF-FFFF00000000}"/>
  </bookViews>
  <sheets>
    <sheet name="Obsah_Content" sheetId="1" r:id="rId1"/>
    <sheet name="1. Základné ukazovatele" sheetId="2" r:id="rId2"/>
    <sheet name="1a. Základné ukazovatele-ciele" sheetId="16" r:id="rId3"/>
    <sheet name="2. Dlh VS" sheetId="3" r:id="rId4"/>
    <sheet name="2a. Dlh VS-ciele" sheetId="17" r:id="rId5"/>
    <sheet name="3a. Príjmy a výdavky VS" sheetId="4" r:id="rId6"/>
    <sheet name="3b. Príjmy a výdavky VS (%HDP)" sheetId="5" r:id="rId7"/>
    <sheet name="4. Jednorazové vplyvy" sheetId="6" r:id="rId8"/>
    <sheet name="5. Konsolidačné úsilie" sheetId="7" r:id="rId9"/>
    <sheet name="6. Vydavky VS (COFOG)" sheetId="8" r:id="rId10"/>
    <sheet name="7. EU27 - saldo VS" sheetId="9" r:id="rId11"/>
    <sheet name="8. EU27 - hrubý dlh VS" sheetId="10" r:id="rId12"/>
    <sheet name="9. EU27 - čistý dlh VS" sheetId="15" r:id="rId13"/>
    <sheet name="10. EU27 - príjmy VS" sheetId="12" r:id="rId14"/>
    <sheet name="11. EU27 - výdavky VS" sheetId="1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A" localSheetId="2">#REF!</definedName>
    <definedName name="\A" localSheetId="4">#REF!</definedName>
    <definedName name="\A" localSheetId="6">'3b. Príjmy a výdavky VS (%HDP)'!#REF!</definedName>
    <definedName name="\A" localSheetId="9">'6. Vydavky VS (COFOG)'!#REF!</definedName>
    <definedName name="\A" localSheetId="12">#REF!</definedName>
    <definedName name="\A">#REF!</definedName>
    <definedName name="\B" localSheetId="2">#REF!</definedName>
    <definedName name="\B" localSheetId="4">#REF!</definedName>
    <definedName name="\B" localSheetId="6">'3b. Príjmy a výdavky VS (%HDP)'!#REF!</definedName>
    <definedName name="\B" localSheetId="9">'6. Vydavky VS (COFOG)'!#REF!</definedName>
    <definedName name="\B" localSheetId="12">#REF!</definedName>
    <definedName name="\B">#REF!</definedName>
    <definedName name="\C" localSheetId="2">#REF!</definedName>
    <definedName name="\C" localSheetId="4">#REF!</definedName>
    <definedName name="\C" localSheetId="6">'3b. Príjmy a výdavky VS (%HDP)'!#REF!</definedName>
    <definedName name="\C" localSheetId="9">'6. Vydavky VS (COFOG)'!#REF!</definedName>
    <definedName name="\C" localSheetId="12">#REF!</definedName>
    <definedName name="\C">#REF!</definedName>
    <definedName name="\D" localSheetId="2">#REF!</definedName>
    <definedName name="\D" localSheetId="4">#REF!</definedName>
    <definedName name="\D" localSheetId="6">'3b. Príjmy a výdavky VS (%HDP)'!#REF!</definedName>
    <definedName name="\D" localSheetId="9">'6. Vydavky VS (COFOG)'!#REF!</definedName>
    <definedName name="\D" localSheetId="12">#REF!</definedName>
    <definedName name="\D">#REF!</definedName>
    <definedName name="\E" localSheetId="2">#REF!</definedName>
    <definedName name="\E" localSheetId="4">#REF!</definedName>
    <definedName name="\E" localSheetId="6">'3b. Príjmy a výdavky VS (%HDP)'!#REF!</definedName>
    <definedName name="\E" localSheetId="9">'6. Vydavky VS (COFOG)'!#REF!</definedName>
    <definedName name="\E" localSheetId="12">#REF!</definedName>
    <definedName name="\E">#REF!</definedName>
    <definedName name="\F" localSheetId="2">#REF!</definedName>
    <definedName name="\F" localSheetId="4">#REF!</definedName>
    <definedName name="\F" localSheetId="6">'3b. Príjmy a výdavky VS (%HDP)'!#REF!</definedName>
    <definedName name="\F" localSheetId="9">'6. Vydavky VS (COFOG)'!#REF!</definedName>
    <definedName name="\F" localSheetId="12">#REF!</definedName>
    <definedName name="\F">#REF!</definedName>
    <definedName name="\G" localSheetId="2">#REF!</definedName>
    <definedName name="\G" localSheetId="4">#REF!</definedName>
    <definedName name="\G" localSheetId="6">'3b. Príjmy a výdavky VS (%HDP)'!#REF!</definedName>
    <definedName name="\G" localSheetId="9">'6. Vydavky VS (COFOG)'!#REF!</definedName>
    <definedName name="\G" localSheetId="12">#REF!</definedName>
    <definedName name="\G">#REF!</definedName>
    <definedName name="\H" localSheetId="2">#REF!</definedName>
    <definedName name="\H" localSheetId="4">#REF!</definedName>
    <definedName name="\H" localSheetId="6">'3b. Príjmy a výdavky VS (%HDP)'!#REF!</definedName>
    <definedName name="\H" localSheetId="9">'6. Vydavky VS (COFOG)'!#REF!</definedName>
    <definedName name="\H" localSheetId="12">#REF!</definedName>
    <definedName name="\H">#REF!</definedName>
    <definedName name="\I" localSheetId="2">#REF!</definedName>
    <definedName name="\I" localSheetId="4">#REF!</definedName>
    <definedName name="\I" localSheetId="6">'3b. Príjmy a výdavky VS (%HDP)'!#REF!</definedName>
    <definedName name="\I" localSheetId="9">'6. Vydavky VS (COFOG)'!#REF!</definedName>
    <definedName name="\I" localSheetId="12">#REF!</definedName>
    <definedName name="\I">#REF!</definedName>
    <definedName name="\J" localSheetId="2">#REF!</definedName>
    <definedName name="\J" localSheetId="4">#REF!</definedName>
    <definedName name="\J" localSheetId="6">'3b. Príjmy a výdavky VS (%HDP)'!#REF!</definedName>
    <definedName name="\J" localSheetId="9">'6. Vydavky VS (COFOG)'!#REF!</definedName>
    <definedName name="\J" localSheetId="12">#REF!</definedName>
    <definedName name="\J">#REF!</definedName>
    <definedName name="\K" localSheetId="2">#REF!</definedName>
    <definedName name="\K" localSheetId="4">#REF!</definedName>
    <definedName name="\K" localSheetId="6">'3b. Príjmy a výdavky VS (%HDP)'!#REF!</definedName>
    <definedName name="\K" localSheetId="9">'6. Vydavky VS (COFOG)'!#REF!</definedName>
    <definedName name="\K" localSheetId="12">#REF!</definedName>
    <definedName name="\K">#REF!</definedName>
    <definedName name="\L" localSheetId="2">#REF!</definedName>
    <definedName name="\L" localSheetId="4">#REF!</definedName>
    <definedName name="\L" localSheetId="6">'3b. Príjmy a výdavky VS (%HDP)'!#REF!</definedName>
    <definedName name="\L" localSheetId="9">'6. Vydavky VS (COFOG)'!#REF!</definedName>
    <definedName name="\L" localSheetId="12">#REF!</definedName>
    <definedName name="\L">#REF!</definedName>
    <definedName name="\M" localSheetId="2">#REF!</definedName>
    <definedName name="\M" localSheetId="4">#REF!</definedName>
    <definedName name="\M" localSheetId="6">'3b. Príjmy a výdavky VS (%HDP)'!#REF!</definedName>
    <definedName name="\M" localSheetId="9">'6. Vydavky VS (COFOG)'!#REF!</definedName>
    <definedName name="\M" localSheetId="12">#REF!</definedName>
    <definedName name="\M">#REF!</definedName>
    <definedName name="\N" localSheetId="2">#REF!</definedName>
    <definedName name="\N" localSheetId="4">#REF!</definedName>
    <definedName name="\N" localSheetId="6">'3b. Príjmy a výdavky VS (%HDP)'!#REF!</definedName>
    <definedName name="\N" localSheetId="9">'6. Vydavky VS (COFOG)'!#REF!</definedName>
    <definedName name="\N" localSheetId="12">#REF!</definedName>
    <definedName name="\N">#REF!</definedName>
    <definedName name="\O" localSheetId="2">#REF!</definedName>
    <definedName name="\O" localSheetId="4">#REF!</definedName>
    <definedName name="\O" localSheetId="6">'3b. Príjmy a výdavky VS (%HDP)'!#REF!</definedName>
    <definedName name="\O" localSheetId="9">'6. Vydavky VS (COFOG)'!#REF!</definedName>
    <definedName name="\O" localSheetId="12">#REF!</definedName>
    <definedName name="\O">#REF!</definedName>
    <definedName name="\P" localSheetId="2">#REF!</definedName>
    <definedName name="\P" localSheetId="4">#REF!</definedName>
    <definedName name="\P" localSheetId="6">'3b. Príjmy a výdavky VS (%HDP)'!#REF!</definedName>
    <definedName name="\P" localSheetId="9">'6. Vydavky VS (COFOG)'!#REF!</definedName>
    <definedName name="\P" localSheetId="12">#REF!</definedName>
    <definedName name="\P">#REF!</definedName>
    <definedName name="\Q" localSheetId="2">#REF!</definedName>
    <definedName name="\Q" localSheetId="4">#REF!</definedName>
    <definedName name="\Q" localSheetId="6">'3b. Príjmy a výdavky VS (%HDP)'!#REF!</definedName>
    <definedName name="\Q" localSheetId="9">'6. Vydavky VS (COFOG)'!#REF!</definedName>
    <definedName name="\Q" localSheetId="12">#REF!</definedName>
    <definedName name="\Q">#REF!</definedName>
    <definedName name="\R" localSheetId="2">#REF!</definedName>
    <definedName name="\R" localSheetId="4">#REF!</definedName>
    <definedName name="\R" localSheetId="6">'3b. Príjmy a výdavky VS (%HDP)'!#REF!</definedName>
    <definedName name="\R" localSheetId="9">'6. Vydavky VS (COFOG)'!#REF!</definedName>
    <definedName name="\R" localSheetId="12">#REF!</definedName>
    <definedName name="\R">#REF!</definedName>
    <definedName name="\S" localSheetId="2">#REF!</definedName>
    <definedName name="\S" localSheetId="4">#REF!</definedName>
    <definedName name="\S" localSheetId="6">'3b. Príjmy a výdavky VS (%HDP)'!#REF!</definedName>
    <definedName name="\S" localSheetId="9">'6. Vydavky VS (COFOG)'!#REF!</definedName>
    <definedName name="\S" localSheetId="12">#REF!</definedName>
    <definedName name="\S">#REF!</definedName>
    <definedName name="\T" localSheetId="2">#REF!</definedName>
    <definedName name="\T" localSheetId="4">#REF!</definedName>
    <definedName name="\T" localSheetId="6">'3b. Príjmy a výdavky VS (%HDP)'!#REF!</definedName>
    <definedName name="\T" localSheetId="9">'6. Vydavky VS (COFOG)'!#REF!</definedName>
    <definedName name="\T" localSheetId="12">#REF!</definedName>
    <definedName name="\T">#REF!</definedName>
    <definedName name="\U" localSheetId="2">#REF!</definedName>
    <definedName name="\U" localSheetId="4">#REF!</definedName>
    <definedName name="\U" localSheetId="6">'3b. Príjmy a výdavky VS (%HDP)'!#REF!</definedName>
    <definedName name="\U" localSheetId="9">'6. Vydavky VS (COFOG)'!#REF!</definedName>
    <definedName name="\U" localSheetId="12">#REF!</definedName>
    <definedName name="\U">#REF!</definedName>
    <definedName name="\V" localSheetId="2">#REF!</definedName>
    <definedName name="\V" localSheetId="4">#REF!</definedName>
    <definedName name="\V" localSheetId="6">'3b. Príjmy a výdavky VS (%HDP)'!#REF!</definedName>
    <definedName name="\V" localSheetId="9">'6. Vydavky VS (COFOG)'!#REF!</definedName>
    <definedName name="\V" localSheetId="12">#REF!</definedName>
    <definedName name="\V">#REF!</definedName>
    <definedName name="\W" localSheetId="2">#REF!</definedName>
    <definedName name="\W" localSheetId="4">#REF!</definedName>
    <definedName name="\W" localSheetId="6">'3b. Príjmy a výdavky VS (%HDP)'!#REF!</definedName>
    <definedName name="\W" localSheetId="9">'6. Vydavky VS (COFOG)'!#REF!</definedName>
    <definedName name="\W" localSheetId="12">#REF!</definedName>
    <definedName name="\W">#REF!</definedName>
    <definedName name="\X" localSheetId="2">#REF!</definedName>
    <definedName name="\X" localSheetId="4">#REF!</definedName>
    <definedName name="\X" localSheetId="6">'3b. Príjmy a výdavky VS (%HDP)'!#REF!</definedName>
    <definedName name="\X" localSheetId="9">'6. Vydavky VS (COFOG)'!#REF!</definedName>
    <definedName name="\X" localSheetId="12">#REF!</definedName>
    <definedName name="\X">#REF!</definedName>
    <definedName name="\Y" localSheetId="2">#REF!</definedName>
    <definedName name="\Y" localSheetId="4">#REF!</definedName>
    <definedName name="\Y" localSheetId="6">'3b. Príjmy a výdavky VS (%HDP)'!#REF!</definedName>
    <definedName name="\Y" localSheetId="9">'6. Vydavky VS (COFOG)'!#REF!</definedName>
    <definedName name="\Y" localSheetId="12">#REF!</definedName>
    <definedName name="\Y">#REF!</definedName>
    <definedName name="\Z" localSheetId="2">#REF!</definedName>
    <definedName name="\Z" localSheetId="4">#REF!</definedName>
    <definedName name="\Z" localSheetId="6">'3b. Príjmy a výdavky VS (%HDP)'!#REF!</definedName>
    <definedName name="\Z" localSheetId="9">'6. Vydavky VS (COFOG)'!#REF!</definedName>
    <definedName name="\Z" localSheetId="12">#REF!</definedName>
    <definedName name="\Z">#REF!</definedName>
    <definedName name="__123Graph_A" localSheetId="2" hidden="1">#REF!</definedName>
    <definedName name="__123Graph_A" localSheetId="4" hidden="1">#REF!</definedName>
    <definedName name="__123Graph_A" localSheetId="6" hidden="1">'3b. Príjmy a výdavky VS (%HDP)'!#REF!</definedName>
    <definedName name="__123Graph_A" localSheetId="9" hidden="1">'6. Vydavky VS (COFOG)'!#REF!</definedName>
    <definedName name="__123Graph_A" localSheetId="12" hidden="1">#REF!</definedName>
    <definedName name="__123Graph_A" hidden="1">#REF!</definedName>
    <definedName name="__123Graph_ATEST1" localSheetId="9" hidden="1">[1]REER!$AZ$144:$AZ$210</definedName>
    <definedName name="__123Graph_ATEST1" hidden="1">[2]REER!$AZ$144:$AZ$210</definedName>
    <definedName name="__123Graph_B" localSheetId="2" hidden="1">#REF!</definedName>
    <definedName name="__123Graph_B" localSheetId="4" hidden="1">#REF!</definedName>
    <definedName name="__123Graph_B" localSheetId="6" hidden="1">'3b. Príjmy a výdavky VS (%HDP)'!#REF!</definedName>
    <definedName name="__123Graph_B" localSheetId="9" hidden="1">'6. Vydavky VS (COFOG)'!#REF!</definedName>
    <definedName name="__123Graph_B" localSheetId="12" hidden="1">#REF!</definedName>
    <definedName name="__123Graph_B" hidden="1">#REF!</definedName>
    <definedName name="__123Graph_BCurrent" localSheetId="2" hidden="1">[3]G!#REF!</definedName>
    <definedName name="__123Graph_BCurrent" localSheetId="4" hidden="1">[3]G!#REF!</definedName>
    <definedName name="__123Graph_BCurrent" localSheetId="6" hidden="1">[3]G!#REF!</definedName>
    <definedName name="__123Graph_BCurrent" localSheetId="9" hidden="1">[3]G!#REF!</definedName>
    <definedName name="__123Graph_BCurrent" localSheetId="12" hidden="1">[3]G!#REF!</definedName>
    <definedName name="__123Graph_BCurrent" hidden="1">[3]G!#REF!</definedName>
    <definedName name="__123Graph_BREER3" localSheetId="9" hidden="1">[1]REER!$BB$144:$BB$212</definedName>
    <definedName name="__123Graph_BREER3" hidden="1">[2]REER!$BB$144:$BB$212</definedName>
    <definedName name="__123Graph_BTEST1" localSheetId="9" hidden="1">[1]REER!$AY$144:$AY$210</definedName>
    <definedName name="__123Graph_BTEST1" hidden="1">[2]REER!$AY$144:$AY$210</definedName>
    <definedName name="__123Graph_CREER3" localSheetId="9" hidden="1">[1]REER!$BB$144:$BB$212</definedName>
    <definedName name="__123Graph_CREER3" hidden="1">[2]REER!$BB$144:$BB$212</definedName>
    <definedName name="__123Graph_CTEST1" localSheetId="9" hidden="1">[1]REER!$BK$140:$BK$140</definedName>
    <definedName name="__123Graph_CTEST1" hidden="1">[2]REER!$BK$140:$BK$140</definedName>
    <definedName name="__123Graph_DREER3" localSheetId="9" hidden="1">[1]REER!$BB$144:$BB$210</definedName>
    <definedName name="__123Graph_DREER3" hidden="1">[2]REER!$BB$144:$BB$210</definedName>
    <definedName name="__123Graph_DTEST1" localSheetId="9" hidden="1">[1]REER!$BB$144:$BB$210</definedName>
    <definedName name="__123Graph_DTEST1" hidden="1">[2]REER!$BB$144:$BB$210</definedName>
    <definedName name="__123Graph_EREER3" localSheetId="9" hidden="1">[1]REER!$BR$144:$BR$211</definedName>
    <definedName name="__123Graph_EREER3" hidden="1">[2]REER!$BR$144:$BR$211</definedName>
    <definedName name="__123Graph_ETEST1" localSheetId="9" hidden="1">[1]REER!$BR$144:$BR$211</definedName>
    <definedName name="__123Graph_ETEST1" hidden="1">[2]REER!$BR$144:$BR$211</definedName>
    <definedName name="__123Graph_FREER3" localSheetId="9" hidden="1">[1]REER!$BN$140:$BN$140</definedName>
    <definedName name="__123Graph_FREER3" hidden="1">[2]REER!$BN$140:$BN$140</definedName>
    <definedName name="__123Graph_FTEST1" localSheetId="9" hidden="1">[1]REER!$BN$140:$BN$140</definedName>
    <definedName name="__123Graph_FTEST1" hidden="1">[2]REER!$BN$140:$BN$140</definedName>
    <definedName name="__123Graph_X" localSheetId="2" hidden="1">'[4]i2-KA'!#REF!</definedName>
    <definedName name="__123Graph_X" localSheetId="4" hidden="1">'[4]i2-KA'!#REF!</definedName>
    <definedName name="__123Graph_X" localSheetId="6" hidden="1">'[4]i2-KA'!#REF!</definedName>
    <definedName name="__123Graph_X" localSheetId="9" hidden="1">'[4]i2-KA'!#REF!</definedName>
    <definedName name="__123Graph_X" localSheetId="12" hidden="1">'[4]i2-KA'!#REF!</definedName>
    <definedName name="__123Graph_X" hidden="1">'[4]i2-KA'!#REF!</definedName>
    <definedName name="__123Graph_XCurrent" localSheetId="2" hidden="1">'[4]i2-KA'!#REF!</definedName>
    <definedName name="__123Graph_XCurrent" localSheetId="4" hidden="1">'[4]i2-KA'!#REF!</definedName>
    <definedName name="__123Graph_XCurrent" localSheetId="6" hidden="1">'[4]i2-KA'!#REF!</definedName>
    <definedName name="__123Graph_XCurrent" localSheetId="9" hidden="1">'[4]i2-KA'!#REF!</definedName>
    <definedName name="__123Graph_XCurrent" localSheetId="12" hidden="1">'[4]i2-KA'!#REF!</definedName>
    <definedName name="__123Graph_XCurrent" hidden="1">'[4]i2-KA'!#REF!</definedName>
    <definedName name="__123Graph_XChart1" localSheetId="2" hidden="1">'[4]i2-KA'!#REF!</definedName>
    <definedName name="__123Graph_XChart1" localSheetId="4" hidden="1">'[4]i2-KA'!#REF!</definedName>
    <definedName name="__123Graph_XChart1" localSheetId="6" hidden="1">'[4]i2-KA'!#REF!</definedName>
    <definedName name="__123Graph_XChart1" localSheetId="9" hidden="1">'[4]i2-KA'!#REF!</definedName>
    <definedName name="__123Graph_XChart1" localSheetId="12" hidden="1">'[4]i2-KA'!#REF!</definedName>
    <definedName name="__123Graph_XChart1" hidden="1">'[4]i2-KA'!#REF!</definedName>
    <definedName name="__123Graph_XChart2" localSheetId="2" hidden="1">'[4]i2-KA'!#REF!</definedName>
    <definedName name="__123Graph_XChart2" localSheetId="4" hidden="1">'[4]i2-KA'!#REF!</definedName>
    <definedName name="__123Graph_XChart2" localSheetId="6" hidden="1">'[4]i2-KA'!#REF!</definedName>
    <definedName name="__123Graph_XChart2" localSheetId="9" hidden="1">'[4]i2-KA'!#REF!</definedName>
    <definedName name="__123Graph_XChart2" localSheetId="12" hidden="1">'[4]i2-KA'!#REF!</definedName>
    <definedName name="__123Graph_XChart2" hidden="1">'[4]i2-KA'!#REF!</definedName>
    <definedName name="__123Graph_XTEST1" localSheetId="9" hidden="1">[1]REER!$C$9:$C$75</definedName>
    <definedName name="__123Graph_XTEST1" hidden="1">[2]REER!$C$9:$C$75</definedName>
    <definedName name="__BOP1" localSheetId="2">#REF!</definedName>
    <definedName name="__BOP1" localSheetId="4">#REF!</definedName>
    <definedName name="__BOP1" localSheetId="6">'3b. Príjmy a výdavky VS (%HDP)'!#REF!</definedName>
    <definedName name="__BOP1" localSheetId="9">'6. Vydavky VS (COFOG)'!#REF!</definedName>
    <definedName name="__BOP1" localSheetId="12">#REF!</definedName>
    <definedName name="__BOP1">#REF!</definedName>
    <definedName name="__BOP2" localSheetId="2">[5]BoP!#REF!</definedName>
    <definedName name="__BOP2" localSheetId="4">[5]BoP!#REF!</definedName>
    <definedName name="__BOP2" localSheetId="6">[5]BoP!#REF!</definedName>
    <definedName name="__BOP2" localSheetId="9">[5]BoP!#REF!</definedName>
    <definedName name="__BOP2" localSheetId="12">[5]BoP!#REF!</definedName>
    <definedName name="__BOP2">[5]BoP!#REF!</definedName>
    <definedName name="__dat1" localSheetId="2">'[6]work Q real'!#REF!</definedName>
    <definedName name="__dat1" localSheetId="4">'[6]work Q real'!#REF!</definedName>
    <definedName name="__dat1" localSheetId="6">'[6]work Q real'!#REF!</definedName>
    <definedName name="__dat1" localSheetId="9">'[6]work Q real'!#REF!</definedName>
    <definedName name="__dat1" localSheetId="12">'[6]work Q real'!#REF!</definedName>
    <definedName name="__dat1">'[6]work Q real'!#REF!</definedName>
    <definedName name="__dat2" localSheetId="2">#REF!</definedName>
    <definedName name="__dat2" localSheetId="4">#REF!</definedName>
    <definedName name="__dat2" localSheetId="6">'3b. Príjmy a výdavky VS (%HDP)'!#REF!</definedName>
    <definedName name="__dat2" localSheetId="9">'6. Vydavky VS (COFOG)'!#REF!</definedName>
    <definedName name="__dat2" localSheetId="12">#REF!</definedName>
    <definedName name="__dat2">#REF!</definedName>
    <definedName name="__EXP5" localSheetId="2">#REF!</definedName>
    <definedName name="__EXP5" localSheetId="4">#REF!</definedName>
    <definedName name="__EXP5" localSheetId="6">'3b. Príjmy a výdavky VS (%HDP)'!#REF!</definedName>
    <definedName name="__EXP5" localSheetId="9">'6. Vydavky VS (COFOG)'!#REF!</definedName>
    <definedName name="__EXP5" localSheetId="12">#REF!</definedName>
    <definedName name="__EXP5">#REF!</definedName>
    <definedName name="__EXP6" localSheetId="2">#REF!</definedName>
    <definedName name="__EXP6" localSheetId="4">#REF!</definedName>
    <definedName name="__EXP6" localSheetId="6">'3b. Príjmy a výdavky VS (%HDP)'!#REF!</definedName>
    <definedName name="__EXP6" localSheetId="9">'6. Vydavky VS (COFOG)'!#REF!</definedName>
    <definedName name="__EXP6" localSheetId="12">#REF!</definedName>
    <definedName name="__EXP6">#REF!</definedName>
    <definedName name="__EXP7" localSheetId="2">#REF!</definedName>
    <definedName name="__EXP7" localSheetId="4">#REF!</definedName>
    <definedName name="__EXP7" localSheetId="6">'3b. Príjmy a výdavky VS (%HDP)'!#REF!</definedName>
    <definedName name="__EXP7" localSheetId="9">'6. Vydavky VS (COFOG)'!#REF!</definedName>
    <definedName name="__EXP7" localSheetId="12">#REF!</definedName>
    <definedName name="__EXP7">#REF!</definedName>
    <definedName name="__EXP9" localSheetId="2">#REF!</definedName>
    <definedName name="__EXP9" localSheetId="4">#REF!</definedName>
    <definedName name="__EXP9" localSheetId="6">'3b. Príjmy a výdavky VS (%HDP)'!#REF!</definedName>
    <definedName name="__EXP9" localSheetId="9">'6. Vydavky VS (COFOG)'!#REF!</definedName>
    <definedName name="__EXP9" localSheetId="12">#REF!</definedName>
    <definedName name="__EXP9">#REF!</definedName>
    <definedName name="__IMP10" localSheetId="2">#REF!</definedName>
    <definedName name="__IMP10" localSheetId="4">#REF!</definedName>
    <definedName name="__IMP10" localSheetId="6">'3b. Príjmy a výdavky VS (%HDP)'!#REF!</definedName>
    <definedName name="__IMP10" localSheetId="9">'6. Vydavky VS (COFOG)'!#REF!</definedName>
    <definedName name="__IMP10" localSheetId="12">#REF!</definedName>
    <definedName name="__IMP10">#REF!</definedName>
    <definedName name="__IMP2" localSheetId="2">#REF!</definedName>
    <definedName name="__IMP2" localSheetId="4">#REF!</definedName>
    <definedName name="__IMP2" localSheetId="6">'3b. Príjmy a výdavky VS (%HDP)'!#REF!</definedName>
    <definedName name="__IMP2" localSheetId="9">'6. Vydavky VS (COFOG)'!#REF!</definedName>
    <definedName name="__IMP2" localSheetId="12">#REF!</definedName>
    <definedName name="__IMP2">#REF!</definedName>
    <definedName name="__IMP4" localSheetId="2">#REF!</definedName>
    <definedName name="__IMP4" localSheetId="4">#REF!</definedName>
    <definedName name="__IMP4" localSheetId="6">'3b. Príjmy a výdavky VS (%HDP)'!#REF!</definedName>
    <definedName name="__IMP4" localSheetId="9">'6. Vydavky VS (COFOG)'!#REF!</definedName>
    <definedName name="__IMP4" localSheetId="12">#REF!</definedName>
    <definedName name="__IMP4">#REF!</definedName>
    <definedName name="__IMP6" localSheetId="2">#REF!</definedName>
    <definedName name="__IMP6" localSheetId="4">#REF!</definedName>
    <definedName name="__IMP6" localSheetId="6">'3b. Príjmy a výdavky VS (%HDP)'!#REF!</definedName>
    <definedName name="__IMP6" localSheetId="9">'6. Vydavky VS (COFOG)'!#REF!</definedName>
    <definedName name="__IMP6" localSheetId="12">#REF!</definedName>
    <definedName name="__IMP6">#REF!</definedName>
    <definedName name="__IMP7" localSheetId="2">#REF!</definedName>
    <definedName name="__IMP7" localSheetId="4">#REF!</definedName>
    <definedName name="__IMP7" localSheetId="6">'3b. Príjmy a výdavky VS (%HDP)'!#REF!</definedName>
    <definedName name="__IMP7" localSheetId="9">'6. Vydavky VS (COFOG)'!#REF!</definedName>
    <definedName name="__IMP7" localSheetId="12">#REF!</definedName>
    <definedName name="__IMP7">#REF!</definedName>
    <definedName name="__IMP8" localSheetId="2">#REF!</definedName>
    <definedName name="__IMP8" localSheetId="4">#REF!</definedName>
    <definedName name="__IMP8" localSheetId="6">'3b. Príjmy a výdavky VS (%HDP)'!#REF!</definedName>
    <definedName name="__IMP8" localSheetId="9">'6. Vydavky VS (COFOG)'!#REF!</definedName>
    <definedName name="__IMP8" localSheetId="12">#REF!</definedName>
    <definedName name="__IMP8">#REF!</definedName>
    <definedName name="__MTS2" localSheetId="2">'[7]Annual Tables'!#REF!</definedName>
    <definedName name="__MTS2" localSheetId="4">'[7]Annual Tables'!#REF!</definedName>
    <definedName name="__MTS2" localSheetId="6">'[7]Annual Tables'!#REF!</definedName>
    <definedName name="__MTS2" localSheetId="9">'[7]Annual Tables'!#REF!</definedName>
    <definedName name="__MTS2" localSheetId="12">'[7]Annual Tables'!#REF!</definedName>
    <definedName name="__MTS2">'[7]Annual Tables'!#REF!</definedName>
    <definedName name="__OUT1" localSheetId="2">#REF!</definedName>
    <definedName name="__OUT1" localSheetId="4">#REF!</definedName>
    <definedName name="__OUT1" localSheetId="6">'3b. Príjmy a výdavky VS (%HDP)'!#REF!</definedName>
    <definedName name="__OUT1" localSheetId="9">'6. Vydavky VS (COFOG)'!#REF!</definedName>
    <definedName name="__OUT1" localSheetId="12">#REF!</definedName>
    <definedName name="__OUT1">#REF!</definedName>
    <definedName name="__OUT2" localSheetId="2">#REF!</definedName>
    <definedName name="__OUT2" localSheetId="4">#REF!</definedName>
    <definedName name="__OUT2" localSheetId="6">'3b. Príjmy a výdavky VS (%HDP)'!#REF!</definedName>
    <definedName name="__OUT2" localSheetId="9">'6. Vydavky VS (COFOG)'!#REF!</definedName>
    <definedName name="__OUT2" localSheetId="12">#REF!</definedName>
    <definedName name="__OUT2">#REF!</definedName>
    <definedName name="__PAG2" localSheetId="2">[7]Index!#REF!</definedName>
    <definedName name="__PAG2" localSheetId="4">[7]Index!#REF!</definedName>
    <definedName name="__PAG2" localSheetId="6">[7]Index!#REF!</definedName>
    <definedName name="__PAG2" localSheetId="9">[7]Index!#REF!</definedName>
    <definedName name="__PAG2" localSheetId="12">[7]Index!#REF!</definedName>
    <definedName name="__PAG2">[7]Index!#REF!</definedName>
    <definedName name="__PAG3" localSheetId="2">[7]Index!#REF!</definedName>
    <definedName name="__PAG3" localSheetId="4">[7]Index!#REF!</definedName>
    <definedName name="__PAG3" localSheetId="6">[7]Index!#REF!</definedName>
    <definedName name="__PAG3" localSheetId="9">[7]Index!#REF!</definedName>
    <definedName name="__PAG3" localSheetId="12">[7]Index!#REF!</definedName>
    <definedName name="__PAG3">[7]Index!#REF!</definedName>
    <definedName name="__PAG4" localSheetId="2">[7]Index!#REF!</definedName>
    <definedName name="__PAG4" localSheetId="4">[7]Index!#REF!</definedName>
    <definedName name="__PAG4" localSheetId="6">[7]Index!#REF!</definedName>
    <definedName name="__PAG4" localSheetId="9">[7]Index!#REF!</definedName>
    <definedName name="__PAG4" localSheetId="12">[7]Index!#REF!</definedName>
    <definedName name="__PAG4">[7]Index!#REF!</definedName>
    <definedName name="__PAG5" localSheetId="2">[7]Index!#REF!</definedName>
    <definedName name="__PAG5" localSheetId="4">[7]Index!#REF!</definedName>
    <definedName name="__PAG5" localSheetId="6">[7]Index!#REF!</definedName>
    <definedName name="__PAG5" localSheetId="9">[7]Index!#REF!</definedName>
    <definedName name="__PAG5" localSheetId="12">[7]Index!#REF!</definedName>
    <definedName name="__PAG5">[7]Index!#REF!</definedName>
    <definedName name="__PAG6" localSheetId="2">[7]Index!#REF!</definedName>
    <definedName name="__PAG6" localSheetId="4">[7]Index!#REF!</definedName>
    <definedName name="__PAG6" localSheetId="6">[7]Index!#REF!</definedName>
    <definedName name="__PAG6" localSheetId="9">[7]Index!#REF!</definedName>
    <definedName name="__PAG6" localSheetId="12">[7]Index!#REF!</definedName>
    <definedName name="__PAG6">[7]Index!#REF!</definedName>
    <definedName name="__PAG7" localSheetId="2">#REF!</definedName>
    <definedName name="__PAG7" localSheetId="4">#REF!</definedName>
    <definedName name="__PAG7" localSheetId="6">'3b. Príjmy a výdavky VS (%HDP)'!#REF!</definedName>
    <definedName name="__PAG7" localSheetId="9">'6. Vydavky VS (COFOG)'!#REF!</definedName>
    <definedName name="__PAG7" localSheetId="12">#REF!</definedName>
    <definedName name="__PAG7">#REF!</definedName>
    <definedName name="__pro2001">[8]pro2001!$A$1:$B$72</definedName>
    <definedName name="__RES2" localSheetId="2">[5]RES!#REF!</definedName>
    <definedName name="__RES2" localSheetId="4">[5]RES!#REF!</definedName>
    <definedName name="__RES2" localSheetId="6">[5]RES!#REF!</definedName>
    <definedName name="__RES2" localSheetId="9">[5]RES!#REF!</definedName>
    <definedName name="__RES2" localSheetId="12">[5]RES!#REF!</definedName>
    <definedName name="__RES2">[5]RES!#REF!</definedName>
    <definedName name="__TAB1" localSheetId="2">#REF!</definedName>
    <definedName name="__TAB1" localSheetId="4">#REF!</definedName>
    <definedName name="__TAB1" localSheetId="6">'3b. Príjmy a výdavky VS (%HDP)'!#REF!</definedName>
    <definedName name="__TAB1" localSheetId="9">'6. Vydavky VS (COFOG)'!#REF!</definedName>
    <definedName name="__TAB1" localSheetId="12">#REF!</definedName>
    <definedName name="__TAB1">#REF!</definedName>
    <definedName name="__TAB10" localSheetId="2">#REF!</definedName>
    <definedName name="__TAB10" localSheetId="4">#REF!</definedName>
    <definedName name="__TAB10" localSheetId="6">'3b. Príjmy a výdavky VS (%HDP)'!#REF!</definedName>
    <definedName name="__TAB10" localSheetId="9">'6. Vydavky VS (COFOG)'!#REF!</definedName>
    <definedName name="__TAB10" localSheetId="12">#REF!</definedName>
    <definedName name="__TAB10">#REF!</definedName>
    <definedName name="__TAB12" localSheetId="2">#REF!</definedName>
    <definedName name="__TAB12" localSheetId="4">#REF!</definedName>
    <definedName name="__TAB12" localSheetId="6">'3b. Príjmy a výdavky VS (%HDP)'!#REF!</definedName>
    <definedName name="__TAB12" localSheetId="9">'6. Vydavky VS (COFOG)'!#REF!</definedName>
    <definedName name="__TAB12" localSheetId="12">#REF!</definedName>
    <definedName name="__TAB12">#REF!</definedName>
    <definedName name="__Tab19" localSheetId="2">#REF!</definedName>
    <definedName name="__Tab19" localSheetId="4">#REF!</definedName>
    <definedName name="__Tab19" localSheetId="6">'3b. Príjmy a výdavky VS (%HDP)'!#REF!</definedName>
    <definedName name="__Tab19" localSheetId="9">'6. Vydavky VS (COFOG)'!#REF!</definedName>
    <definedName name="__Tab19" localSheetId="12">#REF!</definedName>
    <definedName name="__Tab19">#REF!</definedName>
    <definedName name="__TAB2" localSheetId="2">#REF!</definedName>
    <definedName name="__TAB2" localSheetId="4">#REF!</definedName>
    <definedName name="__TAB2" localSheetId="6">'3b. Príjmy a výdavky VS (%HDP)'!#REF!</definedName>
    <definedName name="__TAB2" localSheetId="9">'6. Vydavky VS (COFOG)'!#REF!</definedName>
    <definedName name="__TAB2" localSheetId="12">#REF!</definedName>
    <definedName name="__TAB2">#REF!</definedName>
    <definedName name="__Tab20" localSheetId="2">#REF!</definedName>
    <definedName name="__Tab20" localSheetId="4">#REF!</definedName>
    <definedName name="__Tab20" localSheetId="6">'3b. Príjmy a výdavky VS (%HDP)'!#REF!</definedName>
    <definedName name="__Tab20" localSheetId="9">'6. Vydavky VS (COFOG)'!#REF!</definedName>
    <definedName name="__Tab20" localSheetId="12">#REF!</definedName>
    <definedName name="__Tab20">#REF!</definedName>
    <definedName name="__Tab21" localSheetId="2">#REF!</definedName>
    <definedName name="__Tab21" localSheetId="4">#REF!</definedName>
    <definedName name="__Tab21" localSheetId="6">'3b. Príjmy a výdavky VS (%HDP)'!#REF!</definedName>
    <definedName name="__Tab21" localSheetId="9">'6. Vydavky VS (COFOG)'!#REF!</definedName>
    <definedName name="__Tab21" localSheetId="12">#REF!</definedName>
    <definedName name="__Tab21">#REF!</definedName>
    <definedName name="__Tab22" localSheetId="2">#REF!</definedName>
    <definedName name="__Tab22" localSheetId="4">#REF!</definedName>
    <definedName name="__Tab22" localSheetId="6">'3b. Príjmy a výdavky VS (%HDP)'!#REF!</definedName>
    <definedName name="__Tab22" localSheetId="9">'6. Vydavky VS (COFOG)'!#REF!</definedName>
    <definedName name="__Tab22" localSheetId="12">#REF!</definedName>
    <definedName name="__Tab22">#REF!</definedName>
    <definedName name="__Tab23" localSheetId="2">#REF!</definedName>
    <definedName name="__Tab23" localSheetId="4">#REF!</definedName>
    <definedName name="__Tab23" localSheetId="6">'3b. Príjmy a výdavky VS (%HDP)'!#REF!</definedName>
    <definedName name="__Tab23" localSheetId="9">'6. Vydavky VS (COFOG)'!#REF!</definedName>
    <definedName name="__Tab23" localSheetId="12">#REF!</definedName>
    <definedName name="__Tab23">#REF!</definedName>
    <definedName name="__Tab24" localSheetId="2">#REF!</definedName>
    <definedName name="__Tab24" localSheetId="4">#REF!</definedName>
    <definedName name="__Tab24" localSheetId="6">'3b. Príjmy a výdavky VS (%HDP)'!#REF!</definedName>
    <definedName name="__Tab24" localSheetId="9">'6. Vydavky VS (COFOG)'!#REF!</definedName>
    <definedName name="__Tab24" localSheetId="12">#REF!</definedName>
    <definedName name="__Tab24">#REF!</definedName>
    <definedName name="__Tab26" localSheetId="2">#REF!</definedName>
    <definedName name="__Tab26" localSheetId="4">#REF!</definedName>
    <definedName name="__Tab26" localSheetId="6">'3b. Príjmy a výdavky VS (%HDP)'!#REF!</definedName>
    <definedName name="__Tab26" localSheetId="9">'6. Vydavky VS (COFOG)'!#REF!</definedName>
    <definedName name="__Tab26" localSheetId="12">#REF!</definedName>
    <definedName name="__Tab26">#REF!</definedName>
    <definedName name="__Tab27" localSheetId="2">#REF!</definedName>
    <definedName name="__Tab27" localSheetId="4">#REF!</definedName>
    <definedName name="__Tab27" localSheetId="6">'3b. Príjmy a výdavky VS (%HDP)'!#REF!</definedName>
    <definedName name="__Tab27" localSheetId="9">'6. Vydavky VS (COFOG)'!#REF!</definedName>
    <definedName name="__Tab27" localSheetId="12">#REF!</definedName>
    <definedName name="__Tab27">#REF!</definedName>
    <definedName name="__Tab28" localSheetId="2">#REF!</definedName>
    <definedName name="__Tab28" localSheetId="4">#REF!</definedName>
    <definedName name="__Tab28" localSheetId="6">'3b. Príjmy a výdavky VS (%HDP)'!#REF!</definedName>
    <definedName name="__Tab28" localSheetId="9">'6. Vydavky VS (COFOG)'!#REF!</definedName>
    <definedName name="__Tab28" localSheetId="12">#REF!</definedName>
    <definedName name="__Tab28">#REF!</definedName>
    <definedName name="__Tab29" localSheetId="2">#REF!</definedName>
    <definedName name="__Tab29" localSheetId="4">#REF!</definedName>
    <definedName name="__Tab29" localSheetId="6">'3b. Príjmy a výdavky VS (%HDP)'!#REF!</definedName>
    <definedName name="__Tab29" localSheetId="9">'6. Vydavky VS (COFOG)'!#REF!</definedName>
    <definedName name="__Tab29" localSheetId="12">#REF!</definedName>
    <definedName name="__Tab29">#REF!</definedName>
    <definedName name="__TAB3" localSheetId="2">#REF!</definedName>
    <definedName name="__TAB3" localSheetId="4">#REF!</definedName>
    <definedName name="__TAB3" localSheetId="6">'3b. Príjmy a výdavky VS (%HDP)'!#REF!</definedName>
    <definedName name="__TAB3" localSheetId="9">'6. Vydavky VS (COFOG)'!#REF!</definedName>
    <definedName name="__TAB3" localSheetId="12">#REF!</definedName>
    <definedName name="__TAB3">#REF!</definedName>
    <definedName name="__Tab30" localSheetId="2">#REF!</definedName>
    <definedName name="__Tab30" localSheetId="4">#REF!</definedName>
    <definedName name="__Tab30" localSheetId="6">'3b. Príjmy a výdavky VS (%HDP)'!#REF!</definedName>
    <definedName name="__Tab30" localSheetId="9">'6. Vydavky VS (COFOG)'!#REF!</definedName>
    <definedName name="__Tab30" localSheetId="12">#REF!</definedName>
    <definedName name="__Tab30">#REF!</definedName>
    <definedName name="__Tab31" localSheetId="2">#REF!</definedName>
    <definedName name="__Tab31" localSheetId="4">#REF!</definedName>
    <definedName name="__Tab31" localSheetId="6">'3b. Príjmy a výdavky VS (%HDP)'!#REF!</definedName>
    <definedName name="__Tab31" localSheetId="9">'6. Vydavky VS (COFOG)'!#REF!</definedName>
    <definedName name="__Tab31" localSheetId="12">#REF!</definedName>
    <definedName name="__Tab31">#REF!</definedName>
    <definedName name="__Tab32" localSheetId="2">#REF!</definedName>
    <definedName name="__Tab32" localSheetId="4">#REF!</definedName>
    <definedName name="__Tab32" localSheetId="6">'3b. Príjmy a výdavky VS (%HDP)'!#REF!</definedName>
    <definedName name="__Tab32" localSheetId="9">'6. Vydavky VS (COFOG)'!#REF!</definedName>
    <definedName name="__Tab32" localSheetId="12">#REF!</definedName>
    <definedName name="__Tab32">#REF!</definedName>
    <definedName name="__Tab33" localSheetId="2">#REF!</definedName>
    <definedName name="__Tab33" localSheetId="4">#REF!</definedName>
    <definedName name="__Tab33" localSheetId="6">'3b. Príjmy a výdavky VS (%HDP)'!#REF!</definedName>
    <definedName name="__Tab33" localSheetId="9">'6. Vydavky VS (COFOG)'!#REF!</definedName>
    <definedName name="__Tab33" localSheetId="12">#REF!</definedName>
    <definedName name="__Tab33">#REF!</definedName>
    <definedName name="__Tab34" localSheetId="2">#REF!</definedName>
    <definedName name="__Tab34" localSheetId="4">#REF!</definedName>
    <definedName name="__Tab34" localSheetId="6">'3b. Príjmy a výdavky VS (%HDP)'!#REF!</definedName>
    <definedName name="__Tab34" localSheetId="9">'6. Vydavky VS (COFOG)'!#REF!</definedName>
    <definedName name="__Tab34" localSheetId="12">#REF!</definedName>
    <definedName name="__Tab34">#REF!</definedName>
    <definedName name="__Tab35" localSheetId="2">#REF!</definedName>
    <definedName name="__Tab35" localSheetId="4">#REF!</definedName>
    <definedName name="__Tab35" localSheetId="6">'3b. Príjmy a výdavky VS (%HDP)'!#REF!</definedName>
    <definedName name="__Tab35" localSheetId="9">'6. Vydavky VS (COFOG)'!#REF!</definedName>
    <definedName name="__Tab35" localSheetId="12">#REF!</definedName>
    <definedName name="__Tab35">#REF!</definedName>
    <definedName name="__TAB4" localSheetId="2">#REF!</definedName>
    <definedName name="__TAB4" localSheetId="4">#REF!</definedName>
    <definedName name="__TAB4" localSheetId="6">'3b. Príjmy a výdavky VS (%HDP)'!#REF!</definedName>
    <definedName name="__TAB4" localSheetId="9">'6. Vydavky VS (COFOG)'!#REF!</definedName>
    <definedName name="__TAB4" localSheetId="12">#REF!</definedName>
    <definedName name="__TAB4">#REF!</definedName>
    <definedName name="__TAB5" localSheetId="2">#REF!</definedName>
    <definedName name="__TAB5" localSheetId="4">#REF!</definedName>
    <definedName name="__TAB5" localSheetId="6">'3b. Príjmy a výdavky VS (%HDP)'!#REF!</definedName>
    <definedName name="__TAB5" localSheetId="9">'6. Vydavky VS (COFOG)'!#REF!</definedName>
    <definedName name="__TAB5" localSheetId="12">#REF!</definedName>
    <definedName name="__TAB5">#REF!</definedName>
    <definedName name="__tab6" localSheetId="2">#REF!</definedName>
    <definedName name="__tab6" localSheetId="4">#REF!</definedName>
    <definedName name="__tab6" localSheetId="6">'3b. Príjmy a výdavky VS (%HDP)'!#REF!</definedName>
    <definedName name="__tab6" localSheetId="9">'6. Vydavky VS (COFOG)'!#REF!</definedName>
    <definedName name="__tab6" localSheetId="12">#REF!</definedName>
    <definedName name="__tab6">#REF!</definedName>
    <definedName name="__TAB7" localSheetId="2">#REF!</definedName>
    <definedName name="__TAB7" localSheetId="4">#REF!</definedName>
    <definedName name="__TAB7" localSheetId="6">'3b. Príjmy a výdavky VS (%HDP)'!#REF!</definedName>
    <definedName name="__TAB7" localSheetId="9">'6. Vydavky VS (COFOG)'!#REF!</definedName>
    <definedName name="__TAB7" localSheetId="12">#REF!</definedName>
    <definedName name="__TAB7">#REF!</definedName>
    <definedName name="__TAB8" localSheetId="2">#REF!</definedName>
    <definedName name="__TAB8" localSheetId="4">#REF!</definedName>
    <definedName name="__TAB8" localSheetId="6">'3b. Príjmy a výdavky VS (%HDP)'!#REF!</definedName>
    <definedName name="__TAB8" localSheetId="9">'6. Vydavky VS (COFOG)'!#REF!</definedName>
    <definedName name="__TAB8" localSheetId="12">#REF!</definedName>
    <definedName name="__TAB8">#REF!</definedName>
    <definedName name="__tab9" localSheetId="2">#REF!</definedName>
    <definedName name="__tab9" localSheetId="4">#REF!</definedName>
    <definedName name="__tab9" localSheetId="6">'3b. Príjmy a výdavky VS (%HDP)'!#REF!</definedName>
    <definedName name="__tab9" localSheetId="9">'6. Vydavky VS (COFOG)'!#REF!</definedName>
    <definedName name="__tab9" localSheetId="12">#REF!</definedName>
    <definedName name="__tab9">#REF!</definedName>
    <definedName name="__TB41" localSheetId="2">#REF!</definedName>
    <definedName name="__TB41" localSheetId="4">#REF!</definedName>
    <definedName name="__TB41" localSheetId="6">'3b. Príjmy a výdavky VS (%HDP)'!#REF!</definedName>
    <definedName name="__TB41" localSheetId="9">'6. Vydavky VS (COFOG)'!#REF!</definedName>
    <definedName name="__TB41" localSheetId="12">#REF!</definedName>
    <definedName name="__TB41">#REF!</definedName>
    <definedName name="__WEO1" localSheetId="2">#REF!</definedName>
    <definedName name="__WEO1" localSheetId="4">#REF!</definedName>
    <definedName name="__WEO1" localSheetId="6">'3b. Príjmy a výdavky VS (%HDP)'!#REF!</definedName>
    <definedName name="__WEO1" localSheetId="9">'6. Vydavky VS (COFOG)'!#REF!</definedName>
    <definedName name="__WEO1" localSheetId="12">#REF!</definedName>
    <definedName name="__WEO1">#REF!</definedName>
    <definedName name="__WEO2" localSheetId="2">#REF!</definedName>
    <definedName name="__WEO2" localSheetId="4">#REF!</definedName>
    <definedName name="__WEO2" localSheetId="6">'3b. Príjmy a výdavky VS (%HDP)'!#REF!</definedName>
    <definedName name="__WEO2" localSheetId="9">'6. Vydavky VS (COFOG)'!#REF!</definedName>
    <definedName name="__WEO2" localSheetId="12">#REF!</definedName>
    <definedName name="__WEO2">#REF!</definedName>
    <definedName name="_10__123Graph_BCHART_1" localSheetId="9" hidden="1">'[9]Employment Data Sectors (wages)'!$B$8173:$B$8184</definedName>
    <definedName name="_10__123Graph_BCHART_1" hidden="1">'[10]Employment Data Sectors (wages)'!$B$8173:$B$8184</definedName>
    <definedName name="_11__123Graph_BCHART_2" localSheetId="9" hidden="1">'[9]Employment Data Sectors (wages)'!$B$8173:$B$8184</definedName>
    <definedName name="_11__123Graph_BCHART_2" hidden="1">'[10]Employment Data Sectors (wages)'!$B$8173:$B$8184</definedName>
    <definedName name="_12__123Graph_BCHART_3" localSheetId="9" hidden="1">'[9]Employment Data Sectors (wages)'!$B$11:$B$8185</definedName>
    <definedName name="_12__123Graph_BCHART_3" hidden="1">'[10]Employment Data Sectors (wages)'!$B$11:$B$8185</definedName>
    <definedName name="_123Graph_AB" localSheetId="2" hidden="1">#REF!</definedName>
    <definedName name="_123Graph_AB" localSheetId="4" hidden="1">#REF!</definedName>
    <definedName name="_123Graph_AB" localSheetId="6" hidden="1">'3b. Príjmy a výdavky VS (%HDP)'!#REF!</definedName>
    <definedName name="_123Graph_AB" localSheetId="9" hidden="1">'6. Vydavky VS (COFOG)'!#REF!</definedName>
    <definedName name="_123Graph_AB" localSheetId="12" hidden="1">#REF!</definedName>
    <definedName name="_123Graph_AB" hidden="1">#REF!</definedName>
    <definedName name="_123Graph_B" localSheetId="2" hidden="1">#REF!</definedName>
    <definedName name="_123Graph_B" localSheetId="4" hidden="1">#REF!</definedName>
    <definedName name="_123Graph_B" localSheetId="6" hidden="1">'3b. Príjmy a výdavky VS (%HDP)'!#REF!</definedName>
    <definedName name="_123Graph_B" localSheetId="9" hidden="1">'6. Vydavky VS (COFOG)'!#REF!</definedName>
    <definedName name="_123Graph_B" localSheetId="12" hidden="1">#REF!</definedName>
    <definedName name="_123Graph_B" hidden="1">#REF!</definedName>
    <definedName name="_123Graph_DB" localSheetId="2" hidden="1">#REF!</definedName>
    <definedName name="_123Graph_DB" localSheetId="4" hidden="1">#REF!</definedName>
    <definedName name="_123Graph_DB" localSheetId="6" hidden="1">'3b. Príjmy a výdavky VS (%HDP)'!#REF!</definedName>
    <definedName name="_123Graph_DB" localSheetId="9" hidden="1">'6. Vydavky VS (COFOG)'!#REF!</definedName>
    <definedName name="_123Graph_DB" localSheetId="12" hidden="1">#REF!</definedName>
    <definedName name="_123Graph_DB" hidden="1">#REF!</definedName>
    <definedName name="_123Graph_EB" localSheetId="2" hidden="1">#REF!</definedName>
    <definedName name="_123Graph_EB" localSheetId="4" hidden="1">#REF!</definedName>
    <definedName name="_123Graph_EB" localSheetId="6" hidden="1">'3b. Príjmy a výdavky VS (%HDP)'!#REF!</definedName>
    <definedName name="_123Graph_EB" localSheetId="9" hidden="1">'6. Vydavky VS (COFOG)'!#REF!</definedName>
    <definedName name="_123Graph_EB" localSheetId="12" hidden="1">#REF!</definedName>
    <definedName name="_123Graph_EB" hidden="1">#REF!</definedName>
    <definedName name="_123Graph_FB" localSheetId="2" hidden="1">#REF!</definedName>
    <definedName name="_123Graph_FB" localSheetId="4" hidden="1">#REF!</definedName>
    <definedName name="_123Graph_FB" localSheetId="6" hidden="1">'3b. Príjmy a výdavky VS (%HDP)'!#REF!</definedName>
    <definedName name="_123Graph_FB" localSheetId="9" hidden="1">'6. Vydavky VS (COFOG)'!#REF!</definedName>
    <definedName name="_123Graph_FB" localSheetId="12" hidden="1">#REF!</definedName>
    <definedName name="_123Graph_FB" hidden="1">#REF!</definedName>
    <definedName name="_13__123Graph_BCHART_4" localSheetId="9" hidden="1">'[9]Employment Data Sectors (wages)'!$B$12:$B$23</definedName>
    <definedName name="_13__123Graph_BCHART_4" hidden="1">'[10]Employment Data Sectors (wages)'!$B$12:$B$23</definedName>
    <definedName name="_132Graph_CB" localSheetId="2" hidden="1">#REF!</definedName>
    <definedName name="_132Graph_CB" localSheetId="4" hidden="1">#REF!</definedName>
    <definedName name="_132Graph_CB" localSheetId="6" hidden="1">'3b. Príjmy a výdavky VS (%HDP)'!#REF!</definedName>
    <definedName name="_132Graph_CB" localSheetId="9" hidden="1">'6. Vydavky VS (COFOG)'!#REF!</definedName>
    <definedName name="_132Graph_CB" localSheetId="12" hidden="1">#REF!</definedName>
    <definedName name="_132Graph_CB" hidden="1">#REF!</definedName>
    <definedName name="_14__123Graph_BCHART_5" localSheetId="9" hidden="1">'[9]Employment Data Sectors (wages)'!$B$24:$B$35</definedName>
    <definedName name="_14__123Graph_BCHART_5" hidden="1">'[10]Employment Data Sectors (wages)'!$B$24:$B$35</definedName>
    <definedName name="_15__123Graph_BCHART_6" localSheetId="9" hidden="1">'[9]Employment Data Sectors (wages)'!$AS$49:$AS$8103</definedName>
    <definedName name="_15__123Graph_BCHART_6" hidden="1">'[10]Employment Data Sectors (wages)'!$AS$49:$AS$8103</definedName>
    <definedName name="_16__123Graph_BCHART_7" localSheetId="9" hidden="1">'[9]Employment Data Sectors (wages)'!$Y$13:$Y$8187</definedName>
    <definedName name="_16__123Graph_BCHART_7" hidden="1">'[10]Employment Data Sectors (wages)'!$Y$13:$Y$8187</definedName>
    <definedName name="_17__123Graph_BCHART_8" localSheetId="9" hidden="1">'[9]Employment Data Sectors (wages)'!$W$13:$W$8187</definedName>
    <definedName name="_17__123Graph_BCHART_8" hidden="1">'[10]Employment Data Sectors (wages)'!$W$13:$W$8187</definedName>
    <definedName name="_18__123Graph_CCHART_1" localSheetId="9" hidden="1">'[9]Employment Data Sectors (wages)'!$C$8173:$C$8184</definedName>
    <definedName name="_18__123Graph_CCHART_1" hidden="1">'[10]Employment Data Sectors (wages)'!$C$8173:$C$8184</definedName>
    <definedName name="_19__123Graph_CCHART_2" localSheetId="9" hidden="1">'[9]Employment Data Sectors (wages)'!$C$8173:$C$8184</definedName>
    <definedName name="_19__123Graph_CCHART_2" hidden="1">'[10]Employment Data Sectors (wages)'!$C$8173:$C$8184</definedName>
    <definedName name="_1992BOPB" localSheetId="2">#REF!</definedName>
    <definedName name="_1992BOPB" localSheetId="4">#REF!</definedName>
    <definedName name="_1992BOPB" localSheetId="6">'3b. Príjmy a výdavky VS (%HDP)'!#REF!</definedName>
    <definedName name="_1992BOPB" localSheetId="9">'6. Vydavky VS (COFOG)'!#REF!</definedName>
    <definedName name="_1992BOPB" localSheetId="12">#REF!</definedName>
    <definedName name="_1992BOPB">#REF!</definedName>
    <definedName name="_1Macros_Import_.qbop" localSheetId="2">[11]!'[Macros Import].qbop'</definedName>
    <definedName name="_1Macros_Import_.qbop" localSheetId="4">[11]!'[Macros Import].qbop'</definedName>
    <definedName name="_1Macros_Import_.qbop" localSheetId="6">[11]!'[Macros Import].qbop'</definedName>
    <definedName name="_1Macros_Import_.qbop" localSheetId="9">[11]!'[Macros Import].qbop'</definedName>
    <definedName name="_1Macros_Import_.qbop" localSheetId="12">[11]!'[Macros Import].qbop'</definedName>
    <definedName name="_1Macros_Import_.qbop">[11]!'[Macros Import].qbop'</definedName>
    <definedName name="_2__123Graph_ACHART_1" localSheetId="9" hidden="1">'[9]Employment Data Sectors (wages)'!$A$8173:$A$8184</definedName>
    <definedName name="_2__123Graph_ACHART_1" hidden="1">'[10]Employment Data Sectors (wages)'!$A$8173:$A$8184</definedName>
    <definedName name="_20__123Graph_CCHART_3" localSheetId="9" hidden="1">'[9]Employment Data Sectors (wages)'!$C$11:$C$8185</definedName>
    <definedName name="_20__123Graph_CCHART_3" hidden="1">'[10]Employment Data Sectors (wages)'!$C$11:$C$8185</definedName>
    <definedName name="_21__123Graph_CCHART_4" localSheetId="9" hidden="1">'[9]Employment Data Sectors (wages)'!$C$12:$C$23</definedName>
    <definedName name="_21__123Graph_CCHART_4" hidden="1">'[10]Employment Data Sectors (wages)'!$C$12:$C$23</definedName>
    <definedName name="_22__123Graph_CCHART_5" localSheetId="9" hidden="1">'[9]Employment Data Sectors (wages)'!$C$24:$C$35</definedName>
    <definedName name="_22__123Graph_CCHART_5" hidden="1">'[10]Employment Data Sectors (wages)'!$C$24:$C$35</definedName>
    <definedName name="_23__123Graph_CCHART_6" localSheetId="9" hidden="1">'[9]Employment Data Sectors (wages)'!$U$49:$U$8103</definedName>
    <definedName name="_23__123Graph_CCHART_6" hidden="1">'[10]Employment Data Sectors (wages)'!$U$49:$U$8103</definedName>
    <definedName name="_24__123Graph_CCHART_7" localSheetId="9" hidden="1">'[9]Employment Data Sectors (wages)'!$Y$14:$Y$25</definedName>
    <definedName name="_24__123Graph_CCHART_7" hidden="1">'[10]Employment Data Sectors (wages)'!$Y$14:$Y$25</definedName>
    <definedName name="_25__123Graph_CCHART_8" localSheetId="9" hidden="1">'[9]Employment Data Sectors (wages)'!$W$14:$W$25</definedName>
    <definedName name="_25__123Graph_CCHART_8" hidden="1">'[10]Employment Data Sectors (wages)'!$W$14:$W$25</definedName>
    <definedName name="_26__123Graph_DCHART_7" localSheetId="9" hidden="1">'[9]Employment Data Sectors (wages)'!$Y$26:$Y$37</definedName>
    <definedName name="_26__123Graph_DCHART_7" hidden="1">'[10]Employment Data Sectors (wages)'!$Y$26:$Y$37</definedName>
    <definedName name="_27__123Graph_DCHART_8" localSheetId="9" hidden="1">'[9]Employment Data Sectors (wages)'!$W$26:$W$37</definedName>
    <definedName name="_27__123Graph_DCHART_8" hidden="1">'[10]Employment Data Sectors (wages)'!$W$26:$W$37</definedName>
    <definedName name="_28__123Graph_ECHART_7" localSheetId="9" hidden="1">'[9]Employment Data Sectors (wages)'!$Y$38:$Y$49</definedName>
    <definedName name="_28__123Graph_ECHART_7" hidden="1">'[10]Employment Data Sectors (wages)'!$Y$38:$Y$49</definedName>
    <definedName name="_29__123Graph_ECHART_8" localSheetId="9" hidden="1">'[9]Employment Data Sectors (wages)'!$H$86:$H$99</definedName>
    <definedName name="_29__123Graph_ECHART_8" hidden="1">'[10]Employment Data Sectors (wages)'!$H$86:$H$99</definedName>
    <definedName name="_3__123Graph_ACHART_2" localSheetId="9" hidden="1">'[9]Employment Data Sectors (wages)'!$A$8173:$A$8184</definedName>
    <definedName name="_3__123Graph_ACHART_2" hidden="1">'[10]Employment Data Sectors (wages)'!$A$8173:$A$8184</definedName>
    <definedName name="_30__123Graph_FCHART_8" localSheetId="9" hidden="1">'[9]Employment Data Sectors (wages)'!$H$6:$H$17</definedName>
    <definedName name="_30__123Graph_FCHART_8" hidden="1">'[10]Employment Data Sectors (wages)'!$H$6:$H$17</definedName>
    <definedName name="_4__123Graph_ACHART_3" localSheetId="9" hidden="1">'[9]Employment Data Sectors (wages)'!$A$11:$A$8185</definedName>
    <definedName name="_4__123Graph_ACHART_3" hidden="1">'[10]Employment Data Sectors (wages)'!$A$11:$A$8185</definedName>
    <definedName name="_5__123Graph_ACHART_4" localSheetId="9" hidden="1">'[9]Employment Data Sectors (wages)'!$A$12:$A$23</definedName>
    <definedName name="_5__123Graph_ACHART_4" hidden="1">'[10]Employment Data Sectors (wages)'!$A$12:$A$23</definedName>
    <definedName name="_6__123Graph_ACHART_5" localSheetId="9" hidden="1">'[9]Employment Data Sectors (wages)'!$A$24:$A$35</definedName>
    <definedName name="_6__123Graph_ACHART_5" hidden="1">'[10]Employment Data Sectors (wages)'!$A$24:$A$35</definedName>
    <definedName name="_7__123Graph_ACHART_6" localSheetId="9" hidden="1">'[9]Employment Data Sectors (wages)'!$Y$49:$Y$8103</definedName>
    <definedName name="_7__123Graph_ACHART_6" hidden="1">'[10]Employment Data Sectors (wages)'!$Y$49:$Y$8103</definedName>
    <definedName name="_8__123Graph_ACHART_7" localSheetId="9" hidden="1">'[9]Employment Data Sectors (wages)'!$Y$8175:$Y$8186</definedName>
    <definedName name="_8__123Graph_ACHART_7" hidden="1">'[10]Employment Data Sectors (wages)'!$Y$8175:$Y$8186</definedName>
    <definedName name="_9__123Graph_ACHART_8" localSheetId="9" hidden="1">'[9]Employment Data Sectors (wages)'!$W$8175:$W$8186</definedName>
    <definedName name="_9__123Graph_ACHART_8" hidden="1">'[10]Employment Data Sectors (wages)'!$W$8175:$W$8186</definedName>
    <definedName name="_BOP1" localSheetId="2">#REF!</definedName>
    <definedName name="_BOP1" localSheetId="4">#REF!</definedName>
    <definedName name="_BOP1" localSheetId="6">'3b. Príjmy a výdavky VS (%HDP)'!#REF!</definedName>
    <definedName name="_BOP1" localSheetId="9">'6. Vydavky VS (COFOG)'!#REF!</definedName>
    <definedName name="_BOP1" localSheetId="12">#REF!</definedName>
    <definedName name="_BOP1">#REF!</definedName>
    <definedName name="_BOP2" localSheetId="2">[5]BoP!#REF!</definedName>
    <definedName name="_BOP2" localSheetId="4">[5]BoP!#REF!</definedName>
    <definedName name="_BOP2" localSheetId="6">[5]BoP!#REF!</definedName>
    <definedName name="_BOP2" localSheetId="9">[5]BoP!#REF!</definedName>
    <definedName name="_BOP2" localSheetId="12">[5]BoP!#REF!</definedName>
    <definedName name="_BOP2">[5]BoP!#REF!</definedName>
    <definedName name="_dat1" localSheetId="2">'[6]work Q real'!#REF!</definedName>
    <definedName name="_dat1" localSheetId="4">'[6]work Q real'!#REF!</definedName>
    <definedName name="_dat1" localSheetId="6">'[6]work Q real'!#REF!</definedName>
    <definedName name="_dat1" localSheetId="9">'[6]work Q real'!#REF!</definedName>
    <definedName name="_dat1" localSheetId="12">'[6]work Q real'!#REF!</definedName>
    <definedName name="_dat1">'[6]work Q real'!#REF!</definedName>
    <definedName name="_dat2" localSheetId="2">#REF!</definedName>
    <definedName name="_dat2" localSheetId="4">#REF!</definedName>
    <definedName name="_dat2" localSheetId="6">'3b. Príjmy a výdavky VS (%HDP)'!#REF!</definedName>
    <definedName name="_dat2" localSheetId="9">'6. Vydavky VS (COFOG)'!#REF!</definedName>
    <definedName name="_dat2" localSheetId="12">#REF!</definedName>
    <definedName name="_dat2">#REF!</definedName>
    <definedName name="_EXP5" localSheetId="2">#REF!</definedName>
    <definedName name="_EXP5" localSheetId="4">#REF!</definedName>
    <definedName name="_EXP5" localSheetId="6">'3b. Príjmy a výdavky VS (%HDP)'!#REF!</definedName>
    <definedName name="_EXP5" localSheetId="9">'6. Vydavky VS (COFOG)'!#REF!</definedName>
    <definedName name="_EXP5" localSheetId="12">#REF!</definedName>
    <definedName name="_EXP5">#REF!</definedName>
    <definedName name="_EXP6" localSheetId="2">#REF!</definedName>
    <definedName name="_EXP6" localSheetId="4">#REF!</definedName>
    <definedName name="_EXP6" localSheetId="6">'3b. Príjmy a výdavky VS (%HDP)'!#REF!</definedName>
    <definedName name="_EXP6" localSheetId="9">'6. Vydavky VS (COFOG)'!#REF!</definedName>
    <definedName name="_EXP6" localSheetId="12">#REF!</definedName>
    <definedName name="_EXP6">#REF!</definedName>
    <definedName name="_EXP7" localSheetId="2">#REF!</definedName>
    <definedName name="_EXP7" localSheetId="4">#REF!</definedName>
    <definedName name="_EXP7" localSheetId="6">'3b. Príjmy a výdavky VS (%HDP)'!#REF!</definedName>
    <definedName name="_EXP7" localSheetId="9">'6. Vydavky VS (COFOG)'!#REF!</definedName>
    <definedName name="_EXP7" localSheetId="12">#REF!</definedName>
    <definedName name="_EXP7">#REF!</definedName>
    <definedName name="_EXP9" localSheetId="2">#REF!</definedName>
    <definedName name="_EXP9" localSheetId="4">#REF!</definedName>
    <definedName name="_EXP9" localSheetId="6">'3b. Príjmy a výdavky VS (%HDP)'!#REF!</definedName>
    <definedName name="_EXP9" localSheetId="9">'6. Vydavky VS (COFOG)'!#REF!</definedName>
    <definedName name="_EXP9" localSheetId="12">#REF!</definedName>
    <definedName name="_EXP9">#REF!</definedName>
    <definedName name="_Fill" localSheetId="2" hidden="1">#REF!</definedName>
    <definedName name="_Fill" localSheetId="4" hidden="1">#REF!</definedName>
    <definedName name="_Fill" localSheetId="6" hidden="1">'3b. Príjmy a výdavky VS (%HDP)'!#REF!</definedName>
    <definedName name="_Fill" localSheetId="9" hidden="1">'6. Vydavky VS (COFOG)'!#REF!</definedName>
    <definedName name="_Fill" localSheetId="12" hidden="1">#REF!</definedName>
    <definedName name="_Fill" hidden="1">#REF!</definedName>
    <definedName name="_xlnm._FilterDatabase" localSheetId="9" hidden="1">'6. Vydavky VS (COFOG)'!$U$3:$V$15</definedName>
    <definedName name="_IMP10" localSheetId="2">#REF!</definedName>
    <definedName name="_IMP10" localSheetId="4">#REF!</definedName>
    <definedName name="_IMP10" localSheetId="6">'3b. Príjmy a výdavky VS (%HDP)'!#REF!</definedName>
    <definedName name="_IMP10" localSheetId="9">'6. Vydavky VS (COFOG)'!#REF!</definedName>
    <definedName name="_IMP10" localSheetId="12">#REF!</definedName>
    <definedName name="_IMP10">#REF!</definedName>
    <definedName name="_IMP2" localSheetId="2">#REF!</definedName>
    <definedName name="_IMP2" localSheetId="4">#REF!</definedName>
    <definedName name="_IMP2" localSheetId="6">'3b. Príjmy a výdavky VS (%HDP)'!#REF!</definedName>
    <definedName name="_IMP2" localSheetId="9">'6. Vydavky VS (COFOG)'!#REF!</definedName>
    <definedName name="_IMP2" localSheetId="12">#REF!</definedName>
    <definedName name="_IMP2">#REF!</definedName>
    <definedName name="_IMP4" localSheetId="2">#REF!</definedName>
    <definedName name="_IMP4" localSheetId="4">#REF!</definedName>
    <definedName name="_IMP4" localSheetId="6">'3b. Príjmy a výdavky VS (%HDP)'!#REF!</definedName>
    <definedName name="_IMP4" localSheetId="9">'6. Vydavky VS (COFOG)'!#REF!</definedName>
    <definedName name="_IMP4" localSheetId="12">#REF!</definedName>
    <definedName name="_IMP4">#REF!</definedName>
    <definedName name="_IMP6" localSheetId="2">#REF!</definedName>
    <definedName name="_IMP6" localSheetId="4">#REF!</definedName>
    <definedName name="_IMP6" localSheetId="6">'3b. Príjmy a výdavky VS (%HDP)'!#REF!</definedName>
    <definedName name="_IMP6" localSheetId="9">'6. Vydavky VS (COFOG)'!#REF!</definedName>
    <definedName name="_IMP6" localSheetId="12">#REF!</definedName>
    <definedName name="_IMP6">#REF!</definedName>
    <definedName name="_IMP7" localSheetId="2">#REF!</definedName>
    <definedName name="_IMP7" localSheetId="4">#REF!</definedName>
    <definedName name="_IMP7" localSheetId="6">'3b. Príjmy a výdavky VS (%HDP)'!#REF!</definedName>
    <definedName name="_IMP7" localSheetId="9">'6. Vydavky VS (COFOG)'!#REF!</definedName>
    <definedName name="_IMP7" localSheetId="12">#REF!</definedName>
    <definedName name="_IMP7">#REF!</definedName>
    <definedName name="_IMP8" localSheetId="2">#REF!</definedName>
    <definedName name="_IMP8" localSheetId="4">#REF!</definedName>
    <definedName name="_IMP8" localSheetId="6">'3b. Príjmy a výdavky VS (%HDP)'!#REF!</definedName>
    <definedName name="_IMP8" localSheetId="9">'6. Vydavky VS (COFOG)'!#REF!</definedName>
    <definedName name="_IMP8" localSheetId="12">#REF!</definedName>
    <definedName name="_IMP8">#REF!</definedName>
    <definedName name="_MTS2" localSheetId="2">'[7]Annual Tables'!#REF!</definedName>
    <definedName name="_MTS2" localSheetId="4">'[7]Annual Tables'!#REF!</definedName>
    <definedName name="_MTS2" localSheetId="6">'[7]Annual Tables'!#REF!</definedName>
    <definedName name="_MTS2" localSheetId="9">'[7]Annual Tables'!#REF!</definedName>
    <definedName name="_MTS2" localSheetId="12">'[7]Annual Tables'!#REF!</definedName>
    <definedName name="_MTS2">'[7]Annual Tables'!#REF!</definedName>
    <definedName name="_Order1" hidden="1">255</definedName>
    <definedName name="_Order2" hidden="1">255</definedName>
    <definedName name="_OUT1" localSheetId="2">#REF!</definedName>
    <definedName name="_OUT1" localSheetId="4">#REF!</definedName>
    <definedName name="_OUT1" localSheetId="6">'3b. Príjmy a výdavky VS (%HDP)'!#REF!</definedName>
    <definedName name="_OUT1" localSheetId="9">'6. Vydavky VS (COFOG)'!#REF!</definedName>
    <definedName name="_OUT1" localSheetId="12">#REF!</definedName>
    <definedName name="_OUT1">#REF!</definedName>
    <definedName name="_OUT2" localSheetId="2">#REF!</definedName>
    <definedName name="_OUT2" localSheetId="4">#REF!</definedName>
    <definedName name="_OUT2" localSheetId="6">'3b. Príjmy a výdavky VS (%HDP)'!#REF!</definedName>
    <definedName name="_OUT2" localSheetId="9">'6. Vydavky VS (COFOG)'!#REF!</definedName>
    <definedName name="_OUT2" localSheetId="12">#REF!</definedName>
    <definedName name="_OUT2">#REF!</definedName>
    <definedName name="_PAG2" localSheetId="2">[7]Index!#REF!</definedName>
    <definedName name="_PAG2" localSheetId="4">[7]Index!#REF!</definedName>
    <definedName name="_PAG2" localSheetId="6">[7]Index!#REF!</definedName>
    <definedName name="_PAG2" localSheetId="9">[7]Index!#REF!</definedName>
    <definedName name="_PAG2" localSheetId="12">[7]Index!#REF!</definedName>
    <definedName name="_PAG2">[7]Index!#REF!</definedName>
    <definedName name="_PAG3" localSheetId="2">[7]Index!#REF!</definedName>
    <definedName name="_PAG3" localSheetId="4">[7]Index!#REF!</definedName>
    <definedName name="_PAG3" localSheetId="6">[7]Index!#REF!</definedName>
    <definedName name="_PAG3" localSheetId="9">[7]Index!#REF!</definedName>
    <definedName name="_PAG3" localSheetId="12">[7]Index!#REF!</definedName>
    <definedName name="_PAG3">[7]Index!#REF!</definedName>
    <definedName name="_PAG4" localSheetId="2">[7]Index!#REF!</definedName>
    <definedName name="_PAG4" localSheetId="4">[7]Index!#REF!</definedName>
    <definedName name="_PAG4" localSheetId="6">[7]Index!#REF!</definedName>
    <definedName name="_PAG4" localSheetId="9">[7]Index!#REF!</definedName>
    <definedName name="_PAG4" localSheetId="12">[7]Index!#REF!</definedName>
    <definedName name="_PAG4">[7]Index!#REF!</definedName>
    <definedName name="_PAG5" localSheetId="2">[7]Index!#REF!</definedName>
    <definedName name="_PAG5" localSheetId="4">[7]Index!#REF!</definedName>
    <definedName name="_PAG5" localSheetId="6">[7]Index!#REF!</definedName>
    <definedName name="_PAG5" localSheetId="9">[7]Index!#REF!</definedName>
    <definedName name="_PAG5" localSheetId="12">[7]Index!#REF!</definedName>
    <definedName name="_PAG5">[7]Index!#REF!</definedName>
    <definedName name="_PAG6" localSheetId="2">[7]Index!#REF!</definedName>
    <definedName name="_PAG6" localSheetId="4">[7]Index!#REF!</definedName>
    <definedName name="_PAG6" localSheetId="6">[7]Index!#REF!</definedName>
    <definedName name="_PAG6" localSheetId="9">[7]Index!#REF!</definedName>
    <definedName name="_PAG6" localSheetId="12">[7]Index!#REF!</definedName>
    <definedName name="_PAG6">[7]Index!#REF!</definedName>
    <definedName name="_PAG7" localSheetId="2">#REF!</definedName>
    <definedName name="_PAG7" localSheetId="4">#REF!</definedName>
    <definedName name="_PAG7" localSheetId="6">'3b. Príjmy a výdavky VS (%HDP)'!#REF!</definedName>
    <definedName name="_PAG7" localSheetId="9">'6. Vydavky VS (COFOG)'!#REF!</definedName>
    <definedName name="_PAG7" localSheetId="12">#REF!</definedName>
    <definedName name="_PAG7">#REF!</definedName>
    <definedName name="_pro2001">[8]pro2001!$A$1:$B$72</definedName>
    <definedName name="_Regression_X" localSheetId="2" hidden="1">#REF!</definedName>
    <definedName name="_Regression_X" localSheetId="4" hidden="1">#REF!</definedName>
    <definedName name="_Regression_X" localSheetId="6" hidden="1">'3b. Príjmy a výdavky VS (%HDP)'!#REF!</definedName>
    <definedName name="_Regression_X" localSheetId="9" hidden="1">'6. Vydavky VS (COFOG)'!#REF!</definedName>
    <definedName name="_Regression_X" localSheetId="12" hidden="1">#REF!</definedName>
    <definedName name="_Regression_X" hidden="1">#REF!</definedName>
    <definedName name="_Regression_Y" localSheetId="2" hidden="1">#REF!</definedName>
    <definedName name="_Regression_Y" localSheetId="4" hidden="1">#REF!</definedName>
    <definedName name="_Regression_Y" localSheetId="6" hidden="1">'3b. Príjmy a výdavky VS (%HDP)'!#REF!</definedName>
    <definedName name="_Regression_Y" localSheetId="9" hidden="1">'6. Vydavky VS (COFOG)'!#REF!</definedName>
    <definedName name="_Regression_Y" localSheetId="12" hidden="1">#REF!</definedName>
    <definedName name="_Regression_Y" hidden="1">#REF!</definedName>
    <definedName name="_RES2" localSheetId="2">[5]RES!#REF!</definedName>
    <definedName name="_RES2" localSheetId="4">[5]RES!#REF!</definedName>
    <definedName name="_RES2" localSheetId="6">[5]RES!#REF!</definedName>
    <definedName name="_RES2" localSheetId="9">[5]RES!#REF!</definedName>
    <definedName name="_RES2" localSheetId="12">[5]RES!#REF!</definedName>
    <definedName name="_RES2">[5]RES!#REF!</definedName>
    <definedName name="_RULC" localSheetId="9">[1]REER!$BA$144:$BA$206</definedName>
    <definedName name="_RULC">[2]REER!$BA$144:$BA$206</definedName>
    <definedName name="_TAB1" localSheetId="2">#REF!</definedName>
    <definedName name="_TAB1" localSheetId="4">#REF!</definedName>
    <definedName name="_TAB1" localSheetId="6">'3b. Príjmy a výdavky VS (%HDP)'!#REF!</definedName>
    <definedName name="_TAB1" localSheetId="9">'6. Vydavky VS (COFOG)'!#REF!</definedName>
    <definedName name="_TAB1" localSheetId="12">#REF!</definedName>
    <definedName name="_TAB1">#REF!</definedName>
    <definedName name="_TAB10" localSheetId="2">#REF!</definedName>
    <definedName name="_TAB10" localSheetId="4">#REF!</definedName>
    <definedName name="_TAB10" localSheetId="6">'3b. Príjmy a výdavky VS (%HDP)'!#REF!</definedName>
    <definedName name="_TAB10" localSheetId="9">'6. Vydavky VS (COFOG)'!#REF!</definedName>
    <definedName name="_TAB10" localSheetId="12">#REF!</definedName>
    <definedName name="_TAB10">#REF!</definedName>
    <definedName name="_TAB12" localSheetId="2">#REF!</definedName>
    <definedName name="_TAB12" localSheetId="4">#REF!</definedName>
    <definedName name="_TAB12" localSheetId="6">'3b. Príjmy a výdavky VS (%HDP)'!#REF!</definedName>
    <definedName name="_TAB12" localSheetId="9">'6. Vydavky VS (COFOG)'!#REF!</definedName>
    <definedName name="_TAB12" localSheetId="12">#REF!</definedName>
    <definedName name="_TAB12">#REF!</definedName>
    <definedName name="_Tab19" localSheetId="2">#REF!</definedName>
    <definedName name="_Tab19" localSheetId="4">#REF!</definedName>
    <definedName name="_Tab19" localSheetId="6">'3b. Príjmy a výdavky VS (%HDP)'!#REF!</definedName>
    <definedName name="_Tab19" localSheetId="9">'6. Vydavky VS (COFOG)'!#REF!</definedName>
    <definedName name="_Tab19" localSheetId="12">#REF!</definedName>
    <definedName name="_Tab19">#REF!</definedName>
    <definedName name="_TAB2" localSheetId="2">#REF!</definedName>
    <definedName name="_TAB2" localSheetId="4">#REF!</definedName>
    <definedName name="_TAB2" localSheetId="6">'3b. Príjmy a výdavky VS (%HDP)'!#REF!</definedName>
    <definedName name="_TAB2" localSheetId="9">'6. Vydavky VS (COFOG)'!#REF!</definedName>
    <definedName name="_TAB2" localSheetId="12">#REF!</definedName>
    <definedName name="_TAB2">#REF!</definedName>
    <definedName name="_Tab20" localSheetId="2">#REF!</definedName>
    <definedName name="_Tab20" localSheetId="4">#REF!</definedName>
    <definedName name="_Tab20" localSheetId="6">'3b. Príjmy a výdavky VS (%HDP)'!#REF!</definedName>
    <definedName name="_Tab20" localSheetId="9">'6. Vydavky VS (COFOG)'!#REF!</definedName>
    <definedName name="_Tab20" localSheetId="12">#REF!</definedName>
    <definedName name="_Tab20">#REF!</definedName>
    <definedName name="_Tab21" localSheetId="2">#REF!</definedName>
    <definedName name="_Tab21" localSheetId="4">#REF!</definedName>
    <definedName name="_Tab21" localSheetId="6">'3b. Príjmy a výdavky VS (%HDP)'!#REF!</definedName>
    <definedName name="_Tab21" localSheetId="9">'6. Vydavky VS (COFOG)'!#REF!</definedName>
    <definedName name="_Tab21" localSheetId="12">#REF!</definedName>
    <definedName name="_Tab21">#REF!</definedName>
    <definedName name="_Tab22" localSheetId="2">#REF!</definedName>
    <definedName name="_Tab22" localSheetId="4">#REF!</definedName>
    <definedName name="_Tab22" localSheetId="6">'3b. Príjmy a výdavky VS (%HDP)'!#REF!</definedName>
    <definedName name="_Tab22" localSheetId="9">'6. Vydavky VS (COFOG)'!#REF!</definedName>
    <definedName name="_Tab22" localSheetId="12">#REF!</definedName>
    <definedName name="_Tab22">#REF!</definedName>
    <definedName name="_Tab23" localSheetId="2">#REF!</definedName>
    <definedName name="_Tab23" localSheetId="4">#REF!</definedName>
    <definedName name="_Tab23" localSheetId="6">'3b. Príjmy a výdavky VS (%HDP)'!#REF!</definedName>
    <definedName name="_Tab23" localSheetId="9">'6. Vydavky VS (COFOG)'!#REF!</definedName>
    <definedName name="_Tab23" localSheetId="12">#REF!</definedName>
    <definedName name="_Tab23">#REF!</definedName>
    <definedName name="_Tab24" localSheetId="2">#REF!</definedName>
    <definedName name="_Tab24" localSheetId="4">#REF!</definedName>
    <definedName name="_Tab24" localSheetId="6">'3b. Príjmy a výdavky VS (%HDP)'!#REF!</definedName>
    <definedName name="_Tab24" localSheetId="9">'6. Vydavky VS (COFOG)'!#REF!</definedName>
    <definedName name="_Tab24" localSheetId="12">#REF!</definedName>
    <definedName name="_Tab24">#REF!</definedName>
    <definedName name="_Tab26" localSheetId="2">#REF!</definedName>
    <definedName name="_Tab26" localSheetId="4">#REF!</definedName>
    <definedName name="_Tab26" localSheetId="6">'3b. Príjmy a výdavky VS (%HDP)'!#REF!</definedName>
    <definedName name="_Tab26" localSheetId="9">'6. Vydavky VS (COFOG)'!#REF!</definedName>
    <definedName name="_Tab26" localSheetId="12">#REF!</definedName>
    <definedName name="_Tab26">#REF!</definedName>
    <definedName name="_Tab27" localSheetId="2">#REF!</definedName>
    <definedName name="_Tab27" localSheetId="4">#REF!</definedName>
    <definedName name="_Tab27" localSheetId="6">'3b. Príjmy a výdavky VS (%HDP)'!#REF!</definedName>
    <definedName name="_Tab27" localSheetId="9">'6. Vydavky VS (COFOG)'!#REF!</definedName>
    <definedName name="_Tab27" localSheetId="12">#REF!</definedName>
    <definedName name="_Tab27">#REF!</definedName>
    <definedName name="_Tab28" localSheetId="2">#REF!</definedName>
    <definedName name="_Tab28" localSheetId="4">#REF!</definedName>
    <definedName name="_Tab28" localSheetId="6">'3b. Príjmy a výdavky VS (%HDP)'!#REF!</definedName>
    <definedName name="_Tab28" localSheetId="9">'6. Vydavky VS (COFOG)'!#REF!</definedName>
    <definedName name="_Tab28" localSheetId="12">#REF!</definedName>
    <definedName name="_Tab28">#REF!</definedName>
    <definedName name="_Tab29" localSheetId="2">#REF!</definedName>
    <definedName name="_Tab29" localSheetId="4">#REF!</definedName>
    <definedName name="_Tab29" localSheetId="6">'3b. Príjmy a výdavky VS (%HDP)'!#REF!</definedName>
    <definedName name="_Tab29" localSheetId="9">'6. Vydavky VS (COFOG)'!#REF!</definedName>
    <definedName name="_Tab29" localSheetId="12">#REF!</definedName>
    <definedName name="_Tab29">#REF!</definedName>
    <definedName name="_TAB3" localSheetId="2">#REF!</definedName>
    <definedName name="_TAB3" localSheetId="4">#REF!</definedName>
    <definedName name="_TAB3" localSheetId="6">'3b. Príjmy a výdavky VS (%HDP)'!#REF!</definedName>
    <definedName name="_TAB3" localSheetId="9">'6. Vydavky VS (COFOG)'!#REF!</definedName>
    <definedName name="_TAB3" localSheetId="12">#REF!</definedName>
    <definedName name="_TAB3">#REF!</definedName>
    <definedName name="_Tab30" localSheetId="2">#REF!</definedName>
    <definedName name="_Tab30" localSheetId="4">#REF!</definedName>
    <definedName name="_Tab30" localSheetId="6">'3b. Príjmy a výdavky VS (%HDP)'!#REF!</definedName>
    <definedName name="_Tab30" localSheetId="9">'6. Vydavky VS (COFOG)'!#REF!</definedName>
    <definedName name="_Tab30" localSheetId="12">#REF!</definedName>
    <definedName name="_Tab30">#REF!</definedName>
    <definedName name="_Tab31" localSheetId="2">#REF!</definedName>
    <definedName name="_Tab31" localSheetId="4">#REF!</definedName>
    <definedName name="_Tab31" localSheetId="6">'3b. Príjmy a výdavky VS (%HDP)'!#REF!</definedName>
    <definedName name="_Tab31" localSheetId="9">'6. Vydavky VS (COFOG)'!#REF!</definedName>
    <definedName name="_Tab31" localSheetId="12">#REF!</definedName>
    <definedName name="_Tab31">#REF!</definedName>
    <definedName name="_Tab32" localSheetId="2">#REF!</definedName>
    <definedName name="_Tab32" localSheetId="4">#REF!</definedName>
    <definedName name="_Tab32" localSheetId="6">'3b. Príjmy a výdavky VS (%HDP)'!#REF!</definedName>
    <definedName name="_Tab32" localSheetId="9">'6. Vydavky VS (COFOG)'!#REF!</definedName>
    <definedName name="_Tab32" localSheetId="12">#REF!</definedName>
    <definedName name="_Tab32">#REF!</definedName>
    <definedName name="_Tab33" localSheetId="2">#REF!</definedName>
    <definedName name="_Tab33" localSheetId="4">#REF!</definedName>
    <definedName name="_Tab33" localSheetId="6">'3b. Príjmy a výdavky VS (%HDP)'!#REF!</definedName>
    <definedName name="_Tab33" localSheetId="9">'6. Vydavky VS (COFOG)'!#REF!</definedName>
    <definedName name="_Tab33" localSheetId="12">#REF!</definedName>
    <definedName name="_Tab33">#REF!</definedName>
    <definedName name="_Tab34" localSheetId="2">#REF!</definedName>
    <definedName name="_Tab34" localSheetId="4">#REF!</definedName>
    <definedName name="_Tab34" localSheetId="6">'3b. Príjmy a výdavky VS (%HDP)'!#REF!</definedName>
    <definedName name="_Tab34" localSheetId="9">'6. Vydavky VS (COFOG)'!#REF!</definedName>
    <definedName name="_Tab34" localSheetId="12">#REF!</definedName>
    <definedName name="_Tab34">#REF!</definedName>
    <definedName name="_Tab35" localSheetId="2">#REF!</definedName>
    <definedName name="_Tab35" localSheetId="4">#REF!</definedName>
    <definedName name="_Tab35" localSheetId="6">'3b. Príjmy a výdavky VS (%HDP)'!#REF!</definedName>
    <definedName name="_Tab35" localSheetId="9">'6. Vydavky VS (COFOG)'!#REF!</definedName>
    <definedName name="_Tab35" localSheetId="12">#REF!</definedName>
    <definedName name="_Tab35">#REF!</definedName>
    <definedName name="_TAB4" localSheetId="2">#REF!</definedName>
    <definedName name="_TAB4" localSheetId="4">#REF!</definedName>
    <definedName name="_TAB4" localSheetId="6">'3b. Príjmy a výdavky VS (%HDP)'!#REF!</definedName>
    <definedName name="_TAB4" localSheetId="9">'6. Vydavky VS (COFOG)'!#REF!</definedName>
    <definedName name="_TAB4" localSheetId="12">#REF!</definedName>
    <definedName name="_TAB4">#REF!</definedName>
    <definedName name="_TAB5" localSheetId="2">#REF!</definedName>
    <definedName name="_TAB5" localSheetId="4">#REF!</definedName>
    <definedName name="_TAB5" localSheetId="6">'3b. Príjmy a výdavky VS (%HDP)'!#REF!</definedName>
    <definedName name="_TAB5" localSheetId="9">'6. Vydavky VS (COFOG)'!#REF!</definedName>
    <definedName name="_TAB5" localSheetId="12">#REF!</definedName>
    <definedName name="_TAB5">#REF!</definedName>
    <definedName name="_tab6" localSheetId="2">#REF!</definedName>
    <definedName name="_tab6" localSheetId="4">#REF!</definedName>
    <definedName name="_tab6" localSheetId="6">'3b. Príjmy a výdavky VS (%HDP)'!#REF!</definedName>
    <definedName name="_tab6" localSheetId="9">'6. Vydavky VS (COFOG)'!#REF!</definedName>
    <definedName name="_tab6" localSheetId="12">#REF!</definedName>
    <definedName name="_tab6">#REF!</definedName>
    <definedName name="_TAB7" localSheetId="2">#REF!</definedName>
    <definedName name="_TAB7" localSheetId="4">#REF!</definedName>
    <definedName name="_TAB7" localSheetId="6">'3b. Príjmy a výdavky VS (%HDP)'!#REF!</definedName>
    <definedName name="_TAB7" localSheetId="9">'6. Vydavky VS (COFOG)'!#REF!</definedName>
    <definedName name="_TAB7" localSheetId="12">#REF!</definedName>
    <definedName name="_TAB7">#REF!</definedName>
    <definedName name="_TAB8" localSheetId="2">#REF!</definedName>
    <definedName name="_TAB8" localSheetId="4">#REF!</definedName>
    <definedName name="_TAB8" localSheetId="6">'3b. Príjmy a výdavky VS (%HDP)'!#REF!</definedName>
    <definedName name="_TAB8" localSheetId="9">'6. Vydavky VS (COFOG)'!#REF!</definedName>
    <definedName name="_TAB8" localSheetId="12">#REF!</definedName>
    <definedName name="_TAB8">#REF!</definedName>
    <definedName name="_tab9" localSheetId="2">#REF!</definedName>
    <definedName name="_tab9" localSheetId="4">#REF!</definedName>
    <definedName name="_tab9" localSheetId="6">'3b. Príjmy a výdavky VS (%HDP)'!#REF!</definedName>
    <definedName name="_tab9" localSheetId="9">'6. Vydavky VS (COFOG)'!#REF!</definedName>
    <definedName name="_tab9" localSheetId="12">#REF!</definedName>
    <definedName name="_tab9">#REF!</definedName>
    <definedName name="_TB41" localSheetId="2">#REF!</definedName>
    <definedName name="_TB41" localSheetId="4">#REF!</definedName>
    <definedName name="_TB41" localSheetId="6">'3b. Príjmy a výdavky VS (%HDP)'!#REF!</definedName>
    <definedName name="_TB41" localSheetId="9">'6. Vydavky VS (COFOG)'!#REF!</definedName>
    <definedName name="_TB41" localSheetId="12">#REF!</definedName>
    <definedName name="_TB41">#REF!</definedName>
    <definedName name="_WEO1" localSheetId="2">#REF!</definedName>
    <definedName name="_WEO1" localSheetId="4">#REF!</definedName>
    <definedName name="_WEO1" localSheetId="6">'3b. Príjmy a výdavky VS (%HDP)'!#REF!</definedName>
    <definedName name="_WEO1" localSheetId="9">'6. Vydavky VS (COFOG)'!#REF!</definedName>
    <definedName name="_WEO1" localSheetId="12">#REF!</definedName>
    <definedName name="_WEO1">#REF!</definedName>
    <definedName name="_WEO2" localSheetId="2">#REF!</definedName>
    <definedName name="_WEO2" localSheetId="4">#REF!</definedName>
    <definedName name="_WEO2" localSheetId="6">'3b. Príjmy a výdavky VS (%HDP)'!#REF!</definedName>
    <definedName name="_WEO2" localSheetId="9">'6. Vydavky VS (COFOG)'!#REF!</definedName>
    <definedName name="_WEO2" localSheetId="12">#REF!</definedName>
    <definedName name="_WEO2">#REF!</definedName>
    <definedName name="a" localSheetId="2">#REF!</definedName>
    <definedName name="a" localSheetId="4">#REF!</definedName>
    <definedName name="a" localSheetId="6">'3b. Príjmy a výdavky VS (%HDP)'!#REF!</definedName>
    <definedName name="a" localSheetId="9">'6. Vydavky VS (COFOG)'!#REF!</definedName>
    <definedName name="a" localSheetId="12">#REF!</definedName>
    <definedName name="a">#REF!</definedName>
    <definedName name="aaaaaaaaaaaaaa" localSheetId="2">[12]!aaaaaaaaaaaaaa</definedName>
    <definedName name="aaaaaaaaaaaaaa" localSheetId="4">[12]!aaaaaaaaaaaaaa</definedName>
    <definedName name="aaaaaaaaaaaaaa" localSheetId="6">[12]!aaaaaaaaaaaaaa</definedName>
    <definedName name="aaaaaaaaaaaaaa" localSheetId="9">[13]!aaaaaaaaaaaaaa</definedName>
    <definedName name="aaaaaaaaaaaaaa" localSheetId="12">[12]!aaaaaaaaaaaaaa</definedName>
    <definedName name="aaaaaaaaaaaaaa">[12]!aaaaaaaaaaaaaa</definedName>
    <definedName name="aas">[14]Contents!$A$1:$C$25</definedName>
    <definedName name="aloha" localSheetId="2" hidden="1">'[15]i2-KA'!#REF!</definedName>
    <definedName name="aloha" localSheetId="4" hidden="1">'[15]i2-KA'!#REF!</definedName>
    <definedName name="aloha" localSheetId="6" hidden="1">'[15]i2-KA'!#REF!</definedName>
    <definedName name="aloha" localSheetId="9" hidden="1">'[15]i2-KA'!#REF!</definedName>
    <definedName name="aloha" localSheetId="12" hidden="1">'[15]i2-KA'!#REF!</definedName>
    <definedName name="aloha" hidden="1">'[15]i2-KA'!#REF!</definedName>
    <definedName name="ANNUALNOM" localSheetId="2">#REF!</definedName>
    <definedName name="ANNUALNOM" localSheetId="4">#REF!</definedName>
    <definedName name="ANNUALNOM" localSheetId="6">'3b. Príjmy a výdavky VS (%HDP)'!#REF!</definedName>
    <definedName name="ANNUALNOM" localSheetId="9">'6. Vydavky VS (COFOG)'!#REF!</definedName>
    <definedName name="ANNUALNOM" localSheetId="12">#REF!</definedName>
    <definedName name="ANNUALNOM">#REF!</definedName>
    <definedName name="as">'[14]i-REER'!$A$2:$F$104</definedName>
    <definedName name="ASSUM" localSheetId="2">#REF!</definedName>
    <definedName name="ASSUM" localSheetId="4">#REF!</definedName>
    <definedName name="ASSUM" localSheetId="6">'3b. Príjmy a výdavky VS (%HDP)'!#REF!</definedName>
    <definedName name="ASSUM" localSheetId="9">'6. Vydavky VS (COFOG)'!#REF!</definedName>
    <definedName name="ASSUM" localSheetId="12">#REF!</definedName>
    <definedName name="ASSUM">#REF!</definedName>
    <definedName name="ASSUMB" localSheetId="2">#REF!</definedName>
    <definedName name="ASSUMB" localSheetId="4">#REF!</definedName>
    <definedName name="ASSUMB" localSheetId="6">'3b. Príjmy a výdavky VS (%HDP)'!#REF!</definedName>
    <definedName name="ASSUMB" localSheetId="9">'6. Vydavky VS (COFOG)'!#REF!</definedName>
    <definedName name="ASSUMB" localSheetId="12">#REF!</definedName>
    <definedName name="ASSUMB">#REF!</definedName>
    <definedName name="atrade" localSheetId="2">[11]!atrade</definedName>
    <definedName name="atrade" localSheetId="4">[11]!atrade</definedName>
    <definedName name="atrade" localSheetId="6">[11]!atrade</definedName>
    <definedName name="atrade" localSheetId="9">[11]!atrade</definedName>
    <definedName name="atrade" localSheetId="12">[11]!atrade</definedName>
    <definedName name="atrade">[11]!atrade</definedName>
    <definedName name="b" localSheetId="2">#REF!</definedName>
    <definedName name="b" localSheetId="4">#REF!</definedName>
    <definedName name="b" localSheetId="6">'3b. Príjmy a výdavky VS (%HDP)'!#REF!</definedName>
    <definedName name="b" localSheetId="9">'6. Vydavky VS (COFOG)'!#REF!</definedName>
    <definedName name="b" localSheetId="12">#REF!</definedName>
    <definedName name="b">#REF!</definedName>
    <definedName name="BAKLANBOPB" localSheetId="2">#REF!</definedName>
    <definedName name="BAKLANBOPB" localSheetId="4">#REF!</definedName>
    <definedName name="BAKLANBOPB" localSheetId="6">'3b. Príjmy a výdavky VS (%HDP)'!#REF!</definedName>
    <definedName name="BAKLANBOPB" localSheetId="9">'6. Vydavky VS (COFOG)'!#REF!</definedName>
    <definedName name="BAKLANBOPB" localSheetId="12">#REF!</definedName>
    <definedName name="BAKLANBOPB">#REF!</definedName>
    <definedName name="BAKLANDEBT2B" localSheetId="2">#REF!</definedName>
    <definedName name="BAKLANDEBT2B" localSheetId="4">#REF!</definedName>
    <definedName name="BAKLANDEBT2B" localSheetId="6">'3b. Príjmy a výdavky VS (%HDP)'!#REF!</definedName>
    <definedName name="BAKLANDEBT2B" localSheetId="9">'6. Vydavky VS (COFOG)'!#REF!</definedName>
    <definedName name="BAKLANDEBT2B" localSheetId="12">#REF!</definedName>
    <definedName name="BAKLANDEBT2B">#REF!</definedName>
    <definedName name="BAKLDEBT1B" localSheetId="2">#REF!</definedName>
    <definedName name="BAKLDEBT1B" localSheetId="4">#REF!</definedName>
    <definedName name="BAKLDEBT1B" localSheetId="6">'3b. Príjmy a výdavky VS (%HDP)'!#REF!</definedName>
    <definedName name="BAKLDEBT1B" localSheetId="9">'6. Vydavky VS (COFOG)'!#REF!</definedName>
    <definedName name="BAKLDEBT1B" localSheetId="12">#REF!</definedName>
    <definedName name="BAKLDEBT1B">#REF!</definedName>
    <definedName name="BASDAT" localSheetId="2">'[7]Annual Tables'!#REF!</definedName>
    <definedName name="BASDAT" localSheetId="4">'[7]Annual Tables'!#REF!</definedName>
    <definedName name="BASDAT" localSheetId="6">'[7]Annual Tables'!#REF!</definedName>
    <definedName name="BASDAT" localSheetId="9">'[7]Annual Tables'!#REF!</definedName>
    <definedName name="BASDAT" localSheetId="12">'[7]Annual Tables'!#REF!</definedName>
    <definedName name="BASDAT">'[7]Annual Tables'!#REF!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" localSheetId="9" hidden="1">{"Riqfin97",#N/A,FALSE,"Tran";"Riqfinpro",#N/A,FALSE,"Tran"}</definedName>
    <definedName name="bbb" hidden="1">{"Riqfin97",#N/A,FALSE,"Tran";"Riqfinpro",#N/A,FALSE,"Tran"}</definedName>
    <definedName name="bbbbbbbbbbbbbb" localSheetId="2">[12]!bbbbbbbbbbbbbb</definedName>
    <definedName name="bbbbbbbbbbbbbb" localSheetId="4">[12]!bbbbbbbbbbbbbb</definedName>
    <definedName name="bbbbbbbbbbbbbb" localSheetId="6">[12]!bbbbbbbbbbbbbb</definedName>
    <definedName name="bbbbbbbbbbbbbb" localSheetId="9">[13]!bbbbbbbbbbbbbb</definedName>
    <definedName name="bbbbbbbbbbbbbb" localSheetId="12">[12]!bbbbbbbbbbbbbb</definedName>
    <definedName name="bbbbbbbbbbbbbb">[12]!bbbbbbbbbbbbbb</definedName>
    <definedName name="BCA">#N/A</definedName>
    <definedName name="BCA_GDP">#N/A</definedName>
    <definedName name="BE">#N/A</definedName>
    <definedName name="BEA" localSheetId="2">'[16]WEO-BOP'!#REF!</definedName>
    <definedName name="BEA" localSheetId="4">'[16]WEO-BOP'!#REF!</definedName>
    <definedName name="BEA" localSheetId="6">'[16]WEO-BOP'!#REF!</definedName>
    <definedName name="BEA" localSheetId="9">'[16]WEO-BOP'!#REF!</definedName>
    <definedName name="BEA" localSheetId="12">'[16]WEO-BOP'!#REF!</definedName>
    <definedName name="BEA">'[16]WEO-BOP'!#REF!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2">#REF!</definedName>
    <definedName name="BEDE" localSheetId="4">#REF!</definedName>
    <definedName name="BEDE" localSheetId="6">'3b. Príjmy a výdavky VS (%HDP)'!#REF!</definedName>
    <definedName name="BEDE" localSheetId="9">'6. Vydavky VS (COFOG)'!#REF!</definedName>
    <definedName name="BEDE" localSheetId="12">#REF!</definedName>
    <definedName name="BEDE">#REF!</definedName>
    <definedName name="BER" localSheetId="2">'[16]WEO-BOP'!#REF!</definedName>
    <definedName name="BER" localSheetId="4">'[16]WEO-BOP'!#REF!</definedName>
    <definedName name="BER" localSheetId="6">'[16]WEO-BOP'!#REF!</definedName>
    <definedName name="BER" localSheetId="9">'[16]WEO-BOP'!#REF!</definedName>
    <definedName name="BER" localSheetId="12">'[16]WEO-BOP'!#REF!</definedName>
    <definedName name="BER">'[16]WEO-BOP'!#REF!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2">'[16]WEO-BOP'!#REF!</definedName>
    <definedName name="BFD" localSheetId="4">'[16]WEO-BOP'!#REF!</definedName>
    <definedName name="BFD" localSheetId="6">'[16]WEO-BOP'!#REF!</definedName>
    <definedName name="BFD" localSheetId="9">'[16]WEO-BOP'!#REF!</definedName>
    <definedName name="BFD" localSheetId="12">'[16]WEO-BOP'!#REF!</definedName>
    <definedName name="BFD">'[16]WEO-BOP'!#REF!</definedName>
    <definedName name="BFDI" localSheetId="2">'[16]WEO-BOP'!#REF!</definedName>
    <definedName name="BFDI" localSheetId="4">'[16]WEO-BOP'!#REF!</definedName>
    <definedName name="BFDI" localSheetId="6">'[16]WEO-BOP'!#REF!</definedName>
    <definedName name="BFDI" localSheetId="9">'[16]WEO-BOP'!#REF!</definedName>
    <definedName name="BFDI" localSheetId="12">'[16]WEO-BOP'!#REF!</definedName>
    <definedName name="BFDI">'[16]WEO-BOP'!#REF!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">[12]!BFLD_DF</definedName>
    <definedName name="BFLD_DF" localSheetId="4">[12]!BFLD_DF</definedName>
    <definedName name="BFLD_DF" localSheetId="6">[12]!BFLD_DF</definedName>
    <definedName name="BFLD_DF" localSheetId="9">[13]!BFLD_DF</definedName>
    <definedName name="BFLD_DF" localSheetId="12">[12]!BFLD_DF</definedName>
    <definedName name="BFLD_DF">[12]!BFLD_DF</definedName>
    <definedName name="BFLG">#N/A</definedName>
    <definedName name="BFLG_D">#N/A</definedName>
    <definedName name="BFLG_DF">#N/A</definedName>
    <definedName name="BFO" localSheetId="2">'[16]WEO-BOP'!#REF!</definedName>
    <definedName name="BFO" localSheetId="4">'[16]WEO-BOP'!#REF!</definedName>
    <definedName name="BFO" localSheetId="6">'[16]WEO-BOP'!#REF!</definedName>
    <definedName name="BFO" localSheetId="9">'[16]WEO-BOP'!#REF!</definedName>
    <definedName name="BFO" localSheetId="12">'[16]WEO-BOP'!#REF!</definedName>
    <definedName name="BFO">'[16]WEO-BOP'!#REF!</definedName>
    <definedName name="BFOA" localSheetId="2">'[16]WEO-BOP'!#REF!</definedName>
    <definedName name="BFOA" localSheetId="4">'[16]WEO-BOP'!#REF!</definedName>
    <definedName name="BFOA" localSheetId="6">'[16]WEO-BOP'!#REF!</definedName>
    <definedName name="BFOA" localSheetId="9">'[16]WEO-BOP'!#REF!</definedName>
    <definedName name="BFOA" localSheetId="12">'[16]WEO-BOP'!#REF!</definedName>
    <definedName name="BFOA">'[16]WEO-BOP'!#REF!</definedName>
    <definedName name="BFOAG" localSheetId="2">'[16]WEO-BOP'!#REF!</definedName>
    <definedName name="BFOAG" localSheetId="4">'[16]WEO-BOP'!#REF!</definedName>
    <definedName name="BFOAG" localSheetId="6">'[16]WEO-BOP'!#REF!</definedName>
    <definedName name="BFOAG" localSheetId="9">'[16]WEO-BOP'!#REF!</definedName>
    <definedName name="BFOAG" localSheetId="12">'[16]WEO-BOP'!#REF!</definedName>
    <definedName name="BFOAG">'[16]WEO-BOP'!#REF!</definedName>
    <definedName name="BFOG" localSheetId="2">'[16]WEO-BOP'!#REF!</definedName>
    <definedName name="BFOG" localSheetId="4">'[16]WEO-BOP'!#REF!</definedName>
    <definedName name="BFOG" localSheetId="6">'[16]WEO-BOP'!#REF!</definedName>
    <definedName name="BFOG" localSheetId="9">'[16]WEO-BOP'!#REF!</definedName>
    <definedName name="BFOG" localSheetId="12">'[16]WEO-BOP'!#REF!</definedName>
    <definedName name="BFOG">'[16]WEO-BOP'!#REF!</definedName>
    <definedName name="BFOL" localSheetId="2">'[16]WEO-BOP'!#REF!</definedName>
    <definedName name="BFOL" localSheetId="4">'[16]WEO-BOP'!#REF!</definedName>
    <definedName name="BFOL" localSheetId="6">'[16]WEO-BOP'!#REF!</definedName>
    <definedName name="BFOL" localSheetId="9">'[16]WEO-BOP'!#REF!</definedName>
    <definedName name="BFOL" localSheetId="12">'[16]WEO-BOP'!#REF!</definedName>
    <definedName name="BFOL">'[16]WEO-BOP'!#REF!</definedName>
    <definedName name="BFOL_B" localSheetId="2">'[16]WEO-BOP'!#REF!</definedName>
    <definedName name="BFOL_B" localSheetId="4">'[16]WEO-BOP'!#REF!</definedName>
    <definedName name="BFOL_B" localSheetId="6">'[16]WEO-BOP'!#REF!</definedName>
    <definedName name="BFOL_B" localSheetId="9">'[16]WEO-BOP'!#REF!</definedName>
    <definedName name="BFOL_B" localSheetId="12">'[16]WEO-BOP'!#REF!</definedName>
    <definedName name="BFOL_B">'[16]WEO-BOP'!#REF!</definedName>
    <definedName name="BFOL_G" localSheetId="2">'[16]WEO-BOP'!#REF!</definedName>
    <definedName name="BFOL_G" localSheetId="4">'[16]WEO-BOP'!#REF!</definedName>
    <definedName name="BFOL_G" localSheetId="6">'[16]WEO-BOP'!#REF!</definedName>
    <definedName name="BFOL_G" localSheetId="9">'[16]WEO-BOP'!#REF!</definedName>
    <definedName name="BFOL_G" localSheetId="12">'[16]WEO-BOP'!#REF!</definedName>
    <definedName name="BFOL_G">'[16]WEO-BOP'!#REF!</definedName>
    <definedName name="BFOLG" localSheetId="2">'[16]WEO-BOP'!#REF!</definedName>
    <definedName name="BFOLG" localSheetId="4">'[16]WEO-BOP'!#REF!</definedName>
    <definedName name="BFOLG" localSheetId="6">'[16]WEO-BOP'!#REF!</definedName>
    <definedName name="BFOLG" localSheetId="9">'[16]WEO-BOP'!#REF!</definedName>
    <definedName name="BFOLG" localSheetId="12">'[16]WEO-BOP'!#REF!</definedName>
    <definedName name="BFOLG">'[16]WEO-BOP'!#REF!</definedName>
    <definedName name="BFP" localSheetId="2">'[16]WEO-BOP'!#REF!</definedName>
    <definedName name="BFP" localSheetId="4">'[16]WEO-BOP'!#REF!</definedName>
    <definedName name="BFP" localSheetId="6">'[16]WEO-BOP'!#REF!</definedName>
    <definedName name="BFP" localSheetId="9">'[16]WEO-BOP'!#REF!</definedName>
    <definedName name="BFP" localSheetId="12">'[16]WEO-BOP'!#REF!</definedName>
    <definedName name="BFP">'[16]WEO-BOP'!#REF!</definedName>
    <definedName name="BFPA" localSheetId="2">'[16]WEO-BOP'!#REF!</definedName>
    <definedName name="BFPA" localSheetId="4">'[16]WEO-BOP'!#REF!</definedName>
    <definedName name="BFPA" localSheetId="6">'[16]WEO-BOP'!#REF!</definedName>
    <definedName name="BFPA" localSheetId="9">'[16]WEO-BOP'!#REF!</definedName>
    <definedName name="BFPA" localSheetId="12">'[16]WEO-BOP'!#REF!</definedName>
    <definedName name="BFPA">'[16]WEO-BOP'!#REF!</definedName>
    <definedName name="BFPAG" localSheetId="2">'[16]WEO-BOP'!#REF!</definedName>
    <definedName name="BFPAG" localSheetId="4">'[16]WEO-BOP'!#REF!</definedName>
    <definedName name="BFPAG" localSheetId="6">'[16]WEO-BOP'!#REF!</definedName>
    <definedName name="BFPAG" localSheetId="9">'[16]WEO-BOP'!#REF!</definedName>
    <definedName name="BFPAG" localSheetId="12">'[16]WEO-BOP'!#REF!</definedName>
    <definedName name="BFPAG">'[16]WEO-BOP'!#REF!</definedName>
    <definedName name="BFPG" localSheetId="2">'[16]WEO-BOP'!#REF!</definedName>
    <definedName name="BFPG" localSheetId="4">'[16]WEO-BOP'!#REF!</definedName>
    <definedName name="BFPG" localSheetId="6">'[16]WEO-BOP'!#REF!</definedName>
    <definedName name="BFPG" localSheetId="9">'[16]WEO-BOP'!#REF!</definedName>
    <definedName name="BFPG" localSheetId="12">'[16]WEO-BOP'!#REF!</definedName>
    <definedName name="BFPG">'[16]WEO-BOP'!#REF!</definedName>
    <definedName name="BFPL" localSheetId="2">'[16]WEO-BOP'!#REF!</definedName>
    <definedName name="BFPL" localSheetId="4">'[16]WEO-BOP'!#REF!</definedName>
    <definedName name="BFPL" localSheetId="6">'[16]WEO-BOP'!#REF!</definedName>
    <definedName name="BFPL" localSheetId="9">'[16]WEO-BOP'!#REF!</definedName>
    <definedName name="BFPL" localSheetId="12">'[16]WEO-BOP'!#REF!</definedName>
    <definedName name="BFPL">'[16]WEO-BOP'!#REF!</definedName>
    <definedName name="BFPLD" localSheetId="2">'[16]WEO-BOP'!#REF!</definedName>
    <definedName name="BFPLD" localSheetId="4">'[16]WEO-BOP'!#REF!</definedName>
    <definedName name="BFPLD" localSheetId="6">'[16]WEO-BOP'!#REF!</definedName>
    <definedName name="BFPLD" localSheetId="9">'[16]WEO-BOP'!#REF!</definedName>
    <definedName name="BFPLD" localSheetId="12">'[16]WEO-BOP'!#REF!</definedName>
    <definedName name="BFPLD">'[16]WEO-BOP'!#REF!</definedName>
    <definedName name="BFPLDG" localSheetId="2">'[16]WEO-BOP'!#REF!</definedName>
    <definedName name="BFPLDG" localSheetId="4">'[16]WEO-BOP'!#REF!</definedName>
    <definedName name="BFPLDG" localSheetId="6">'[16]WEO-BOP'!#REF!</definedName>
    <definedName name="BFPLDG" localSheetId="9">'[16]WEO-BOP'!#REF!</definedName>
    <definedName name="BFPLDG" localSheetId="12">'[16]WEO-BOP'!#REF!</definedName>
    <definedName name="BFPLDG">'[16]WEO-BOP'!#REF!</definedName>
    <definedName name="BFPLE" localSheetId="2">'[16]WEO-BOP'!#REF!</definedName>
    <definedName name="BFPLE" localSheetId="4">'[16]WEO-BOP'!#REF!</definedName>
    <definedName name="BFPLE" localSheetId="6">'[16]WEO-BOP'!#REF!</definedName>
    <definedName name="BFPLE" localSheetId="9">'[16]WEO-BOP'!#REF!</definedName>
    <definedName name="BFPLE" localSheetId="12">'[16]WEO-BOP'!#REF!</definedName>
    <definedName name="BFPLE">'[16]WEO-BOP'!#REF!</definedName>
    <definedName name="BFRA">#N/A</definedName>
    <definedName name="BGS" localSheetId="2">'[16]WEO-BOP'!#REF!</definedName>
    <definedName name="BGS" localSheetId="4">'[16]WEO-BOP'!#REF!</definedName>
    <definedName name="BGS" localSheetId="6">'[16]WEO-BOP'!#REF!</definedName>
    <definedName name="BGS" localSheetId="9">'[16]WEO-BOP'!#REF!</definedName>
    <definedName name="BGS" localSheetId="12">'[16]WEO-BOP'!#REF!</definedName>
    <definedName name="BGS">'[16]WEO-BOP'!#REF!</definedName>
    <definedName name="BI">#N/A</definedName>
    <definedName name="BID" localSheetId="2">'[16]WEO-BOP'!#REF!</definedName>
    <definedName name="BID" localSheetId="4">'[16]WEO-BOP'!#REF!</definedName>
    <definedName name="BID" localSheetId="6">'[16]WEO-BOP'!#REF!</definedName>
    <definedName name="BID" localSheetId="9">'[16]WEO-BOP'!#REF!</definedName>
    <definedName name="BID" localSheetId="12">'[16]WEO-BOP'!#REF!</definedName>
    <definedName name="BID">'[16]WEO-BOP'!#REF!</definedName>
    <definedName name="BK">#N/A</definedName>
    <definedName name="BKF">#N/A</definedName>
    <definedName name="BMG">[17]Q6!$E$28:$AH$28</definedName>
    <definedName name="BMII">#N/A</definedName>
    <definedName name="BMIIB">#N/A</definedName>
    <definedName name="BMIIG">#N/A</definedName>
    <definedName name="BMS" localSheetId="2">'[16]WEO-BOP'!#REF!</definedName>
    <definedName name="BMS" localSheetId="4">'[16]WEO-BOP'!#REF!</definedName>
    <definedName name="BMS" localSheetId="6">'[16]WEO-BOP'!#REF!</definedName>
    <definedName name="BMS" localSheetId="9">'[16]WEO-BOP'!#REF!</definedName>
    <definedName name="BMS" localSheetId="12">'[16]WEO-BOP'!#REF!</definedName>
    <definedName name="BMS">'[16]WEO-BOP'!#REF!</definedName>
    <definedName name="Bolivia" localSheetId="2">#REF!</definedName>
    <definedName name="Bolivia" localSheetId="4">#REF!</definedName>
    <definedName name="Bolivia" localSheetId="6">'3b. Príjmy a výdavky VS (%HDP)'!#REF!</definedName>
    <definedName name="Bolivia" localSheetId="9">'6. Vydavky VS (COFOG)'!#REF!</definedName>
    <definedName name="Bolivia" localSheetId="12">#REF!</definedName>
    <definedName name="Bolivia">#REF!</definedName>
    <definedName name="BOP">#N/A</definedName>
    <definedName name="BOPB" localSheetId="2">#REF!</definedName>
    <definedName name="BOPB" localSheetId="4">#REF!</definedName>
    <definedName name="BOPB" localSheetId="6">'3b. Príjmy a výdavky VS (%HDP)'!#REF!</definedName>
    <definedName name="BOPB" localSheetId="9">'6. Vydavky VS (COFOG)'!#REF!</definedName>
    <definedName name="BOPB" localSheetId="12">#REF!</definedName>
    <definedName name="BOPB">#REF!</definedName>
    <definedName name="BOPMEMOB" localSheetId="2">#REF!</definedName>
    <definedName name="BOPMEMOB" localSheetId="4">#REF!</definedName>
    <definedName name="BOPMEMOB" localSheetId="6">'3b. Príjmy a výdavky VS (%HDP)'!#REF!</definedName>
    <definedName name="BOPMEMOB" localSheetId="9">'6. Vydavky VS (COFOG)'!#REF!</definedName>
    <definedName name="BOPMEMOB" localSheetId="12">#REF!</definedName>
    <definedName name="BOPMEMOB">#REF!</definedName>
    <definedName name="BRASS" localSheetId="2">'[16]WEO-BOP'!#REF!</definedName>
    <definedName name="BRASS" localSheetId="4">'[16]WEO-BOP'!#REF!</definedName>
    <definedName name="BRASS" localSheetId="6">'[16]WEO-BOP'!#REF!</definedName>
    <definedName name="BRASS" localSheetId="9">'[16]WEO-BOP'!#REF!</definedName>
    <definedName name="BRASS" localSheetId="12">'[16]WEO-BOP'!#REF!</definedName>
    <definedName name="BRASS">'[16]WEO-BOP'!#REF!</definedName>
    <definedName name="Brazil" localSheetId="2">#REF!</definedName>
    <definedName name="Brazil" localSheetId="4">#REF!</definedName>
    <definedName name="Brazil" localSheetId="6">'3b. Príjmy a výdavky VS (%HDP)'!#REF!</definedName>
    <definedName name="Brazil" localSheetId="9">'6. Vydavky VS (COFOG)'!#REF!</definedName>
    <definedName name="Brazil" localSheetId="12">#REF!</definedName>
    <definedName name="Brazil">#REF!</definedName>
    <definedName name="BTR" localSheetId="2">'[16]WEO-BOP'!#REF!</definedName>
    <definedName name="BTR" localSheetId="4">'[16]WEO-BOP'!#REF!</definedName>
    <definedName name="BTR" localSheetId="6">'[16]WEO-BOP'!#REF!</definedName>
    <definedName name="BTR" localSheetId="9">'[16]WEO-BOP'!#REF!</definedName>
    <definedName name="BTR" localSheetId="12">'[16]WEO-BOP'!#REF!</definedName>
    <definedName name="BTR">'[16]WEO-BOP'!#REF!</definedName>
    <definedName name="BTRG" localSheetId="2">'[16]WEO-BOP'!#REF!</definedName>
    <definedName name="BTRG" localSheetId="4">'[16]WEO-BOP'!#REF!</definedName>
    <definedName name="BTRG" localSheetId="6">'[16]WEO-BOP'!#REF!</definedName>
    <definedName name="BTRG" localSheetId="9">'[16]WEO-BOP'!#REF!</definedName>
    <definedName name="BTRG" localSheetId="12">'[16]WEO-BOP'!#REF!</definedName>
    <definedName name="BTRG">'[16]WEO-BOP'!#REF!</definedName>
    <definedName name="BUDGET" localSheetId="2">#REF!</definedName>
    <definedName name="BUDGET" localSheetId="4">#REF!</definedName>
    <definedName name="BUDGET" localSheetId="6">'3b. Príjmy a výdavky VS (%HDP)'!#REF!</definedName>
    <definedName name="BUDGET" localSheetId="9">'6. Vydavky VS (COFOG)'!#REF!</definedName>
    <definedName name="BUDGET" localSheetId="12">#REF!</definedName>
    <definedName name="BUDGET">#REF!</definedName>
    <definedName name="Budget_expenditure" localSheetId="2">#REF!</definedName>
    <definedName name="Budget_expenditure" localSheetId="4">#REF!</definedName>
    <definedName name="Budget_expenditure" localSheetId="6">'3b. Príjmy a výdavky VS (%HDP)'!#REF!</definedName>
    <definedName name="Budget_expenditure" localSheetId="9">'6. Vydavky VS (COFOG)'!#REF!</definedName>
    <definedName name="Budget_expenditure" localSheetId="12">#REF!</definedName>
    <definedName name="Budget_expenditure">#REF!</definedName>
    <definedName name="Budget_revenue" localSheetId="2">#REF!</definedName>
    <definedName name="Budget_revenue" localSheetId="4">#REF!</definedName>
    <definedName name="Budget_revenue" localSheetId="6">'3b. Príjmy a výdavky VS (%HDP)'!#REF!</definedName>
    <definedName name="Budget_revenue" localSheetId="9">'6. Vydavky VS (COFOG)'!#REF!</definedName>
    <definedName name="Budget_revenue" localSheetId="12">#REF!</definedName>
    <definedName name="Budget_revenue">#REF!</definedName>
    <definedName name="BXG">[17]Q6!$E$26:$AH$26</definedName>
    <definedName name="BXS" localSheetId="2">'[16]WEO-BOP'!#REF!</definedName>
    <definedName name="BXS" localSheetId="4">'[16]WEO-BOP'!#REF!</definedName>
    <definedName name="BXS" localSheetId="6">'[16]WEO-BOP'!#REF!</definedName>
    <definedName name="BXS" localSheetId="9">'[16]WEO-BOP'!#REF!</definedName>
    <definedName name="BXS" localSheetId="12">'[16]WEO-BOP'!#REF!</definedName>
    <definedName name="BXS">'[16]WEO-BOP'!#REF!</definedName>
    <definedName name="BXTSAq" localSheetId="2">#REF!</definedName>
    <definedName name="BXTSAq" localSheetId="4">#REF!</definedName>
    <definedName name="BXTSAq" localSheetId="6">'3b. Príjmy a výdavky VS (%HDP)'!#REF!</definedName>
    <definedName name="BXTSAq" localSheetId="9">'6. Vydavky VS (COFOG)'!#REF!</definedName>
    <definedName name="BXTSAq" localSheetId="12">#REF!</definedName>
    <definedName name="BXTSAq">#REF!</definedName>
    <definedName name="CalcMCV_4" localSheetId="2">#REF!</definedName>
    <definedName name="CalcMCV_4" localSheetId="4">#REF!</definedName>
    <definedName name="CalcMCV_4" localSheetId="6">'3b. Príjmy a výdavky VS (%HDP)'!#REF!</definedName>
    <definedName name="CalcMCV_4" localSheetId="9">'6. Vydavky VS (COFOG)'!#REF!</definedName>
    <definedName name="CalcMCV_4" localSheetId="12">#REF!</definedName>
    <definedName name="CalcMCV_4">#REF!</definedName>
    <definedName name="calcNGS_NGDP">#N/A</definedName>
    <definedName name="CAPACCB" localSheetId="2">#REF!</definedName>
    <definedName name="CAPACCB" localSheetId="4">#REF!</definedName>
    <definedName name="CAPACCB" localSheetId="6">'3b. Príjmy a výdavky VS (%HDP)'!#REF!</definedName>
    <definedName name="CAPACCB" localSheetId="9">'6. Vydavky VS (COFOG)'!#REF!</definedName>
    <definedName name="CAPACCB" localSheetId="12">#REF!</definedName>
    <definedName name="CAPACCB">#REF!</definedName>
    <definedName name="cc" localSheetId="9" hidden="1">{"Riqfin97",#N/A,FALSE,"Tran";"Riqfinpro",#N/A,FALSE,"Tran"}</definedName>
    <definedName name="cc" hidden="1">{"Riqfin97",#N/A,FALSE,"Tran";"Riqfinpro",#N/A,FALSE,"Tran"}</definedName>
    <definedName name="ccc" localSheetId="9" hidden="1">{"Riqfin97",#N/A,FALSE,"Tran";"Riqfinpro",#N/A,FALSE,"Tran"}</definedName>
    <definedName name="ccc" hidden="1">{"Riqfin97",#N/A,FALSE,"Tran";"Riqfinpro",#N/A,FALSE,"Tran"}</definedName>
    <definedName name="CCODE" localSheetId="2">#REF!</definedName>
    <definedName name="CCODE" localSheetId="4">#REF!</definedName>
    <definedName name="CCODE" localSheetId="6">'3b. Príjmy a výdavky VS (%HDP)'!#REF!</definedName>
    <definedName name="CCODE" localSheetId="9">'6. Vydavky VS (COFOG)'!#REF!</definedName>
    <definedName name="CCODE" localSheetId="12">#REF!</definedName>
    <definedName name="CCODE">#REF!</definedName>
    <definedName name="cgb" localSheetId="2">#REF!</definedName>
    <definedName name="cgb" localSheetId="4">#REF!</definedName>
    <definedName name="cgb" localSheetId="6">'3b. Príjmy a výdavky VS (%HDP)'!#REF!</definedName>
    <definedName name="cgb" localSheetId="9">'6. Vydavky VS (COFOG)'!#REF!</definedName>
    <definedName name="cgb" localSheetId="12">#REF!</definedName>
    <definedName name="cgb">#REF!</definedName>
    <definedName name="cge" localSheetId="2">#REF!</definedName>
    <definedName name="cge" localSheetId="4">#REF!</definedName>
    <definedName name="cge" localSheetId="6">'3b. Príjmy a výdavky VS (%HDP)'!#REF!</definedName>
    <definedName name="cge" localSheetId="9">'6. Vydavky VS (COFOG)'!#REF!</definedName>
    <definedName name="cge" localSheetId="12">#REF!</definedName>
    <definedName name="cge">#REF!</definedName>
    <definedName name="cgr" localSheetId="2">#REF!</definedName>
    <definedName name="cgr" localSheetId="4">#REF!</definedName>
    <definedName name="cgr" localSheetId="6">'3b. Príjmy a výdavky VS (%HDP)'!#REF!</definedName>
    <definedName name="cgr" localSheetId="9">'6. Vydavky VS (COFOG)'!#REF!</definedName>
    <definedName name="cgr" localSheetId="12">#REF!</definedName>
    <definedName name="cgr">#REF!</definedName>
    <definedName name="CONCK" localSheetId="2">#REF!</definedName>
    <definedName name="CONCK" localSheetId="4">#REF!</definedName>
    <definedName name="CONCK" localSheetId="6">'3b. Príjmy a výdavky VS (%HDP)'!#REF!</definedName>
    <definedName name="CONCK" localSheetId="9">'6. Vydavky VS (COFOG)'!#REF!</definedName>
    <definedName name="CONCK" localSheetId="12">#REF!</definedName>
    <definedName name="CONCK">#REF!</definedName>
    <definedName name="Cons" localSheetId="2">#REF!</definedName>
    <definedName name="Cons" localSheetId="4">#REF!</definedName>
    <definedName name="Cons" localSheetId="6">'3b. Príjmy a výdavky VS (%HDP)'!#REF!</definedName>
    <definedName name="Cons" localSheetId="9">'6. Vydavky VS (COFOG)'!#REF!</definedName>
    <definedName name="Cons" localSheetId="12">#REF!</definedName>
    <definedName name="Cons">#REF!</definedName>
    <definedName name="CORULCSA" localSheetId="9">[18]E!$V$15:$V$98</definedName>
    <definedName name="CORULCSA">[19]E!$V$15:$V$98</definedName>
    <definedName name="CurrVintage">[20]Current!$D$66</definedName>
    <definedName name="d">"Graf 5"</definedName>
    <definedName name="DABproj">#N/A</definedName>
    <definedName name="DAGproj">#N/A</definedName>
    <definedName name="daily_interest_rates" localSheetId="2">'[21]daily calculations'!#REF!</definedName>
    <definedName name="daily_interest_rates" localSheetId="4">'[21]daily calculations'!#REF!</definedName>
    <definedName name="daily_interest_rates" localSheetId="6">'[21]daily calculations'!#REF!</definedName>
    <definedName name="daily_interest_rates" localSheetId="9">'[22]daily calculations'!#REF!</definedName>
    <definedName name="daily_interest_rates" localSheetId="12">'[21]daily calculations'!#REF!</definedName>
    <definedName name="daily_interest_rates">'[21]daily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2">#REF!</definedName>
    <definedName name="data_area" localSheetId="4">#REF!</definedName>
    <definedName name="data_area" localSheetId="6">'3b. Príjmy a výdavky VS (%HDP)'!#REF!</definedName>
    <definedName name="data_area" localSheetId="9">'6. Vydavky VS (COFOG)'!#REF!</definedName>
    <definedName name="data_area" localSheetId="12">#REF!</definedName>
    <definedName name="data_area">#REF!</definedName>
    <definedName name="_xlnm.Database" localSheetId="2">#REF!</definedName>
    <definedName name="_xlnm.Database" localSheetId="4">#REF!</definedName>
    <definedName name="_xlnm.Database" localSheetId="6">'3b. Príjmy a výdavky VS (%HDP)'!#REF!</definedName>
    <definedName name="_xlnm.Database" localSheetId="9">'6. Vydavky VS (COFOG)'!#REF!</definedName>
    <definedName name="_xlnm.Database" localSheetId="12">#REF!</definedName>
    <definedName name="_xlnm.Database">#REF!</definedName>
    <definedName name="DATB" localSheetId="9">[1]REER!$B$144:$B$240</definedName>
    <definedName name="DATB">[2]REER!$B$144:$B$240</definedName>
    <definedName name="datcr" localSheetId="2">'[6]Tab ann curr'!#REF!</definedName>
    <definedName name="datcr" localSheetId="4">'[6]Tab ann curr'!#REF!</definedName>
    <definedName name="datcr" localSheetId="6">'[6]Tab ann curr'!#REF!</definedName>
    <definedName name="datcr" localSheetId="9">'[6]Tab ann curr'!#REF!</definedName>
    <definedName name="datcr" localSheetId="12">'[6]Tab ann curr'!#REF!</definedName>
    <definedName name="datcr">'[6]Tab ann curr'!#REF!</definedName>
    <definedName name="date" localSheetId="2">#REF!</definedName>
    <definedName name="date" localSheetId="4">#REF!</definedName>
    <definedName name="date" localSheetId="6">'3b. Príjmy a výdavky VS (%HDP)'!#REF!</definedName>
    <definedName name="date" localSheetId="9">'6. Vydavky VS (COFOG)'!#REF!</definedName>
    <definedName name="date" localSheetId="12">#REF!</definedName>
    <definedName name="date">#REF!</definedName>
    <definedName name="date_EXP">[23]Sheet1!$B$1:$G$1</definedName>
    <definedName name="date_FISC" localSheetId="2">#REF!</definedName>
    <definedName name="date_FISC" localSheetId="4">#REF!</definedName>
    <definedName name="date_FISC" localSheetId="6">'3b. Príjmy a výdavky VS (%HDP)'!#REF!</definedName>
    <definedName name="date_FISC" localSheetId="9">'6. Vydavky VS (COFOG)'!#REF!</definedName>
    <definedName name="date_FISC" localSheetId="12">#REF!</definedName>
    <definedName name="date_FISC">#REF!</definedName>
    <definedName name="dateIntLiq" localSheetId="2">#REF!</definedName>
    <definedName name="dateIntLiq" localSheetId="4">#REF!</definedName>
    <definedName name="dateIntLiq" localSheetId="6">'3b. Príjmy a výdavky VS (%HDP)'!#REF!</definedName>
    <definedName name="dateIntLiq" localSheetId="9">'6. Vydavky VS (COFOG)'!#REF!</definedName>
    <definedName name="dateIntLiq" localSheetId="12">#REF!</definedName>
    <definedName name="dateIntLiq">#REF!</definedName>
    <definedName name="dateMoney" localSheetId="2">#REF!</definedName>
    <definedName name="dateMoney" localSheetId="4">#REF!</definedName>
    <definedName name="dateMoney" localSheetId="6">'3b. Príjmy a výdavky VS (%HDP)'!#REF!</definedName>
    <definedName name="dateMoney" localSheetId="9">'6. Vydavky VS (COFOG)'!#REF!</definedName>
    <definedName name="dateMoney" localSheetId="12">#REF!</definedName>
    <definedName name="dateMoney">#REF!</definedName>
    <definedName name="dateprofit" localSheetId="9">[1]C!$A$9:$A$125</definedName>
    <definedName name="dateprofit">[2]C!$A$9:$A$125</definedName>
    <definedName name="dateRates" localSheetId="2">#REF!</definedName>
    <definedName name="dateRates" localSheetId="4">#REF!</definedName>
    <definedName name="dateRates" localSheetId="6">'3b. Príjmy a výdavky VS (%HDP)'!#REF!</definedName>
    <definedName name="dateRates" localSheetId="9">'6. Vydavky VS (COFOG)'!#REF!</definedName>
    <definedName name="dateRates" localSheetId="12">#REF!</definedName>
    <definedName name="dateRates">#REF!</definedName>
    <definedName name="dateRawQ" localSheetId="2">'[24]Raw Data'!#REF!</definedName>
    <definedName name="dateRawQ" localSheetId="4">'[24]Raw Data'!#REF!</definedName>
    <definedName name="dateRawQ" localSheetId="6">'[24]Raw Data'!#REF!</definedName>
    <definedName name="dateRawQ" localSheetId="9">'[24]Raw Data'!#REF!</definedName>
    <definedName name="dateRawQ" localSheetId="12">'[24]Raw Data'!#REF!</definedName>
    <definedName name="dateRawQ">'[24]Raw Data'!#REF!</definedName>
    <definedName name="dateReal" localSheetId="2">#REF!</definedName>
    <definedName name="dateReal" localSheetId="4">#REF!</definedName>
    <definedName name="dateReal" localSheetId="6">'3b. Príjmy a výdavky VS (%HDP)'!#REF!</definedName>
    <definedName name="dateReal" localSheetId="9">'6. Vydavky VS (COFOG)'!#REF!</definedName>
    <definedName name="dateReal" localSheetId="12">#REF!</definedName>
    <definedName name="dateReal">#REF!</definedName>
    <definedName name="dates" localSheetId="2">#REF!</definedName>
    <definedName name="dates" localSheetId="4">#REF!</definedName>
    <definedName name="dates" localSheetId="6">'3b. Príjmy a výdavky VS (%HDP)'!#REF!</definedName>
    <definedName name="dates" localSheetId="9">'6. Vydavky VS (COFOG)'!#REF!</definedName>
    <definedName name="dates" localSheetId="12">#REF!</definedName>
    <definedName name="dates">#REF!</definedName>
    <definedName name="dates_w" localSheetId="2">#REF!</definedName>
    <definedName name="dates_w" localSheetId="4">#REF!</definedName>
    <definedName name="dates_w" localSheetId="6">'3b. Príjmy a výdavky VS (%HDP)'!#REF!</definedName>
    <definedName name="dates_w" localSheetId="9">'6. Vydavky VS (COFOG)'!#REF!</definedName>
    <definedName name="dates_w" localSheetId="12">#REF!</definedName>
    <definedName name="dates_w">#REF!</definedName>
    <definedName name="dates1" localSheetId="2">#REF!</definedName>
    <definedName name="dates1" localSheetId="4">#REF!</definedName>
    <definedName name="dates1" localSheetId="6">'3b. Príjmy a výdavky VS (%HDP)'!#REF!</definedName>
    <definedName name="dates1" localSheetId="9">'6. Vydavky VS (COFOG)'!#REF!</definedName>
    <definedName name="dates1" localSheetId="12">#REF!</definedName>
    <definedName name="dates1">#REF!</definedName>
    <definedName name="dates2" localSheetId="2">#REF!</definedName>
    <definedName name="dates2" localSheetId="4">#REF!</definedName>
    <definedName name="dates2" localSheetId="6">'3b. Príjmy a výdavky VS (%HDP)'!#REF!</definedName>
    <definedName name="dates2" localSheetId="9">'6. Vydavky VS (COFOG)'!#REF!</definedName>
    <definedName name="dates2" localSheetId="12">#REF!</definedName>
    <definedName name="dates2">#REF!</definedName>
    <definedName name="datesb" localSheetId="9">[18]B!$B$20:$B$134</definedName>
    <definedName name="datesb">[19]B!$B$20:$B$134</definedName>
    <definedName name="datesc" localSheetId="2">#REF!</definedName>
    <definedName name="datesc" localSheetId="4">#REF!</definedName>
    <definedName name="datesc" localSheetId="6">'3b. Príjmy a výdavky VS (%HDP)'!#REF!</definedName>
    <definedName name="datesc" localSheetId="9">'6. Vydavky VS (COFOG)'!#REF!</definedName>
    <definedName name="datesc" localSheetId="12">#REF!</definedName>
    <definedName name="datesc">#REF!</definedName>
    <definedName name="datesd" localSheetId="2">#REF!</definedName>
    <definedName name="datesd" localSheetId="4">#REF!</definedName>
    <definedName name="datesd" localSheetId="6">'3b. Príjmy a výdavky VS (%HDP)'!#REF!</definedName>
    <definedName name="datesd" localSheetId="9">'6. Vydavky VS (COFOG)'!#REF!</definedName>
    <definedName name="datesd" localSheetId="12">#REF!</definedName>
    <definedName name="datesd">#REF!</definedName>
    <definedName name="DATESG" localSheetId="2">#REF!</definedName>
    <definedName name="DATESG" localSheetId="4">#REF!</definedName>
    <definedName name="DATESG" localSheetId="6">'3b. Príjmy a výdavky VS (%HDP)'!#REF!</definedName>
    <definedName name="DATESG" localSheetId="9">'6. Vydavky VS (COFOG)'!#REF!</definedName>
    <definedName name="DATESG" localSheetId="12">#REF!</definedName>
    <definedName name="DATESG">#REF!</definedName>
    <definedName name="datesm" localSheetId="2">#REF!</definedName>
    <definedName name="datesm" localSheetId="4">#REF!</definedName>
    <definedName name="datesm" localSheetId="6">'3b. Príjmy a výdavky VS (%HDP)'!#REF!</definedName>
    <definedName name="datesm" localSheetId="9">'6. Vydavky VS (COFOG)'!#REF!</definedName>
    <definedName name="datesm" localSheetId="12">#REF!</definedName>
    <definedName name="datesm">#REF!</definedName>
    <definedName name="datesq" localSheetId="2">#REF!</definedName>
    <definedName name="datesq" localSheetId="4">#REF!</definedName>
    <definedName name="datesq" localSheetId="6">'3b. Príjmy a výdavky VS (%HDP)'!#REF!</definedName>
    <definedName name="datesq" localSheetId="9">'6. Vydavky VS (COFOG)'!#REF!</definedName>
    <definedName name="datesq" localSheetId="12">#REF!</definedName>
    <definedName name="datesq">#REF!</definedName>
    <definedName name="datesr" localSheetId="2">#REF!</definedName>
    <definedName name="datesr" localSheetId="4">#REF!</definedName>
    <definedName name="datesr" localSheetId="6">'3b. Príjmy a výdavky VS (%HDP)'!#REF!</definedName>
    <definedName name="datesr" localSheetId="9">'6. Vydavky VS (COFOG)'!#REF!</definedName>
    <definedName name="datesr" localSheetId="12">#REF!</definedName>
    <definedName name="datesr">#REF!</definedName>
    <definedName name="datestran" localSheetId="9">[18]transfer!$A$9:$A$116</definedName>
    <definedName name="datestran">[19]transfer!$A$9:$A$116</definedName>
    <definedName name="datgdp" localSheetId="2">#REF!</definedName>
    <definedName name="datgdp" localSheetId="4">#REF!</definedName>
    <definedName name="datgdp" localSheetId="6">'3b. Príjmy a výdavky VS (%HDP)'!#REF!</definedName>
    <definedName name="datgdp" localSheetId="9">'6. Vydavky VS (COFOG)'!#REF!</definedName>
    <definedName name="datgdp" localSheetId="12">#REF!</definedName>
    <definedName name="datgdp">#REF!</definedName>
    <definedName name="datin1" localSheetId="9">[1]REER!$B$9:$B$119</definedName>
    <definedName name="datin1">[2]REER!$B$9:$B$119</definedName>
    <definedName name="datin2" localSheetId="9">[1]REER!$B$144:$B$253</definedName>
    <definedName name="datin2">[2]REER!$B$144:$B$253</definedName>
    <definedName name="datq" localSheetId="2">#REF!</definedName>
    <definedName name="datq" localSheetId="4">#REF!</definedName>
    <definedName name="datq" localSheetId="6">'3b. Príjmy a výdavky VS (%HDP)'!#REF!</definedName>
    <definedName name="datq" localSheetId="9">'6. Vydavky VS (COFOG)'!#REF!</definedName>
    <definedName name="datq" localSheetId="12">#REF!</definedName>
    <definedName name="datq">#REF!</definedName>
    <definedName name="datq1" localSheetId="2">#REF!</definedName>
    <definedName name="datq1" localSheetId="4">#REF!</definedName>
    <definedName name="datq1" localSheetId="6">'3b. Príjmy a výdavky VS (%HDP)'!#REF!</definedName>
    <definedName name="datq1" localSheetId="9">'6. Vydavky VS (COFOG)'!#REF!</definedName>
    <definedName name="datq1" localSheetId="12">#REF!</definedName>
    <definedName name="datq1">#REF!</definedName>
    <definedName name="datq2" localSheetId="2">#REF!</definedName>
    <definedName name="datq2" localSheetId="4">#REF!</definedName>
    <definedName name="datq2" localSheetId="6">'3b. Príjmy a výdavky VS (%HDP)'!#REF!</definedName>
    <definedName name="datq2" localSheetId="9">'6. Vydavky VS (COFOG)'!#REF!</definedName>
    <definedName name="datq2" localSheetId="12">#REF!</definedName>
    <definedName name="datq2">#REF!</definedName>
    <definedName name="datreer" localSheetId="9">[1]REER!$B$144:$B$258</definedName>
    <definedName name="datreer">[2]REER!$B$144:$B$258</definedName>
    <definedName name="datt" localSheetId="2">#REF!</definedName>
    <definedName name="datt" localSheetId="4">#REF!</definedName>
    <definedName name="datt" localSheetId="6">'3b. Príjmy a výdavky VS (%HDP)'!#REF!</definedName>
    <definedName name="datt" localSheetId="9">'6. Vydavky VS (COFOG)'!#REF!</definedName>
    <definedName name="datt" localSheetId="12">#REF!</definedName>
    <definedName name="datt">#REF!</definedName>
    <definedName name="DBproj">#N/A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9" hidden="1">{"Riqfin97",#N/A,FALSE,"Tran";"Riqfinpro",#N/A,FALSE,"Tran"}</definedName>
    <definedName name="ddd" hidden="1">{"Riqfin97",#N/A,FALSE,"Tran";"Riqfinpro",#N/A,FALSE,"Tran"}</definedName>
    <definedName name="debt" localSheetId="2">#REF!</definedName>
    <definedName name="debt" localSheetId="4">#REF!</definedName>
    <definedName name="debt" localSheetId="6">'3b. Príjmy a výdavky VS (%HDP)'!#REF!</definedName>
    <definedName name="debt" localSheetId="9">'6. Vydavky VS (COFOG)'!#REF!</definedName>
    <definedName name="debt" localSheetId="12">#REF!</definedName>
    <definedName name="debt">#REF!</definedName>
    <definedName name="DEBT1" localSheetId="2">#REF!</definedName>
    <definedName name="DEBT1" localSheetId="4">#REF!</definedName>
    <definedName name="DEBT1" localSheetId="6">'3b. Príjmy a výdavky VS (%HDP)'!#REF!</definedName>
    <definedName name="DEBT1" localSheetId="9">'6. Vydavky VS (COFOG)'!#REF!</definedName>
    <definedName name="DEBT1" localSheetId="12">#REF!</definedName>
    <definedName name="DEBT1">#REF!</definedName>
    <definedName name="DEBT10" localSheetId="2">#REF!</definedName>
    <definedName name="DEBT10" localSheetId="4">#REF!</definedName>
    <definedName name="DEBT10" localSheetId="6">'3b. Príjmy a výdavky VS (%HDP)'!#REF!</definedName>
    <definedName name="DEBT10" localSheetId="9">'6. Vydavky VS (COFOG)'!#REF!</definedName>
    <definedName name="DEBT10" localSheetId="12">#REF!</definedName>
    <definedName name="DEBT10">#REF!</definedName>
    <definedName name="DEBT11" localSheetId="2">#REF!</definedName>
    <definedName name="DEBT11" localSheetId="4">#REF!</definedName>
    <definedName name="DEBT11" localSheetId="6">'3b. Príjmy a výdavky VS (%HDP)'!#REF!</definedName>
    <definedName name="DEBT11" localSheetId="9">'6. Vydavky VS (COFOG)'!#REF!</definedName>
    <definedName name="DEBT11" localSheetId="12">#REF!</definedName>
    <definedName name="DEBT11">#REF!</definedName>
    <definedName name="DEBT12" localSheetId="2">#REF!</definedName>
    <definedName name="DEBT12" localSheetId="4">#REF!</definedName>
    <definedName name="DEBT12" localSheetId="6">'3b. Príjmy a výdavky VS (%HDP)'!#REF!</definedName>
    <definedName name="DEBT12" localSheetId="9">'6. Vydavky VS (COFOG)'!#REF!</definedName>
    <definedName name="DEBT12" localSheetId="12">#REF!</definedName>
    <definedName name="DEBT12">#REF!</definedName>
    <definedName name="DEBT13" localSheetId="2">#REF!</definedName>
    <definedName name="DEBT13" localSheetId="4">#REF!</definedName>
    <definedName name="DEBT13" localSheetId="6">'3b. Príjmy a výdavky VS (%HDP)'!#REF!</definedName>
    <definedName name="DEBT13" localSheetId="9">'6. Vydavky VS (COFOG)'!#REF!</definedName>
    <definedName name="DEBT13" localSheetId="12">#REF!</definedName>
    <definedName name="DEBT13">#REF!</definedName>
    <definedName name="DEBT14" localSheetId="2">#REF!</definedName>
    <definedName name="DEBT14" localSheetId="4">#REF!</definedName>
    <definedName name="DEBT14" localSheetId="6">'3b. Príjmy a výdavky VS (%HDP)'!#REF!</definedName>
    <definedName name="DEBT14" localSheetId="9">'6. Vydavky VS (COFOG)'!#REF!</definedName>
    <definedName name="DEBT14" localSheetId="12">#REF!</definedName>
    <definedName name="DEBT14">#REF!</definedName>
    <definedName name="DEBT15" localSheetId="2">#REF!</definedName>
    <definedName name="DEBT15" localSheetId="4">#REF!</definedName>
    <definedName name="DEBT15" localSheetId="6">'3b. Príjmy a výdavky VS (%HDP)'!#REF!</definedName>
    <definedName name="DEBT15" localSheetId="9">'6. Vydavky VS (COFOG)'!#REF!</definedName>
    <definedName name="DEBT15" localSheetId="12">#REF!</definedName>
    <definedName name="DEBT15">#REF!</definedName>
    <definedName name="DEBT16" localSheetId="2">#REF!</definedName>
    <definedName name="DEBT16" localSheetId="4">#REF!</definedName>
    <definedName name="DEBT16" localSheetId="6">'3b. Príjmy a výdavky VS (%HDP)'!#REF!</definedName>
    <definedName name="DEBT16" localSheetId="9">'6. Vydavky VS (COFOG)'!#REF!</definedName>
    <definedName name="DEBT16" localSheetId="12">#REF!</definedName>
    <definedName name="DEBT16">#REF!</definedName>
    <definedName name="DEBT1B" localSheetId="2">#REF!</definedName>
    <definedName name="DEBT1B" localSheetId="4">#REF!</definedName>
    <definedName name="DEBT1B" localSheetId="6">'3b. Príjmy a výdavky VS (%HDP)'!#REF!</definedName>
    <definedName name="DEBT1B" localSheetId="9">'6. Vydavky VS (COFOG)'!#REF!</definedName>
    <definedName name="DEBT1B" localSheetId="12">#REF!</definedName>
    <definedName name="DEBT1B">#REF!</definedName>
    <definedName name="DEBT2" localSheetId="2">#REF!</definedName>
    <definedName name="DEBT2" localSheetId="4">#REF!</definedName>
    <definedName name="DEBT2" localSheetId="6">'3b. Príjmy a výdavky VS (%HDP)'!#REF!</definedName>
    <definedName name="DEBT2" localSheetId="9">'6. Vydavky VS (COFOG)'!#REF!</definedName>
    <definedName name="DEBT2" localSheetId="12">#REF!</definedName>
    <definedName name="DEBT2">#REF!</definedName>
    <definedName name="DEBT2B" localSheetId="2">#REF!</definedName>
    <definedName name="DEBT2B" localSheetId="4">#REF!</definedName>
    <definedName name="DEBT2B" localSheetId="6">'3b. Príjmy a výdavky VS (%HDP)'!#REF!</definedName>
    <definedName name="DEBT2B" localSheetId="9">'6. Vydavky VS (COFOG)'!#REF!</definedName>
    <definedName name="DEBT2B" localSheetId="12">#REF!</definedName>
    <definedName name="DEBT2B">#REF!</definedName>
    <definedName name="DEBT3" localSheetId="2">#REF!</definedName>
    <definedName name="DEBT3" localSheetId="4">#REF!</definedName>
    <definedName name="DEBT3" localSheetId="6">'3b. Príjmy a výdavky VS (%HDP)'!#REF!</definedName>
    <definedName name="DEBT3" localSheetId="9">'6. Vydavky VS (COFOG)'!#REF!</definedName>
    <definedName name="DEBT3" localSheetId="12">#REF!</definedName>
    <definedName name="DEBT3">#REF!</definedName>
    <definedName name="DEBT4" localSheetId="2">#REF!</definedName>
    <definedName name="DEBT4" localSheetId="4">#REF!</definedName>
    <definedName name="DEBT4" localSheetId="6">'3b. Príjmy a výdavky VS (%HDP)'!#REF!</definedName>
    <definedName name="DEBT4" localSheetId="9">'6. Vydavky VS (COFOG)'!#REF!</definedName>
    <definedName name="DEBT4" localSheetId="12">#REF!</definedName>
    <definedName name="DEBT4">#REF!</definedName>
    <definedName name="DEBT5" localSheetId="2">#REF!</definedName>
    <definedName name="DEBT5" localSheetId="4">#REF!</definedName>
    <definedName name="DEBT5" localSheetId="6">'3b. Príjmy a výdavky VS (%HDP)'!#REF!</definedName>
    <definedName name="DEBT5" localSheetId="9">'6. Vydavky VS (COFOG)'!#REF!</definedName>
    <definedName name="DEBT5" localSheetId="12">#REF!</definedName>
    <definedName name="DEBT5">#REF!</definedName>
    <definedName name="DEBT6" localSheetId="2">#REF!</definedName>
    <definedName name="DEBT6" localSheetId="4">#REF!</definedName>
    <definedName name="DEBT6" localSheetId="6">'3b. Príjmy a výdavky VS (%HDP)'!#REF!</definedName>
    <definedName name="DEBT6" localSheetId="9">'6. Vydavky VS (COFOG)'!#REF!</definedName>
    <definedName name="DEBT6" localSheetId="12">#REF!</definedName>
    <definedName name="DEBT6">#REF!</definedName>
    <definedName name="DEBT7" localSheetId="2">#REF!</definedName>
    <definedName name="DEBT7" localSheetId="4">#REF!</definedName>
    <definedName name="DEBT7" localSheetId="6">'3b. Príjmy a výdavky VS (%HDP)'!#REF!</definedName>
    <definedName name="DEBT7" localSheetId="9">'6. Vydavky VS (COFOG)'!#REF!</definedName>
    <definedName name="DEBT7" localSheetId="12">#REF!</definedName>
    <definedName name="DEBT7">#REF!</definedName>
    <definedName name="DEBT8" localSheetId="2">#REF!</definedName>
    <definedName name="DEBT8" localSheetId="4">#REF!</definedName>
    <definedName name="DEBT8" localSheetId="6">'3b. Príjmy a výdavky VS (%HDP)'!#REF!</definedName>
    <definedName name="DEBT8" localSheetId="9">'6. Vydavky VS (COFOG)'!#REF!</definedName>
    <definedName name="DEBT8" localSheetId="12">#REF!</definedName>
    <definedName name="DEBT8">#REF!</definedName>
    <definedName name="DEBT9" localSheetId="2">#REF!</definedName>
    <definedName name="DEBT9" localSheetId="4">#REF!</definedName>
    <definedName name="DEBT9" localSheetId="6">'3b. Príjmy a výdavky VS (%HDP)'!#REF!</definedName>
    <definedName name="DEBT9" localSheetId="9">'6. Vydavky VS (COFOG)'!#REF!</definedName>
    <definedName name="DEBT9" localSheetId="12">#REF!</definedName>
    <definedName name="DEBT9">#REF!</definedName>
    <definedName name="debtproj" localSheetId="2">#REF!</definedName>
    <definedName name="debtproj" localSheetId="4">#REF!</definedName>
    <definedName name="debtproj" localSheetId="6">'3b. Príjmy a výdavky VS (%HDP)'!#REF!</definedName>
    <definedName name="debtproj" localSheetId="9">'6. Vydavky VS (COFOG)'!#REF!</definedName>
    <definedName name="debtproj" localSheetId="12">#REF!</definedName>
    <definedName name="debtproj">#REF!</definedName>
    <definedName name="DEFLATORS" localSheetId="2">#REF!</definedName>
    <definedName name="DEFLATORS" localSheetId="4">#REF!</definedName>
    <definedName name="DEFLATORS" localSheetId="6">'3b. Príjmy a výdavky VS (%HDP)'!#REF!</definedName>
    <definedName name="DEFLATORS" localSheetId="9">'6. Vydavky VS (COFOG)'!#REF!</definedName>
    <definedName name="DEFLATORS" localSheetId="12">#REF!</definedName>
    <definedName name="DEFLATORS">#REF!</definedName>
    <definedName name="Department" localSheetId="2">[25]REER!#REF!</definedName>
    <definedName name="Department" localSheetId="4">[25]REER!#REF!</definedName>
    <definedName name="Department" localSheetId="6">[25]REER!#REF!</definedName>
    <definedName name="Department" localSheetId="9">[26]REER!#REF!</definedName>
    <definedName name="Department" localSheetId="12">[25]REER!#REF!</definedName>
    <definedName name="Department">[25]REER!#REF!</definedName>
    <definedName name="DGproj">#N/A</definedName>
    <definedName name="DLX1.USE" localSheetId="9">[27]Haver!$A$2:$N$8</definedName>
    <definedName name="DLX1.USE">[28]Haver!$A$2:$N$8</definedName>
    <definedName name="DOC" localSheetId="2">#REF!</definedName>
    <definedName name="DOC" localSheetId="4">#REF!</definedName>
    <definedName name="DOC" localSheetId="6">'3b. Príjmy a výdavky VS (%HDP)'!#REF!</definedName>
    <definedName name="DOC" localSheetId="9">'6. Vydavky VS (COFOG)'!#REF!</definedName>
    <definedName name="DOC" localSheetId="12">#REF!</definedName>
    <definedName name="DOC">#REF!</definedName>
    <definedName name="dp">[29]DP!$A$1:$E$65536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9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2">#REF!</definedName>
    <definedName name="e12db" localSheetId="4">#REF!</definedName>
    <definedName name="e12db" localSheetId="6">'3b. Príjmy a výdavky VS (%HDP)'!#REF!</definedName>
    <definedName name="e12db" localSheetId="9">'6. Vydavky VS (COFOG)'!#REF!</definedName>
    <definedName name="e12db" localSheetId="12">#REF!</definedName>
    <definedName name="e12db">#REF!</definedName>
    <definedName name="e9db">[30]e9!$A$1:$V$49</definedName>
    <definedName name="EDNA">#N/A</definedName>
    <definedName name="EDSSDESCRIPTOR" localSheetId="2">#REF!</definedName>
    <definedName name="EDSSDESCRIPTOR" localSheetId="4">#REF!</definedName>
    <definedName name="EDSSDESCRIPTOR" localSheetId="6">'3b. Príjmy a výdavky VS (%HDP)'!#REF!</definedName>
    <definedName name="EDSSDESCRIPTOR" localSheetId="9">'6. Vydavky VS (COFOG)'!#REF!</definedName>
    <definedName name="EDSSDESCRIPTOR" localSheetId="12">#REF!</definedName>
    <definedName name="EDSSDESCRIPTOR">#REF!</definedName>
    <definedName name="EDSSFILE" localSheetId="2">#REF!</definedName>
    <definedName name="EDSSFILE" localSheetId="4">#REF!</definedName>
    <definedName name="EDSSFILE" localSheetId="6">'3b. Príjmy a výdavky VS (%HDP)'!#REF!</definedName>
    <definedName name="EDSSFILE" localSheetId="9">'6. Vydavky VS (COFOG)'!#REF!</definedName>
    <definedName name="EDSSFILE" localSheetId="12">#REF!</definedName>
    <definedName name="EDSSFILE">#REF!</definedName>
    <definedName name="EDSSNAME" localSheetId="2">#REF!</definedName>
    <definedName name="EDSSNAME" localSheetId="4">#REF!</definedName>
    <definedName name="EDSSNAME" localSheetId="6">'3b. Príjmy a výdavky VS (%HDP)'!#REF!</definedName>
    <definedName name="EDSSNAME" localSheetId="9">'6. Vydavky VS (COFOG)'!#REF!</definedName>
    <definedName name="EDSSNAME" localSheetId="12">#REF!</definedName>
    <definedName name="EDSSNAME">#REF!</definedName>
    <definedName name="EDSSTIME" localSheetId="2">#REF!</definedName>
    <definedName name="EDSSTIME" localSheetId="4">#REF!</definedName>
    <definedName name="EDSSTIME" localSheetId="6">'3b. Príjmy a výdavky VS (%HDP)'!#REF!</definedName>
    <definedName name="EDSSTIME" localSheetId="9">'6. Vydavky VS (COFOG)'!#REF!</definedName>
    <definedName name="EDSSTIME" localSheetId="12">#REF!</definedName>
    <definedName name="EDSSTIME">#REF!</definedName>
    <definedName name="ee" localSheetId="9" hidden="1">{"Tab1",#N/A,FALSE,"P";"Tab2",#N/A,FALSE,"P"}</definedName>
    <definedName name="ee" hidden="1">{"Tab1",#N/A,FALSE,"P";"Tab2",#N/A,FALSE,"P"}</definedName>
    <definedName name="EECB" localSheetId="2">#REF!</definedName>
    <definedName name="EECB" localSheetId="4">#REF!</definedName>
    <definedName name="EECB" localSheetId="6">'3b. Príjmy a výdavky VS (%HDP)'!#REF!</definedName>
    <definedName name="EECB" localSheetId="9">'6. Vydavky VS (COFOG)'!#REF!</definedName>
    <definedName name="EECB" localSheetId="12">#REF!</definedName>
    <definedName name="EECB">#REF!</definedName>
    <definedName name="eedx" localSheetId="9" hidden="1">{"Tab1",#N/A,FALSE,"P";"Tab2",#N/A,FALSE,"P"}</definedName>
    <definedName name="eedx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EISCODE" localSheetId="2">#REF!</definedName>
    <definedName name="EISCODE" localSheetId="4">#REF!</definedName>
    <definedName name="EISCODE" localSheetId="6">'3b. Príjmy a výdavky VS (%HDP)'!#REF!</definedName>
    <definedName name="EISCODE" localSheetId="9">'6. Vydavky VS (COFOG)'!#REF!</definedName>
    <definedName name="EISCODE" localSheetId="12">#REF!</definedName>
    <definedName name="EISCODE">#REF!</definedName>
    <definedName name="elect" localSheetId="2">#REF!</definedName>
    <definedName name="elect" localSheetId="4">#REF!</definedName>
    <definedName name="elect" localSheetId="6">'3b. Príjmy a výdavky VS (%HDP)'!#REF!</definedName>
    <definedName name="elect" localSheetId="9">'6. Vydavky VS (COFOG)'!#REF!</definedName>
    <definedName name="elect" localSheetId="12">#REF!</definedName>
    <definedName name="elect">#REF!</definedName>
    <definedName name="Emerging_HTML_AREA" localSheetId="2">#REF!</definedName>
    <definedName name="Emerging_HTML_AREA" localSheetId="4">#REF!</definedName>
    <definedName name="Emerging_HTML_AREA" localSheetId="6">'3b. Príjmy a výdavky VS (%HDP)'!#REF!</definedName>
    <definedName name="Emerging_HTML_AREA" localSheetId="9">'6. Vydavky VS (COFOG)'!#REF!</definedName>
    <definedName name="Emerging_HTML_AREA" localSheetId="12">#REF!</definedName>
    <definedName name="Emerging_HTML_AREA">#REF!</definedName>
    <definedName name="EMETEL" localSheetId="2">#REF!</definedName>
    <definedName name="EMETEL" localSheetId="4">#REF!</definedName>
    <definedName name="EMETEL" localSheetId="6">'3b. Príjmy a výdavky VS (%HDP)'!#REF!</definedName>
    <definedName name="EMETEL" localSheetId="9">'6. Vydavky VS (COFOG)'!#REF!</definedName>
    <definedName name="EMETEL" localSheetId="12">#REF!</definedName>
    <definedName name="EMETEL">#REF!</definedName>
    <definedName name="ENDA">#N/A</definedName>
    <definedName name="ExitWRS">[31]Main!$AB$25</definedName>
    <definedName name="ff" localSheetId="9" hidden="1">{"Tab1",#N/A,FALSE,"P";"Tab2",#N/A,FALSE,"P"}</definedName>
    <definedName name="ff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ig8.2a" localSheetId="2">#REF!</definedName>
    <definedName name="Fig8.2a" localSheetId="4">#REF!</definedName>
    <definedName name="Fig8.2a" localSheetId="6">'3b. Príjmy a výdavky VS (%HDP)'!#REF!</definedName>
    <definedName name="Fig8.2a" localSheetId="9">'6. Vydavky VS (COFOG)'!#REF!</definedName>
    <definedName name="Fig8.2a" localSheetId="12">#REF!</definedName>
    <definedName name="Fig8.2a">#REF!</definedName>
    <definedName name="fill" localSheetId="9" hidden="1">'[32]Macroframework-Ver.1'!$A$1:$A$267</definedName>
    <definedName name="fill" hidden="1">'[33]Macroframework-Ver.1'!$A$1:$A$267</definedName>
    <definedName name="finan" localSheetId="2">#REF!</definedName>
    <definedName name="finan" localSheetId="4">#REF!</definedName>
    <definedName name="finan" localSheetId="6">'3b. Príjmy a výdavky VS (%HDP)'!#REF!</definedName>
    <definedName name="finan" localSheetId="9">'6. Vydavky VS (COFOG)'!#REF!</definedName>
    <definedName name="finan" localSheetId="12">#REF!</definedName>
    <definedName name="finan">#REF!</definedName>
    <definedName name="finan1" localSheetId="2">#REF!</definedName>
    <definedName name="finan1" localSheetId="4">#REF!</definedName>
    <definedName name="finan1" localSheetId="6">'3b. Príjmy a výdavky VS (%HDP)'!#REF!</definedName>
    <definedName name="finan1" localSheetId="9">'6. Vydavky VS (COFOG)'!#REF!</definedName>
    <definedName name="finan1" localSheetId="12">#REF!</definedName>
    <definedName name="finan1">#REF!</definedName>
    <definedName name="Financing" localSheetId="9" hidden="1">{"Tab1",#N/A,FALSE,"P";"Tab2",#N/A,FALSE,"P"}</definedName>
    <definedName name="Financing" hidden="1">{"Tab1",#N/A,FALSE,"P";"Tab2",#N/A,FALSE,"P"}</definedName>
    <definedName name="FISUM" localSheetId="2">#REF!</definedName>
    <definedName name="FISUM" localSheetId="4">#REF!</definedName>
    <definedName name="FISUM" localSheetId="6">'3b. Príjmy a výdavky VS (%HDP)'!#REF!</definedName>
    <definedName name="FISUM" localSheetId="9">'6. Vydavky VS (COFOG)'!#REF!</definedName>
    <definedName name="FISUM" localSheetId="12">#REF!</definedName>
    <definedName name="FISUM">#REF!</definedName>
    <definedName name="FLOPEC" localSheetId="2">#REF!</definedName>
    <definedName name="FLOPEC" localSheetId="4">#REF!</definedName>
    <definedName name="FLOPEC" localSheetId="6">'3b. Príjmy a výdavky VS (%HDP)'!#REF!</definedName>
    <definedName name="FLOPEC" localSheetId="9">'6. Vydavky VS (COFOG)'!#REF!</definedName>
    <definedName name="FLOPEC" localSheetId="12">#REF!</definedName>
    <definedName name="FLOPEC">#REF!</definedName>
    <definedName name="FMB" localSheetId="2">#REF!</definedName>
    <definedName name="FMB" localSheetId="4">#REF!</definedName>
    <definedName name="FMB" localSheetId="6">'3b. Príjmy a výdavky VS (%HDP)'!#REF!</definedName>
    <definedName name="FMB" localSheetId="9">'6. Vydavky VS (COFOG)'!#REF!</definedName>
    <definedName name="FMB" localSheetId="12">#REF!</definedName>
    <definedName name="FMB">#REF!</definedName>
    <definedName name="FODESEC" localSheetId="2">#REF!</definedName>
    <definedName name="FODESEC" localSheetId="4">#REF!</definedName>
    <definedName name="FODESEC" localSheetId="6">'3b. Príjmy a výdavky VS (%HDP)'!#REF!</definedName>
    <definedName name="FODESEC" localSheetId="9">'6. Vydavky VS (COFOG)'!#REF!</definedName>
    <definedName name="FODESEC" localSheetId="12">#REF!</definedName>
    <definedName name="FODESEC">#REF!</definedName>
    <definedName name="FOREXPORT" localSheetId="9">[1]H!$A$2:$F$86</definedName>
    <definedName name="FOREXPORT">[2]H!$A$2:$F$86</definedName>
    <definedName name="FUNDOBL" localSheetId="2">#REF!</definedName>
    <definedName name="FUNDOBL" localSheetId="4">#REF!</definedName>
    <definedName name="FUNDOBL" localSheetId="6">'3b. Príjmy a výdavky VS (%HDP)'!#REF!</definedName>
    <definedName name="FUNDOBL" localSheetId="9">'6. Vydavky VS (COFOG)'!#REF!</definedName>
    <definedName name="FUNDOBL" localSheetId="12">#REF!</definedName>
    <definedName name="FUNDOBL">#REF!</definedName>
    <definedName name="FUNDOBLB" localSheetId="2">#REF!</definedName>
    <definedName name="FUNDOBLB" localSheetId="4">#REF!</definedName>
    <definedName name="FUNDOBLB" localSheetId="6">'3b. Príjmy a výdavky VS (%HDP)'!#REF!</definedName>
    <definedName name="FUNDOBLB" localSheetId="9">'6. Vydavky VS (COFOG)'!#REF!</definedName>
    <definedName name="FUNDOBLB" localSheetId="12">#REF!</definedName>
    <definedName name="FUNDOBLB">#REF!</definedName>
    <definedName name="g" localSheetId="2">#REF!</definedName>
    <definedName name="g" localSheetId="4">#REF!</definedName>
    <definedName name="g" localSheetId="6">'3b. Príjmy a výdavky VS (%HDP)'!#REF!</definedName>
    <definedName name="g" localSheetId="9">'6. Vydavky VS (COFOG)'!#REF!</definedName>
    <definedName name="g" localSheetId="12">#REF!</definedName>
    <definedName name="g">#REF!</definedName>
    <definedName name="GCB" localSheetId="2">#REF!</definedName>
    <definedName name="GCB" localSheetId="4">#REF!</definedName>
    <definedName name="GCB" localSheetId="6">'3b. Príjmy a výdavky VS (%HDP)'!#REF!</definedName>
    <definedName name="GCB" localSheetId="9">'6. Vydavky VS (COFOG)'!#REF!</definedName>
    <definedName name="GCB" localSheetId="12">#REF!</definedName>
    <definedName name="GCB">#REF!</definedName>
    <definedName name="GCB_NGDP">#N/A</definedName>
    <definedName name="GCEI" localSheetId="2">#REF!</definedName>
    <definedName name="GCEI" localSheetId="4">#REF!</definedName>
    <definedName name="GCEI" localSheetId="6">'3b. Príjmy a výdavky VS (%HDP)'!#REF!</definedName>
    <definedName name="GCEI" localSheetId="9">'6. Vydavky VS (COFOG)'!#REF!</definedName>
    <definedName name="GCEI" localSheetId="12">#REF!</definedName>
    <definedName name="GCEI">#REF!</definedName>
    <definedName name="GCENL" localSheetId="2">#REF!</definedName>
    <definedName name="GCENL" localSheetId="4">#REF!</definedName>
    <definedName name="GCENL" localSheetId="6">'3b. Príjmy a výdavky VS (%HDP)'!#REF!</definedName>
    <definedName name="GCENL" localSheetId="9">'6. Vydavky VS (COFOG)'!#REF!</definedName>
    <definedName name="GCENL" localSheetId="12">#REF!</definedName>
    <definedName name="GCENL">#REF!</definedName>
    <definedName name="GCND" localSheetId="2">#REF!</definedName>
    <definedName name="GCND" localSheetId="4">#REF!</definedName>
    <definedName name="GCND" localSheetId="6">'3b. Príjmy a výdavky VS (%HDP)'!#REF!</definedName>
    <definedName name="GCND" localSheetId="9">'6. Vydavky VS (COFOG)'!#REF!</definedName>
    <definedName name="GCND" localSheetId="12">#REF!</definedName>
    <definedName name="GCND">#REF!</definedName>
    <definedName name="GCND_NGDP" localSheetId="2">#REF!</definedName>
    <definedName name="GCND_NGDP" localSheetId="4">#REF!</definedName>
    <definedName name="GCND_NGDP" localSheetId="6">'3b. Príjmy a výdavky VS (%HDP)'!#REF!</definedName>
    <definedName name="GCND_NGDP" localSheetId="9">'6. Vydavky VS (COFOG)'!#REF!</definedName>
    <definedName name="GCND_NGDP" localSheetId="12">#REF!</definedName>
    <definedName name="GCND_NGDP">#REF!</definedName>
    <definedName name="GCRG" localSheetId="2">#REF!</definedName>
    <definedName name="GCRG" localSheetId="4">#REF!</definedName>
    <definedName name="GCRG" localSheetId="6">'3b. Príjmy a výdavky VS (%HDP)'!#REF!</definedName>
    <definedName name="GCRG" localSheetId="9">'6. Vydavky VS (COFOG)'!#REF!</definedName>
    <definedName name="GCRG" localSheetId="12">#REF!</definedName>
    <definedName name="GCRG">#REF!</definedName>
    <definedName name="ggb" localSheetId="9">'[34]budget-G'!$A$1:$W$109</definedName>
    <definedName name="ggb">'[35]budget-G'!$A$1:$W$109</definedName>
    <definedName name="GGB_NGDP">#N/A</definedName>
    <definedName name="ggbeu" localSheetId="2">#REF!</definedName>
    <definedName name="ggbeu" localSheetId="4">#REF!</definedName>
    <definedName name="ggbeu" localSheetId="6">'3b. Príjmy a výdavky VS (%HDP)'!#REF!</definedName>
    <definedName name="ggbeu" localSheetId="9">'6. Vydavky VS (COFOG)'!#REF!</definedName>
    <definedName name="ggbeu" localSheetId="12">#REF!</definedName>
    <definedName name="ggbeu">#REF!</definedName>
    <definedName name="ggblg" localSheetId="2">#REF!</definedName>
    <definedName name="ggblg" localSheetId="4">#REF!</definedName>
    <definedName name="ggblg" localSheetId="6">'3b. Príjmy a výdavky VS (%HDP)'!#REF!</definedName>
    <definedName name="ggblg" localSheetId="9">'6. Vydavky VS (COFOG)'!#REF!</definedName>
    <definedName name="ggblg" localSheetId="12">#REF!</definedName>
    <definedName name="ggblg">#REF!</definedName>
    <definedName name="ggbls" localSheetId="2">#REF!</definedName>
    <definedName name="ggbls" localSheetId="4">#REF!</definedName>
    <definedName name="ggbls" localSheetId="6">'3b. Príjmy a výdavky VS (%HDP)'!#REF!</definedName>
    <definedName name="ggbls" localSheetId="9">'6. Vydavky VS (COFOG)'!#REF!</definedName>
    <definedName name="ggbls" localSheetId="12">#REF!</definedName>
    <definedName name="ggbls">#REF!</definedName>
    <definedName name="ggbss" localSheetId="2">#REF!</definedName>
    <definedName name="ggbss" localSheetId="4">#REF!</definedName>
    <definedName name="ggbss" localSheetId="6">'3b. Príjmy a výdavky VS (%HDP)'!#REF!</definedName>
    <definedName name="ggbss" localSheetId="9">'6. Vydavky VS (COFOG)'!#REF!</definedName>
    <definedName name="ggbss" localSheetId="12">#REF!</definedName>
    <definedName name="ggbss">#REF!</definedName>
    <definedName name="gge" localSheetId="9">[34]Expenditures!$A$1:$AC$62</definedName>
    <definedName name="gge">[35]Expenditures!$A$1:$AC$62</definedName>
    <definedName name="GGED" localSheetId="2">#REF!</definedName>
    <definedName name="GGED" localSheetId="4">#REF!</definedName>
    <definedName name="GGED" localSheetId="6">'3b. Príjmy a výdavky VS (%HDP)'!#REF!</definedName>
    <definedName name="GGED" localSheetId="9">'6. Vydavky VS (COFOG)'!#REF!</definedName>
    <definedName name="GGED" localSheetId="12">#REF!</definedName>
    <definedName name="GGED">#REF!</definedName>
    <definedName name="GGEI" localSheetId="2">#REF!</definedName>
    <definedName name="GGEI" localSheetId="4">#REF!</definedName>
    <definedName name="GGEI" localSheetId="6">'3b. Príjmy a výdavky VS (%HDP)'!#REF!</definedName>
    <definedName name="GGEI" localSheetId="9">'6. Vydavky VS (COFOG)'!#REF!</definedName>
    <definedName name="GGEI" localSheetId="12">#REF!</definedName>
    <definedName name="GGEI">#REF!</definedName>
    <definedName name="GGENL" localSheetId="2">#REF!</definedName>
    <definedName name="GGENL" localSheetId="4">#REF!</definedName>
    <definedName name="GGENL" localSheetId="6">'3b. Príjmy a výdavky VS (%HDP)'!#REF!</definedName>
    <definedName name="GGENL" localSheetId="9">'6. Vydavky VS (COFOG)'!#REF!</definedName>
    <definedName name="GGENL" localSheetId="12">#REF!</definedName>
    <definedName name="GGENL">#REF!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g" localSheetId="2" hidden="1">'[36]J(Priv.Cap)'!#REF!</definedName>
    <definedName name="ggggg" localSheetId="4" hidden="1">'[36]J(Priv.Cap)'!#REF!</definedName>
    <definedName name="ggggg" localSheetId="6" hidden="1">'[36]J(Priv.Cap)'!#REF!</definedName>
    <definedName name="ggggg" localSheetId="9" hidden="1">'[36]J(Priv.Cap)'!#REF!</definedName>
    <definedName name="ggggg" localSheetId="12" hidden="1">'[36]J(Priv.Cap)'!#REF!</definedName>
    <definedName name="ggggg" hidden="1">'[36]J(Priv.Cap)'!#REF!</definedName>
    <definedName name="ggggggg" localSheetId="2">[12]!ggggggg</definedName>
    <definedName name="ggggggg" localSheetId="4">[12]!ggggggg</definedName>
    <definedName name="ggggggg" localSheetId="6">[12]!ggggggg</definedName>
    <definedName name="ggggggg" localSheetId="9">[13]!ggggggg</definedName>
    <definedName name="ggggggg" localSheetId="12">[12]!ggggggg</definedName>
    <definedName name="ggggggg">[12]!ggggggg</definedName>
    <definedName name="GGND" localSheetId="2">#REF!</definedName>
    <definedName name="GGND" localSheetId="4">#REF!</definedName>
    <definedName name="GGND" localSheetId="6">'3b. Príjmy a výdavky VS (%HDP)'!#REF!</definedName>
    <definedName name="GGND" localSheetId="9">'6. Vydavky VS (COFOG)'!#REF!</definedName>
    <definedName name="GGND" localSheetId="12">#REF!</definedName>
    <definedName name="GGND">#REF!</definedName>
    <definedName name="ggr" localSheetId="9">[34]Revenues!$A$1:$AD$58</definedName>
    <definedName name="ggr">[35]Revenues!$A$1:$AD$58</definedName>
    <definedName name="GGRG" localSheetId="2">#REF!</definedName>
    <definedName name="GGRG" localSheetId="4">#REF!</definedName>
    <definedName name="GGRG" localSheetId="6">'3b. Príjmy a výdavky VS (%HDP)'!#REF!</definedName>
    <definedName name="GGRG" localSheetId="9">'6. Vydavky VS (COFOG)'!#REF!</definedName>
    <definedName name="GGRG" localSheetId="12">#REF!</definedName>
    <definedName name="GGRG">#REF!</definedName>
    <definedName name="hgfd" localSheetId="9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" hidden="1">'[37]J(Priv.Cap)'!#REF!</definedName>
    <definedName name="hhh" localSheetId="4" hidden="1">'[37]J(Priv.Cap)'!#REF!</definedName>
    <definedName name="hhh" localSheetId="6" hidden="1">'[37]J(Priv.Cap)'!#REF!</definedName>
    <definedName name="hhh" localSheetId="9" hidden="1">'[37]J(Priv.Cap)'!#REF!</definedName>
    <definedName name="hhh" localSheetId="12" hidden="1">'[37]J(Priv.Cap)'!#REF!</definedName>
    <definedName name="hhh" hidden="1">'[37]J(Priv.Cap)'!#REF!</definedName>
    <definedName name="hhhhhhh" localSheetId="2">[12]!hhhhhhh</definedName>
    <definedName name="hhhhhhh" localSheetId="4">[12]!hhhhhhh</definedName>
    <definedName name="hhhhhhh" localSheetId="6">[12]!hhhhhhh</definedName>
    <definedName name="hhhhhhh" localSheetId="9">[13]!hhhhhhh</definedName>
    <definedName name="hhhhhhh" localSheetId="12">[12]!hhhhhhh</definedName>
    <definedName name="hhhhhhh">[12]!hhhhhhh</definedName>
    <definedName name="HTML_CodePage" hidden="1">1252</definedName>
    <definedName name="HTML_Control" localSheetId="9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">#REF!</definedName>
    <definedName name="CHART" localSheetId="4">#REF!</definedName>
    <definedName name="CHART" localSheetId="6">'3b. Príjmy a výdavky VS (%HDP)'!#REF!</definedName>
    <definedName name="CHART" localSheetId="9">'6. Vydavky VS (COFOG)'!#REF!</definedName>
    <definedName name="CHART" localSheetId="12">#REF!</definedName>
    <definedName name="CHART">#REF!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HILE" localSheetId="2">#REF!</definedName>
    <definedName name="CHILE" localSheetId="4">#REF!</definedName>
    <definedName name="CHILE" localSheetId="6">'3b. Príjmy a výdavky VS (%HDP)'!#REF!</definedName>
    <definedName name="CHILE" localSheetId="9">'6. Vydavky VS (COFOG)'!#REF!</definedName>
    <definedName name="CHILE" localSheetId="12">#REF!</definedName>
    <definedName name="CHILE">#REF!</definedName>
    <definedName name="CHK" localSheetId="2">#REF!</definedName>
    <definedName name="CHK" localSheetId="4">#REF!</definedName>
    <definedName name="CHK" localSheetId="6">'3b. Príjmy a výdavky VS (%HDP)'!#REF!</definedName>
    <definedName name="CHK" localSheetId="9">'6. Vydavky VS (COFOG)'!#REF!</definedName>
    <definedName name="CHK" localSheetId="12">#REF!</definedName>
    <definedName name="CHK">#REF!</definedName>
    <definedName name="i" localSheetId="2">#REF!</definedName>
    <definedName name="i" localSheetId="4">#REF!</definedName>
    <definedName name="i" localSheetId="6">'3b. Príjmy a výdavky VS (%HDP)'!#REF!</definedName>
    <definedName name="i" localSheetId="9">'6. Vydavky VS (COFOG)'!#REF!</definedName>
    <definedName name="i" localSheetId="12">#REF!</definedName>
    <definedName name="i">#REF!</definedName>
    <definedName name="IESS" localSheetId="2">#REF!</definedName>
    <definedName name="IESS" localSheetId="4">#REF!</definedName>
    <definedName name="IESS" localSheetId="6">'3b. Príjmy a výdavky VS (%HDP)'!#REF!</definedName>
    <definedName name="IESS" localSheetId="9">'6. Vydavky VS (COFOG)'!#REF!</definedName>
    <definedName name="IESS" localSheetId="12">#REF!</definedName>
    <definedName name="IESS">#REF!</definedName>
    <definedName name="ii" localSheetId="9" hidden="1">{"Tab1",#N/A,FALSE,"P";"Tab2",#N/A,FALSE,"P"}</definedName>
    <definedName name="ii" hidden="1">{"Tab1",#N/A,FALSE,"P";"Tab2",#N/A,FALSE,"P"}</definedName>
    <definedName name="ima" localSheetId="2">#REF!</definedName>
    <definedName name="ima" localSheetId="4">#REF!</definedName>
    <definedName name="ima" localSheetId="6">'3b. Príjmy a výdavky VS (%HDP)'!#REF!</definedName>
    <definedName name="ima" localSheetId="9">'6. Vydavky VS (COFOG)'!#REF!</definedName>
    <definedName name="ima" localSheetId="12">#REF!</definedName>
    <definedName name="ima">#REF!</definedName>
    <definedName name="IN1_" localSheetId="2">#REF!</definedName>
    <definedName name="IN1_" localSheetId="4">#REF!</definedName>
    <definedName name="IN1_" localSheetId="6">'3b. Príjmy a výdavky VS (%HDP)'!#REF!</definedName>
    <definedName name="IN1_" localSheetId="9">'6. Vydavky VS (COFOG)'!#REF!</definedName>
    <definedName name="IN1_" localSheetId="12">#REF!</definedName>
    <definedName name="IN1_">#REF!</definedName>
    <definedName name="IN2_" localSheetId="2">#REF!</definedName>
    <definedName name="IN2_" localSheetId="4">#REF!</definedName>
    <definedName name="IN2_" localSheetId="6">'3b. Príjmy a výdavky VS (%HDP)'!#REF!</definedName>
    <definedName name="IN2_" localSheetId="9">'6. Vydavky VS (COFOG)'!#REF!</definedName>
    <definedName name="IN2_" localSheetId="12">#REF!</definedName>
    <definedName name="IN2_">#REF!</definedName>
    <definedName name="INB" localSheetId="9">[18]B!$K$6:$T$6</definedName>
    <definedName name="INB">[19]B!$K$6:$T$6</definedName>
    <definedName name="INC" localSheetId="9">[18]C!$H$6:$I$6</definedName>
    <definedName name="INC">[19]C!$H$6:$I$6</definedName>
    <definedName name="ind" localSheetId="2">#REF!</definedName>
    <definedName name="ind" localSheetId="4">#REF!</definedName>
    <definedName name="ind" localSheetId="6">'3b. Príjmy a výdavky VS (%HDP)'!#REF!</definedName>
    <definedName name="ind" localSheetId="9">'6. Vydavky VS (COFOG)'!#REF!</definedName>
    <definedName name="ind" localSheetId="12">#REF!</definedName>
    <definedName name="ind">#REF!</definedName>
    <definedName name="INECEL" localSheetId="2">#REF!</definedName>
    <definedName name="INECEL" localSheetId="4">#REF!</definedName>
    <definedName name="INECEL" localSheetId="6">'3b. Príjmy a výdavky VS (%HDP)'!#REF!</definedName>
    <definedName name="INECEL" localSheetId="9">'6. Vydavky VS (COFOG)'!#REF!</definedName>
    <definedName name="INECEL" localSheetId="12">#REF!</definedName>
    <definedName name="INECEL">#REF!</definedName>
    <definedName name="inflation" localSheetId="2" hidden="1">[38]TAB34!#REF!</definedName>
    <definedName name="inflation" localSheetId="4" hidden="1">[38]TAB34!#REF!</definedName>
    <definedName name="inflation" localSheetId="6" hidden="1">[38]TAB34!#REF!</definedName>
    <definedName name="inflation" localSheetId="9" hidden="1">[39]TAB34!#REF!</definedName>
    <definedName name="inflation" localSheetId="12" hidden="1">[38]TAB34!#REF!</definedName>
    <definedName name="inflation" hidden="1">[38]TAB34!#REF!</definedName>
    <definedName name="INPUT_2" localSheetId="2">[5]Input!#REF!</definedName>
    <definedName name="INPUT_2" localSheetId="4">[5]Input!#REF!</definedName>
    <definedName name="INPUT_2" localSheetId="6">[5]Input!#REF!</definedName>
    <definedName name="INPUT_2" localSheetId="9">[5]Input!#REF!</definedName>
    <definedName name="INPUT_2" localSheetId="12">[5]Input!#REF!</definedName>
    <definedName name="INPUT_2">[5]Input!#REF!</definedName>
    <definedName name="INPUT_4" localSheetId="2">[5]Input!#REF!</definedName>
    <definedName name="INPUT_4" localSheetId="4">[5]Input!#REF!</definedName>
    <definedName name="INPUT_4" localSheetId="6">[5]Input!#REF!</definedName>
    <definedName name="INPUT_4" localSheetId="9">[5]Input!#REF!</definedName>
    <definedName name="INPUT_4" localSheetId="12">[5]Input!#REF!</definedName>
    <definedName name="INPUT_4">[5]Input!#REF!</definedName>
    <definedName name="jhgf" localSheetId="9" hidden="1">{"MONA",#N/A,FALSE,"S"}</definedName>
    <definedName name="jhgf" hidden="1">{"MONA",#N/A,FALSE,"S"}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j" localSheetId="2" hidden="1">[40]M!#REF!</definedName>
    <definedName name="jjj" localSheetId="4" hidden="1">[40]M!#REF!</definedName>
    <definedName name="jjj" localSheetId="6" hidden="1">[40]M!#REF!</definedName>
    <definedName name="jjj" localSheetId="9" hidden="1">[40]M!#REF!</definedName>
    <definedName name="jjj" localSheetId="12" hidden="1">[40]M!#REF!</definedName>
    <definedName name="jjj" hidden="1">[40]M!#REF!</definedName>
    <definedName name="jjjjjj" localSheetId="2" hidden="1">'[36]J(Priv.Cap)'!#REF!</definedName>
    <definedName name="jjjjjj" localSheetId="4" hidden="1">'[36]J(Priv.Cap)'!#REF!</definedName>
    <definedName name="jjjjjj" localSheetId="6" hidden="1">'[36]J(Priv.Cap)'!#REF!</definedName>
    <definedName name="jjjjjj" localSheetId="9" hidden="1">'[36]J(Priv.Cap)'!#REF!</definedName>
    <definedName name="jjjjjj" localSheetId="12" hidden="1">'[36]J(Priv.Cap)'!#REF!</definedName>
    <definedName name="jjjjjj" hidden="1">'[36]J(Priv.Cap)'!#REF!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9" hidden="1">{"Tab1",#N/A,FALSE,"P";"Tab2",#N/A,FALSE,"P"}</definedName>
    <definedName name="kk" hidden="1">{"Tab1",#N/A,FALSE,"P";"Tab2",#N/A,FALSE,"P"}</definedName>
    <definedName name="kkk" localSheetId="9" hidden="1">{"Tab1",#N/A,FALSE,"P";"Tab2",#N/A,FALSE,"P"}</definedName>
    <definedName name="kkk" hidden="1">{"Tab1",#N/A,FALSE,"P";"Tab2",#N/A,FALSE,"P"}</definedName>
    <definedName name="kkkk" localSheetId="2" hidden="1">[41]M!#REF!</definedName>
    <definedName name="kkkk" localSheetId="4" hidden="1">[41]M!#REF!</definedName>
    <definedName name="kkkk" localSheetId="6" hidden="1">[41]M!#REF!</definedName>
    <definedName name="kkkk" localSheetId="9" hidden="1">[41]M!#REF!</definedName>
    <definedName name="kkkk" localSheetId="12" hidden="1">[41]M!#REF!</definedName>
    <definedName name="kkkk" hidden="1">[41]M!#REF!</definedName>
    <definedName name="Konto" localSheetId="2">#REF!</definedName>
    <definedName name="Konto" localSheetId="4">#REF!</definedName>
    <definedName name="Konto" localSheetId="6">'3b. Príjmy a výdavky VS (%HDP)'!#REF!</definedName>
    <definedName name="Konto" localSheetId="9">'6. Vydavky VS (COFOG)'!#REF!</definedName>
    <definedName name="Konto" localSheetId="12">#REF!</definedName>
    <definedName name="Konto">#REF!</definedName>
    <definedName name="kumul1" localSheetId="2">#REF!</definedName>
    <definedName name="kumul1" localSheetId="4">#REF!</definedName>
    <definedName name="kumul1" localSheetId="6">'3b. Príjmy a výdavky VS (%HDP)'!#REF!</definedName>
    <definedName name="kumul1" localSheetId="9">'6. Vydavky VS (COFOG)'!#REF!</definedName>
    <definedName name="kumul1" localSheetId="12">#REF!</definedName>
    <definedName name="kumul1">#REF!</definedName>
    <definedName name="kumul2" localSheetId="2">#REF!</definedName>
    <definedName name="kumul2" localSheetId="4">#REF!</definedName>
    <definedName name="kumul2" localSheetId="6">'3b. Príjmy a výdavky VS (%HDP)'!#REF!</definedName>
    <definedName name="kumul2" localSheetId="9">'6. Vydavky VS (COFOG)'!#REF!</definedName>
    <definedName name="kumul2" localSheetId="12">#REF!</definedName>
    <definedName name="kumul2">#REF!</definedName>
    <definedName name="kvart1" localSheetId="2">#REF!</definedName>
    <definedName name="kvart1" localSheetId="4">#REF!</definedName>
    <definedName name="kvart1" localSheetId="6">'3b. Príjmy a výdavky VS (%HDP)'!#REF!</definedName>
    <definedName name="kvart1" localSheetId="9">'6. Vydavky VS (COFOG)'!#REF!</definedName>
    <definedName name="kvart1" localSheetId="12">#REF!</definedName>
    <definedName name="kvart1">#REF!</definedName>
    <definedName name="kvart2" localSheetId="2">#REF!</definedName>
    <definedName name="kvart2" localSheetId="4">#REF!</definedName>
    <definedName name="kvart2" localSheetId="6">'3b. Príjmy a výdavky VS (%HDP)'!#REF!</definedName>
    <definedName name="kvart2" localSheetId="9">'6. Vydavky VS (COFOG)'!#REF!</definedName>
    <definedName name="kvart2" localSheetId="12">#REF!</definedName>
    <definedName name="kvart2">#REF!</definedName>
    <definedName name="kvart3" localSheetId="2">#REF!</definedName>
    <definedName name="kvart3" localSheetId="4">#REF!</definedName>
    <definedName name="kvart3" localSheetId="6">'3b. Príjmy a výdavky VS (%HDP)'!#REF!</definedName>
    <definedName name="kvart3" localSheetId="9">'6. Vydavky VS (COFOG)'!#REF!</definedName>
    <definedName name="kvart3" localSheetId="12">#REF!</definedName>
    <definedName name="kvart3">#REF!</definedName>
    <definedName name="kvart4" localSheetId="2">#REF!</definedName>
    <definedName name="kvart4" localSheetId="4">#REF!</definedName>
    <definedName name="kvart4" localSheetId="6">'3b. Príjmy a výdavky VS (%HDP)'!#REF!</definedName>
    <definedName name="kvart4" localSheetId="9">'6. Vydavky VS (COFOG)'!#REF!</definedName>
    <definedName name="kvart4" localSheetId="12">#REF!</definedName>
    <definedName name="kvart4">#REF!</definedName>
    <definedName name="ll" localSheetId="9" hidden="1">{"Tab1",#N/A,FALSE,"P";"Tab2",#N/A,FALSE,"P"}</definedName>
    <definedName name="ll" hidden="1">{"Tab1",#N/A,FALSE,"P";"Tab2",#N/A,FALSE,"P"}</definedName>
    <definedName name="lll" localSheetId="9" hidden="1">{"Riqfin97",#N/A,FALSE,"Tran";"Riqfinpro",#N/A,FALSE,"Tran"}</definedName>
    <definedName name="lll" hidden="1">{"Riqfin97",#N/A,FALSE,"Tran";"Riqfinpro",#N/A,FALSE,"Tran"}</definedName>
    <definedName name="llll" localSheetId="2" hidden="1">[40]M!#REF!</definedName>
    <definedName name="llll" localSheetId="4" hidden="1">[40]M!#REF!</definedName>
    <definedName name="llll" localSheetId="6" hidden="1">[40]M!#REF!</definedName>
    <definedName name="llll" localSheetId="9" hidden="1">[40]M!#REF!</definedName>
    <definedName name="llll" localSheetId="12" hidden="1">[40]M!#REF!</definedName>
    <definedName name="llll" hidden="1">[40]M!#REF!</definedName>
    <definedName name="ls">[29]LS!$A$1:$E$65536</definedName>
    <definedName name="LUR">#N/A</definedName>
    <definedName name="Malaysia" localSheetId="2">#REF!</definedName>
    <definedName name="Malaysia" localSheetId="4">#REF!</definedName>
    <definedName name="Malaysia" localSheetId="6">'3b. Príjmy a výdavky VS (%HDP)'!#REF!</definedName>
    <definedName name="Malaysia" localSheetId="9">'6. Vydavky VS (COFOG)'!#REF!</definedName>
    <definedName name="Malaysia" localSheetId="12">#REF!</definedName>
    <definedName name="Malaysia">#REF!</definedName>
    <definedName name="MCV">#N/A</definedName>
    <definedName name="MCV_B">#N/A</definedName>
    <definedName name="MCV_B1" localSheetId="2">'[16]WEO-BOP'!#REF!</definedName>
    <definedName name="MCV_B1" localSheetId="4">'[16]WEO-BOP'!#REF!</definedName>
    <definedName name="MCV_B1" localSheetId="6">'[16]WEO-BOP'!#REF!</definedName>
    <definedName name="MCV_B1" localSheetId="9">'[16]WEO-BOP'!#REF!</definedName>
    <definedName name="MCV_B1" localSheetId="12">'[16]WEO-BOP'!#REF!</definedName>
    <definedName name="MCV_B1">'[16]WEO-BOP'!#REF!</definedName>
    <definedName name="MCV_D">#N/A</definedName>
    <definedName name="MCV_N">#N/A</definedName>
    <definedName name="MCV_T">#N/A</definedName>
    <definedName name="MENORES" localSheetId="2">#REF!</definedName>
    <definedName name="MENORES" localSheetId="4">#REF!</definedName>
    <definedName name="MENORES" localSheetId="6">'3b. Príjmy a výdavky VS (%HDP)'!#REF!</definedName>
    <definedName name="MENORES" localSheetId="9">'6. Vydavky VS (COFOG)'!#REF!</definedName>
    <definedName name="MENORES" localSheetId="12">#REF!</definedName>
    <definedName name="MENORES">#REF!</definedName>
    <definedName name="mesec1" localSheetId="2">#REF!</definedName>
    <definedName name="mesec1" localSheetId="4">#REF!</definedName>
    <definedName name="mesec1" localSheetId="6">'3b. Príjmy a výdavky VS (%HDP)'!#REF!</definedName>
    <definedName name="mesec1" localSheetId="9">'6. Vydavky VS (COFOG)'!#REF!</definedName>
    <definedName name="mesec1" localSheetId="12">#REF!</definedName>
    <definedName name="mesec1">#REF!</definedName>
    <definedName name="mesec2" localSheetId="2">#REF!</definedName>
    <definedName name="mesec2" localSheetId="4">#REF!</definedName>
    <definedName name="mesec2" localSheetId="6">'3b. Príjmy a výdavky VS (%HDP)'!#REF!</definedName>
    <definedName name="mesec2" localSheetId="9">'6. Vydavky VS (COFOG)'!#REF!</definedName>
    <definedName name="mesec2" localSheetId="12">#REF!</definedName>
    <definedName name="mesec2">#REF!</definedName>
    <definedName name="mf" localSheetId="9" hidden="1">{"Tab1",#N/A,FALSE,"P";"Tab2",#N/A,FALSE,"P"}</definedName>
    <definedName name="mf" hidden="1">{"Tab1",#N/A,FALSE,"P";"Tab2",#N/A,FALSE,"P"}</definedName>
    <definedName name="MFISCAL" localSheetId="2">'[7]Annual Raw Data'!#REF!</definedName>
    <definedName name="MFISCAL" localSheetId="4">'[7]Annual Raw Data'!#REF!</definedName>
    <definedName name="MFISCAL" localSheetId="6">'[7]Annual Raw Data'!#REF!</definedName>
    <definedName name="MFISCAL" localSheetId="9">'[7]Annual Raw Data'!#REF!</definedName>
    <definedName name="MFISCAL" localSheetId="12">'[7]Annual Raw Data'!#REF!</definedName>
    <definedName name="MFISCAL">'[7]Annual Raw Data'!#REF!</definedName>
    <definedName name="mflowsa" localSheetId="2">[11]!mflowsa</definedName>
    <definedName name="mflowsa" localSheetId="4">[11]!mflowsa</definedName>
    <definedName name="mflowsa" localSheetId="6">[11]!mflowsa</definedName>
    <definedName name="mflowsa" localSheetId="9">[11]!mflowsa</definedName>
    <definedName name="mflowsa" localSheetId="12">[11]!mflowsa</definedName>
    <definedName name="mflowsa">[11]!mflowsa</definedName>
    <definedName name="mflowsq" localSheetId="2">[11]!mflowsq</definedName>
    <definedName name="mflowsq" localSheetId="4">[11]!mflowsq</definedName>
    <definedName name="mflowsq" localSheetId="6">[11]!mflowsq</definedName>
    <definedName name="mflowsq" localSheetId="9">[11]!mflowsq</definedName>
    <definedName name="mflowsq" localSheetId="12">[11]!mflowsq</definedName>
    <definedName name="mflowsq">[11]!mflowsq</definedName>
    <definedName name="MICRO" localSheetId="2">#REF!</definedName>
    <definedName name="MICRO" localSheetId="4">#REF!</definedName>
    <definedName name="MICRO" localSheetId="6">'3b. Príjmy a výdavky VS (%HDP)'!#REF!</definedName>
    <definedName name="MICRO" localSheetId="9">'6. Vydavky VS (COFOG)'!#REF!</definedName>
    <definedName name="MICRO" localSheetId="12">#REF!</definedName>
    <definedName name="MICRO">#REF!</definedName>
    <definedName name="MISC3" localSheetId="2">#REF!</definedName>
    <definedName name="MISC3" localSheetId="4">#REF!</definedName>
    <definedName name="MISC3" localSheetId="6">'3b. Príjmy a výdavky VS (%HDP)'!#REF!</definedName>
    <definedName name="MISC3" localSheetId="9">'6. Vydavky VS (COFOG)'!#REF!</definedName>
    <definedName name="MISC3" localSheetId="12">#REF!</definedName>
    <definedName name="MISC3">#REF!</definedName>
    <definedName name="MISC4" localSheetId="2">[5]OUTPUT!#REF!</definedName>
    <definedName name="MISC4" localSheetId="4">[5]OUTPUT!#REF!</definedName>
    <definedName name="MISC4" localSheetId="6">[5]OUTPUT!#REF!</definedName>
    <definedName name="MISC4" localSheetId="9">[5]OUTPUT!#REF!</definedName>
    <definedName name="MISC4" localSheetId="12">[5]OUTPUT!#REF!</definedName>
    <definedName name="MISC4">[5]OUTPUT!#REF!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9" hidden="1">{"Tab1",#N/A,FALSE,"P";"Tab2",#N/A,FALSE,"P"}</definedName>
    <definedName name="mmmm" hidden="1">{"Tab1",#N/A,FALSE,"P";"Tab2",#N/A,FALSE,"P"}</definedName>
    <definedName name="MON_SM" localSheetId="2">#REF!</definedName>
    <definedName name="MON_SM" localSheetId="4">#REF!</definedName>
    <definedName name="MON_SM" localSheetId="6">'3b. Príjmy a výdavky VS (%HDP)'!#REF!</definedName>
    <definedName name="MON_SM" localSheetId="9">'6. Vydavky VS (COFOG)'!#REF!</definedName>
    <definedName name="MON_SM" localSheetId="12">#REF!</definedName>
    <definedName name="MON_SM">#REF!</definedName>
    <definedName name="MONF_SM" localSheetId="2">#REF!</definedName>
    <definedName name="MONF_SM" localSheetId="4">#REF!</definedName>
    <definedName name="MONF_SM" localSheetId="6">'3b. Príjmy a výdavky VS (%HDP)'!#REF!</definedName>
    <definedName name="MONF_SM" localSheetId="9">'6. Vydavky VS (COFOG)'!#REF!</definedName>
    <definedName name="MONF_SM" localSheetId="12">#REF!</definedName>
    <definedName name="MONF_SM">#REF!</definedName>
    <definedName name="MONTH" localSheetId="9">[1]REER!$D$140:$E$199</definedName>
    <definedName name="MONTH">[2]REER!$D$140:$E$199</definedName>
    <definedName name="mstocksa" localSheetId="2">[11]!mstocksa</definedName>
    <definedName name="mstocksa" localSheetId="4">[11]!mstocksa</definedName>
    <definedName name="mstocksa" localSheetId="6">[11]!mstocksa</definedName>
    <definedName name="mstocksa" localSheetId="9">[11]!mstocksa</definedName>
    <definedName name="mstocksa" localSheetId="12">[11]!mstocksa</definedName>
    <definedName name="mstocksa">[11]!mstocksa</definedName>
    <definedName name="mstocksq" localSheetId="2">[11]!mstocksq</definedName>
    <definedName name="mstocksq" localSheetId="4">[11]!mstocksq</definedName>
    <definedName name="mstocksq" localSheetId="6">[11]!mstocksq</definedName>
    <definedName name="mstocksq" localSheetId="9">[11]!mstocksq</definedName>
    <definedName name="mstocksq" localSheetId="12">[11]!mstocksq</definedName>
    <definedName name="mstocksq">[11]!mstocksq</definedName>
    <definedName name="Municipios" localSheetId="2">#REF!</definedName>
    <definedName name="Municipios" localSheetId="4">#REF!</definedName>
    <definedName name="Municipios" localSheetId="6">'3b. Príjmy a výdavky VS (%HDP)'!#REF!</definedName>
    <definedName name="Municipios" localSheetId="9">'6. Vydavky VS (COFOG)'!#REF!</definedName>
    <definedName name="Municipios" localSheetId="12">#REF!</definedName>
    <definedName name="Municipios">#REF!</definedName>
    <definedName name="NACTCURRENT" localSheetId="2">#REF!</definedName>
    <definedName name="NACTCURRENT" localSheetId="4">#REF!</definedName>
    <definedName name="NACTCURRENT" localSheetId="6">'3b. Príjmy a výdavky VS (%HDP)'!#REF!</definedName>
    <definedName name="NACTCURRENT" localSheetId="9">'6. Vydavky VS (COFOG)'!#REF!</definedName>
    <definedName name="NACTCURRENT" localSheetId="12">#REF!</definedName>
    <definedName name="NACTCURRENT">#REF!</definedName>
    <definedName name="nam1out" localSheetId="2">#REF!</definedName>
    <definedName name="nam1out" localSheetId="4">#REF!</definedName>
    <definedName name="nam1out" localSheetId="6">'3b. Príjmy a výdavky VS (%HDP)'!#REF!</definedName>
    <definedName name="nam1out" localSheetId="9">'6. Vydavky VS (COFOG)'!#REF!</definedName>
    <definedName name="nam1out" localSheetId="12">#REF!</definedName>
    <definedName name="nam1out">#REF!</definedName>
    <definedName name="nam2in" localSheetId="2">#REF!</definedName>
    <definedName name="nam2in" localSheetId="4">#REF!</definedName>
    <definedName name="nam2in" localSheetId="6">'3b. Príjmy a výdavky VS (%HDP)'!#REF!</definedName>
    <definedName name="nam2in" localSheetId="9">'6. Vydavky VS (COFOG)'!#REF!</definedName>
    <definedName name="nam2in" localSheetId="12">#REF!</definedName>
    <definedName name="nam2in">#REF!</definedName>
    <definedName name="nam2out" localSheetId="2">#REF!</definedName>
    <definedName name="nam2out" localSheetId="4">#REF!</definedName>
    <definedName name="nam2out" localSheetId="6">'3b. Príjmy a výdavky VS (%HDP)'!#REF!</definedName>
    <definedName name="nam2out" localSheetId="9">'6. Vydavky VS (COFOG)'!#REF!</definedName>
    <definedName name="nam2out" localSheetId="12">#REF!</definedName>
    <definedName name="nam2out">#REF!</definedName>
    <definedName name="NAMB" localSheetId="9">[1]REER!$AY$143:$BB$143</definedName>
    <definedName name="NAMB">[2]REER!$AY$143:$BB$143</definedName>
    <definedName name="namcr" localSheetId="2">'[6]Tab ann curr'!#REF!</definedName>
    <definedName name="namcr" localSheetId="4">'[6]Tab ann curr'!#REF!</definedName>
    <definedName name="namcr" localSheetId="6">'[6]Tab ann curr'!#REF!</definedName>
    <definedName name="namcr" localSheetId="9">'[6]Tab ann curr'!#REF!</definedName>
    <definedName name="namcr" localSheetId="12">'[6]Tab ann curr'!#REF!</definedName>
    <definedName name="namcr">'[6]Tab ann curr'!#REF!</definedName>
    <definedName name="namcs" localSheetId="2">'[6]Tab ann cst'!#REF!</definedName>
    <definedName name="namcs" localSheetId="4">'[6]Tab ann cst'!#REF!</definedName>
    <definedName name="namcs" localSheetId="6">'[6]Tab ann cst'!#REF!</definedName>
    <definedName name="namcs" localSheetId="9">'[6]Tab ann cst'!#REF!</definedName>
    <definedName name="namcs" localSheetId="12">'[6]Tab ann cst'!#REF!</definedName>
    <definedName name="namcs">'[6]Tab ann cst'!#REF!</definedName>
    <definedName name="name_AD">[23]Sheet1!$A$20</definedName>
    <definedName name="name_EXP">[23]Sheet1!$N$54:$N$71</definedName>
    <definedName name="name_FISC" localSheetId="2">#REF!</definedName>
    <definedName name="name_FISC" localSheetId="4">#REF!</definedName>
    <definedName name="name_FISC" localSheetId="6">'3b. Príjmy a výdavky VS (%HDP)'!#REF!</definedName>
    <definedName name="name_FISC" localSheetId="9">'6. Vydavky VS (COFOG)'!#REF!</definedName>
    <definedName name="name_FISC" localSheetId="12">#REF!</definedName>
    <definedName name="name_FISC">#REF!</definedName>
    <definedName name="nameIntLiq" localSheetId="2">#REF!</definedName>
    <definedName name="nameIntLiq" localSheetId="4">#REF!</definedName>
    <definedName name="nameIntLiq" localSheetId="6">'3b. Príjmy a výdavky VS (%HDP)'!#REF!</definedName>
    <definedName name="nameIntLiq" localSheetId="9">'6. Vydavky VS (COFOG)'!#REF!</definedName>
    <definedName name="nameIntLiq" localSheetId="12">#REF!</definedName>
    <definedName name="nameIntLiq">#REF!</definedName>
    <definedName name="nameMoney" localSheetId="2">#REF!</definedName>
    <definedName name="nameMoney" localSheetId="4">#REF!</definedName>
    <definedName name="nameMoney" localSheetId="6">'3b. Príjmy a výdavky VS (%HDP)'!#REF!</definedName>
    <definedName name="nameMoney" localSheetId="9">'6. Vydavky VS (COFOG)'!#REF!</definedName>
    <definedName name="nameMoney" localSheetId="12">#REF!</definedName>
    <definedName name="nameMoney">#REF!</definedName>
    <definedName name="nameRATES" localSheetId="2">#REF!</definedName>
    <definedName name="nameRATES" localSheetId="4">#REF!</definedName>
    <definedName name="nameRATES" localSheetId="6">'3b. Príjmy a výdavky VS (%HDP)'!#REF!</definedName>
    <definedName name="nameRATES" localSheetId="9">'6. Vydavky VS (COFOG)'!#REF!</definedName>
    <definedName name="nameRATES" localSheetId="12">#REF!</definedName>
    <definedName name="nameRATES">#REF!</definedName>
    <definedName name="nameRAWQ" localSheetId="2">'[24]Raw Data'!#REF!</definedName>
    <definedName name="nameRAWQ" localSheetId="4">'[24]Raw Data'!#REF!</definedName>
    <definedName name="nameRAWQ" localSheetId="6">'[24]Raw Data'!#REF!</definedName>
    <definedName name="nameRAWQ" localSheetId="9">'[24]Raw Data'!#REF!</definedName>
    <definedName name="nameRAWQ" localSheetId="12">'[24]Raw Data'!#REF!</definedName>
    <definedName name="nameRAWQ">'[24]Raw Data'!#REF!</definedName>
    <definedName name="nameReal" localSheetId="2">#REF!</definedName>
    <definedName name="nameReal" localSheetId="4">#REF!</definedName>
    <definedName name="nameReal" localSheetId="6">'3b. Príjmy a výdavky VS (%HDP)'!#REF!</definedName>
    <definedName name="nameReal" localSheetId="9">'6. Vydavky VS (COFOG)'!#REF!</definedName>
    <definedName name="nameReal" localSheetId="12">#REF!</definedName>
    <definedName name="nameReal">#REF!</definedName>
    <definedName name="names" localSheetId="2">#REF!</definedName>
    <definedName name="names" localSheetId="4">#REF!</definedName>
    <definedName name="names" localSheetId="6">'3b. Príjmy a výdavky VS (%HDP)'!#REF!</definedName>
    <definedName name="names" localSheetId="9">'6. Vydavky VS (COFOG)'!#REF!</definedName>
    <definedName name="names" localSheetId="12">#REF!</definedName>
    <definedName name="names">#REF!</definedName>
    <definedName name="NAMES_fidr_r" localSheetId="2">[21]monthly!#REF!</definedName>
    <definedName name="NAMES_fidr_r" localSheetId="4">[21]monthly!#REF!</definedName>
    <definedName name="NAMES_fidr_r" localSheetId="6">[21]monthly!#REF!</definedName>
    <definedName name="NAMES_fidr_r" localSheetId="9">[22]monthly!#REF!</definedName>
    <definedName name="NAMES_fidr_r" localSheetId="12">[21]monthly!#REF!</definedName>
    <definedName name="NAMES_fidr_r">[21]monthly!#REF!</definedName>
    <definedName name="names_figb_r" localSheetId="2">[21]monthly!#REF!</definedName>
    <definedName name="names_figb_r" localSheetId="4">[21]monthly!#REF!</definedName>
    <definedName name="names_figb_r" localSheetId="6">[21]monthly!#REF!</definedName>
    <definedName name="names_figb_r" localSheetId="9">[22]monthly!#REF!</definedName>
    <definedName name="names_figb_r" localSheetId="12">[21]monthly!#REF!</definedName>
    <definedName name="names_figb_r">[21]monthly!#REF!</definedName>
    <definedName name="names_w" localSheetId="2">#REF!</definedName>
    <definedName name="names_w" localSheetId="4">#REF!</definedName>
    <definedName name="names_w" localSheetId="6">'3b. Príjmy a výdavky VS (%HDP)'!#REF!</definedName>
    <definedName name="names_w" localSheetId="9">'6. Vydavky VS (COFOG)'!#REF!</definedName>
    <definedName name="names_w" localSheetId="12">#REF!</definedName>
    <definedName name="names_w">#REF!</definedName>
    <definedName name="names1in" localSheetId="2">#REF!</definedName>
    <definedName name="names1in" localSheetId="4">#REF!</definedName>
    <definedName name="names1in" localSheetId="6">'3b. Príjmy a výdavky VS (%HDP)'!#REF!</definedName>
    <definedName name="names1in" localSheetId="9">'6. Vydavky VS (COFOG)'!#REF!</definedName>
    <definedName name="names1in" localSheetId="12">#REF!</definedName>
    <definedName name="names1in">#REF!</definedName>
    <definedName name="NAMESB" localSheetId="2">#REF!</definedName>
    <definedName name="NAMESB" localSheetId="4">#REF!</definedName>
    <definedName name="NAMESB" localSheetId="6">'3b. Príjmy a výdavky VS (%HDP)'!#REF!</definedName>
    <definedName name="NAMESB" localSheetId="9">'6. Vydavky VS (COFOG)'!#REF!</definedName>
    <definedName name="NAMESB" localSheetId="12">#REF!</definedName>
    <definedName name="NAMESB">#REF!</definedName>
    <definedName name="namesc" localSheetId="2">#REF!</definedName>
    <definedName name="namesc" localSheetId="4">#REF!</definedName>
    <definedName name="namesc" localSheetId="6">'3b. Príjmy a výdavky VS (%HDP)'!#REF!</definedName>
    <definedName name="namesc" localSheetId="9">'6. Vydavky VS (COFOG)'!#REF!</definedName>
    <definedName name="namesc" localSheetId="12">#REF!</definedName>
    <definedName name="namesc">#REF!</definedName>
    <definedName name="NAMESG" localSheetId="2">#REF!</definedName>
    <definedName name="NAMESG" localSheetId="4">#REF!</definedName>
    <definedName name="NAMESG" localSheetId="6">'3b. Príjmy a výdavky VS (%HDP)'!#REF!</definedName>
    <definedName name="NAMESG" localSheetId="9">'6. Vydavky VS (COFOG)'!#REF!</definedName>
    <definedName name="NAMESG" localSheetId="12">#REF!</definedName>
    <definedName name="NAMESG">#REF!</definedName>
    <definedName name="namesm" localSheetId="2">#REF!</definedName>
    <definedName name="namesm" localSheetId="4">#REF!</definedName>
    <definedName name="namesm" localSheetId="6">'3b. Príjmy a výdavky VS (%HDP)'!#REF!</definedName>
    <definedName name="namesm" localSheetId="9">'6. Vydavky VS (COFOG)'!#REF!</definedName>
    <definedName name="namesm" localSheetId="12">#REF!</definedName>
    <definedName name="namesm">#REF!</definedName>
    <definedName name="NAMESQ" localSheetId="2">#REF!</definedName>
    <definedName name="NAMESQ" localSheetId="4">#REF!</definedName>
    <definedName name="NAMESQ" localSheetId="6">'3b. Príjmy a výdavky VS (%HDP)'!#REF!</definedName>
    <definedName name="NAMESQ" localSheetId="9">'6. Vydavky VS (COFOG)'!#REF!</definedName>
    <definedName name="NAMESQ" localSheetId="12">#REF!</definedName>
    <definedName name="NAMESQ">#REF!</definedName>
    <definedName name="namesr" localSheetId="2">#REF!</definedName>
    <definedName name="namesr" localSheetId="4">#REF!</definedName>
    <definedName name="namesr" localSheetId="6">'3b. Príjmy a výdavky VS (%HDP)'!#REF!</definedName>
    <definedName name="namesr" localSheetId="9">'6. Vydavky VS (COFOG)'!#REF!</definedName>
    <definedName name="namesr" localSheetId="12">#REF!</definedName>
    <definedName name="namesr">#REF!</definedName>
    <definedName name="namestran" localSheetId="9">[18]transfer!$C$1:$O$1</definedName>
    <definedName name="namestran">[19]transfer!$C$1:$O$1</definedName>
    <definedName name="namgdp" localSheetId="2">#REF!</definedName>
    <definedName name="namgdp" localSheetId="4">#REF!</definedName>
    <definedName name="namgdp" localSheetId="6">'3b. Príjmy a výdavky VS (%HDP)'!#REF!</definedName>
    <definedName name="namgdp" localSheetId="9">'6. Vydavky VS (COFOG)'!#REF!</definedName>
    <definedName name="namgdp" localSheetId="12">#REF!</definedName>
    <definedName name="namgdp">#REF!</definedName>
    <definedName name="NAMIN" localSheetId="2">#REF!</definedName>
    <definedName name="NAMIN" localSheetId="4">#REF!</definedName>
    <definedName name="NAMIN" localSheetId="6">'3b. Príjmy a výdavky VS (%HDP)'!#REF!</definedName>
    <definedName name="NAMIN" localSheetId="9">'6. Vydavky VS (COFOG)'!#REF!</definedName>
    <definedName name="NAMIN" localSheetId="12">#REF!</definedName>
    <definedName name="NAMIN">#REF!</definedName>
    <definedName name="namin1" localSheetId="9">[1]REER!$F$1:$BP$1</definedName>
    <definedName name="namin1">[2]REER!$F$1:$BP$1</definedName>
    <definedName name="namin2" localSheetId="9">[1]REER!$F$138:$AA$138</definedName>
    <definedName name="namin2">[2]REER!$F$138:$AA$138</definedName>
    <definedName name="namind" localSheetId="2">'[6]work Q real'!#REF!</definedName>
    <definedName name="namind" localSheetId="4">'[6]work Q real'!#REF!</definedName>
    <definedName name="namind" localSheetId="6">'[6]work Q real'!#REF!</definedName>
    <definedName name="namind" localSheetId="9">'[6]work Q real'!#REF!</definedName>
    <definedName name="namind" localSheetId="12">'[6]work Q real'!#REF!</definedName>
    <definedName name="namind">'[6]work Q real'!#REF!</definedName>
    <definedName name="naminm" localSheetId="2">#REF!</definedName>
    <definedName name="naminm" localSheetId="4">#REF!</definedName>
    <definedName name="naminm" localSheetId="6">'3b. Príjmy a výdavky VS (%HDP)'!#REF!</definedName>
    <definedName name="naminm" localSheetId="9">'6. Vydavky VS (COFOG)'!#REF!</definedName>
    <definedName name="naminm" localSheetId="12">#REF!</definedName>
    <definedName name="naminm">#REF!</definedName>
    <definedName name="naminq" localSheetId="2">#REF!</definedName>
    <definedName name="naminq" localSheetId="4">#REF!</definedName>
    <definedName name="naminq" localSheetId="6">'3b. Príjmy a výdavky VS (%HDP)'!#REF!</definedName>
    <definedName name="naminq" localSheetId="9">'6. Vydavky VS (COFOG)'!#REF!</definedName>
    <definedName name="naminq" localSheetId="12">#REF!</definedName>
    <definedName name="naminq">#REF!</definedName>
    <definedName name="namm" localSheetId="2">#REF!</definedName>
    <definedName name="namm" localSheetId="4">#REF!</definedName>
    <definedName name="namm" localSheetId="6">'3b. Príjmy a výdavky VS (%HDP)'!#REF!</definedName>
    <definedName name="namm" localSheetId="9">'6. Vydavky VS (COFOG)'!#REF!</definedName>
    <definedName name="namm" localSheetId="12">#REF!</definedName>
    <definedName name="namm">#REF!</definedName>
    <definedName name="NAMOUT" localSheetId="2">#REF!</definedName>
    <definedName name="NAMOUT" localSheetId="4">#REF!</definedName>
    <definedName name="NAMOUT" localSheetId="6">'3b. Príjmy a výdavky VS (%HDP)'!#REF!</definedName>
    <definedName name="NAMOUT" localSheetId="9">'6. Vydavky VS (COFOG)'!#REF!</definedName>
    <definedName name="NAMOUT" localSheetId="12">#REF!</definedName>
    <definedName name="NAMOUT">#REF!</definedName>
    <definedName name="namout1" localSheetId="9">[1]REER!$F$2:$AA$2</definedName>
    <definedName name="namout1">[2]REER!$F$2:$AA$2</definedName>
    <definedName name="namoutm" localSheetId="2">#REF!</definedName>
    <definedName name="namoutm" localSheetId="4">#REF!</definedName>
    <definedName name="namoutm" localSheetId="6">'3b. Príjmy a výdavky VS (%HDP)'!#REF!</definedName>
    <definedName name="namoutm" localSheetId="9">'6. Vydavky VS (COFOG)'!#REF!</definedName>
    <definedName name="namoutm" localSheetId="12">#REF!</definedName>
    <definedName name="namoutm">#REF!</definedName>
    <definedName name="namoutq" localSheetId="2">#REF!</definedName>
    <definedName name="namoutq" localSheetId="4">#REF!</definedName>
    <definedName name="namoutq" localSheetId="6">'3b. Príjmy a výdavky VS (%HDP)'!#REF!</definedName>
    <definedName name="namoutq" localSheetId="9">'6. Vydavky VS (COFOG)'!#REF!</definedName>
    <definedName name="namoutq" localSheetId="12">#REF!</definedName>
    <definedName name="namoutq">#REF!</definedName>
    <definedName name="namprofit" localSheetId="9">[1]C!$O$1:$Z$1</definedName>
    <definedName name="namprofit">[2]C!$O$1:$Z$1</definedName>
    <definedName name="namq" localSheetId="2">#REF!</definedName>
    <definedName name="namq" localSheetId="4">#REF!</definedName>
    <definedName name="namq" localSheetId="6">'3b. Príjmy a výdavky VS (%HDP)'!#REF!</definedName>
    <definedName name="namq" localSheetId="9">'6. Vydavky VS (COFOG)'!#REF!</definedName>
    <definedName name="namq" localSheetId="12">#REF!</definedName>
    <definedName name="namq">#REF!</definedName>
    <definedName name="namq1" localSheetId="2">#REF!</definedName>
    <definedName name="namq1" localSheetId="4">#REF!</definedName>
    <definedName name="namq1" localSheetId="6">'3b. Príjmy a výdavky VS (%HDP)'!#REF!</definedName>
    <definedName name="namq1" localSheetId="9">'6. Vydavky VS (COFOG)'!#REF!</definedName>
    <definedName name="namq1" localSheetId="12">#REF!</definedName>
    <definedName name="namq1">#REF!</definedName>
    <definedName name="namq2" localSheetId="2">#REF!</definedName>
    <definedName name="namq2" localSheetId="4">#REF!</definedName>
    <definedName name="namq2" localSheetId="6">'3b. Príjmy a výdavky VS (%HDP)'!#REF!</definedName>
    <definedName name="namq2" localSheetId="9">'6. Vydavky VS (COFOG)'!#REF!</definedName>
    <definedName name="namq2" localSheetId="12">#REF!</definedName>
    <definedName name="namq2">#REF!</definedName>
    <definedName name="namreer" localSheetId="9">[1]REER!$AY$143:$BF$143</definedName>
    <definedName name="namreer">[2]REER!$AY$143:$BF$143</definedName>
    <definedName name="namsgdp" localSheetId="2">#REF!</definedName>
    <definedName name="namsgdp" localSheetId="4">#REF!</definedName>
    <definedName name="namsgdp" localSheetId="6">'3b. Príjmy a výdavky VS (%HDP)'!#REF!</definedName>
    <definedName name="namsgdp" localSheetId="9">'6. Vydavky VS (COFOG)'!#REF!</definedName>
    <definedName name="namsgdp" localSheetId="12">#REF!</definedName>
    <definedName name="namsgdp">#REF!</definedName>
    <definedName name="namtin" localSheetId="2">#REF!</definedName>
    <definedName name="namtin" localSheetId="4">#REF!</definedName>
    <definedName name="namtin" localSheetId="6">'3b. Príjmy a výdavky VS (%HDP)'!#REF!</definedName>
    <definedName name="namtin" localSheetId="9">'6. Vydavky VS (COFOG)'!#REF!</definedName>
    <definedName name="namtin" localSheetId="12">#REF!</definedName>
    <definedName name="namtin">#REF!</definedName>
    <definedName name="namtout" localSheetId="2">#REF!</definedName>
    <definedName name="namtout" localSheetId="4">#REF!</definedName>
    <definedName name="namtout" localSheetId="6">'3b. Príjmy a výdavky VS (%HDP)'!#REF!</definedName>
    <definedName name="namtout" localSheetId="9">'6. Vydavky VS (COFOG)'!#REF!</definedName>
    <definedName name="namtout" localSheetId="12">#REF!</definedName>
    <definedName name="namtout">#REF!</definedName>
    <definedName name="namulc" localSheetId="9">[1]REER!$BI$1:$BP$1</definedName>
    <definedName name="namulc">[2]REER!$BI$1:$BP$1</definedName>
    <definedName name="_xlnm.Print_Titles" localSheetId="2">#REF!,#REF!</definedName>
    <definedName name="_xlnm.Print_Titles" localSheetId="4">#REF!,#REF!</definedName>
    <definedName name="_xlnm.Print_Titles" localSheetId="6">'3b. Príjmy a výdavky VS (%HDP)'!#REF!,'3b. Príjmy a výdavky VS (%HDP)'!#REF!</definedName>
    <definedName name="_xlnm.Print_Titles" localSheetId="9">'6. Vydavky VS (COFOG)'!#REF!,'6. Vydavky VS (COFOG)'!#REF!</definedName>
    <definedName name="_xlnm.Print_Titles" localSheetId="12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 localSheetId="9">[1]REER!$AY$144:$AY$206</definedName>
    <definedName name="NEER">[2]REER!$AY$144:$AY$206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2">#REF!</definedName>
    <definedName name="NGDPA" localSheetId="4">#REF!</definedName>
    <definedName name="NGDPA" localSheetId="6">'3b. Príjmy a výdavky VS (%HDP)'!#REF!</definedName>
    <definedName name="NGDPA" localSheetId="9">'6. Vydavky VS (COFOG)'!#REF!</definedName>
    <definedName name="NGDPA" localSheetId="12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n" localSheetId="9" hidden="1">{"Tab1",#N/A,FALSE,"P";"Tab2",#N/A,FALSE,"P"}</definedName>
    <definedName name="nnn" hidden="1">{"Tab1",#N/A,FALSE,"P";"Tab2",#N/A,FALSE,"P"}</definedName>
    <definedName name="NOMINAL" localSheetId="2">#REF!</definedName>
    <definedName name="NOMINAL" localSheetId="4">#REF!</definedName>
    <definedName name="NOMINAL" localSheetId="6">'3b. Príjmy a výdavky VS (%HDP)'!#REF!</definedName>
    <definedName name="NOMINAL" localSheetId="9">'6. Vydavky VS (COFOG)'!#REF!</definedName>
    <definedName name="NOMINAL" localSheetId="12">#REF!</definedName>
    <definedName name="NOMINAL">#REF!</definedName>
    <definedName name="NTDD_RG" localSheetId="2">[12]!NTDD_RG</definedName>
    <definedName name="NTDD_RG" localSheetId="4">[12]!NTDD_RG</definedName>
    <definedName name="NTDD_RG" localSheetId="6">[12]!NTDD_RG</definedName>
    <definedName name="NTDD_RG" localSheetId="9">[13]!NTDD_RG</definedName>
    <definedName name="NTDD_RG" localSheetId="12">[12]!NTDD_RG</definedName>
    <definedName name="NTDD_RG">[12]!NTDD_RG</definedName>
    <definedName name="NX">#N/A</definedName>
    <definedName name="NX_R">#N/A</definedName>
    <definedName name="NXG_RG">#N/A</definedName>
    <definedName name="_xlnm.Print_Area" localSheetId="1">'1. Základné ukazovatele'!$A$1:$R$21</definedName>
    <definedName name="_xlnm.Print_Area" localSheetId="13">'10. EU27 - príjmy VS'!$A$1:$AJ$32</definedName>
    <definedName name="_xlnm.Print_Area" localSheetId="14">'11. EU27 - výdavky VS'!$A$1:$AJ$32</definedName>
    <definedName name="_xlnm.Print_Area" localSheetId="2">'1a. Základné ukazovatele-ciele'!$A$1:$R$21</definedName>
    <definedName name="_xlnm.Print_Area" localSheetId="10">'7. EU27 - saldo VS'!$A$1:$AJ$35</definedName>
    <definedName name="_xlnm.Print_Area" localSheetId="11">'8. EU27 - hrubý dlh VS'!$A$1:$AJ$36</definedName>
    <definedName name="_xlnm.Print_Area" localSheetId="12">'9. EU27 - čistý dlh VS'!$A$1:$AC$36</definedName>
    <definedName name="_xlnm.Print_Area">#N/A</definedName>
    <definedName name="Odh" localSheetId="2">#REF!</definedName>
    <definedName name="Odh" localSheetId="4">#REF!</definedName>
    <definedName name="Odh" localSheetId="6">'3b. Príjmy a výdavky VS (%HDP)'!#REF!</definedName>
    <definedName name="Odh" localSheetId="9">'6. Vydavky VS (COFOG)'!#REF!</definedName>
    <definedName name="Odh" localSheetId="12">#REF!</definedName>
    <definedName name="Odh">#REF!</definedName>
    <definedName name="oliu" localSheetId="9" hidden="1">{"WEO",#N/A,FALSE,"T"}</definedName>
    <definedName name="oliu" hidden="1">{"WEO",#N/A,FALSE,"T"}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9" hidden="1">{"Tab1",#N/A,FALSE,"P";"Tab2",#N/A,FALSE,"P"}</definedName>
    <definedName name="ooo" hidden="1">{"Tab1",#N/A,FALSE,"P";"Tab2",#N/A,FALSE,"P"}</definedName>
    <definedName name="other" localSheetId="2">#REF!</definedName>
    <definedName name="other" localSheetId="4">#REF!</definedName>
    <definedName name="other" localSheetId="6">'3b. Príjmy a výdavky VS (%HDP)'!#REF!</definedName>
    <definedName name="other" localSheetId="9">'6. Vydavky VS (COFOG)'!#REF!</definedName>
    <definedName name="other" localSheetId="12">#REF!</definedName>
    <definedName name="other">#REF!</definedName>
    <definedName name="Otras_Residuales" localSheetId="2">#REF!</definedName>
    <definedName name="Otras_Residuales" localSheetId="4">#REF!</definedName>
    <definedName name="Otras_Residuales" localSheetId="6">'3b. Príjmy a výdavky VS (%HDP)'!#REF!</definedName>
    <definedName name="Otras_Residuales" localSheetId="9">'6. Vydavky VS (COFOG)'!#REF!</definedName>
    <definedName name="Otras_Residuales" localSheetId="12">#REF!</definedName>
    <definedName name="Otras_Residuales">#REF!</definedName>
    <definedName name="out">[42]output!$A$3:$P$128</definedName>
    <definedName name="OUTB" localSheetId="9">[18]B!$D$6:$H$6</definedName>
    <definedName name="OUTB">[19]B!$D$6:$H$6</definedName>
    <definedName name="outc" localSheetId="9">[18]C!$C$6:$D$6</definedName>
    <definedName name="outc">[19]C!$C$6:$D$6</definedName>
    <definedName name="output" localSheetId="2">#REF!</definedName>
    <definedName name="output" localSheetId="4">#REF!</definedName>
    <definedName name="output" localSheetId="6">'3b. Príjmy a výdavky VS (%HDP)'!#REF!</definedName>
    <definedName name="output" localSheetId="9">'6. Vydavky VS (COFOG)'!#REF!</definedName>
    <definedName name="output" localSheetId="12">#REF!</definedName>
    <definedName name="output">#REF!</definedName>
    <definedName name="output_projections">[43]projections!$A$3:$R$108</definedName>
    <definedName name="output1">[15]output!$A$1:$J$122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ge_4" localSheetId="2">#REF!</definedName>
    <definedName name="Page_4" localSheetId="4">#REF!</definedName>
    <definedName name="Page_4" localSheetId="6">'3b. Príjmy a výdavky VS (%HDP)'!#REF!</definedName>
    <definedName name="Page_4" localSheetId="9">'6. Vydavky VS (COFOG)'!#REF!</definedName>
    <definedName name="Page_4" localSheetId="12">#REF!</definedName>
    <definedName name="Page_4">#REF!</definedName>
    <definedName name="page2" localSheetId="2">#REF!</definedName>
    <definedName name="page2" localSheetId="4">#REF!</definedName>
    <definedName name="page2" localSheetId="6">'3b. Príjmy a výdavky VS (%HDP)'!#REF!</definedName>
    <definedName name="page2" localSheetId="9">'6. Vydavky VS (COFOG)'!#REF!</definedName>
    <definedName name="page2" localSheetId="12">#REF!</definedName>
    <definedName name="page2">#REF!</definedName>
    <definedName name="pata" localSheetId="9" hidden="1">{"Tab1",#N/A,FALSE,"P";"Tab2",#N/A,FALSE,"P"}</definedName>
    <definedName name="pata" hidden="1">{"Tab1",#N/A,FALSE,"P";"Tab2",#N/A,FALSE,"P"}</definedName>
    <definedName name="PCPIG">#N/A</definedName>
    <definedName name="Petroecuador" localSheetId="2">#REF!</definedName>
    <definedName name="Petroecuador" localSheetId="4">#REF!</definedName>
    <definedName name="Petroecuador" localSheetId="6">'3b. Príjmy a výdavky VS (%HDP)'!#REF!</definedName>
    <definedName name="Petroecuador" localSheetId="9">'6. Vydavky VS (COFOG)'!#REF!</definedName>
    <definedName name="Petroecuador" localSheetId="12">#REF!</definedName>
    <definedName name="Petroecuador">#REF!</definedName>
    <definedName name="pchar00memu.m" localSheetId="2">[21]monthly!#REF!</definedName>
    <definedName name="pchar00memu.m" localSheetId="4">[21]monthly!#REF!</definedName>
    <definedName name="pchar00memu.m" localSheetId="6">[21]monthly!#REF!</definedName>
    <definedName name="pchar00memu.m" localSheetId="9">[22]monthly!#REF!</definedName>
    <definedName name="pchar00memu.m" localSheetId="12">[21]monthly!#REF!</definedName>
    <definedName name="pchar00memu.m">[21]monthly!#REF!</definedName>
    <definedName name="podatki" localSheetId="2">#REF!</definedName>
    <definedName name="podatki" localSheetId="4">#REF!</definedName>
    <definedName name="podatki" localSheetId="6">'3b. Príjmy a výdavky VS (%HDP)'!#REF!</definedName>
    <definedName name="podatki" localSheetId="9">'6. Vydavky VS (COFOG)'!#REF!</definedName>
    <definedName name="podatki" localSheetId="12">#REF!</definedName>
    <definedName name="podatki">#REF!</definedName>
    <definedName name="Ports" localSheetId="2">#REF!</definedName>
    <definedName name="Ports" localSheetId="4">#REF!</definedName>
    <definedName name="Ports" localSheetId="6">'3b. Príjmy a výdavky VS (%HDP)'!#REF!</definedName>
    <definedName name="Ports" localSheetId="9">'6. Vydavky VS (COFOG)'!#REF!</definedName>
    <definedName name="Ports" localSheetId="12">#REF!</definedName>
    <definedName name="Ports">#REF!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">#REF!</definedName>
    <definedName name="pri" localSheetId="4">#REF!</definedName>
    <definedName name="pri" localSheetId="6">'3b. Príjmy a výdavky VS (%HDP)'!#REF!</definedName>
    <definedName name="pri" localSheetId="9">'6. Vydavky VS (COFOG)'!#REF!</definedName>
    <definedName name="pri" localSheetId="12">#REF!</definedName>
    <definedName name="pri">#REF!</definedName>
    <definedName name="Print" localSheetId="2">#REF!</definedName>
    <definedName name="Print" localSheetId="4">#REF!</definedName>
    <definedName name="Print" localSheetId="6">'3b. Príjmy a výdavky VS (%HDP)'!#REF!</definedName>
    <definedName name="Print" localSheetId="9">'6. Vydavky VS (COFOG)'!#REF!</definedName>
    <definedName name="Print" localSheetId="12">#REF!</definedName>
    <definedName name="Print">#REF!</definedName>
    <definedName name="PRINT1" localSheetId="2">[44]Index!#REF!</definedName>
    <definedName name="PRINT1" localSheetId="4">[44]Index!#REF!</definedName>
    <definedName name="PRINT1" localSheetId="6">[44]Index!#REF!</definedName>
    <definedName name="PRINT1" localSheetId="9">[44]Index!#REF!</definedName>
    <definedName name="PRINT1" localSheetId="12">[44]Index!#REF!</definedName>
    <definedName name="PRINT1">[44]Index!#REF!</definedName>
    <definedName name="PRINT2" localSheetId="2">[44]Index!#REF!</definedName>
    <definedName name="PRINT2" localSheetId="4">[44]Index!#REF!</definedName>
    <definedName name="PRINT2" localSheetId="6">[44]Index!#REF!</definedName>
    <definedName name="PRINT2" localSheetId="9">[44]Index!#REF!</definedName>
    <definedName name="PRINT2" localSheetId="12">[44]Index!#REF!</definedName>
    <definedName name="PRINT2">[44]Index!#REF!</definedName>
    <definedName name="PRINT3" localSheetId="2">[44]Index!#REF!</definedName>
    <definedName name="PRINT3" localSheetId="4">[44]Index!#REF!</definedName>
    <definedName name="PRINT3" localSheetId="6">[44]Index!#REF!</definedName>
    <definedName name="PRINT3" localSheetId="9">[44]Index!#REF!</definedName>
    <definedName name="PRINT3" localSheetId="12">[44]Index!#REF!</definedName>
    <definedName name="PRINT3">[44]Index!#REF!</definedName>
    <definedName name="PrintThis_Links">[31]Links!$A$1:$F$33</definedName>
    <definedName name="profit" localSheetId="9">[1]C!$O$1:$T$1</definedName>
    <definedName name="profit">[2]C!$O$1:$T$1</definedName>
    <definedName name="prorač">[45]Prorač!$A:$IV</definedName>
    <definedName name="Q6_" localSheetId="2">#REF!</definedName>
    <definedName name="Q6_" localSheetId="4">#REF!</definedName>
    <definedName name="Q6_" localSheetId="6">'3b. Príjmy a výdavky VS (%HDP)'!#REF!</definedName>
    <definedName name="Q6_" localSheetId="9">'6. Vydavky VS (COFOG)'!#REF!</definedName>
    <definedName name="Q6_" localSheetId="12">#REF!</definedName>
    <definedName name="Q6_">#REF!</definedName>
    <definedName name="QFISCAL" localSheetId="2">'[7]Quarterly Raw Data'!#REF!</definedName>
    <definedName name="QFISCAL" localSheetId="4">'[7]Quarterly Raw Data'!#REF!</definedName>
    <definedName name="QFISCAL" localSheetId="6">'[7]Quarterly Raw Data'!#REF!</definedName>
    <definedName name="QFISCAL" localSheetId="9">'[7]Quarterly Raw Data'!#REF!</definedName>
    <definedName name="QFISCAL" localSheetId="12">'[7]Quarterly Raw Data'!#REF!</definedName>
    <definedName name="QFISCAL">'[7]Quarterly Raw Data'!#REF!</definedName>
    <definedName name="qq" localSheetId="2" hidden="1">'[37]J(Priv.Cap)'!#REF!</definedName>
    <definedName name="qq" localSheetId="4" hidden="1">'[37]J(Priv.Cap)'!#REF!</definedName>
    <definedName name="qq" localSheetId="6" hidden="1">'[37]J(Priv.Cap)'!#REF!</definedName>
    <definedName name="qq" localSheetId="9" hidden="1">'[37]J(Priv.Cap)'!#REF!</definedName>
    <definedName name="qq" localSheetId="12" hidden="1">'[37]J(Priv.Cap)'!#REF!</definedName>
    <definedName name="qq" hidden="1">'[37]J(Priv.Cap)'!#REF!</definedName>
    <definedName name="qtab_35" localSheetId="2">'[46]i1-CA'!#REF!</definedName>
    <definedName name="qtab_35" localSheetId="4">'[46]i1-CA'!#REF!</definedName>
    <definedName name="qtab_35" localSheetId="6">'[46]i1-CA'!#REF!</definedName>
    <definedName name="qtab_35" localSheetId="9">'[46]i1-CA'!#REF!</definedName>
    <definedName name="qtab_35" localSheetId="12">'[46]i1-CA'!#REF!</definedName>
    <definedName name="qtab_35">'[46]i1-CA'!#REF!</definedName>
    <definedName name="QTAB7" localSheetId="2">'[7]Quarterly MacroFlow'!#REF!</definedName>
    <definedName name="QTAB7" localSheetId="4">'[7]Quarterly MacroFlow'!#REF!</definedName>
    <definedName name="QTAB7" localSheetId="6">'[7]Quarterly MacroFlow'!#REF!</definedName>
    <definedName name="QTAB7" localSheetId="9">'[7]Quarterly MacroFlow'!#REF!</definedName>
    <definedName name="QTAB7" localSheetId="12">'[7]Quarterly MacroFlow'!#REF!</definedName>
    <definedName name="QTAB7">'[7]Quarterly MacroFlow'!#REF!</definedName>
    <definedName name="QTAB7A" localSheetId="2">'[7]Quarterly MacroFlow'!#REF!</definedName>
    <definedName name="QTAB7A" localSheetId="4">'[7]Quarterly MacroFlow'!#REF!</definedName>
    <definedName name="QTAB7A" localSheetId="6">'[7]Quarterly MacroFlow'!#REF!</definedName>
    <definedName name="QTAB7A" localSheetId="9">'[7]Quarterly MacroFlow'!#REF!</definedName>
    <definedName name="QTAB7A" localSheetId="12">'[7]Quarterly MacroFlow'!#REF!</definedName>
    <definedName name="QTAB7A">'[7]Quarterly MacroFlow'!#REF!</definedName>
    <definedName name="quest1" localSheetId="2">#REF!</definedName>
    <definedName name="quest1" localSheetId="4">#REF!</definedName>
    <definedName name="quest1" localSheetId="6">'3b. Príjmy a výdavky VS (%HDP)'!#REF!</definedName>
    <definedName name="quest1" localSheetId="9">'6. Vydavky VS (COFOG)'!#REF!</definedName>
    <definedName name="quest1" localSheetId="12">#REF!</definedName>
    <definedName name="quest1">#REF!</definedName>
    <definedName name="quest2" localSheetId="2">#REF!</definedName>
    <definedName name="quest2" localSheetId="4">#REF!</definedName>
    <definedName name="quest2" localSheetId="6">'3b. Príjmy a výdavky VS (%HDP)'!#REF!</definedName>
    <definedName name="quest2" localSheetId="9">'6. Vydavky VS (COFOG)'!#REF!</definedName>
    <definedName name="quest2" localSheetId="12">#REF!</definedName>
    <definedName name="quest2">#REF!</definedName>
    <definedName name="quest3" localSheetId="2">#REF!</definedName>
    <definedName name="quest3" localSheetId="4">#REF!</definedName>
    <definedName name="quest3" localSheetId="6">'3b. Príjmy a výdavky VS (%HDP)'!#REF!</definedName>
    <definedName name="quest3" localSheetId="9">'6. Vydavky VS (COFOG)'!#REF!</definedName>
    <definedName name="quest3" localSheetId="12">#REF!</definedName>
    <definedName name="quest3">#REF!</definedName>
    <definedName name="quest4" localSheetId="2">#REF!</definedName>
    <definedName name="quest4" localSheetId="4">#REF!</definedName>
    <definedName name="quest4" localSheetId="6">'3b. Príjmy a výdavky VS (%HDP)'!#REF!</definedName>
    <definedName name="quest4" localSheetId="9">'6. Vydavky VS (COFOG)'!#REF!</definedName>
    <definedName name="quest4" localSheetId="12">#REF!</definedName>
    <definedName name="quest4">#REF!</definedName>
    <definedName name="quest5" localSheetId="2">#REF!</definedName>
    <definedName name="quest5" localSheetId="4">#REF!</definedName>
    <definedName name="quest5" localSheetId="6">'3b. Príjmy a výdavky VS (%HDP)'!#REF!</definedName>
    <definedName name="quest5" localSheetId="9">'6. Vydavky VS (COFOG)'!#REF!</definedName>
    <definedName name="quest5" localSheetId="12">#REF!</definedName>
    <definedName name="quest5">#REF!</definedName>
    <definedName name="quest6" localSheetId="2">#REF!</definedName>
    <definedName name="quest6" localSheetId="4">#REF!</definedName>
    <definedName name="quest6" localSheetId="6">'3b. Príjmy a výdavky VS (%HDP)'!#REF!</definedName>
    <definedName name="quest6" localSheetId="9">'6. Vydavky VS (COFOG)'!#REF!</definedName>
    <definedName name="quest6" localSheetId="12">#REF!</definedName>
    <definedName name="quest6">#REF!</definedName>
    <definedName name="quest7" localSheetId="2">#REF!</definedName>
    <definedName name="quest7" localSheetId="4">#REF!</definedName>
    <definedName name="quest7" localSheetId="6">'3b. Príjmy a výdavky VS (%HDP)'!#REF!</definedName>
    <definedName name="quest7" localSheetId="9">'6. Vydavky VS (COFOG)'!#REF!</definedName>
    <definedName name="quest7" localSheetId="12">#REF!</definedName>
    <definedName name="quest7">#REF!</definedName>
    <definedName name="QW" localSheetId="2">#REF!</definedName>
    <definedName name="QW" localSheetId="4">#REF!</definedName>
    <definedName name="QW" localSheetId="6">'3b. Príjmy a výdavky VS (%HDP)'!#REF!</definedName>
    <definedName name="QW" localSheetId="9">'6. Vydavky VS (COFOG)'!#REF!</definedName>
    <definedName name="QW" localSheetId="12">#REF!</definedName>
    <definedName name="QW">#REF!</definedName>
    <definedName name="REAL" localSheetId="2">#REF!</definedName>
    <definedName name="REAL" localSheetId="4">#REF!</definedName>
    <definedName name="REAL" localSheetId="6">'3b. Príjmy a výdavky VS (%HDP)'!#REF!</definedName>
    <definedName name="REAL" localSheetId="9">'6. Vydavky VS (COFOG)'!#REF!</definedName>
    <definedName name="REAL" localSheetId="12">#REF!</definedName>
    <definedName name="REAL">#REF!</definedName>
    <definedName name="REALANNUAL" localSheetId="2">#REF!</definedName>
    <definedName name="REALANNUAL" localSheetId="4">#REF!</definedName>
    <definedName name="REALANNUAL" localSheetId="6">'3b. Príjmy a výdavky VS (%HDP)'!#REF!</definedName>
    <definedName name="REALANNUAL" localSheetId="9">'6. Vydavky VS (COFOG)'!#REF!</definedName>
    <definedName name="REALANNUAL" localSheetId="12">#REF!</definedName>
    <definedName name="REALANNUAL">#REF!</definedName>
    <definedName name="realizacia">[47]Sheet1!$A$1:$I$406</definedName>
    <definedName name="realizacija">[47]Sheet1!$A$1:$I$406</definedName>
    <definedName name="REALNACT" localSheetId="2">#REF!</definedName>
    <definedName name="REALNACT" localSheetId="4">#REF!</definedName>
    <definedName name="REALNACT" localSheetId="6">'3b. Príjmy a výdavky VS (%HDP)'!#REF!</definedName>
    <definedName name="REALNACT" localSheetId="9">'6. Vydavky VS (COFOG)'!#REF!</definedName>
    <definedName name="REALNACT" localSheetId="12">#REF!</definedName>
    <definedName name="REALNACT">#REF!</definedName>
    <definedName name="red_26" localSheetId="2">#REF!</definedName>
    <definedName name="red_26" localSheetId="4">#REF!</definedName>
    <definedName name="red_26" localSheetId="6">'3b. Príjmy a výdavky VS (%HDP)'!#REF!</definedName>
    <definedName name="red_26" localSheetId="9">'6. Vydavky VS (COFOG)'!#REF!</definedName>
    <definedName name="red_26" localSheetId="12">#REF!</definedName>
    <definedName name="red_26">#REF!</definedName>
    <definedName name="red_33" localSheetId="2">#REF!</definedName>
    <definedName name="red_33" localSheetId="4">#REF!</definedName>
    <definedName name="red_33" localSheetId="6">'3b. Príjmy a výdavky VS (%HDP)'!#REF!</definedName>
    <definedName name="red_33" localSheetId="9">'6. Vydavky VS (COFOG)'!#REF!</definedName>
    <definedName name="red_33" localSheetId="12">#REF!</definedName>
    <definedName name="red_33">#REF!</definedName>
    <definedName name="red_34" localSheetId="2">#REF!</definedName>
    <definedName name="red_34" localSheetId="4">#REF!</definedName>
    <definedName name="red_34" localSheetId="6">'3b. Príjmy a výdavky VS (%HDP)'!#REF!</definedName>
    <definedName name="red_34" localSheetId="9">'6. Vydavky VS (COFOG)'!#REF!</definedName>
    <definedName name="red_34" localSheetId="12">#REF!</definedName>
    <definedName name="red_34">#REF!</definedName>
    <definedName name="red_35" localSheetId="2">#REF!</definedName>
    <definedName name="red_35" localSheetId="4">#REF!</definedName>
    <definedName name="red_35" localSheetId="6">'3b. Príjmy a výdavky VS (%HDP)'!#REF!</definedName>
    <definedName name="red_35" localSheetId="9">'6. Vydavky VS (COFOG)'!#REF!</definedName>
    <definedName name="red_35" localSheetId="12">#REF!</definedName>
    <definedName name="red_35">#REF!</definedName>
    <definedName name="REDTbl3" localSheetId="2">#REF!</definedName>
    <definedName name="REDTbl3" localSheetId="4">#REF!</definedName>
    <definedName name="REDTbl3" localSheetId="6">'3b. Príjmy a výdavky VS (%HDP)'!#REF!</definedName>
    <definedName name="REDTbl3" localSheetId="9">'6. Vydavky VS (COFOG)'!#REF!</definedName>
    <definedName name="REDTbl3" localSheetId="12">#REF!</definedName>
    <definedName name="REDTbl3">#REF!</definedName>
    <definedName name="REDTbl4" localSheetId="2">#REF!</definedName>
    <definedName name="REDTbl4" localSheetId="4">#REF!</definedName>
    <definedName name="REDTbl4" localSheetId="6">'3b. Príjmy a výdavky VS (%HDP)'!#REF!</definedName>
    <definedName name="REDTbl4" localSheetId="9">'6. Vydavky VS (COFOG)'!#REF!</definedName>
    <definedName name="REDTbl4" localSheetId="12">#REF!</definedName>
    <definedName name="REDTbl4">#REF!</definedName>
    <definedName name="REDTbl5" localSheetId="2">#REF!</definedName>
    <definedName name="REDTbl5" localSheetId="4">#REF!</definedName>
    <definedName name="REDTbl5" localSheetId="6">'3b. Príjmy a výdavky VS (%HDP)'!#REF!</definedName>
    <definedName name="REDTbl5" localSheetId="9">'6. Vydavky VS (COFOG)'!#REF!</definedName>
    <definedName name="REDTbl5" localSheetId="12">#REF!</definedName>
    <definedName name="REDTbl5">#REF!</definedName>
    <definedName name="REDTbl6" localSheetId="2">#REF!</definedName>
    <definedName name="REDTbl6" localSheetId="4">#REF!</definedName>
    <definedName name="REDTbl6" localSheetId="6">'3b. Príjmy a výdavky VS (%HDP)'!#REF!</definedName>
    <definedName name="REDTbl6" localSheetId="9">'6. Vydavky VS (COFOG)'!#REF!</definedName>
    <definedName name="REDTbl6" localSheetId="12">#REF!</definedName>
    <definedName name="REDTbl6">#REF!</definedName>
    <definedName name="REDTbl7" localSheetId="2">#REF!</definedName>
    <definedName name="REDTbl7" localSheetId="4">#REF!</definedName>
    <definedName name="REDTbl7" localSheetId="6">'3b. Príjmy a výdavky VS (%HDP)'!#REF!</definedName>
    <definedName name="REDTbl7" localSheetId="9">'6. Vydavky VS (COFOG)'!#REF!</definedName>
    <definedName name="REDTbl7" localSheetId="12">#REF!</definedName>
    <definedName name="REDTbl7">#REF!</definedName>
    <definedName name="REERCPI" localSheetId="9">[1]REER!$AZ$144:$AZ$206</definedName>
    <definedName name="REERCPI">[2]REER!$AZ$144:$AZ$206</definedName>
    <definedName name="REERPPI" localSheetId="9">[1]REER!$BB$144:$BB$206</definedName>
    <definedName name="REERPPI">[2]REER!$BB$144:$BB$206</definedName>
    <definedName name="REGISTERALL" localSheetId="2">#REF!</definedName>
    <definedName name="REGISTERALL" localSheetId="4">#REF!</definedName>
    <definedName name="REGISTERALL" localSheetId="6">'3b. Príjmy a výdavky VS (%HDP)'!#REF!</definedName>
    <definedName name="REGISTERALL" localSheetId="9">'6. Vydavky VS (COFOG)'!#REF!</definedName>
    <definedName name="REGISTERALL" localSheetId="12">#REF!</definedName>
    <definedName name="REGISTERALL">#REF!</definedName>
    <definedName name="RGDPA" localSheetId="2">#REF!</definedName>
    <definedName name="RGDPA" localSheetId="4">#REF!</definedName>
    <definedName name="RGDPA" localSheetId="6">'3b. Príjmy a výdavky VS (%HDP)'!#REF!</definedName>
    <definedName name="RGDPA" localSheetId="9">'6. Vydavky VS (COFOG)'!#REF!</definedName>
    <definedName name="RGDPA" localSheetId="12">#REF!</definedName>
    <definedName name="RGDPA">#REF!</definedName>
    <definedName name="RgFdPartCsource" localSheetId="2">#REF!</definedName>
    <definedName name="RgFdPartCsource" localSheetId="4">#REF!</definedName>
    <definedName name="RgFdPartCsource" localSheetId="6">'3b. Príjmy a výdavky VS (%HDP)'!#REF!</definedName>
    <definedName name="RgFdPartCsource" localSheetId="9">'6. Vydavky VS (COFOG)'!#REF!</definedName>
    <definedName name="RgFdPartCsource" localSheetId="12">#REF!</definedName>
    <definedName name="RgFdPartCsource">#REF!</definedName>
    <definedName name="RgFdPartEseries" localSheetId="2">#REF!</definedName>
    <definedName name="RgFdPartEseries" localSheetId="4">#REF!</definedName>
    <definedName name="RgFdPartEseries" localSheetId="6">'3b. Príjmy a výdavky VS (%HDP)'!#REF!</definedName>
    <definedName name="RgFdPartEseries" localSheetId="9">'6. Vydavky VS (COFOG)'!#REF!</definedName>
    <definedName name="RgFdPartEseries" localSheetId="12">#REF!</definedName>
    <definedName name="RgFdPartEseries">#REF!</definedName>
    <definedName name="RgFdPartEsource" localSheetId="2">#REF!</definedName>
    <definedName name="RgFdPartEsource" localSheetId="4">#REF!</definedName>
    <definedName name="RgFdPartEsource" localSheetId="6">'3b. Príjmy a výdavky VS (%HDP)'!#REF!</definedName>
    <definedName name="RgFdPartEsource" localSheetId="9">'6. Vydavky VS (COFOG)'!#REF!</definedName>
    <definedName name="RgFdPartEsource" localSheetId="12">#REF!</definedName>
    <definedName name="RgFdPartEsource">#REF!</definedName>
    <definedName name="RgFdReptCSeries" localSheetId="2">#REF!</definedName>
    <definedName name="RgFdReptCSeries" localSheetId="4">#REF!</definedName>
    <definedName name="RgFdReptCSeries" localSheetId="6">'3b. Príjmy a výdavky VS (%HDP)'!#REF!</definedName>
    <definedName name="RgFdReptCSeries" localSheetId="9">'6. Vydavky VS (COFOG)'!#REF!</definedName>
    <definedName name="RgFdReptCSeries" localSheetId="12">#REF!</definedName>
    <definedName name="RgFdReptCSeries">#REF!</definedName>
    <definedName name="RgFdReptCsource" localSheetId="2">#REF!</definedName>
    <definedName name="RgFdReptCsource" localSheetId="4">#REF!</definedName>
    <definedName name="RgFdReptCsource" localSheetId="6">'3b. Príjmy a výdavky VS (%HDP)'!#REF!</definedName>
    <definedName name="RgFdReptCsource" localSheetId="9">'6. Vydavky VS (COFOG)'!#REF!</definedName>
    <definedName name="RgFdReptCsource" localSheetId="12">#REF!</definedName>
    <definedName name="RgFdReptCsource">#REF!</definedName>
    <definedName name="RgFdReptEseries" localSheetId="2">#REF!</definedName>
    <definedName name="RgFdReptEseries" localSheetId="4">#REF!</definedName>
    <definedName name="RgFdReptEseries" localSheetId="6">'3b. Príjmy a výdavky VS (%HDP)'!#REF!</definedName>
    <definedName name="RgFdReptEseries" localSheetId="9">'6. Vydavky VS (COFOG)'!#REF!</definedName>
    <definedName name="RgFdReptEseries" localSheetId="12">#REF!</definedName>
    <definedName name="RgFdReptEseries">#REF!</definedName>
    <definedName name="RgFdReptEsource" localSheetId="2">#REF!</definedName>
    <definedName name="RgFdReptEsource" localSheetId="4">#REF!</definedName>
    <definedName name="RgFdReptEsource" localSheetId="6">'3b. Príjmy a výdavky VS (%HDP)'!#REF!</definedName>
    <definedName name="RgFdReptEsource" localSheetId="9">'6. Vydavky VS (COFOG)'!#REF!</definedName>
    <definedName name="RgFdReptEsource" localSheetId="12">#REF!</definedName>
    <definedName name="RgFdReptEsource">#REF!</definedName>
    <definedName name="RgFdSAMethod" localSheetId="2">#REF!</definedName>
    <definedName name="RgFdSAMethod" localSheetId="4">#REF!</definedName>
    <definedName name="RgFdSAMethod" localSheetId="6">'3b. Príjmy a výdavky VS (%HDP)'!#REF!</definedName>
    <definedName name="RgFdSAMethod" localSheetId="9">'6. Vydavky VS (COFOG)'!#REF!</definedName>
    <definedName name="RgFdSAMethod" localSheetId="12">#REF!</definedName>
    <definedName name="RgFdSAMethod">#REF!</definedName>
    <definedName name="RgFdTbBper" localSheetId="2">#REF!</definedName>
    <definedName name="RgFdTbBper" localSheetId="4">#REF!</definedName>
    <definedName name="RgFdTbBper" localSheetId="6">'3b. Príjmy a výdavky VS (%HDP)'!#REF!</definedName>
    <definedName name="RgFdTbBper" localSheetId="9">'6. Vydavky VS (COFOG)'!#REF!</definedName>
    <definedName name="RgFdTbBper" localSheetId="12">#REF!</definedName>
    <definedName name="RgFdTbBper">#REF!</definedName>
    <definedName name="RgFdTbCreate" localSheetId="2">#REF!</definedName>
    <definedName name="RgFdTbCreate" localSheetId="4">#REF!</definedName>
    <definedName name="RgFdTbCreate" localSheetId="6">'3b. Príjmy a výdavky VS (%HDP)'!#REF!</definedName>
    <definedName name="RgFdTbCreate" localSheetId="9">'6. Vydavky VS (COFOG)'!#REF!</definedName>
    <definedName name="RgFdTbCreate" localSheetId="12">#REF!</definedName>
    <definedName name="RgFdTbCreate">#REF!</definedName>
    <definedName name="RgFdTbEper" localSheetId="2">#REF!</definedName>
    <definedName name="RgFdTbEper" localSheetId="4">#REF!</definedName>
    <definedName name="RgFdTbEper" localSheetId="6">'3b. Príjmy a výdavky VS (%HDP)'!#REF!</definedName>
    <definedName name="RgFdTbEper" localSheetId="9">'6. Vydavky VS (COFOG)'!#REF!</definedName>
    <definedName name="RgFdTbEper" localSheetId="12">#REF!</definedName>
    <definedName name="RgFdTbEper">#REF!</definedName>
    <definedName name="RGFdTbFoot" localSheetId="2">#REF!</definedName>
    <definedName name="RGFdTbFoot" localSheetId="4">#REF!</definedName>
    <definedName name="RGFdTbFoot" localSheetId="6">'3b. Príjmy a výdavky VS (%HDP)'!#REF!</definedName>
    <definedName name="RGFdTbFoot" localSheetId="9">'6. Vydavky VS (COFOG)'!#REF!</definedName>
    <definedName name="RGFdTbFoot" localSheetId="12">#REF!</definedName>
    <definedName name="RGFdTbFoot">#REF!</definedName>
    <definedName name="RgFdTbFreq" localSheetId="2">#REF!</definedName>
    <definedName name="RgFdTbFreq" localSheetId="4">#REF!</definedName>
    <definedName name="RgFdTbFreq" localSheetId="6">'3b. Príjmy a výdavky VS (%HDP)'!#REF!</definedName>
    <definedName name="RgFdTbFreq" localSheetId="9">'6. Vydavky VS (COFOG)'!#REF!</definedName>
    <definedName name="RgFdTbFreq" localSheetId="12">#REF!</definedName>
    <definedName name="RgFdTbFreq">#REF!</definedName>
    <definedName name="RgFdTbFreqVal" localSheetId="2">#REF!</definedName>
    <definedName name="RgFdTbFreqVal" localSheetId="4">#REF!</definedName>
    <definedName name="RgFdTbFreqVal" localSheetId="6">'3b. Príjmy a výdavky VS (%HDP)'!#REF!</definedName>
    <definedName name="RgFdTbFreqVal" localSheetId="9">'6. Vydavky VS (COFOG)'!#REF!</definedName>
    <definedName name="RgFdTbFreqVal" localSheetId="12">#REF!</definedName>
    <definedName name="RgFdTbFreqVal">#REF!</definedName>
    <definedName name="RgFdTbSendto" localSheetId="2">#REF!</definedName>
    <definedName name="RgFdTbSendto" localSheetId="4">#REF!</definedName>
    <definedName name="RgFdTbSendto" localSheetId="6">'3b. Príjmy a výdavky VS (%HDP)'!#REF!</definedName>
    <definedName name="RgFdTbSendto" localSheetId="9">'6. Vydavky VS (COFOG)'!#REF!</definedName>
    <definedName name="RgFdTbSendto" localSheetId="12">#REF!</definedName>
    <definedName name="RgFdTbSendto">#REF!</definedName>
    <definedName name="RgFdWgtMethod" localSheetId="2">#REF!</definedName>
    <definedName name="RgFdWgtMethod" localSheetId="4">#REF!</definedName>
    <definedName name="RgFdWgtMethod" localSheetId="6">'3b. Príjmy a výdavky VS (%HDP)'!#REF!</definedName>
    <definedName name="RgFdWgtMethod" localSheetId="9">'6. Vydavky VS (COFOG)'!#REF!</definedName>
    <definedName name="RgFdWgtMethod" localSheetId="12">#REF!</definedName>
    <definedName name="RgFdWgtMethod">#REF!</definedName>
    <definedName name="RGSPA" localSheetId="2">#REF!</definedName>
    <definedName name="RGSPA" localSheetId="4">#REF!</definedName>
    <definedName name="RGSPA" localSheetId="6">'3b. Príjmy a výdavky VS (%HDP)'!#REF!</definedName>
    <definedName name="RGSPA" localSheetId="9">'6. Vydavky VS (COFOG)'!#REF!</definedName>
    <definedName name="RGSPA" localSheetId="12">#REF!</definedName>
    <definedName name="RGSPA">#REF!</definedName>
    <definedName name="rngBefore">[31]Main!$AB$26</definedName>
    <definedName name="rngDepartmentDrive">[31]Main!$AB$23</definedName>
    <definedName name="rngEMailAddress">[31]Main!$AB$20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ews">[31]Main!$AB$27</definedName>
    <definedName name="rngQuestChecked">[31]ErrCheck!$A$3</definedName>
    <definedName name="rr" localSheetId="9" hidden="1">{"Riqfin97",#N/A,FALSE,"Tran";"Riqfinpro",#N/A,FALSE,"Tran"}</definedName>
    <definedName name="rr" hidden="1">{"Riqfin97",#N/A,FALSE,"Tran";"Riqfinpro",#N/A,FALSE,"Tran"}</definedName>
    <definedName name="rrr" localSheetId="9" hidden="1">{"Riqfin97",#N/A,FALSE,"Tran";"Riqfinpro",#N/A,FALSE,"Tran"}</definedName>
    <definedName name="rrr" hidden="1">{"Riqfin97",#N/A,FALSE,"Tran";"Riqfinpro",#N/A,FALSE,"Tran"}</definedName>
    <definedName name="RULCPPI" localSheetId="9">[1]C!$O$9:$O$71</definedName>
    <definedName name="RULCPPI">[2]C!$O$9:$O$71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 localSheetId="2">#REF!</definedName>
    <definedName name="SECTORS" localSheetId="4">#REF!</definedName>
    <definedName name="SECTORS" localSheetId="6">'3b. Príjmy a výdavky VS (%HDP)'!#REF!</definedName>
    <definedName name="SECTORS" localSheetId="9">'6. Vydavky VS (COFOG)'!#REF!</definedName>
    <definedName name="SECTORS" localSheetId="12">#REF!</definedName>
    <definedName name="SECTORS">#REF!</definedName>
    <definedName name="seitable" localSheetId="9">'[48]Sel. Ind. Tbl'!$A$3:$G$75</definedName>
    <definedName name="seitable">'[49]Sel. Ind. Tbl'!$A$3:$G$75</definedName>
    <definedName name="sencount" hidden="1">2</definedName>
    <definedName name="solver_adj" localSheetId="5" hidden="1">'3a. Príjmy a výdavky VS'!$AI$87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'3a. Príjmy a výdavky VS'!$AI$89</definedName>
    <definedName name="solver_pre" localSheetId="5" hidden="1">0.000001</definedName>
    <definedName name="solver_rbv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3</definedName>
    <definedName name="solver_val" localSheetId="5" hidden="1">-4.160333132</definedName>
    <definedName name="solver_ver" localSheetId="5" hidden="1">3</definedName>
    <definedName name="SprejetiProracun" localSheetId="2">#REF!</definedName>
    <definedName name="SprejetiProracun" localSheetId="4">#REF!</definedName>
    <definedName name="SprejetiProracun" localSheetId="6">'3b. Príjmy a výdavky VS (%HDP)'!#REF!</definedName>
    <definedName name="SprejetiProracun" localSheetId="9">'6. Vydavky VS (COFOG)'!#REF!</definedName>
    <definedName name="SprejetiProracun" localSheetId="12">#REF!</definedName>
    <definedName name="SprejetiProracun">#REF!</definedName>
    <definedName name="SR_3" localSheetId="2">#REF!</definedName>
    <definedName name="SR_3" localSheetId="4">#REF!</definedName>
    <definedName name="SR_3" localSheetId="6">'3b. Príjmy a výdavky VS (%HDP)'!#REF!</definedName>
    <definedName name="SR_3" localSheetId="9">'6. Vydavky VS (COFOG)'!#REF!</definedName>
    <definedName name="SR_3" localSheetId="12">#REF!</definedName>
    <definedName name="SR_3">#REF!</definedName>
    <definedName name="SR_5" localSheetId="2">#REF!</definedName>
    <definedName name="SR_5" localSheetId="4">#REF!</definedName>
    <definedName name="SR_5" localSheetId="6">'3b. Príjmy a výdavky VS (%HDP)'!#REF!</definedName>
    <definedName name="SR_5" localSheetId="9">'6. Vydavky VS (COFOG)'!#REF!</definedName>
    <definedName name="SR_5" localSheetId="12">#REF!</definedName>
    <definedName name="SR_5">#REF!</definedName>
    <definedName name="SS">[50]IMATA!$B$45:$B$108</definedName>
    <definedName name="T1.13" localSheetId="2">#REF!</definedName>
    <definedName name="T1.13" localSheetId="4">#REF!</definedName>
    <definedName name="T1.13" localSheetId="6">'3b. Príjmy a výdavky VS (%HDP)'!#REF!</definedName>
    <definedName name="T1.13" localSheetId="9">'6. Vydavky VS (COFOG)'!#REF!</definedName>
    <definedName name="T1.13" localSheetId="12">#REF!</definedName>
    <definedName name="T1.13">#REF!</definedName>
    <definedName name="t2q" localSheetId="2">#REF!</definedName>
    <definedName name="t2q" localSheetId="4">#REF!</definedName>
    <definedName name="t2q" localSheetId="6">'3b. Príjmy a výdavky VS (%HDP)'!#REF!</definedName>
    <definedName name="t2q" localSheetId="9">'6. Vydavky VS (COFOG)'!#REF!</definedName>
    <definedName name="t2q" localSheetId="12">#REF!</definedName>
    <definedName name="t2q">#REF!</definedName>
    <definedName name="TAB1A" localSheetId="2">#REF!</definedName>
    <definedName name="TAB1A" localSheetId="4">#REF!</definedName>
    <definedName name="TAB1A" localSheetId="6">'3b. Príjmy a výdavky VS (%HDP)'!#REF!</definedName>
    <definedName name="TAB1A" localSheetId="9">'6. Vydavky VS (COFOG)'!#REF!</definedName>
    <definedName name="TAB1A" localSheetId="12">#REF!</definedName>
    <definedName name="TAB1A">#REF!</definedName>
    <definedName name="TAB1CK" localSheetId="2">#REF!</definedName>
    <definedName name="TAB1CK" localSheetId="4">#REF!</definedName>
    <definedName name="TAB1CK" localSheetId="6">'3b. Príjmy a výdavky VS (%HDP)'!#REF!</definedName>
    <definedName name="TAB1CK" localSheetId="9">'6. Vydavky VS (COFOG)'!#REF!</definedName>
    <definedName name="TAB1CK" localSheetId="12">#REF!</definedName>
    <definedName name="TAB1CK">#REF!</definedName>
    <definedName name="Tab25a" localSheetId="2">#REF!</definedName>
    <definedName name="Tab25a" localSheetId="4">#REF!</definedName>
    <definedName name="Tab25a" localSheetId="6">'3b. Príjmy a výdavky VS (%HDP)'!#REF!</definedName>
    <definedName name="Tab25a" localSheetId="9">'6. Vydavky VS (COFOG)'!#REF!</definedName>
    <definedName name="Tab25a" localSheetId="12">#REF!</definedName>
    <definedName name="Tab25a">#REF!</definedName>
    <definedName name="Tab25b" localSheetId="2">#REF!</definedName>
    <definedName name="Tab25b" localSheetId="4">#REF!</definedName>
    <definedName name="Tab25b" localSheetId="6">'3b. Príjmy a výdavky VS (%HDP)'!#REF!</definedName>
    <definedName name="Tab25b" localSheetId="9">'6. Vydavky VS (COFOG)'!#REF!</definedName>
    <definedName name="Tab25b" localSheetId="12">#REF!</definedName>
    <definedName name="Tab25b">#REF!</definedName>
    <definedName name="TAB2A" localSheetId="2">#REF!</definedName>
    <definedName name="TAB2A" localSheetId="4">#REF!</definedName>
    <definedName name="TAB2A" localSheetId="6">'3b. Príjmy a výdavky VS (%HDP)'!#REF!</definedName>
    <definedName name="TAB2A" localSheetId="9">'6. Vydavky VS (COFOG)'!#REF!</definedName>
    <definedName name="TAB2A" localSheetId="12">#REF!</definedName>
    <definedName name="TAB2A">#REF!</definedName>
    <definedName name="TAB5A" localSheetId="2">#REF!</definedName>
    <definedName name="TAB5A" localSheetId="4">#REF!</definedName>
    <definedName name="TAB5A" localSheetId="6">'3b. Príjmy a výdavky VS (%HDP)'!#REF!</definedName>
    <definedName name="TAB5A" localSheetId="9">'6. Vydavky VS (COFOG)'!#REF!</definedName>
    <definedName name="TAB5A" localSheetId="12">#REF!</definedName>
    <definedName name="TAB5A">#REF!</definedName>
    <definedName name="TAB6A" localSheetId="2">'[7]Annual Tables'!#REF!</definedName>
    <definedName name="TAB6A" localSheetId="4">'[7]Annual Tables'!#REF!</definedName>
    <definedName name="TAB6A" localSheetId="6">'[7]Annual Tables'!#REF!</definedName>
    <definedName name="TAB6A" localSheetId="9">'[7]Annual Tables'!#REF!</definedName>
    <definedName name="TAB6A" localSheetId="12">'[7]Annual Tables'!#REF!</definedName>
    <definedName name="TAB6A">'[7]Annual Tables'!#REF!</definedName>
    <definedName name="TAB6B" localSheetId="2">'[7]Annual Tables'!#REF!</definedName>
    <definedName name="TAB6B" localSheetId="4">'[7]Annual Tables'!#REF!</definedName>
    <definedName name="TAB6B" localSheetId="6">'[7]Annual Tables'!#REF!</definedName>
    <definedName name="TAB6B" localSheetId="9">'[7]Annual Tables'!#REF!</definedName>
    <definedName name="TAB6B" localSheetId="12">'[7]Annual Tables'!#REF!</definedName>
    <definedName name="TAB6B">'[7]Annual Tables'!#REF!</definedName>
    <definedName name="TAB6C" localSheetId="2">#REF!</definedName>
    <definedName name="TAB6C" localSheetId="4">#REF!</definedName>
    <definedName name="TAB6C" localSheetId="6">'3b. Príjmy a výdavky VS (%HDP)'!#REF!</definedName>
    <definedName name="TAB6C" localSheetId="9">'6. Vydavky VS (COFOG)'!#REF!</definedName>
    <definedName name="TAB6C" localSheetId="12">#REF!</definedName>
    <definedName name="TAB6C">#REF!</definedName>
    <definedName name="TAB7A" localSheetId="2">#REF!</definedName>
    <definedName name="TAB7A" localSheetId="4">#REF!</definedName>
    <definedName name="TAB7A" localSheetId="6">'3b. Príjmy a výdavky VS (%HDP)'!#REF!</definedName>
    <definedName name="TAB7A" localSheetId="9">'6. Vydavky VS (COFOG)'!#REF!</definedName>
    <definedName name="TAB7A" localSheetId="12">#REF!</definedName>
    <definedName name="TAB7A">#REF!</definedName>
    <definedName name="tabC1" localSheetId="2">#REF!</definedName>
    <definedName name="tabC1" localSheetId="4">#REF!</definedName>
    <definedName name="tabC1" localSheetId="6">'3b. Príjmy a výdavky VS (%HDP)'!#REF!</definedName>
    <definedName name="tabC1" localSheetId="9">'6. Vydavky VS (COFOG)'!#REF!</definedName>
    <definedName name="tabC1" localSheetId="12">#REF!</definedName>
    <definedName name="tabC1">#REF!</definedName>
    <definedName name="tabC2" localSheetId="2">#REF!</definedName>
    <definedName name="tabC2" localSheetId="4">#REF!</definedName>
    <definedName name="tabC2" localSheetId="6">'3b. Príjmy a výdavky VS (%HDP)'!#REF!</definedName>
    <definedName name="tabC2" localSheetId="9">'6. Vydavky VS (COFOG)'!#REF!</definedName>
    <definedName name="tabC2" localSheetId="12">#REF!</definedName>
    <definedName name="tabC2">#REF!</definedName>
    <definedName name="Tabela_6a" localSheetId="2">#REF!</definedName>
    <definedName name="Tabela_6a" localSheetId="4">#REF!</definedName>
    <definedName name="Tabela_6a" localSheetId="6">'3b. Príjmy a výdavky VS (%HDP)'!#REF!</definedName>
    <definedName name="Tabela_6a" localSheetId="9">'6. Vydavky VS (COFOG)'!#REF!</definedName>
    <definedName name="Tabela_6a" localSheetId="12">#REF!</definedName>
    <definedName name="Tabela_6a">#REF!</definedName>
    <definedName name="tabela3a" localSheetId="2">'[51]Table 1'!#REF!</definedName>
    <definedName name="tabela3a" localSheetId="4">'[51]Table 1'!#REF!</definedName>
    <definedName name="tabela3a" localSheetId="6">'[51]Table 1'!#REF!</definedName>
    <definedName name="tabela3a" localSheetId="9">'[51]Table 1'!#REF!</definedName>
    <definedName name="tabela3a" localSheetId="12">'[51]Table 1'!#REF!</definedName>
    <definedName name="tabela3a">'[51]Table 1'!#REF!</definedName>
    <definedName name="Tabelaxx" localSheetId="2">#REF!</definedName>
    <definedName name="Tabelaxx" localSheetId="4">#REF!</definedName>
    <definedName name="Tabelaxx" localSheetId="6">'3b. Príjmy a výdavky VS (%HDP)'!#REF!</definedName>
    <definedName name="Tabelaxx" localSheetId="9">'6. Vydavky VS (COFOG)'!#REF!</definedName>
    <definedName name="Tabelaxx" localSheetId="12">#REF!</definedName>
    <definedName name="Tabelaxx">#REF!</definedName>
    <definedName name="tabF" localSheetId="2">#REF!</definedName>
    <definedName name="tabF" localSheetId="4">#REF!</definedName>
    <definedName name="tabF" localSheetId="6">'3b. Príjmy a výdavky VS (%HDP)'!#REF!</definedName>
    <definedName name="tabF" localSheetId="9">'6. Vydavky VS (COFOG)'!#REF!</definedName>
    <definedName name="tabF" localSheetId="12">#REF!</definedName>
    <definedName name="tabF">#REF!</definedName>
    <definedName name="tabH" localSheetId="2">#REF!</definedName>
    <definedName name="tabH" localSheetId="4">#REF!</definedName>
    <definedName name="tabH" localSheetId="6">'3b. Príjmy a výdavky VS (%HDP)'!#REF!</definedName>
    <definedName name="tabH" localSheetId="9">'6. Vydavky VS (COFOG)'!#REF!</definedName>
    <definedName name="tabH" localSheetId="12">#REF!</definedName>
    <definedName name="tabH">#REF!</definedName>
    <definedName name="tabI" localSheetId="2">#REF!</definedName>
    <definedName name="tabI" localSheetId="4">#REF!</definedName>
    <definedName name="tabI" localSheetId="6">'3b. Príjmy a výdavky VS (%HDP)'!#REF!</definedName>
    <definedName name="tabI" localSheetId="9">'6. Vydavky VS (COFOG)'!#REF!</definedName>
    <definedName name="tabI" localSheetId="12">#REF!</definedName>
    <definedName name="tabI">#REF!</definedName>
    <definedName name="Table__47">[52]RED47!$A$1:$I$53</definedName>
    <definedName name="Table_2._Country_X___Public_Sector_Financing_1" localSheetId="2">#REF!</definedName>
    <definedName name="Table_2._Country_X___Public_Sector_Financing_1" localSheetId="4">#REF!</definedName>
    <definedName name="Table_2._Country_X___Public_Sector_Financing_1" localSheetId="6">'3b. Príjmy a výdavky VS (%HDP)'!#REF!</definedName>
    <definedName name="Table_2._Country_X___Public_Sector_Financing_1" localSheetId="9">'6. Vydavky VS (COFOG)'!#REF!</definedName>
    <definedName name="Table_2._Country_X___Public_Sector_Financing_1" localSheetId="12">#REF!</definedName>
    <definedName name="Table_2._Country_X___Public_Sector_Financing_1">#REF!</definedName>
    <definedName name="Table_4SR" localSheetId="2">#REF!</definedName>
    <definedName name="Table_4SR" localSheetId="4">#REF!</definedName>
    <definedName name="Table_4SR" localSheetId="6">'3b. Príjmy a výdavky VS (%HDP)'!#REF!</definedName>
    <definedName name="Table_4SR" localSheetId="9">'6. Vydavky VS (COFOG)'!#REF!</definedName>
    <definedName name="Table_4SR" localSheetId="12">#REF!</definedName>
    <definedName name="Table_4SR">#REF!</definedName>
    <definedName name="Table_debt">[53]Table!$A$3:$AB$73</definedName>
    <definedName name="TABLE1" localSheetId="2">#REF!</definedName>
    <definedName name="TABLE1" localSheetId="4">#REF!</definedName>
    <definedName name="TABLE1" localSheetId="6">'3b. Príjmy a výdavky VS (%HDP)'!#REF!</definedName>
    <definedName name="TABLE1" localSheetId="9">'6. Vydavky VS (COFOG)'!#REF!</definedName>
    <definedName name="TABLE1" localSheetId="12">#REF!</definedName>
    <definedName name="TABLE1">#REF!</definedName>
    <definedName name="Table1printarea" localSheetId="2">#REF!</definedName>
    <definedName name="Table1printarea" localSheetId="4">#REF!</definedName>
    <definedName name="Table1printarea" localSheetId="6">'3b. Príjmy a výdavky VS (%HDP)'!#REF!</definedName>
    <definedName name="Table1printarea" localSheetId="9">'6. Vydavky VS (COFOG)'!#REF!</definedName>
    <definedName name="Table1printarea" localSheetId="12">#REF!</definedName>
    <definedName name="Table1printarea">#REF!</definedName>
    <definedName name="table30" localSheetId="2">#REF!</definedName>
    <definedName name="table30" localSheetId="4">#REF!</definedName>
    <definedName name="table30" localSheetId="6">'3b. Príjmy a výdavky VS (%HDP)'!#REF!</definedName>
    <definedName name="table30" localSheetId="9">'6. Vydavky VS (COFOG)'!#REF!</definedName>
    <definedName name="table30" localSheetId="12">#REF!</definedName>
    <definedName name="table30">#REF!</definedName>
    <definedName name="TABLE31" localSheetId="2">#REF!</definedName>
    <definedName name="TABLE31" localSheetId="4">#REF!</definedName>
    <definedName name="TABLE31" localSheetId="6">'3b. Príjmy a výdavky VS (%HDP)'!#REF!</definedName>
    <definedName name="TABLE31" localSheetId="9">'6. Vydavky VS (COFOG)'!#REF!</definedName>
    <definedName name="TABLE31" localSheetId="12">#REF!</definedName>
    <definedName name="TABLE31">#REF!</definedName>
    <definedName name="TABLE32" localSheetId="2">#REF!</definedName>
    <definedName name="TABLE32" localSheetId="4">#REF!</definedName>
    <definedName name="TABLE32" localSheetId="6">'3b. Príjmy a výdavky VS (%HDP)'!#REF!</definedName>
    <definedName name="TABLE32" localSheetId="9">'6. Vydavky VS (COFOG)'!#REF!</definedName>
    <definedName name="TABLE32" localSheetId="12">#REF!</definedName>
    <definedName name="TABLE32">#REF!</definedName>
    <definedName name="TABLE33" localSheetId="2">#REF!</definedName>
    <definedName name="TABLE33" localSheetId="4">#REF!</definedName>
    <definedName name="TABLE33" localSheetId="6">'3b. Príjmy a výdavky VS (%HDP)'!#REF!</definedName>
    <definedName name="TABLE33" localSheetId="9">'6. Vydavky VS (COFOG)'!#REF!</definedName>
    <definedName name="TABLE33" localSheetId="12">#REF!</definedName>
    <definedName name="TABLE33">#REF!</definedName>
    <definedName name="TABLE4" localSheetId="2">#REF!</definedName>
    <definedName name="TABLE4" localSheetId="4">#REF!</definedName>
    <definedName name="TABLE4" localSheetId="6">'3b. Príjmy a výdavky VS (%HDP)'!#REF!</definedName>
    <definedName name="TABLE4" localSheetId="9">'6. Vydavky VS (COFOG)'!#REF!</definedName>
    <definedName name="TABLE4" localSheetId="12">#REF!</definedName>
    <definedName name="TABLE4">#REF!</definedName>
    <definedName name="table6" localSheetId="2">#REF!</definedName>
    <definedName name="table6" localSheetId="4">#REF!</definedName>
    <definedName name="table6" localSheetId="6">'3b. Príjmy a výdavky VS (%HDP)'!#REF!</definedName>
    <definedName name="table6" localSheetId="9">'6. Vydavky VS (COFOG)'!#REF!</definedName>
    <definedName name="table6" localSheetId="12">#REF!</definedName>
    <definedName name="table6">#REF!</definedName>
    <definedName name="table9" localSheetId="2">#REF!</definedName>
    <definedName name="table9" localSheetId="4">#REF!</definedName>
    <definedName name="table9" localSheetId="6">'3b. Príjmy a výdavky VS (%HDP)'!#REF!</definedName>
    <definedName name="table9" localSheetId="9">'6. Vydavky VS (COFOG)'!#REF!</definedName>
    <definedName name="table9" localSheetId="12">#REF!</definedName>
    <definedName name="table9">#REF!</definedName>
    <definedName name="TAME" localSheetId="2">#REF!</definedName>
    <definedName name="TAME" localSheetId="4">#REF!</definedName>
    <definedName name="TAME" localSheetId="6">'3b. Príjmy a výdavky VS (%HDP)'!#REF!</definedName>
    <definedName name="TAME" localSheetId="9">'6. Vydavky VS (COFOG)'!#REF!</definedName>
    <definedName name="TAME" localSheetId="12">#REF!</definedName>
    <definedName name="TAME">#REF!</definedName>
    <definedName name="Tbl_GFN">[53]Table_GEF!$B$2:$T$53</definedName>
    <definedName name="tblChecks">[31]ErrCheck!$A$3:$E$5</definedName>
    <definedName name="tblLinks">[31]Links!$A$4:$F$33</definedName>
    <definedName name="TEMP" localSheetId="2">[54]Data!#REF!</definedName>
    <definedName name="TEMP" localSheetId="4">[54]Data!#REF!</definedName>
    <definedName name="TEMP" localSheetId="6">[54]Data!#REF!</definedName>
    <definedName name="TEMP" localSheetId="9">[54]Data!#REF!</definedName>
    <definedName name="TEMP" localSheetId="12">[54]Data!#REF!</definedName>
    <definedName name="TEMP">[54]Data!#REF!</definedName>
    <definedName name="text" localSheetId="9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[17]Q5!$E$23:$AH$23</definedName>
    <definedName name="TMGO">#N/A</definedName>
    <definedName name="TOWEO" localSheetId="2">#REF!</definedName>
    <definedName name="TOWEO" localSheetId="4">#REF!</definedName>
    <definedName name="TOWEO" localSheetId="6">'3b. Príjmy a výdavky VS (%HDP)'!#REF!</definedName>
    <definedName name="TOWEO" localSheetId="9">'6. Vydavky VS (COFOG)'!#REF!</definedName>
    <definedName name="TOWEO" localSheetId="12">#REF!</definedName>
    <definedName name="TOWEO">#REF!</definedName>
    <definedName name="TRADE3" localSheetId="2">[5]Trade!#REF!</definedName>
    <definedName name="TRADE3" localSheetId="4">[5]Trade!#REF!</definedName>
    <definedName name="TRADE3" localSheetId="6">[5]Trade!#REF!</definedName>
    <definedName name="TRADE3" localSheetId="9">[5]Trade!#REF!</definedName>
    <definedName name="TRADE3" localSheetId="12">[5]Trade!#REF!</definedName>
    <definedName name="TRADE3">[5]Trade!#REF!</definedName>
    <definedName name="trans" localSheetId="2">#REF!</definedName>
    <definedName name="trans" localSheetId="4">#REF!</definedName>
    <definedName name="trans" localSheetId="6">'3b. Príjmy a výdavky VS (%HDP)'!#REF!</definedName>
    <definedName name="trans" localSheetId="9">'6. Vydavky VS (COFOG)'!#REF!</definedName>
    <definedName name="trans" localSheetId="12">#REF!</definedName>
    <definedName name="trans">#REF!</definedName>
    <definedName name="Transfer_check" localSheetId="2">#REF!</definedName>
    <definedName name="Transfer_check" localSheetId="4">#REF!</definedName>
    <definedName name="Transfer_check" localSheetId="6">'3b. Príjmy a výdavky VS (%HDP)'!#REF!</definedName>
    <definedName name="Transfer_check" localSheetId="9">'6. Vydavky VS (COFOG)'!#REF!</definedName>
    <definedName name="Transfer_check" localSheetId="12">#REF!</definedName>
    <definedName name="Transfer_check">#REF!</definedName>
    <definedName name="TRANSNAVE" localSheetId="2">#REF!</definedName>
    <definedName name="TRANSNAVE" localSheetId="4">#REF!</definedName>
    <definedName name="TRANSNAVE" localSheetId="6">'3b. Príjmy a výdavky VS (%HDP)'!#REF!</definedName>
    <definedName name="TRANSNAVE" localSheetId="9">'6. Vydavky VS (COFOG)'!#REF!</definedName>
    <definedName name="TRANSNAVE" localSheetId="12">#REF!</definedName>
    <definedName name="TRANSNAVE">#REF!</definedName>
    <definedName name="tt" localSheetId="9" hidden="1">{"Tab1",#N/A,FALSE,"P";"Tab2",#N/A,FALSE,"P"}</definedName>
    <definedName name="tt" hidden="1">{"Tab1",#N/A,FALSE,"P";"Tab2",#N/A,FALSE,"P"}</definedName>
    <definedName name="ttt" localSheetId="9" hidden="1">{"Tab1",#N/A,FALSE,"P";"Tab2",#N/A,FALSE,"P"}</definedName>
    <definedName name="ttt" hidden="1">{"Tab1",#N/A,FALSE,"P";"Tab2",#N/A,FALSE,"P"}</definedName>
    <definedName name="ttttt" localSheetId="2" hidden="1">[40]M!#REF!</definedName>
    <definedName name="ttttt" localSheetId="4" hidden="1">[40]M!#REF!</definedName>
    <definedName name="ttttt" localSheetId="6" hidden="1">[40]M!#REF!</definedName>
    <definedName name="ttttt" localSheetId="9" hidden="1">[40]M!#REF!</definedName>
    <definedName name="ttttt" localSheetId="12" hidden="1">[40]M!#REF!</definedName>
    <definedName name="ttttt" hidden="1">[40]M!#REF!</definedName>
    <definedName name="TTTTTTTTTTTT" localSheetId="2">[12]!TTTTTTTTTTTT</definedName>
    <definedName name="TTTTTTTTTTTT" localSheetId="4">[12]!TTTTTTTTTTTT</definedName>
    <definedName name="TTTTTTTTTTTT" localSheetId="6">[12]!TTTTTTTTTTTT</definedName>
    <definedName name="TTTTTTTTTTTT" localSheetId="9">[13]!TTTTTTTTTTTT</definedName>
    <definedName name="TTTTTTTTTTTT" localSheetId="12">[12]!TTTTTTTTTTTT</definedName>
    <definedName name="TTTTTTTTTTTT">[12]!TTTTTTTTTTTT</definedName>
    <definedName name="TXG_D">#N/A</definedName>
    <definedName name="TXGO">#N/A</definedName>
    <definedName name="u163lnulcm_x_et.m" localSheetId="2">[21]monthly!#REF!</definedName>
    <definedName name="u163lnulcm_x_et.m" localSheetId="4">[21]monthly!#REF!</definedName>
    <definedName name="u163lnulcm_x_et.m" localSheetId="6">[21]monthly!#REF!</definedName>
    <definedName name="u163lnulcm_x_et.m" localSheetId="9">[22]monthly!#REF!</definedName>
    <definedName name="u163lnulcm_x_et.m" localSheetId="12">[21]monthly!#REF!</definedName>
    <definedName name="u163lnulcm_x_et.m">[21]monthly!#REF!</definedName>
    <definedName name="ULC_CZ" localSheetId="9">[1]REER!$BU$144:$BU$206</definedName>
    <definedName name="ULC_CZ">[2]REER!$BU$144:$BU$206</definedName>
    <definedName name="ULC_PART" localSheetId="9">[1]REER!$BR$144:$BR$206</definedName>
    <definedName name="ULC_PART">[2]REER!$BR$144:$BR$206</definedName>
    <definedName name="Universities" localSheetId="2">#REF!</definedName>
    <definedName name="Universities" localSheetId="4">#REF!</definedName>
    <definedName name="Universities" localSheetId="6">'3b. Príjmy a výdavky VS (%HDP)'!#REF!</definedName>
    <definedName name="Universities" localSheetId="9">'6. Vydavky VS (COFOG)'!#REF!</definedName>
    <definedName name="Universities" localSheetId="12">#REF!</definedName>
    <definedName name="Universities">#REF!</definedName>
    <definedName name="Uruguay">'[55]PDR vulnerability table'!$A$3:$E$65</definedName>
    <definedName name="USERNAME" localSheetId="2">#REF!</definedName>
    <definedName name="USERNAME" localSheetId="4">#REF!</definedName>
    <definedName name="USERNAME" localSheetId="6">'3b. Príjmy a výdavky VS (%HDP)'!#REF!</definedName>
    <definedName name="USERNAME" localSheetId="9">'6. Vydavky VS (COFOG)'!#REF!</definedName>
    <definedName name="USERNAME" localSheetId="12">#REF!</definedName>
    <definedName name="USERNAME">#REF!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UUUUUUUUUUU" localSheetId="2">[12]!UUUUUUUUUUU</definedName>
    <definedName name="UUUUUUUUUUU" localSheetId="4">[12]!UUUUUUUUUUU</definedName>
    <definedName name="UUUUUUUUUUU" localSheetId="6">[12]!UUUUUUUUUUU</definedName>
    <definedName name="UUUUUUUUUUU" localSheetId="9">[13]!UUUUUUUUUUU</definedName>
    <definedName name="UUUUUUUUUUU" localSheetId="12">[12]!UUUUUUUUUUU</definedName>
    <definedName name="UUUUUUUUUUU">[12]!UUUUUUUUUUU</definedName>
    <definedName name="ValidationList" localSheetId="2">#REF!</definedName>
    <definedName name="ValidationList" localSheetId="4">#REF!</definedName>
    <definedName name="ValidationList" localSheetId="6">'3b. Príjmy a výdavky VS (%HDP)'!#REF!</definedName>
    <definedName name="ValidationList" localSheetId="9">'6. Vydavky VS (COFOG)'!#REF!</definedName>
    <definedName name="ValidationList" localSheetId="12">#REF!</definedName>
    <definedName name="ValidationList">#REF!</definedName>
    <definedName name="VeljavniProracun" localSheetId="2">#REF!</definedName>
    <definedName name="VeljavniProracun" localSheetId="4">#REF!</definedName>
    <definedName name="VeljavniProracun" localSheetId="6">'3b. Príjmy a výdavky VS (%HDP)'!#REF!</definedName>
    <definedName name="VeljavniProracun" localSheetId="9">'6. Vydavky VS (COFOG)'!#REF!</definedName>
    <definedName name="VeljavniProracun" localSheetId="12">#REF!</definedName>
    <definedName name="VeljavniProracun">#REF!</definedName>
    <definedName name="Venezuela" localSheetId="2">#REF!</definedName>
    <definedName name="Venezuela" localSheetId="4">#REF!</definedName>
    <definedName name="Venezuela" localSheetId="6">'3b. Príjmy a výdavky VS (%HDP)'!#REF!</definedName>
    <definedName name="Venezuela" localSheetId="9">'6. Vydavky VS (COFOG)'!#REF!</definedName>
    <definedName name="Venezuela" localSheetId="12">#REF!</definedName>
    <definedName name="Venezuela">#REF!</definedName>
    <definedName name="vv" localSheetId="9" hidden="1">{"Tab1",#N/A,FALSE,"P";"Tab2",#N/A,FALSE,"P"}</definedName>
    <definedName name="vv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we11pcpi.m" localSheetId="2">[21]monthly!#REF!</definedName>
    <definedName name="we11pcpi.m" localSheetId="4">[21]monthly!#REF!</definedName>
    <definedName name="we11pcpi.m" localSheetId="6">[21]monthly!#REF!</definedName>
    <definedName name="we11pcpi.m" localSheetId="9">[22]monthly!#REF!</definedName>
    <definedName name="we11pcpi.m" localSheetId="12">[21]monthly!#REF!</definedName>
    <definedName name="we11pcpi.m">[21]monthly!#REF!</definedName>
    <definedName name="WMENU" localSheetId="2">#REF!</definedName>
    <definedName name="WMENU" localSheetId="4">#REF!</definedName>
    <definedName name="WMENU" localSheetId="6">'3b. Príjmy a výdavky VS (%HDP)'!#REF!</definedName>
    <definedName name="WMENU" localSheetId="9">'6. Vydavky VS (COFOG)'!#REF!</definedName>
    <definedName name="WMENU" localSheetId="12">#REF!</definedName>
    <definedName name="WMENU">#REF!</definedName>
    <definedName name="wrn.1993_2002." localSheetId="9" hidden="1">{"1993_2002",#N/A,FALSE,"UnderlyingData"}</definedName>
    <definedName name="wrn.1993_2002." hidden="1">{"1993_2002",#N/A,FALSE,"UnderlyingData"}</definedName>
    <definedName name="wrn.a11._.general._.government." localSheetId="9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9" hidden="1">{"a12 Federal Government",#N/A,FALSE,"RED Tables"}</definedName>
    <definedName name="wrn.a12._.Federal._.Government." hidden="1">{"a12 Federal Government",#N/A,FALSE,"RED Tables"}</definedName>
    <definedName name="wrn.a13._.social._.security." localSheetId="9" hidden="1">{"a13 social security",#N/A,FALSE,"RED Tables"}</definedName>
    <definedName name="wrn.a13._.social._.security." hidden="1">{"a13 social security",#N/A,FALSE,"RED Tables"}</definedName>
    <definedName name="wrn.a14._.regions._.and._.communities." localSheetId="9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9" hidden="1">{"a15 local governments",#N/A,FALSE,"RED Tables"}</definedName>
    <definedName name="wrn.a15._.local._.governments." hidden="1">{"a15 local governments",#N/A,FALSE,"RED Tables"}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9" hidden="1">{"Tab1",#N/A,FALSE,"P";"Tab2",#N/A,FALSE,"P"}</definedName>
    <definedName name="wrn.Program." hidden="1">{"Tab1",#N/A,FALSE,"P";"Tab2",#N/A,FALSE,"P"}</definedName>
    <definedName name="wrn.Ques._.1." localSheetId="9" hidden="1">{"Ques 1",#N/A,FALSE,"NWEO138"}</definedName>
    <definedName name="wrn.Ques._.1." hidden="1">{"Ques 1",#N/A,FALSE,"NWEO138"}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hidden="1">{"WEO",#N/A,FALSE,"T"}</definedName>
    <definedName name="ww" localSheetId="2" hidden="1">[40]M!#REF!</definedName>
    <definedName name="ww" localSheetId="4" hidden="1">[40]M!#REF!</definedName>
    <definedName name="ww" localSheetId="6" hidden="1">[40]M!#REF!</definedName>
    <definedName name="ww" localSheetId="9" hidden="1">[40]M!#REF!</definedName>
    <definedName name="ww" localSheetId="12" hidden="1">[40]M!#REF!</definedName>
    <definedName name="ww" hidden="1">[40]M!#REF!</definedName>
    <definedName name="www" localSheetId="9" hidden="1">{"Riqfin97",#N/A,FALSE,"Tran";"Riqfinpro",#N/A,FALSE,"Tran"}</definedName>
    <definedName name="www" hidden="1">{"Riqfin97",#N/A,FALSE,"Tran";"Riqfinpro",#N/A,FALSE,"Tran"}</definedName>
    <definedName name="XR" localSheetId="9">[1]REER!$AT$140:$BA$199</definedName>
    <definedName name="XR">[2]REER!$AT$140:$BA$199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WRS_1" localSheetId="2">#REF!</definedName>
    <definedName name="xxWRS_1" localSheetId="4">#REF!</definedName>
    <definedName name="xxWRS_1" localSheetId="6">'3b. Príjmy a výdavky VS (%HDP)'!#REF!</definedName>
    <definedName name="xxWRS_1" localSheetId="9">'6. Vydavky VS (COFOG)'!#REF!</definedName>
    <definedName name="xxWRS_1" localSheetId="12">#REF!</definedName>
    <definedName name="xxWRS_1">#REF!</definedName>
    <definedName name="xxWRS_10" localSheetId="2">#REF!</definedName>
    <definedName name="xxWRS_10" localSheetId="4">#REF!</definedName>
    <definedName name="xxWRS_10" localSheetId="6">'3b. Príjmy a výdavky VS (%HDP)'!#REF!</definedName>
    <definedName name="xxWRS_10" localSheetId="9">'6. Vydavky VS (COFOG)'!#REF!</definedName>
    <definedName name="xxWRS_10" localSheetId="12">#REF!</definedName>
    <definedName name="xxWRS_10">#REF!</definedName>
    <definedName name="xxWRS_11" localSheetId="2">#REF!</definedName>
    <definedName name="xxWRS_11" localSheetId="4">#REF!</definedName>
    <definedName name="xxWRS_11" localSheetId="6">'3b. Príjmy a výdavky VS (%HDP)'!#REF!</definedName>
    <definedName name="xxWRS_11" localSheetId="9">'6. Vydavky VS (COFOG)'!#REF!</definedName>
    <definedName name="xxWRS_11" localSheetId="12">#REF!</definedName>
    <definedName name="xxWRS_11">#REF!</definedName>
    <definedName name="xxWRS_12" localSheetId="2">#REF!</definedName>
    <definedName name="xxWRS_12" localSheetId="4">#REF!</definedName>
    <definedName name="xxWRS_12" localSheetId="6">'3b. Príjmy a výdavky VS (%HDP)'!#REF!</definedName>
    <definedName name="xxWRS_12" localSheetId="9">'6. Vydavky VS (COFOG)'!#REF!</definedName>
    <definedName name="xxWRS_12" localSheetId="12">#REF!</definedName>
    <definedName name="xxWRS_12">#REF!</definedName>
    <definedName name="xxWRS_2" localSheetId="2">#REF!</definedName>
    <definedName name="xxWRS_2" localSheetId="4">#REF!</definedName>
    <definedName name="xxWRS_2" localSheetId="6">'3b. Príjmy a výdavky VS (%HDP)'!#REF!</definedName>
    <definedName name="xxWRS_2" localSheetId="9">'6. Vydavky VS (COFOG)'!#REF!</definedName>
    <definedName name="xxWRS_2" localSheetId="12">#REF!</definedName>
    <definedName name="xxWRS_2">#REF!</definedName>
    <definedName name="xxWRS_6" localSheetId="2">#REF!</definedName>
    <definedName name="xxWRS_6" localSheetId="4">#REF!</definedName>
    <definedName name="xxWRS_6" localSheetId="6">'3b. Príjmy a výdavky VS (%HDP)'!#REF!</definedName>
    <definedName name="xxWRS_6" localSheetId="9">'6. Vydavky VS (COFOG)'!#REF!</definedName>
    <definedName name="xxWRS_6" localSheetId="12">#REF!</definedName>
    <definedName name="xxWRS_6">#REF!</definedName>
    <definedName name="xxWRS_7" localSheetId="2">#REF!</definedName>
    <definedName name="xxWRS_7" localSheetId="4">#REF!</definedName>
    <definedName name="xxWRS_7" localSheetId="6">'3b. Príjmy a výdavky VS (%HDP)'!#REF!</definedName>
    <definedName name="xxWRS_7" localSheetId="9">'6. Vydavky VS (COFOG)'!#REF!</definedName>
    <definedName name="xxWRS_7" localSheetId="12">#REF!</definedName>
    <definedName name="xxWRS_7">#REF!</definedName>
    <definedName name="xxWRS_8" localSheetId="2">#REF!</definedName>
    <definedName name="xxWRS_8" localSheetId="4">#REF!</definedName>
    <definedName name="xxWRS_8" localSheetId="6">'3b. Príjmy a výdavky VS (%HDP)'!#REF!</definedName>
    <definedName name="xxWRS_8" localSheetId="9">'6. Vydavky VS (COFOG)'!#REF!</definedName>
    <definedName name="xxWRS_8" localSheetId="12">#REF!</definedName>
    <definedName name="xxWRS_8">#REF!</definedName>
    <definedName name="xxWRS_9" localSheetId="2">#REF!</definedName>
    <definedName name="xxWRS_9" localSheetId="4">#REF!</definedName>
    <definedName name="xxWRS_9" localSheetId="6">'3b. Príjmy a výdavky VS (%HDP)'!#REF!</definedName>
    <definedName name="xxWRS_9" localSheetId="9">'6. Vydavky VS (COFOG)'!#REF!</definedName>
    <definedName name="xxWRS_9" localSheetId="12">#REF!</definedName>
    <definedName name="xxWRS_9">#REF!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yy" localSheetId="9" hidden="1">{"Tab1",#N/A,FALSE,"P";"Tab2",#N/A,FALSE,"P"}</definedName>
    <definedName name="yy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9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" hidden="1">#REF!</definedName>
    <definedName name="Z_95224721_0485_11D4_BFD1_00508B5F4DA4_.wvu.Cols" localSheetId="4" hidden="1">#REF!</definedName>
    <definedName name="Z_95224721_0485_11D4_BFD1_00508B5F4DA4_.wvu.Cols" localSheetId="6" hidden="1">'3b. Príjmy a výdavky VS (%HDP)'!#REF!</definedName>
    <definedName name="Z_95224721_0485_11D4_BFD1_00508B5F4DA4_.wvu.Cols" localSheetId="9" hidden="1">'6. Vydavky VS (COFOG)'!#REF!</definedName>
    <definedName name="Z_95224721_0485_11D4_BFD1_00508B5F4DA4_.wvu.Cols" localSheetId="12" hidden="1">#REF!</definedName>
    <definedName name="Z_95224721_0485_11D4_BFD1_00508B5F4DA4_.wvu.Cols" hidden="1">#REF!</definedName>
    <definedName name="zpiz">[29]ZPIZ!$A$1:$F$65536</definedName>
    <definedName name="zz" localSheetId="9" hidden="1">{"Tab1",#N/A,FALSE,"P";"Tab2",#N/A,FALSE,"P"}</definedName>
    <definedName name="zz" hidden="1">{"Tab1",#N/A,FALSE,"P";"Tab2",#N/A,FALSE,"P"}</definedName>
    <definedName name="zzzs">[29]ZZZS!$A$1:$E$65536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K42" i="4"/>
  <c r="L42" i="4"/>
  <c r="O42" i="4"/>
  <c r="D47" i="4"/>
  <c r="E47" i="4"/>
  <c r="E42" i="4" s="1"/>
  <c r="F47" i="4"/>
  <c r="F42" i="4" s="1"/>
  <c r="G47" i="4"/>
  <c r="G42" i="4" s="1"/>
  <c r="H47" i="4"/>
  <c r="H42" i="4" s="1"/>
  <c r="I47" i="4"/>
  <c r="I42" i="4" s="1"/>
  <c r="J47" i="4"/>
  <c r="J42" i="4" s="1"/>
  <c r="K47" i="4"/>
  <c r="L47" i="4"/>
  <c r="M47" i="4"/>
  <c r="M42" i="4" s="1"/>
  <c r="N47" i="4"/>
  <c r="N42" i="4" s="1"/>
  <c r="O47" i="4"/>
  <c r="P47" i="4"/>
  <c r="P42" i="4" s="1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D80" i="4"/>
  <c r="E80" i="4"/>
  <c r="L80" i="4"/>
  <c r="M80" i="4"/>
  <c r="D81" i="4"/>
  <c r="E81" i="4"/>
  <c r="F81" i="4"/>
  <c r="F80" i="4" s="1"/>
  <c r="G81" i="4"/>
  <c r="G80" i="4" s="1"/>
  <c r="H81" i="4"/>
  <c r="H80" i="4" s="1"/>
  <c r="I81" i="4"/>
  <c r="I80" i="4" s="1"/>
  <c r="J81" i="4"/>
  <c r="J80" i="4" s="1"/>
  <c r="K81" i="4"/>
  <c r="K80" i="4" s="1"/>
  <c r="L81" i="4"/>
  <c r="M81" i="4"/>
  <c r="N81" i="4"/>
  <c r="N80" i="4" s="1"/>
  <c r="O81" i="4"/>
  <c r="O80" i="4" s="1"/>
  <c r="P81" i="4"/>
  <c r="P80" i="4" s="1"/>
  <c r="AG32" i="11"/>
  <c r="AG33" i="11"/>
  <c r="AG32" i="12"/>
  <c r="AG33" i="12"/>
  <c r="AG33" i="10"/>
  <c r="AG34" i="10"/>
  <c r="AG32" i="9"/>
  <c r="AG33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M19" i="3"/>
  <c r="AJ19" i="3"/>
  <c r="AK19" i="3"/>
  <c r="AL19" i="3"/>
  <c r="AI34" i="3" l="1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O34" i="3"/>
  <c r="P34" i="3"/>
  <c r="Q34" i="3"/>
  <c r="R34" i="3"/>
  <c r="L34" i="3"/>
  <c r="M34" i="3"/>
  <c r="N34" i="3"/>
  <c r="K34" i="3"/>
  <c r="F32" i="3" l="1"/>
  <c r="AI3" i="6" l="1"/>
  <c r="AI4" i="6"/>
  <c r="AI5" i="6"/>
  <c r="AI6" i="6"/>
  <c r="AI7" i="6"/>
  <c r="AI8" i="6"/>
  <c r="AI9" i="6"/>
  <c r="AI10" i="6"/>
  <c r="AI11" i="6"/>
  <c r="AI12" i="6"/>
  <c r="AI13" i="6"/>
  <c r="AI14" i="6"/>
  <c r="AI15" i="6"/>
  <c r="AI35" i="6" s="1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72" i="6"/>
  <c r="AG72" i="6" l="1"/>
  <c r="AF72" i="6"/>
  <c r="AE72" i="6"/>
  <c r="AJ6" i="7" l="1"/>
  <c r="AK6" i="7"/>
  <c r="AN18" i="2" l="1"/>
  <c r="AC4" i="15" l="1"/>
  <c r="AC5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" i="15"/>
  <c r="AA33" i="15"/>
  <c r="AA34" i="15"/>
  <c r="AB4" i="15"/>
  <c r="AB5" i="15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" i="15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" i="11"/>
  <c r="AJ4" i="12"/>
  <c r="AJ5" i="12"/>
  <c r="AJ6" i="12"/>
  <c r="AJ7" i="12"/>
  <c r="AJ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" i="12"/>
  <c r="AI4" i="12"/>
  <c r="AI5" i="12"/>
  <c r="AI6" i="12"/>
  <c r="AI7" i="12"/>
  <c r="AI8" i="12"/>
  <c r="AI9" i="12"/>
  <c r="AI10" i="12"/>
  <c r="AI11" i="12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" i="12"/>
  <c r="AJ4" i="10"/>
  <c r="AJ5" i="10"/>
  <c r="AJ6" i="10"/>
  <c r="AJ7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" i="10"/>
  <c r="AJ4" i="9"/>
  <c r="AJ5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" i="9"/>
  <c r="AI4" i="9"/>
  <c r="AI3" i="9"/>
  <c r="AI4" i="10"/>
  <c r="AI5" i="10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" i="10"/>
  <c r="AI8" i="17" l="1"/>
  <c r="AI9" i="17"/>
  <c r="AI31" i="17"/>
  <c r="AI27" i="17" s="1"/>
  <c r="AI33" i="17"/>
  <c r="AI34" i="17"/>
  <c r="AM8" i="16"/>
  <c r="AM19" i="17"/>
  <c r="AM9" i="16" s="1"/>
  <c r="AM9" i="2"/>
  <c r="AM8" i="2"/>
  <c r="AI17" i="3" l="1"/>
  <c r="AI17" i="17" s="1"/>
  <c r="AI16" i="3"/>
  <c r="AI16" i="17" s="1"/>
  <c r="AG16" i="7" l="1"/>
  <c r="AK20" i="7"/>
  <c r="AK16" i="7"/>
  <c r="AK19" i="7"/>
  <c r="AJ4" i="5" l="1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9" i="5"/>
  <c r="AI16" i="2"/>
  <c r="AM18" i="2"/>
  <c r="AJ41" i="4"/>
  <c r="AJ34" i="5" s="1"/>
  <c r="AJ3" i="4"/>
  <c r="AJ3" i="5" s="1"/>
  <c r="AF3" i="4"/>
  <c r="AF3" i="5" s="1"/>
  <c r="AJ86" i="4" l="1"/>
  <c r="AJ88" i="4" l="1"/>
  <c r="AM3" i="2"/>
  <c r="AM4" i="2"/>
  <c r="AM7" i="2" s="1"/>
  <c r="AJ78" i="5"/>
  <c r="AJ80" i="5" s="1"/>
  <c r="Z20" i="8"/>
  <c r="V19" i="8"/>
  <c r="Y20" i="8"/>
  <c r="Z21" i="8"/>
  <c r="Z22" i="8"/>
  <c r="Z23" i="8"/>
  <c r="Z24" i="8"/>
  <c r="Z25" i="8"/>
  <c r="Z26" i="8"/>
  <c r="Z27" i="8"/>
  <c r="Z28" i="8"/>
  <c r="Z29" i="8"/>
  <c r="Z14" i="8"/>
  <c r="AM5" i="2" l="1"/>
  <c r="AM6" i="2" s="1"/>
  <c r="AK3" i="7"/>
  <c r="AJ89" i="4"/>
  <c r="AM3" i="16"/>
  <c r="AM4" i="16" s="1"/>
  <c r="Z30" i="8"/>
  <c r="AM5" i="16" l="1"/>
  <c r="AM7" i="16"/>
  <c r="AK4" i="7"/>
  <c r="AK17" i="7"/>
  <c r="AK21" i="7" s="1"/>
  <c r="AK7" i="7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C14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AB32" i="12"/>
  <c r="V32" i="12"/>
  <c r="W32" i="12"/>
  <c r="X32" i="12"/>
  <c r="Y32" i="12"/>
  <c r="Z32" i="12"/>
  <c r="AA32" i="12"/>
  <c r="V33" i="12"/>
  <c r="W33" i="12"/>
  <c r="X33" i="12"/>
  <c r="Y33" i="12"/>
  <c r="Z33" i="12"/>
  <c r="AA33" i="12"/>
  <c r="AK8" i="7" l="1"/>
  <c r="AK18" i="7"/>
  <c r="AK22" i="7" s="1"/>
  <c r="AM6" i="1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W14" i="8" l="1"/>
  <c r="X14" i="8"/>
  <c r="Y14" i="8"/>
  <c r="U19" i="8" l="1"/>
  <c r="W20" i="8"/>
  <c r="X20" i="8"/>
  <c r="W21" i="8"/>
  <c r="X21" i="8"/>
  <c r="Y21" i="8"/>
  <c r="W22" i="8"/>
  <c r="X22" i="8"/>
  <c r="Y22" i="8"/>
  <c r="W23" i="8"/>
  <c r="X23" i="8"/>
  <c r="Y23" i="8"/>
  <c r="W24" i="8"/>
  <c r="X24" i="8"/>
  <c r="Y24" i="8"/>
  <c r="W25" i="8"/>
  <c r="X25" i="8"/>
  <c r="Y25" i="8"/>
  <c r="W26" i="8"/>
  <c r="X26" i="8"/>
  <c r="Y26" i="8"/>
  <c r="W27" i="8"/>
  <c r="X27" i="8"/>
  <c r="Y27" i="8"/>
  <c r="W28" i="8"/>
  <c r="X28" i="8"/>
  <c r="Y28" i="8"/>
  <c r="W29" i="8"/>
  <c r="X29" i="8"/>
  <c r="Y29" i="8"/>
  <c r="Y30" i="8" l="1"/>
  <c r="X30" i="8"/>
  <c r="W30" i="8"/>
  <c r="AF32" i="11" l="1"/>
  <c r="AF33" i="11"/>
  <c r="AF32" i="12"/>
  <c r="AF33" i="12"/>
  <c r="AI41" i="4" l="1"/>
  <c r="AH41" i="4"/>
  <c r="AG41" i="4"/>
  <c r="AF41" i="4"/>
  <c r="AE41" i="4"/>
  <c r="AD41" i="4"/>
  <c r="AC41" i="4"/>
  <c r="AB41" i="4"/>
  <c r="AA41" i="4"/>
  <c r="Z41" i="4"/>
  <c r="Y41" i="4"/>
  <c r="X41" i="4"/>
  <c r="AI3" i="4"/>
  <c r="AH3" i="4"/>
  <c r="AG3" i="4"/>
  <c r="AE3" i="4"/>
  <c r="AD3" i="4"/>
  <c r="AC3" i="4"/>
  <c r="AB3" i="4"/>
  <c r="AA3" i="4"/>
  <c r="X3" i="4"/>
  <c r="Z3" i="4"/>
  <c r="Y3" i="4"/>
  <c r="AF34" i="5" l="1"/>
  <c r="AF86" i="4"/>
  <c r="K33" i="17"/>
  <c r="L33" i="17"/>
  <c r="M33" i="17"/>
  <c r="E31" i="17"/>
  <c r="F31" i="17"/>
  <c r="G31" i="17"/>
  <c r="H31" i="17"/>
  <c r="I31" i="17"/>
  <c r="J31" i="17"/>
  <c r="K31" i="17"/>
  <c r="L31" i="17"/>
  <c r="M31" i="17"/>
  <c r="F32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A34" i="17"/>
  <c r="AB34" i="17"/>
  <c r="AC34" i="17"/>
  <c r="AD34" i="17"/>
  <c r="AE34" i="17"/>
  <c r="AF34" i="17"/>
  <c r="AG34" i="17"/>
  <c r="AF16" i="3"/>
  <c r="AF16" i="17" s="1"/>
  <c r="AG16" i="3"/>
  <c r="AG16" i="17" s="1"/>
  <c r="AH16" i="3"/>
  <c r="AH16" i="17" s="1"/>
  <c r="AF17" i="3"/>
  <c r="AF17" i="17" s="1"/>
  <c r="AG17" i="3"/>
  <c r="AG17" i="17" s="1"/>
  <c r="AH17" i="3"/>
  <c r="AH17" i="17" s="1"/>
  <c r="E3" i="17"/>
  <c r="E11" i="17" s="1"/>
  <c r="E8" i="17"/>
  <c r="F8" i="17"/>
  <c r="G8" i="17"/>
  <c r="H8" i="17"/>
  <c r="I8" i="17"/>
  <c r="J8" i="17"/>
  <c r="K8" i="17"/>
  <c r="L8" i="17"/>
  <c r="M8" i="17"/>
  <c r="N8" i="17"/>
  <c r="E9" i="17"/>
  <c r="F9" i="17"/>
  <c r="G9" i="17"/>
  <c r="H9" i="17"/>
  <c r="I9" i="17"/>
  <c r="J9" i="17"/>
  <c r="K9" i="17"/>
  <c r="L9" i="17"/>
  <c r="M9" i="17"/>
  <c r="N9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34" i="17"/>
  <c r="AH33" i="17"/>
  <c r="AH31" i="17"/>
  <c r="AH9" i="17"/>
  <c r="AH8" i="17"/>
  <c r="AM22" i="3" l="1"/>
  <c r="AD27" i="3" l="1"/>
  <c r="AE27" i="3"/>
  <c r="AF27" i="3"/>
  <c r="AG27" i="3"/>
  <c r="AH27" i="3"/>
  <c r="AI27" i="3"/>
  <c r="AK22" i="3"/>
  <c r="AL22" i="3"/>
  <c r="AH32" i="9" l="1"/>
  <c r="AH33" i="9"/>
  <c r="AH33" i="10" l="1"/>
  <c r="AH34" i="10"/>
  <c r="E4" i="16" l="1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E5" i="16"/>
  <c r="E6" i="16"/>
  <c r="F6" i="16"/>
  <c r="G6" i="16"/>
  <c r="H6" i="16"/>
  <c r="E7" i="16"/>
  <c r="F7" i="16"/>
  <c r="G7" i="16"/>
  <c r="H7" i="16"/>
  <c r="E9" i="16"/>
  <c r="F9" i="16"/>
  <c r="G9" i="16"/>
  <c r="H9" i="16"/>
  <c r="I9" i="16"/>
  <c r="J9" i="16"/>
  <c r="K9" i="16"/>
  <c r="L9" i="16"/>
  <c r="M9" i="16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L19" i="17" l="1"/>
  <c r="AL9" i="16" s="1"/>
  <c r="AK19" i="17"/>
  <c r="AK9" i="16" s="1"/>
  <c r="AJ19" i="17"/>
  <c r="AJ9" i="16" s="1"/>
  <c r="AM22" i="17" l="1"/>
  <c r="AK22" i="17"/>
  <c r="AK8" i="16"/>
  <c r="AL8" i="16"/>
  <c r="AL22" i="17"/>
  <c r="AJ8" i="16"/>
  <c r="Q33" i="16" l="1"/>
  <c r="R33" i="16" s="1"/>
  <c r="S33" i="16" s="1"/>
  <c r="T33" i="16" s="1"/>
  <c r="U33" i="16" s="1"/>
  <c r="V33" i="16" s="1"/>
  <c r="W33" i="16" s="1"/>
  <c r="X33" i="16" s="1"/>
  <c r="Y33" i="16" s="1"/>
  <c r="Z33" i="16" s="1"/>
  <c r="AA33" i="16" s="1"/>
  <c r="AB33" i="16" s="1"/>
  <c r="AC33" i="16" s="1"/>
  <c r="AD33" i="16" s="1"/>
  <c r="AE33" i="16" s="1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F3" i="2" l="1"/>
  <c r="F3" i="16" s="1"/>
  <c r="E3" i="2"/>
  <c r="E3" i="16" s="1"/>
  <c r="AB34" i="15" l="1"/>
  <c r="AB33" i="15" l="1"/>
  <c r="AJ33" i="9"/>
  <c r="AI33" i="9"/>
  <c r="AJ32" i="9"/>
  <c r="AI32" i="9"/>
  <c r="Z33" i="15" l="1"/>
  <c r="Z34" i="15"/>
  <c r="AI3" i="5" l="1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9" i="5"/>
  <c r="T19" i="8"/>
  <c r="AJ16" i="7" l="1"/>
  <c r="AJ19" i="7"/>
  <c r="AB23" i="6" l="1"/>
  <c r="C24" i="6"/>
  <c r="C25" i="6"/>
  <c r="C27" i="6"/>
  <c r="C28" i="6"/>
  <c r="C29" i="6"/>
  <c r="C30" i="6"/>
  <c r="C31" i="6"/>
  <c r="C32" i="6"/>
  <c r="C33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C23" i="6"/>
  <c r="AD23" i="6"/>
  <c r="AE23" i="6"/>
  <c r="AF23" i="6"/>
  <c r="AG23" i="6"/>
  <c r="AH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C20" i="6"/>
  <c r="C21" i="6"/>
  <c r="C22" i="6"/>
  <c r="C2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7" i="6"/>
  <c r="B28" i="6"/>
  <c r="B29" i="6"/>
  <c r="B30" i="6"/>
  <c r="B31" i="6"/>
  <c r="B32" i="6"/>
  <c r="B33" i="6"/>
  <c r="A34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7" i="6"/>
  <c r="A28" i="6"/>
  <c r="A29" i="6"/>
  <c r="A30" i="6"/>
  <c r="A31" i="6"/>
  <c r="A32" i="6"/>
  <c r="A33" i="6"/>
  <c r="A3" i="6"/>
  <c r="AC72" i="6"/>
  <c r="AD72" i="6"/>
  <c r="AH72" i="6"/>
  <c r="AB72" i="6" l="1"/>
  <c r="AH3" i="6" l="1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34" i="6"/>
  <c r="AI86" i="4"/>
  <c r="AD86" i="4"/>
  <c r="AN19" i="2"/>
  <c r="AL18" i="2"/>
  <c r="AG3" i="2" l="1"/>
  <c r="AG3" i="16" s="1"/>
  <c r="AG4" i="2"/>
  <c r="AG4" i="16" s="1"/>
  <c r="AI88" i="4"/>
  <c r="AL3" i="2"/>
  <c r="AL4" i="2"/>
  <c r="AL7" i="2" s="1"/>
  <c r="AI78" i="5"/>
  <c r="AI80" i="5" s="1"/>
  <c r="AH35" i="6"/>
  <c r="AH86" i="4"/>
  <c r="AB86" i="4"/>
  <c r="Z86" i="4"/>
  <c r="AC86" i="4"/>
  <c r="AG86" i="4"/>
  <c r="AA86" i="4"/>
  <c r="AE86" i="4"/>
  <c r="AD3" i="2" l="1"/>
  <c r="AD3" i="16" s="1"/>
  <c r="AD4" i="2"/>
  <c r="AD4" i="16" s="1"/>
  <c r="AC3" i="2"/>
  <c r="AC3" i="16" s="1"/>
  <c r="AC4" i="2"/>
  <c r="AC4" i="16" s="1"/>
  <c r="AG88" i="4"/>
  <c r="AJ3" i="2"/>
  <c r="AJ4" i="2"/>
  <c r="AH88" i="4"/>
  <c r="AK3" i="2"/>
  <c r="AK4" i="2"/>
  <c r="AI89" i="4"/>
  <c r="AL3" i="16"/>
  <c r="AL4" i="16" s="1"/>
  <c r="AF3" i="2"/>
  <c r="AF3" i="16" s="1"/>
  <c r="AF4" i="2"/>
  <c r="AF4" i="16" s="1"/>
  <c r="AH3" i="2"/>
  <c r="AH3" i="16" s="1"/>
  <c r="AH4" i="2"/>
  <c r="AH4" i="16" s="1"/>
  <c r="AE3" i="2"/>
  <c r="AE3" i="16" s="1"/>
  <c r="AE4" i="2"/>
  <c r="AE4" i="16" s="1"/>
  <c r="AI3" i="2"/>
  <c r="AI3" i="16" s="1"/>
  <c r="AI4" i="2"/>
  <c r="AI4" i="16" s="1"/>
  <c r="AJ20" i="7"/>
  <c r="AJ3" i="7"/>
  <c r="AJ17" i="7" s="1"/>
  <c r="AL8" i="2"/>
  <c r="AL9" i="2"/>
  <c r="AG89" i="4" l="1"/>
  <c r="AJ3" i="16"/>
  <c r="AJ4" i="16" s="1"/>
  <c r="AH89" i="4"/>
  <c r="AK3" i="16"/>
  <c r="AK4" i="16" s="1"/>
  <c r="AL5" i="16"/>
  <c r="AJ4" i="7"/>
  <c r="AL7" i="16"/>
  <c r="AJ7" i="7"/>
  <c r="AK9" i="7" s="1"/>
  <c r="AL5" i="2"/>
  <c r="AL6" i="2" s="1"/>
  <c r="AJ21" i="7"/>
  <c r="AK23" i="7" s="1"/>
  <c r="AH33" i="11"/>
  <c r="AH32" i="11"/>
  <c r="AK5" i="16" l="1"/>
  <c r="AI4" i="7"/>
  <c r="AI18" i="7" s="1"/>
  <c r="AL6" i="16"/>
  <c r="AJ18" i="7"/>
  <c r="AJ22" i="7" s="1"/>
  <c r="AK24" i="7" s="1"/>
  <c r="AJ8" i="7"/>
  <c r="AK10" i="7" s="1"/>
  <c r="AH4" i="7"/>
  <c r="AH18" i="7" s="1"/>
  <c r="AJ5" i="16"/>
  <c r="AG4" i="7"/>
  <c r="AG18" i="7" s="1"/>
  <c r="AH33" i="12"/>
  <c r="AH32" i="12"/>
  <c r="AF34" i="10"/>
  <c r="AF33" i="10"/>
  <c r="AF33" i="9"/>
  <c r="AF32" i="9"/>
  <c r="AJ6" i="16" l="1"/>
  <c r="AK6" i="16"/>
  <c r="C33" i="9"/>
  <c r="X34" i="15" l="1"/>
  <c r="T34" i="15"/>
  <c r="S34" i="15"/>
  <c r="P34" i="15"/>
  <c r="L34" i="15"/>
  <c r="K34" i="15"/>
  <c r="H34" i="15"/>
  <c r="D34" i="15"/>
  <c r="C34" i="15"/>
  <c r="Y33" i="15"/>
  <c r="U33" i="15"/>
  <c r="T33" i="15"/>
  <c r="Q33" i="15"/>
  <c r="M33" i="15"/>
  <c r="L33" i="15"/>
  <c r="I33" i="15"/>
  <c r="E33" i="15"/>
  <c r="X33" i="15"/>
  <c r="V33" i="15"/>
  <c r="S33" i="15"/>
  <c r="P33" i="15"/>
  <c r="N33" i="15"/>
  <c r="K33" i="15"/>
  <c r="H33" i="15"/>
  <c r="F33" i="15"/>
  <c r="C33" i="15"/>
  <c r="Y34" i="15"/>
  <c r="W34" i="15"/>
  <c r="V34" i="15"/>
  <c r="U34" i="15"/>
  <c r="R34" i="15"/>
  <c r="Q34" i="15"/>
  <c r="O34" i="15"/>
  <c r="N34" i="15"/>
  <c r="M34" i="15"/>
  <c r="J34" i="15"/>
  <c r="I34" i="15"/>
  <c r="G34" i="15"/>
  <c r="F34" i="15"/>
  <c r="E34" i="15"/>
  <c r="W33" i="15"/>
  <c r="R33" i="15"/>
  <c r="O33" i="15"/>
  <c r="J33" i="15"/>
  <c r="G33" i="15"/>
  <c r="W32" i="15"/>
  <c r="V32" i="15"/>
  <c r="U32" i="15"/>
  <c r="D33" i="15" l="1"/>
  <c r="AC33" i="15"/>
  <c r="AC34" i="15" l="1"/>
  <c r="S19" i="8" l="1"/>
  <c r="AI19" i="7" l="1"/>
  <c r="AI16" i="7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B34" i="6"/>
  <c r="AG19" i="6" l="1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AG5" i="6"/>
  <c r="AG4" i="6"/>
  <c r="AG3" i="6"/>
  <c r="AH79" i="5"/>
  <c r="AH77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K9" i="2"/>
  <c r="AK8" i="2"/>
  <c r="AG35" i="6" l="1"/>
  <c r="AI6" i="7" l="1"/>
  <c r="AK16" i="2"/>
  <c r="AK18" i="2"/>
  <c r="AK7" i="16" l="1"/>
  <c r="AK7" i="2"/>
  <c r="AI20" i="7"/>
  <c r="AI22" i="7" s="1"/>
  <c r="AJ24" i="7" s="1"/>
  <c r="AI8" i="7"/>
  <c r="AJ10" i="7" s="1"/>
  <c r="AH34" i="5"/>
  <c r="AH3" i="5" l="1"/>
  <c r="AH4" i="5"/>
  <c r="AH78" i="5" l="1"/>
  <c r="AH80" i="5" s="1"/>
  <c r="AI3" i="7"/>
  <c r="AI17" i="7" l="1"/>
  <c r="AI21" i="7" s="1"/>
  <c r="AJ23" i="7" s="1"/>
  <c r="AI7" i="7"/>
  <c r="AK5" i="2"/>
  <c r="AK6" i="2" s="1"/>
  <c r="AE33" i="10"/>
  <c r="AE34" i="10"/>
  <c r="AE32" i="11"/>
  <c r="AE33" i="11"/>
  <c r="AE32" i="9"/>
  <c r="AE33" i="9"/>
  <c r="AE32" i="12"/>
  <c r="AE33" i="12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39" i="6"/>
  <c r="AJ9" i="7" l="1"/>
  <c r="AF35" i="6"/>
  <c r="D4" i="4"/>
  <c r="AH6" i="7" l="1"/>
  <c r="AH8" i="7"/>
  <c r="D41" i="4"/>
  <c r="M41" i="4"/>
  <c r="G41" i="4"/>
  <c r="O41" i="4"/>
  <c r="P41" i="4"/>
  <c r="N41" i="4"/>
  <c r="H41" i="4"/>
  <c r="F41" i="4"/>
  <c r="E41" i="4"/>
  <c r="I41" i="4"/>
  <c r="L41" i="4"/>
  <c r="K41" i="4"/>
  <c r="J41" i="4"/>
  <c r="D29" i="4"/>
  <c r="AJ7" i="16" l="1"/>
  <c r="AJ7" i="2"/>
  <c r="AI10" i="7"/>
  <c r="AI33" i="11"/>
  <c r="AJ33" i="11" l="1"/>
  <c r="AI32" i="11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C33" i="10"/>
  <c r="C34" i="10"/>
  <c r="AI34" i="10" l="1"/>
  <c r="AG5" i="5" l="1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9" i="5"/>
  <c r="AH20" i="7" l="1"/>
  <c r="AH19" i="7"/>
  <c r="AH16" i="7"/>
  <c r="AH22" i="7" l="1"/>
  <c r="AI24" i="7" s="1"/>
  <c r="AJ9" i="2"/>
  <c r="AJ8" i="2"/>
  <c r="AG34" i="5"/>
  <c r="AJ18" i="2"/>
  <c r="AG3" i="5" l="1"/>
  <c r="AG4" i="5"/>
  <c r="AD33" i="12" l="1"/>
  <c r="AD32" i="12"/>
  <c r="AD33" i="11"/>
  <c r="AD32" i="11"/>
  <c r="AG78" i="5" l="1"/>
  <c r="AG80" i="5" s="1"/>
  <c r="AD33" i="9"/>
  <c r="AD32" i="9"/>
  <c r="AH3" i="7" l="1"/>
  <c r="B72" i="6"/>
  <c r="AH17" i="7" l="1"/>
  <c r="AH7" i="7"/>
  <c r="AJ5" i="2"/>
  <c r="J26" i="2"/>
  <c r="AJ6" i="2" l="1"/>
  <c r="AH21" i="7"/>
  <c r="AI23" i="7" s="1"/>
  <c r="Q33" i="2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K26" i="2"/>
  <c r="L26" i="2"/>
  <c r="AI9" i="7" l="1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M26" i="2"/>
  <c r="AE19" i="7" l="1"/>
  <c r="AC19" i="7"/>
  <c r="AD19" i="7"/>
  <c r="AF19" i="7"/>
  <c r="AG19" i="7"/>
  <c r="Z27" i="3" l="1"/>
  <c r="AA27" i="3"/>
  <c r="AB27" i="3"/>
  <c r="AC27" i="3"/>
  <c r="AE16" i="3"/>
  <c r="AE16" i="17" s="1"/>
  <c r="AE17" i="3"/>
  <c r="AE17" i="17" s="1"/>
  <c r="E11" i="3"/>
  <c r="AF5" i="5" l="1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9" i="5"/>
  <c r="AI33" i="10" l="1"/>
  <c r="AE3" i="6" l="1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35" i="6" l="1"/>
  <c r="AG6" i="7" s="1"/>
  <c r="AI7" i="2" l="1"/>
  <c r="AF4" i="5"/>
  <c r="AG8" i="7" l="1"/>
  <c r="AG20" i="7"/>
  <c r="AG22" i="7" s="1"/>
  <c r="AI18" i="2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E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N58" i="5"/>
  <c r="M58" i="5"/>
  <c r="L58" i="5"/>
  <c r="K58" i="5"/>
  <c r="J58" i="5"/>
  <c r="I58" i="5"/>
  <c r="H58" i="5"/>
  <c r="G58" i="5"/>
  <c r="F58" i="5"/>
  <c r="E58" i="5"/>
  <c r="D58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N43" i="5"/>
  <c r="M43" i="5"/>
  <c r="L43" i="5"/>
  <c r="K43" i="5"/>
  <c r="J43" i="5"/>
  <c r="I43" i="5"/>
  <c r="H43" i="5"/>
  <c r="G43" i="5"/>
  <c r="F43" i="5"/>
  <c r="E43" i="5"/>
  <c r="D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N17" i="5"/>
  <c r="M17" i="5"/>
  <c r="L17" i="5"/>
  <c r="K17" i="5"/>
  <c r="J17" i="5"/>
  <c r="I17" i="5"/>
  <c r="H17" i="5"/>
  <c r="G17" i="5"/>
  <c r="F17" i="5"/>
  <c r="E17" i="5"/>
  <c r="D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Y27" i="3"/>
  <c r="X27" i="3"/>
  <c r="W27" i="3"/>
  <c r="V27" i="3"/>
  <c r="AD17" i="3"/>
  <c r="AD17" i="17" s="1"/>
  <c r="AC17" i="3"/>
  <c r="AC17" i="17" s="1"/>
  <c r="AB17" i="3"/>
  <c r="AB17" i="17" s="1"/>
  <c r="AA17" i="3"/>
  <c r="AA17" i="17" s="1"/>
  <c r="Z17" i="3"/>
  <c r="Z17" i="17" s="1"/>
  <c r="Y17" i="3"/>
  <c r="Y17" i="17" s="1"/>
  <c r="X17" i="3"/>
  <c r="X17" i="17" s="1"/>
  <c r="W17" i="3"/>
  <c r="W17" i="17" s="1"/>
  <c r="V17" i="3"/>
  <c r="V17" i="17" s="1"/>
  <c r="U17" i="3"/>
  <c r="U17" i="17" s="1"/>
  <c r="T17" i="3"/>
  <c r="T17" i="17" s="1"/>
  <c r="S17" i="3"/>
  <c r="S17" i="17" s="1"/>
  <c r="R17" i="3"/>
  <c r="R17" i="17" s="1"/>
  <c r="Q17" i="3"/>
  <c r="Q17" i="17" s="1"/>
  <c r="P17" i="3"/>
  <c r="P17" i="17" s="1"/>
  <c r="O17" i="3"/>
  <c r="O17" i="17" s="1"/>
  <c r="N17" i="3"/>
  <c r="N17" i="17" s="1"/>
  <c r="M17" i="3"/>
  <c r="M17" i="17" s="1"/>
  <c r="L17" i="3"/>
  <c r="L17" i="17" s="1"/>
  <c r="K17" i="3"/>
  <c r="K17" i="17" s="1"/>
  <c r="J17" i="3"/>
  <c r="J17" i="17" s="1"/>
  <c r="I17" i="3"/>
  <c r="I17" i="17" s="1"/>
  <c r="H17" i="3"/>
  <c r="H17" i="17" s="1"/>
  <c r="G17" i="3"/>
  <c r="G17" i="17" s="1"/>
  <c r="F17" i="3"/>
  <c r="F17" i="17" s="1"/>
  <c r="E17" i="3"/>
  <c r="E17" i="17" s="1"/>
  <c r="AD16" i="3"/>
  <c r="AD16" i="17" s="1"/>
  <c r="AC16" i="3"/>
  <c r="AC16" i="17" s="1"/>
  <c r="AB16" i="3"/>
  <c r="AB16" i="17" s="1"/>
  <c r="AA16" i="3"/>
  <c r="AA16" i="17" s="1"/>
  <c r="Z16" i="3"/>
  <c r="Z16" i="17" s="1"/>
  <c r="Y16" i="3"/>
  <c r="Y16" i="17" s="1"/>
  <c r="X16" i="3"/>
  <c r="X16" i="17" s="1"/>
  <c r="W16" i="3"/>
  <c r="W16" i="17" s="1"/>
  <c r="V16" i="3"/>
  <c r="V16" i="17" s="1"/>
  <c r="U16" i="3"/>
  <c r="U16" i="17" s="1"/>
  <c r="T16" i="3"/>
  <c r="T16" i="17" s="1"/>
  <c r="S16" i="3"/>
  <c r="S16" i="17" s="1"/>
  <c r="R16" i="3"/>
  <c r="R16" i="17" s="1"/>
  <c r="Q16" i="3"/>
  <c r="Q16" i="17" s="1"/>
  <c r="P16" i="3"/>
  <c r="P16" i="17" s="1"/>
  <c r="O16" i="3"/>
  <c r="O16" i="17" s="1"/>
  <c r="N16" i="3"/>
  <c r="N16" i="17" s="1"/>
  <c r="M16" i="3"/>
  <c r="M16" i="17" s="1"/>
  <c r="L16" i="3"/>
  <c r="L16" i="17" s="1"/>
  <c r="K16" i="3"/>
  <c r="K16" i="17" s="1"/>
  <c r="J16" i="3"/>
  <c r="J16" i="17" s="1"/>
  <c r="I16" i="3"/>
  <c r="I16" i="17" s="1"/>
  <c r="H16" i="3"/>
  <c r="H16" i="17" s="1"/>
  <c r="G16" i="3"/>
  <c r="G16" i="17" s="1"/>
  <c r="F16" i="3"/>
  <c r="F16" i="17" s="1"/>
  <c r="E16" i="3"/>
  <c r="E16" i="17" s="1"/>
  <c r="E8" i="2"/>
  <c r="E8" i="16" s="1"/>
  <c r="N9" i="2"/>
  <c r="N9" i="16" s="1"/>
  <c r="AC33" i="12"/>
  <c r="AB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C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J32" i="11"/>
  <c r="AI32" i="10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0" i="8"/>
  <c r="B29" i="8"/>
  <c r="B28" i="8"/>
  <c r="B27" i="8"/>
  <c r="B26" i="8"/>
  <c r="B25" i="8"/>
  <c r="B24" i="8"/>
  <c r="B23" i="8"/>
  <c r="B22" i="8"/>
  <c r="B21" i="8"/>
  <c r="B20" i="8"/>
  <c r="R19" i="8"/>
  <c r="Q19" i="8"/>
  <c r="P19" i="8"/>
  <c r="O19" i="8"/>
  <c r="N19" i="8"/>
  <c r="B23" i="7"/>
  <c r="B21" i="7"/>
  <c r="B20" i="7"/>
  <c r="B19" i="7"/>
  <c r="B17" i="7"/>
  <c r="AF16" i="7"/>
  <c r="AE16" i="7"/>
  <c r="AD16" i="7"/>
  <c r="AC16" i="7"/>
  <c r="AB16" i="7"/>
  <c r="AA16" i="7"/>
  <c r="Z16" i="7"/>
  <c r="Y16" i="7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AD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O73" i="5"/>
  <c r="N73" i="5"/>
  <c r="M73" i="5"/>
  <c r="K73" i="5"/>
  <c r="J73" i="5"/>
  <c r="I73" i="5"/>
  <c r="G73" i="5"/>
  <c r="F73" i="5"/>
  <c r="E73" i="5"/>
  <c r="O72" i="5"/>
  <c r="N72" i="5"/>
  <c r="P58" i="5"/>
  <c r="O58" i="5"/>
  <c r="P43" i="5"/>
  <c r="O43" i="5"/>
  <c r="P40" i="5"/>
  <c r="O40" i="5"/>
  <c r="M40" i="5"/>
  <c r="L40" i="5"/>
  <c r="K40" i="5"/>
  <c r="I40" i="5"/>
  <c r="H40" i="5"/>
  <c r="G40" i="5"/>
  <c r="E40" i="5"/>
  <c r="D40" i="5"/>
  <c r="K35" i="5"/>
  <c r="AE34" i="5"/>
  <c r="AD34" i="5"/>
  <c r="AC34" i="5"/>
  <c r="AB34" i="5"/>
  <c r="AA34" i="5"/>
  <c r="Z34" i="5"/>
  <c r="Y34" i="5"/>
  <c r="X34" i="5"/>
  <c r="W41" i="4"/>
  <c r="W34" i="5" s="1"/>
  <c r="V41" i="4"/>
  <c r="V34" i="5" s="1"/>
  <c r="U41" i="4"/>
  <c r="U34" i="5" s="1"/>
  <c r="T41" i="4"/>
  <c r="T34" i="5" s="1"/>
  <c r="S41" i="4"/>
  <c r="S34" i="5" s="1"/>
  <c r="R41" i="4"/>
  <c r="R34" i="5" s="1"/>
  <c r="Q41" i="4"/>
  <c r="Q34" i="5" s="1"/>
  <c r="P36" i="4"/>
  <c r="P29" i="5" s="1"/>
  <c r="O36" i="4"/>
  <c r="O29" i="5" s="1"/>
  <c r="N36" i="4"/>
  <c r="N29" i="5" s="1"/>
  <c r="M36" i="4"/>
  <c r="M29" i="5" s="1"/>
  <c r="L36" i="4"/>
  <c r="L29" i="5" s="1"/>
  <c r="K36" i="4"/>
  <c r="K29" i="5" s="1"/>
  <c r="J36" i="4"/>
  <c r="J29" i="5" s="1"/>
  <c r="I36" i="4"/>
  <c r="I29" i="5" s="1"/>
  <c r="H36" i="4"/>
  <c r="H29" i="5" s="1"/>
  <c r="G36" i="4"/>
  <c r="G29" i="5" s="1"/>
  <c r="F36" i="4"/>
  <c r="F29" i="5" s="1"/>
  <c r="E36" i="4"/>
  <c r="E29" i="5" s="1"/>
  <c r="D36" i="4"/>
  <c r="D3" i="4" s="1"/>
  <c r="D86" i="4" s="1"/>
  <c r="G3" i="2" s="1"/>
  <c r="G3" i="16" s="1"/>
  <c r="P29" i="4"/>
  <c r="P22" i="5" s="1"/>
  <c r="O29" i="4"/>
  <c r="O22" i="5" s="1"/>
  <c r="N29" i="4"/>
  <c r="N22" i="5" s="1"/>
  <c r="M29" i="4"/>
  <c r="M22" i="5" s="1"/>
  <c r="L29" i="4"/>
  <c r="L22" i="5" s="1"/>
  <c r="K29" i="4"/>
  <c r="K22" i="5" s="1"/>
  <c r="J29" i="4"/>
  <c r="J22" i="5" s="1"/>
  <c r="I29" i="4"/>
  <c r="I22" i="5" s="1"/>
  <c r="H29" i="4"/>
  <c r="H22" i="5" s="1"/>
  <c r="G29" i="4"/>
  <c r="G22" i="5" s="1"/>
  <c r="F29" i="4"/>
  <c r="F22" i="5" s="1"/>
  <c r="E29" i="4"/>
  <c r="E22" i="5" s="1"/>
  <c r="D22" i="5"/>
  <c r="P18" i="5"/>
  <c r="N18" i="5"/>
  <c r="M18" i="5"/>
  <c r="L18" i="5"/>
  <c r="K18" i="5"/>
  <c r="J18" i="5"/>
  <c r="I18" i="5"/>
  <c r="H18" i="5"/>
  <c r="G18" i="5"/>
  <c r="F18" i="5"/>
  <c r="E18" i="5"/>
  <c r="D18" i="5"/>
  <c r="U3" i="4"/>
  <c r="T3" i="4"/>
  <c r="Q4" i="5"/>
  <c r="P4" i="4"/>
  <c r="O4" i="4"/>
  <c r="O4" i="5" s="1"/>
  <c r="N4" i="4"/>
  <c r="M4" i="4"/>
  <c r="M4" i="5" s="1"/>
  <c r="L4" i="4"/>
  <c r="L4" i="5" s="1"/>
  <c r="K4" i="4"/>
  <c r="K4" i="5" s="1"/>
  <c r="J4" i="4"/>
  <c r="I4" i="4"/>
  <c r="I4" i="5" s="1"/>
  <c r="H4" i="4"/>
  <c r="H4" i="5" s="1"/>
  <c r="G4" i="4"/>
  <c r="G4" i="5" s="1"/>
  <c r="F4" i="4"/>
  <c r="E4" i="4"/>
  <c r="E4" i="5" s="1"/>
  <c r="D4" i="5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H16" i="2"/>
  <c r="AG16" i="2"/>
  <c r="AF16" i="2"/>
  <c r="AE16" i="2"/>
  <c r="AD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3" i="7"/>
  <c r="D17" i="7" s="1"/>
  <c r="C3" i="7"/>
  <c r="C17" i="7" s="1"/>
  <c r="F26" i="17" l="1"/>
  <c r="F27" i="17"/>
  <c r="F28" i="17"/>
  <c r="AI7" i="16"/>
  <c r="AG3" i="7"/>
  <c r="AH24" i="7"/>
  <c r="AH10" i="7"/>
  <c r="AI5" i="2"/>
  <c r="D35" i="6"/>
  <c r="L35" i="6"/>
  <c r="N6" i="7" s="1"/>
  <c r="T35" i="6"/>
  <c r="V6" i="7" s="1"/>
  <c r="E35" i="6"/>
  <c r="G6" i="7" s="1"/>
  <c r="M35" i="6"/>
  <c r="O6" i="7" s="1"/>
  <c r="AC35" i="6"/>
  <c r="C35" i="6"/>
  <c r="K35" i="6"/>
  <c r="M6" i="7" s="1"/>
  <c r="S35" i="6"/>
  <c r="U6" i="7" s="1"/>
  <c r="AA35" i="6"/>
  <c r="AC6" i="7" s="1"/>
  <c r="F35" i="6"/>
  <c r="H6" i="7" s="1"/>
  <c r="N35" i="6"/>
  <c r="P6" i="7" s="1"/>
  <c r="V35" i="6"/>
  <c r="X6" i="7" s="1"/>
  <c r="G35" i="6"/>
  <c r="I6" i="7" s="1"/>
  <c r="O35" i="6"/>
  <c r="Q6" i="7" s="1"/>
  <c r="W35" i="6"/>
  <c r="Y6" i="7" s="1"/>
  <c r="H35" i="6"/>
  <c r="J6" i="7" s="1"/>
  <c r="P35" i="6"/>
  <c r="R6" i="7" s="1"/>
  <c r="X35" i="6"/>
  <c r="Z6" i="7" s="1"/>
  <c r="AD35" i="6"/>
  <c r="AF6" i="7" s="1"/>
  <c r="U35" i="6"/>
  <c r="W6" i="7" s="1"/>
  <c r="D29" i="5"/>
  <c r="I35" i="6"/>
  <c r="K6" i="7" s="1"/>
  <c r="Q35" i="6"/>
  <c r="S6" i="7" s="1"/>
  <c r="Y35" i="6"/>
  <c r="AA6" i="7" s="1"/>
  <c r="J35" i="6"/>
  <c r="L6" i="7" s="1"/>
  <c r="R35" i="6"/>
  <c r="T6" i="7" s="1"/>
  <c r="Z35" i="6"/>
  <c r="AB6" i="7" s="1"/>
  <c r="M72" i="5"/>
  <c r="AB35" i="6"/>
  <c r="AD6" i="7" s="1"/>
  <c r="AJ34" i="10"/>
  <c r="AJ33" i="10"/>
  <c r="AF78" i="5"/>
  <c r="G3" i="4"/>
  <c r="AJ32" i="12"/>
  <c r="F28" i="3"/>
  <c r="AI33" i="12"/>
  <c r="R3" i="4"/>
  <c r="V4" i="5"/>
  <c r="V3" i="4"/>
  <c r="Z4" i="5"/>
  <c r="W4" i="5"/>
  <c r="W3" i="4"/>
  <c r="S4" i="5"/>
  <c r="S3" i="4"/>
  <c r="AA4" i="5"/>
  <c r="T4" i="5"/>
  <c r="X4" i="5"/>
  <c r="AB4" i="5"/>
  <c r="AD4" i="5"/>
  <c r="AE4" i="5"/>
  <c r="AF3" i="7"/>
  <c r="AF17" i="7" s="1"/>
  <c r="Q3" i="4"/>
  <c r="G72" i="5"/>
  <c r="F72" i="5"/>
  <c r="E35" i="5"/>
  <c r="K72" i="5"/>
  <c r="L35" i="5"/>
  <c r="K3" i="4"/>
  <c r="I3" i="4"/>
  <c r="H35" i="5"/>
  <c r="M35" i="5"/>
  <c r="L3" i="4"/>
  <c r="I35" i="5"/>
  <c r="P35" i="5"/>
  <c r="J72" i="5"/>
  <c r="F4" i="5"/>
  <c r="F3" i="4"/>
  <c r="F86" i="4" s="1"/>
  <c r="I3" i="2" s="1"/>
  <c r="I3" i="16" s="1"/>
  <c r="N4" i="5"/>
  <c r="N3" i="4"/>
  <c r="N86" i="4" s="1"/>
  <c r="Q3" i="2" s="1"/>
  <c r="Q3" i="16" s="1"/>
  <c r="U4" i="5"/>
  <c r="Y4" i="5"/>
  <c r="O18" i="5"/>
  <c r="E3" i="4"/>
  <c r="E86" i="4" s="1"/>
  <c r="H3" i="2" s="1"/>
  <c r="H3" i="16" s="1"/>
  <c r="F40" i="5"/>
  <c r="J40" i="5"/>
  <c r="N40" i="5"/>
  <c r="D73" i="5"/>
  <c r="H73" i="5"/>
  <c r="H72" i="5"/>
  <c r="L73" i="5"/>
  <c r="P73" i="5"/>
  <c r="P72" i="5"/>
  <c r="F5" i="2"/>
  <c r="F27" i="3"/>
  <c r="H3" i="4"/>
  <c r="H86" i="4" s="1"/>
  <c r="K3" i="2" s="1"/>
  <c r="K3" i="16" s="1"/>
  <c r="M3" i="4"/>
  <c r="M86" i="4" s="1"/>
  <c r="P3" i="2" s="1"/>
  <c r="P3" i="16" s="1"/>
  <c r="P17" i="5"/>
  <c r="P4" i="5"/>
  <c r="J4" i="5"/>
  <c r="J3" i="4"/>
  <c r="J86" i="4" s="1"/>
  <c r="M3" i="2" s="1"/>
  <c r="M3" i="16" s="1"/>
  <c r="R4" i="5"/>
  <c r="AC4" i="5"/>
  <c r="E72" i="5"/>
  <c r="AJ33" i="12"/>
  <c r="AI32" i="12"/>
  <c r="F26" i="3"/>
  <c r="AI25" i="17" l="1"/>
  <c r="AI6" i="2"/>
  <c r="U7" i="2"/>
  <c r="S7" i="2"/>
  <c r="AD7" i="2"/>
  <c r="R7" i="2"/>
  <c r="I7" i="2"/>
  <c r="Q7" i="2"/>
  <c r="V7" i="2"/>
  <c r="J7" i="2"/>
  <c r="O7" i="2"/>
  <c r="AF7" i="2"/>
  <c r="N7" i="2"/>
  <c r="T7" i="2"/>
  <c r="AE7" i="2"/>
  <c r="P7" i="2"/>
  <c r="M7" i="2"/>
  <c r="K7" i="2"/>
  <c r="AC7" i="2"/>
  <c r="L7" i="2"/>
  <c r="AH7" i="2"/>
  <c r="AI25" i="3"/>
  <c r="AI5" i="16"/>
  <c r="F25" i="17"/>
  <c r="F5" i="16"/>
  <c r="AI6" i="16"/>
  <c r="F25" i="3"/>
  <c r="AC20" i="7"/>
  <c r="Z20" i="7"/>
  <c r="H20" i="7"/>
  <c r="V20" i="7"/>
  <c r="X27" i="16"/>
  <c r="T20" i="7"/>
  <c r="J20" i="7"/>
  <c r="U20" i="7"/>
  <c r="W27" i="16"/>
  <c r="AB20" i="7"/>
  <c r="AD27" i="16"/>
  <c r="L20" i="7"/>
  <c r="Y20" i="7"/>
  <c r="M20" i="7"/>
  <c r="O27" i="16"/>
  <c r="N20" i="7"/>
  <c r="AA20" i="7"/>
  <c r="W20" i="7"/>
  <c r="Q20" i="7"/>
  <c r="R20" i="7"/>
  <c r="T27" i="16"/>
  <c r="S20" i="7"/>
  <c r="I20" i="7"/>
  <c r="K20" i="7"/>
  <c r="M27" i="16"/>
  <c r="X20" i="7"/>
  <c r="Z27" i="16"/>
  <c r="O20" i="7"/>
  <c r="AD20" i="7"/>
  <c r="P20" i="7"/>
  <c r="R27" i="16"/>
  <c r="G20" i="7"/>
  <c r="AG17" i="7"/>
  <c r="AG7" i="7"/>
  <c r="AE6" i="7"/>
  <c r="I3" i="5"/>
  <c r="I86" i="4"/>
  <c r="L3" i="2" s="1"/>
  <c r="L3" i="16" s="1"/>
  <c r="G3" i="5"/>
  <c r="G86" i="4"/>
  <c r="J3" i="2" s="1"/>
  <c r="J3" i="16" s="1"/>
  <c r="L3" i="5"/>
  <c r="L86" i="4"/>
  <c r="O3" i="2" s="1"/>
  <c r="O3" i="16" s="1"/>
  <c r="K3" i="5"/>
  <c r="K86" i="4"/>
  <c r="N3" i="2" s="1"/>
  <c r="N3" i="16" s="1"/>
  <c r="X3" i="5"/>
  <c r="Z3" i="5"/>
  <c r="V3" i="5"/>
  <c r="AA3" i="5"/>
  <c r="Q3" i="5"/>
  <c r="D35" i="5"/>
  <c r="AE78" i="5"/>
  <c r="AD3" i="5"/>
  <c r="AE3" i="7"/>
  <c r="AE17" i="7" s="1"/>
  <c r="Q86" i="4"/>
  <c r="T3" i="2" s="1"/>
  <c r="T3" i="16" s="1"/>
  <c r="V86" i="4"/>
  <c r="H34" i="5"/>
  <c r="M34" i="5"/>
  <c r="X86" i="4"/>
  <c r="P34" i="5"/>
  <c r="P3" i="4"/>
  <c r="P86" i="4" s="1"/>
  <c r="S3" i="2" s="1"/>
  <c r="S3" i="16" s="1"/>
  <c r="AB3" i="5"/>
  <c r="T3" i="5"/>
  <c r="T86" i="4"/>
  <c r="R3" i="5"/>
  <c r="R86" i="4"/>
  <c r="U3" i="2" s="1"/>
  <c r="U3" i="16" s="1"/>
  <c r="M3" i="5"/>
  <c r="U3" i="5"/>
  <c r="U86" i="4"/>
  <c r="S3" i="5"/>
  <c r="S86" i="4"/>
  <c r="V3" i="2" s="1"/>
  <c r="V3" i="16" s="1"/>
  <c r="G35" i="5"/>
  <c r="W3" i="5"/>
  <c r="W86" i="4"/>
  <c r="L72" i="5"/>
  <c r="D72" i="5"/>
  <c r="D34" i="5"/>
  <c r="J35" i="5"/>
  <c r="J34" i="5"/>
  <c r="O35" i="5"/>
  <c r="O34" i="5"/>
  <c r="E3" i="5"/>
  <c r="D3" i="5"/>
  <c r="F3" i="5"/>
  <c r="H3" i="5"/>
  <c r="N35" i="5"/>
  <c r="N34" i="5"/>
  <c r="F35" i="5"/>
  <c r="F34" i="5"/>
  <c r="AE3" i="5"/>
  <c r="O17" i="5"/>
  <c r="O3" i="4"/>
  <c r="O86" i="4" s="1"/>
  <c r="R3" i="2" s="1"/>
  <c r="R3" i="16" s="1"/>
  <c r="AC3" i="5"/>
  <c r="J3" i="5"/>
  <c r="I72" i="5"/>
  <c r="E34" i="5"/>
  <c r="Y3" i="5"/>
  <c r="Y86" i="4"/>
  <c r="N3" i="5"/>
  <c r="AG7" i="2" l="1"/>
  <c r="AH9" i="7"/>
  <c r="X3" i="2"/>
  <c r="X3" i="16" s="1"/>
  <c r="X4" i="2"/>
  <c r="Z3" i="2"/>
  <c r="Z3" i="16" s="1"/>
  <c r="Z4" i="2"/>
  <c r="W3" i="2"/>
  <c r="W3" i="16" s="1"/>
  <c r="W4" i="2"/>
  <c r="Y3" i="2"/>
  <c r="Y3" i="16" s="1"/>
  <c r="Y4" i="2"/>
  <c r="AB3" i="2"/>
  <c r="AB3" i="16" s="1"/>
  <c r="AB4" i="2"/>
  <c r="AA3" i="2"/>
  <c r="AA3" i="16" s="1"/>
  <c r="AA4" i="2"/>
  <c r="S27" i="16"/>
  <c r="J27" i="16"/>
  <c r="AF20" i="7"/>
  <c r="K27" i="16"/>
  <c r="Y27" i="16"/>
  <c r="AA27" i="16"/>
  <c r="L27" i="16"/>
  <c r="AB27" i="16"/>
  <c r="P27" i="16"/>
  <c r="P35" i="16"/>
  <c r="AE20" i="7"/>
  <c r="Q27" i="16"/>
  <c r="U27" i="16"/>
  <c r="Q35" i="16"/>
  <c r="AC27" i="16"/>
  <c r="N27" i="16"/>
  <c r="V27" i="16"/>
  <c r="AE28" i="16"/>
  <c r="AE27" i="16"/>
  <c r="AE7" i="7"/>
  <c r="AF7" i="7"/>
  <c r="AG9" i="7" s="1"/>
  <c r="S5" i="2"/>
  <c r="S6" i="2" s="1"/>
  <c r="Q3" i="7"/>
  <c r="Q17" i="7" s="1"/>
  <c r="Z78" i="5"/>
  <c r="AD3" i="7"/>
  <c r="AD17" i="7" s="1"/>
  <c r="AC3" i="7"/>
  <c r="AC17" i="7" s="1"/>
  <c r="X78" i="5"/>
  <c r="V78" i="5"/>
  <c r="AA78" i="5"/>
  <c r="AB3" i="7"/>
  <c r="AB17" i="7" s="1"/>
  <c r="Q78" i="5"/>
  <c r="AC78" i="5"/>
  <c r="AD78" i="5"/>
  <c r="AD79" i="5"/>
  <c r="P3" i="5"/>
  <c r="M78" i="5"/>
  <c r="H78" i="5"/>
  <c r="P78" i="5"/>
  <c r="K34" i="5"/>
  <c r="D78" i="5"/>
  <c r="J78" i="5"/>
  <c r="T78" i="5"/>
  <c r="AB78" i="5"/>
  <c r="O3" i="5"/>
  <c r="Y78" i="5"/>
  <c r="L34" i="5"/>
  <c r="G34" i="5"/>
  <c r="I34" i="5"/>
  <c r="W78" i="5"/>
  <c r="U78" i="5"/>
  <c r="R78" i="5"/>
  <c r="S78" i="5"/>
  <c r="AB4" i="16" l="1"/>
  <c r="AB7" i="2"/>
  <c r="X4" i="16"/>
  <c r="X7" i="2"/>
  <c r="Z4" i="16"/>
  <c r="Z7" i="2"/>
  <c r="AA4" i="16"/>
  <c r="AA7" i="2"/>
  <c r="Y4" i="16"/>
  <c r="Y7" i="2"/>
  <c r="W4" i="16"/>
  <c r="W7" i="2"/>
  <c r="W3" i="7"/>
  <c r="W17" i="7" s="1"/>
  <c r="W21" i="7" s="1"/>
  <c r="S5" i="16"/>
  <c r="S25" i="17"/>
  <c r="AA31" i="16"/>
  <c r="S31" i="16"/>
  <c r="AE21" i="7"/>
  <c r="AE31" i="16"/>
  <c r="AB31" i="16"/>
  <c r="AD31" i="16"/>
  <c r="T32" i="16"/>
  <c r="R31" i="16"/>
  <c r="V32" i="16"/>
  <c r="T31" i="16"/>
  <c r="Q31" i="16"/>
  <c r="U32" i="16"/>
  <c r="S32" i="16"/>
  <c r="W31" i="16"/>
  <c r="Y32" i="16"/>
  <c r="P31" i="16"/>
  <c r="R32" i="16"/>
  <c r="X32" i="16"/>
  <c r="AB32" i="16"/>
  <c r="Z31" i="16"/>
  <c r="AA32" i="16"/>
  <c r="Y31" i="16"/>
  <c r="AD32" i="16"/>
  <c r="V31" i="16"/>
  <c r="W32" i="16"/>
  <c r="U31" i="16"/>
  <c r="AE32" i="16"/>
  <c r="AC31" i="16"/>
  <c r="AC32" i="16"/>
  <c r="X31" i="16"/>
  <c r="O31" i="16"/>
  <c r="Q32" i="16"/>
  <c r="P32" i="16"/>
  <c r="N31" i="16"/>
  <c r="Z32" i="16"/>
  <c r="AF9" i="7"/>
  <c r="AB21" i="7"/>
  <c r="AA3" i="7"/>
  <c r="AA17" i="7" s="1"/>
  <c r="AA21" i="7" s="1"/>
  <c r="N78" i="5"/>
  <c r="Y3" i="7"/>
  <c r="Y17" i="7" s="1"/>
  <c r="Y21" i="7" s="1"/>
  <c r="Q21" i="7"/>
  <c r="I3" i="7"/>
  <c r="I17" i="7" s="1"/>
  <c r="K3" i="7"/>
  <c r="K17" i="7" s="1"/>
  <c r="K78" i="5"/>
  <c r="AC21" i="7"/>
  <c r="AE5" i="2"/>
  <c r="U3" i="7"/>
  <c r="U17" i="7" s="1"/>
  <c r="U21" i="7" s="1"/>
  <c r="V3" i="7"/>
  <c r="V17" i="7" s="1"/>
  <c r="V21" i="7" s="1"/>
  <c r="Y7" i="16"/>
  <c r="Y5" i="2"/>
  <c r="Y6" i="2" s="1"/>
  <c r="G78" i="5"/>
  <c r="E78" i="5"/>
  <c r="S3" i="7"/>
  <c r="S17" i="7" s="1"/>
  <c r="S21" i="7" s="1"/>
  <c r="AD7" i="16"/>
  <c r="AD5" i="2"/>
  <c r="T3" i="7"/>
  <c r="T17" i="7" s="1"/>
  <c r="T21" i="7" s="1"/>
  <c r="L78" i="5"/>
  <c r="Z3" i="7"/>
  <c r="Z17" i="7" s="1"/>
  <c r="Z21" i="7" s="1"/>
  <c r="O78" i="5"/>
  <c r="AD21" i="7"/>
  <c r="O3" i="7"/>
  <c r="O17" i="7" s="1"/>
  <c r="O21" i="7" s="1"/>
  <c r="N3" i="7"/>
  <c r="N17" i="7" s="1"/>
  <c r="N21" i="7" s="1"/>
  <c r="X3" i="7"/>
  <c r="X17" i="7" s="1"/>
  <c r="X21" i="7" s="1"/>
  <c r="F78" i="5"/>
  <c r="I78" i="5"/>
  <c r="AD25" i="3" l="1"/>
  <c r="AD6" i="2"/>
  <c r="AE25" i="3"/>
  <c r="AE6" i="2"/>
  <c r="Z23" i="7"/>
  <c r="AE23" i="7"/>
  <c r="AB23" i="7"/>
  <c r="AD25" i="17"/>
  <c r="AD5" i="16"/>
  <c r="AE25" i="17"/>
  <c r="AE5" i="16"/>
  <c r="Y25" i="17"/>
  <c r="Y5" i="16"/>
  <c r="Y6" i="16"/>
  <c r="AD6" i="16"/>
  <c r="AE6" i="16"/>
  <c r="AC5" i="2"/>
  <c r="AC6" i="2" s="1"/>
  <c r="AC7" i="16"/>
  <c r="T5" i="2"/>
  <c r="R3" i="7"/>
  <c r="R17" i="7" s="1"/>
  <c r="R21" i="7" s="1"/>
  <c r="S23" i="7" s="1"/>
  <c r="W23" i="7"/>
  <c r="X23" i="7"/>
  <c r="T7" i="16"/>
  <c r="AA5" i="2"/>
  <c r="AA6" i="2" s="1"/>
  <c r="Q7" i="7"/>
  <c r="I21" i="7"/>
  <c r="AA7" i="16"/>
  <c r="AD23" i="7"/>
  <c r="AC23" i="7"/>
  <c r="K21" i="7"/>
  <c r="E3" i="7"/>
  <c r="E17" i="7" s="1"/>
  <c r="O23" i="7"/>
  <c r="L3" i="7"/>
  <c r="L17" i="7" s="1"/>
  <c r="L21" i="7" s="1"/>
  <c r="W5" i="2"/>
  <c r="W6" i="2" s="1"/>
  <c r="V23" i="7"/>
  <c r="AE7" i="16"/>
  <c r="AB5" i="2"/>
  <c r="AB6" i="2" s="1"/>
  <c r="X5" i="2"/>
  <c r="X6" i="2" s="1"/>
  <c r="X7" i="16"/>
  <c r="J3" i="7"/>
  <c r="J17" i="7" s="1"/>
  <c r="J21" i="7" s="1"/>
  <c r="G3" i="7"/>
  <c r="G17" i="7" s="1"/>
  <c r="G21" i="7" s="1"/>
  <c r="AF5" i="2"/>
  <c r="AF7" i="16"/>
  <c r="P3" i="7"/>
  <c r="P17" i="7" s="1"/>
  <c r="P21" i="7" s="1"/>
  <c r="P23" i="7" s="1"/>
  <c r="Y23" i="7"/>
  <c r="T23" i="7"/>
  <c r="U23" i="7"/>
  <c r="H3" i="7"/>
  <c r="H17" i="7" s="1"/>
  <c r="H21" i="7" s="1"/>
  <c r="K7" i="7"/>
  <c r="M7" i="16"/>
  <c r="M5" i="2"/>
  <c r="M6" i="2" s="1"/>
  <c r="P5" i="2"/>
  <c r="P6" i="2" s="1"/>
  <c r="N7" i="7"/>
  <c r="P7" i="16"/>
  <c r="K7" i="16"/>
  <c r="K5" i="2"/>
  <c r="K6" i="2" s="1"/>
  <c r="F3" i="7"/>
  <c r="F17" i="7" s="1"/>
  <c r="M3" i="7"/>
  <c r="M17" i="7" s="1"/>
  <c r="M21" i="7" s="1"/>
  <c r="Y25" i="3"/>
  <c r="Z5" i="2"/>
  <c r="Z6" i="2" s="1"/>
  <c r="O7" i="7"/>
  <c r="Q7" i="16"/>
  <c r="Q5" i="2"/>
  <c r="Q6" i="2" s="1"/>
  <c r="V7" i="16"/>
  <c r="V5" i="2"/>
  <c r="V6" i="2" s="1"/>
  <c r="U7" i="16"/>
  <c r="U5" i="2"/>
  <c r="U6" i="2" s="1"/>
  <c r="AA23" i="7"/>
  <c r="T25" i="3" l="1"/>
  <c r="T6" i="2"/>
  <c r="AF25" i="3"/>
  <c r="AF6" i="2"/>
  <c r="AF6" i="16" s="1"/>
  <c r="R23" i="7"/>
  <c r="AD27" i="2"/>
  <c r="AC27" i="2"/>
  <c r="AB7" i="16"/>
  <c r="Q35" i="2"/>
  <c r="W7" i="16"/>
  <c r="Z27" i="2"/>
  <c r="Z7" i="16"/>
  <c r="P25" i="17"/>
  <c r="P5" i="16"/>
  <c r="X25" i="17"/>
  <c r="X5" i="16"/>
  <c r="M5" i="16"/>
  <c r="M25" i="17"/>
  <c r="AB5" i="16"/>
  <c r="AB25" i="17"/>
  <c r="T5" i="16"/>
  <c r="T25" i="17"/>
  <c r="V25" i="17"/>
  <c r="V5" i="16"/>
  <c r="Q25" i="17"/>
  <c r="Q5" i="16"/>
  <c r="AF25" i="17"/>
  <c r="AF5" i="16"/>
  <c r="AA5" i="16"/>
  <c r="AA25" i="17"/>
  <c r="K5" i="16"/>
  <c r="K25" i="17"/>
  <c r="U5" i="16"/>
  <c r="U25" i="17"/>
  <c r="AC5" i="16"/>
  <c r="AC25" i="17"/>
  <c r="W25" i="17"/>
  <c r="W5" i="16"/>
  <c r="Z25" i="17"/>
  <c r="Z5" i="16"/>
  <c r="AA6" i="16"/>
  <c r="AC6" i="16"/>
  <c r="U6" i="16"/>
  <c r="Z6" i="16"/>
  <c r="V6" i="16"/>
  <c r="X6" i="16"/>
  <c r="W6" i="16"/>
  <c r="AB6" i="16"/>
  <c r="T6" i="16"/>
  <c r="AC25" i="3"/>
  <c r="AA25" i="3"/>
  <c r="U27" i="2"/>
  <c r="V27" i="2"/>
  <c r="AB27" i="2"/>
  <c r="X27" i="2"/>
  <c r="Y27" i="2"/>
  <c r="Q27" i="2"/>
  <c r="AE28" i="2"/>
  <c r="AE27" i="2"/>
  <c r="W27" i="2"/>
  <c r="AA27" i="2"/>
  <c r="I7" i="7"/>
  <c r="J23" i="7"/>
  <c r="S7" i="16"/>
  <c r="S6" i="16"/>
  <c r="G5" i="2"/>
  <c r="Z25" i="3"/>
  <c r="AB25" i="3"/>
  <c r="H23" i="7"/>
  <c r="L23" i="7"/>
  <c r="K23" i="7"/>
  <c r="M23" i="7"/>
  <c r="N5" i="2"/>
  <c r="N6" i="2" s="1"/>
  <c r="L7" i="7"/>
  <c r="L9" i="7" s="1"/>
  <c r="O9" i="7"/>
  <c r="W25" i="3"/>
  <c r="U25" i="3"/>
  <c r="V25" i="3"/>
  <c r="M7" i="7"/>
  <c r="O7" i="16"/>
  <c r="O5" i="2"/>
  <c r="O6" i="2" s="1"/>
  <c r="H5" i="2"/>
  <c r="M25" i="3"/>
  <c r="M6" i="16"/>
  <c r="H7" i="7"/>
  <c r="J5" i="2"/>
  <c r="J6" i="2" s="1"/>
  <c r="J7" i="16"/>
  <c r="P7" i="7"/>
  <c r="P9" i="7" s="1"/>
  <c r="R5" i="2"/>
  <c r="R6" i="2" s="1"/>
  <c r="Q25" i="3"/>
  <c r="Q6" i="16"/>
  <c r="K6" i="16"/>
  <c r="K25" i="3"/>
  <c r="X25" i="3"/>
  <c r="G7" i="7"/>
  <c r="I7" i="16"/>
  <c r="I5" i="2"/>
  <c r="I6" i="2" s="1"/>
  <c r="Q23" i="7"/>
  <c r="I23" i="7"/>
  <c r="N23" i="7"/>
  <c r="P25" i="3"/>
  <c r="P6" i="16"/>
  <c r="J7" i="7"/>
  <c r="L5" i="2"/>
  <c r="L6" i="2" s="1"/>
  <c r="R27" i="2" l="1"/>
  <c r="R7" i="16"/>
  <c r="L27" i="2"/>
  <c r="L7" i="16"/>
  <c r="N27" i="2"/>
  <c r="N7" i="16"/>
  <c r="O25" i="17"/>
  <c r="O5" i="16"/>
  <c r="N25" i="17"/>
  <c r="N5" i="16"/>
  <c r="R25" i="17"/>
  <c r="R5" i="16"/>
  <c r="J25" i="17"/>
  <c r="J5" i="16"/>
  <c r="G25" i="17"/>
  <c r="G5" i="16"/>
  <c r="L5" i="16"/>
  <c r="L25" i="17"/>
  <c r="I5" i="16"/>
  <c r="I25" i="17"/>
  <c r="H25" i="17"/>
  <c r="H5" i="16"/>
  <c r="G25" i="3"/>
  <c r="H25" i="3"/>
  <c r="J9" i="7"/>
  <c r="O27" i="2"/>
  <c r="M27" i="2"/>
  <c r="P27" i="2"/>
  <c r="J27" i="2"/>
  <c r="P35" i="2"/>
  <c r="AE32" i="2"/>
  <c r="AB32" i="2"/>
  <c r="AC32" i="2"/>
  <c r="Y31" i="2"/>
  <c r="AA32" i="2"/>
  <c r="Z31" i="2"/>
  <c r="AD32" i="2"/>
  <c r="M9" i="7"/>
  <c r="AC31" i="2"/>
  <c r="S27" i="2"/>
  <c r="T27" i="2"/>
  <c r="Z32" i="2" s="1"/>
  <c r="AE31" i="2"/>
  <c r="AD31" i="2"/>
  <c r="AA31" i="2"/>
  <c r="K27" i="2"/>
  <c r="AB31" i="2"/>
  <c r="S25" i="3"/>
  <c r="N25" i="3"/>
  <c r="N6" i="16"/>
  <c r="K9" i="7"/>
  <c r="N9" i="7"/>
  <c r="L25" i="3"/>
  <c r="L6" i="16"/>
  <c r="Q9" i="7"/>
  <c r="R25" i="3"/>
  <c r="R6" i="16"/>
  <c r="H9" i="7"/>
  <c r="O6" i="16"/>
  <c r="O25" i="3"/>
  <c r="I25" i="3"/>
  <c r="I6" i="16"/>
  <c r="J25" i="3"/>
  <c r="J6" i="16"/>
  <c r="I9" i="7"/>
  <c r="Q31" i="2" l="1"/>
  <c r="P31" i="2"/>
  <c r="P32" i="2"/>
  <c r="Q32" i="2"/>
  <c r="R32" i="2"/>
  <c r="N31" i="2"/>
  <c r="V31" i="2"/>
  <c r="T32" i="2"/>
  <c r="X32" i="2"/>
  <c r="U32" i="2"/>
  <c r="Y32" i="2"/>
  <c r="V32" i="2"/>
  <c r="S32" i="2"/>
  <c r="W32" i="2"/>
  <c r="U31" i="2"/>
  <c r="T31" i="2"/>
  <c r="O31" i="2"/>
  <c r="S31" i="2"/>
  <c r="X31" i="2"/>
  <c r="R31" i="2"/>
  <c r="W31" i="2"/>
  <c r="AF21" i="7" l="1"/>
  <c r="AF23" i="7" l="1"/>
  <c r="AG21" i="7"/>
  <c r="AG23" i="7" s="1"/>
  <c r="AH23" i="7" l="1"/>
  <c r="AH5" i="2"/>
  <c r="AG5" i="2"/>
  <c r="AG7" i="16"/>
  <c r="AH7" i="16"/>
  <c r="AG25" i="3" l="1"/>
  <c r="AG6" i="2"/>
  <c r="AG6" i="16" s="1"/>
  <c r="AH25" i="3"/>
  <c r="AH6" i="2"/>
  <c r="AH6" i="16" s="1"/>
  <c r="AG25" i="17"/>
  <c r="AG5" i="16"/>
  <c r="AH5" i="16"/>
  <c r="AH25" i="17"/>
  <c r="R7" i="7" l="1"/>
  <c r="R9" i="7" s="1"/>
  <c r="S7" i="7"/>
  <c r="X7" i="7"/>
  <c r="AB7" i="7"/>
  <c r="AA7" i="7"/>
  <c r="W7" i="7"/>
  <c r="Y7" i="7"/>
  <c r="Z7" i="7"/>
  <c r="V7" i="7"/>
  <c r="AC7" i="7"/>
  <c r="AD7" i="7"/>
  <c r="AE9" i="7" s="1"/>
  <c r="U7" i="7"/>
  <c r="T7" i="7"/>
  <c r="AC9" i="7" l="1"/>
  <c r="Z9" i="7"/>
  <c r="X9" i="7"/>
  <c r="Y9" i="7"/>
  <c r="T9" i="7"/>
  <c r="AA9" i="7"/>
  <c r="U9" i="7"/>
  <c r="V9" i="7"/>
  <c r="S9" i="7"/>
  <c r="AB9" i="7"/>
  <c r="W9" i="7"/>
  <c r="AD9" i="7"/>
  <c r="B3" i="6" l="1"/>
  <c r="Q19" i="3" l="1"/>
  <c r="Q20" i="3" s="1"/>
  <c r="Q9" i="2" s="1"/>
  <c r="Q9" i="16" s="1"/>
  <c r="AD19" i="3"/>
  <c r="AD20" i="3" s="1"/>
  <c r="AD9" i="2" s="1"/>
  <c r="AD9" i="16" s="1"/>
  <c r="R19" i="3"/>
  <c r="R20" i="3" s="1"/>
  <c r="R9" i="2" s="1"/>
  <c r="R9" i="16" s="1"/>
  <c r="T19" i="3"/>
  <c r="T20" i="3" s="1"/>
  <c r="T9" i="2" s="1"/>
  <c r="T9" i="16" s="1"/>
  <c r="AB19" i="3"/>
  <c r="AB20" i="3" s="1"/>
  <c r="AB9" i="2" s="1"/>
  <c r="AB9" i="16" s="1"/>
  <c r="Y19" i="3"/>
  <c r="Y20" i="3" s="1"/>
  <c r="Y9" i="2" s="1"/>
  <c r="Y9" i="16" s="1"/>
  <c r="U19" i="3"/>
  <c r="U20" i="3" s="1"/>
  <c r="U9" i="2" s="1"/>
  <c r="U9" i="16" s="1"/>
  <c r="P19" i="3"/>
  <c r="P20" i="3" s="1"/>
  <c r="P9" i="2" s="1"/>
  <c r="P9" i="16" s="1"/>
  <c r="W19" i="3"/>
  <c r="W20" i="3" s="1"/>
  <c r="W9" i="2" s="1"/>
  <c r="W9" i="16" s="1"/>
  <c r="AF19" i="3"/>
  <c r="AF20" i="3" s="1"/>
  <c r="AF9" i="2" s="1"/>
  <c r="AF9" i="16" s="1"/>
  <c r="AC19" i="3"/>
  <c r="AC20" i="3" s="1"/>
  <c r="AC9" i="2" s="1"/>
  <c r="AC9" i="16" s="1"/>
  <c r="V19" i="3"/>
  <c r="V20" i="3" s="1"/>
  <c r="V9" i="2" s="1"/>
  <c r="V9" i="16" s="1"/>
  <c r="Z19" i="3"/>
  <c r="Z20" i="3" s="1"/>
  <c r="Z9" i="2" s="1"/>
  <c r="Z9" i="16" s="1"/>
  <c r="AA19" i="3"/>
  <c r="AA20" i="3" s="1"/>
  <c r="AA9" i="2" s="1"/>
  <c r="AA9" i="16" s="1"/>
  <c r="X20" i="3"/>
  <c r="X9" i="2" s="1"/>
  <c r="X9" i="16" s="1"/>
  <c r="X19" i="3"/>
  <c r="S19" i="3"/>
  <c r="S20" i="3" s="1"/>
  <c r="S9" i="2" s="1"/>
  <c r="S9" i="16" s="1"/>
  <c r="AE19" i="3"/>
  <c r="AE20" i="3" s="1"/>
  <c r="AE9" i="2" s="1"/>
  <c r="AE9" i="16" s="1"/>
  <c r="O19" i="3"/>
  <c r="O20" i="3" s="1"/>
  <c r="O9" i="2" s="1"/>
  <c r="O9" i="16" s="1"/>
  <c r="AI19" i="3"/>
  <c r="AI20" i="3" s="1"/>
  <c r="AI9" i="2" s="1"/>
  <c r="AI9" i="16" s="1"/>
  <c r="AG19" i="3"/>
  <c r="AG20" i="3" s="1"/>
  <c r="AG9" i="2" s="1"/>
  <c r="AG9" i="16" s="1"/>
  <c r="AH19" i="3"/>
  <c r="AH20" i="3" s="1"/>
  <c r="AH9" i="2" s="1"/>
  <c r="AH9" i="16" s="1"/>
  <c r="V19" i="17"/>
  <c r="V20" i="17" s="1"/>
  <c r="J3" i="17"/>
  <c r="J11" i="17"/>
  <c r="U3" i="17"/>
  <c r="U11" i="17" s="1"/>
  <c r="S11" i="17"/>
  <c r="O3" i="17"/>
  <c r="O11" i="17" s="1"/>
  <c r="F3" i="17"/>
  <c r="F11" i="17" s="1"/>
  <c r="AF3" i="17"/>
  <c r="AF19" i="17" s="1"/>
  <c r="AF20" i="17" s="1"/>
  <c r="T3" i="17"/>
  <c r="T11" i="17" s="1"/>
  <c r="K3" i="17"/>
  <c r="K11" i="17"/>
  <c r="K22" i="17" s="1"/>
  <c r="L28" i="17"/>
  <c r="AA3" i="17"/>
  <c r="AA19" i="17" s="1"/>
  <c r="AA20" i="17" s="1"/>
  <c r="Y3" i="17"/>
  <c r="Y11" i="17" s="1"/>
  <c r="N3" i="17"/>
  <c r="N11" i="17" s="1"/>
  <c r="M3" i="17"/>
  <c r="M11" i="17"/>
  <c r="M22" i="17" s="1"/>
  <c r="I3" i="17"/>
  <c r="I11" i="17" s="1"/>
  <c r="H3" i="17"/>
  <c r="H11" i="17" s="1"/>
  <c r="I28" i="17" s="1"/>
  <c r="V3" i="17"/>
  <c r="V11" i="17"/>
  <c r="V22" i="17" s="1"/>
  <c r="G3" i="17"/>
  <c r="G11" i="17" s="1"/>
  <c r="Z3" i="17"/>
  <c r="Z19" i="17" s="1"/>
  <c r="Z20" i="17" s="1"/>
  <c r="Q3" i="17"/>
  <c r="Q11" i="17" s="1"/>
  <c r="Q19" i="17"/>
  <c r="Q20" i="17" s="1"/>
  <c r="AG3" i="17"/>
  <c r="AG11" i="17" s="1"/>
  <c r="P3" i="17"/>
  <c r="P11" i="17" s="1"/>
  <c r="AB3" i="17"/>
  <c r="AB19" i="17" s="1"/>
  <c r="AB20" i="17" s="1"/>
  <c r="AD3" i="17"/>
  <c r="AD19" i="17" s="1"/>
  <c r="AD20" i="17" s="1"/>
  <c r="W3" i="17"/>
  <c r="W11" i="17" s="1"/>
  <c r="R3" i="17"/>
  <c r="R19" i="17" s="1"/>
  <c r="R20" i="17" s="1"/>
  <c r="L3" i="17"/>
  <c r="L11" i="17" s="1"/>
  <c r="AC3" i="17"/>
  <c r="AC11" i="17" s="1"/>
  <c r="AE3" i="17"/>
  <c r="AE11" i="17" s="1"/>
  <c r="AH3" i="17"/>
  <c r="AH11" i="17" s="1"/>
  <c r="S3" i="17"/>
  <c r="S19" i="17" s="1"/>
  <c r="S20" i="17" s="1"/>
  <c r="X3" i="17"/>
  <c r="X11" i="17" s="1"/>
  <c r="AA32" i="3"/>
  <c r="AA32" i="17" s="1"/>
  <c r="Z32" i="17"/>
  <c r="Z32" i="3"/>
  <c r="R32" i="3"/>
  <c r="R32" i="17" s="1"/>
  <c r="R27" i="17" s="1"/>
  <c r="G32" i="3"/>
  <c r="G32" i="17" s="1"/>
  <c r="G27" i="17" s="1"/>
  <c r="AH32" i="17"/>
  <c r="AH32" i="3"/>
  <c r="AG32" i="3"/>
  <c r="AG32" i="17" s="1"/>
  <c r="Y32" i="3"/>
  <c r="Y32" i="17" s="1"/>
  <c r="Q32" i="3"/>
  <c r="Q32" i="17" s="1"/>
  <c r="Q27" i="17" s="1"/>
  <c r="M32" i="3"/>
  <c r="M32" i="17" s="1"/>
  <c r="AF32" i="17"/>
  <c r="AF32" i="3"/>
  <c r="X32" i="3"/>
  <c r="X32" i="17" s="1"/>
  <c r="P32" i="3"/>
  <c r="P32" i="17" s="1"/>
  <c r="L32" i="3"/>
  <c r="L32" i="17" s="1"/>
  <c r="AE32" i="17"/>
  <c r="AE32" i="3"/>
  <c r="W32" i="3"/>
  <c r="W32" i="17" s="1"/>
  <c r="O32" i="3"/>
  <c r="O32" i="17" s="1"/>
  <c r="O27" i="17" s="1"/>
  <c r="K32" i="3"/>
  <c r="K32" i="17" s="1"/>
  <c r="K27" i="17" s="1"/>
  <c r="AD32" i="3"/>
  <c r="AD32" i="17" s="1"/>
  <c r="V32" i="3"/>
  <c r="V32" i="17" s="1"/>
  <c r="N32" i="3"/>
  <c r="N32" i="17" s="1"/>
  <c r="J32" i="3"/>
  <c r="J32" i="17" s="1"/>
  <c r="S32" i="3"/>
  <c r="AC32" i="3"/>
  <c r="AC32" i="17" s="1"/>
  <c r="U32" i="3"/>
  <c r="U32" i="17" s="1"/>
  <c r="I32" i="3"/>
  <c r="I32" i="17" s="1"/>
  <c r="AB32" i="3"/>
  <c r="AB32" i="17" s="1"/>
  <c r="T32" i="3"/>
  <c r="T27" i="3" s="1"/>
  <c r="H32" i="3"/>
  <c r="H32" i="17" s="1"/>
  <c r="AI3" i="17"/>
  <c r="AI19" i="17" s="1"/>
  <c r="AI20" i="17" s="1"/>
  <c r="AI32" i="3"/>
  <c r="AI32" i="17" s="1"/>
  <c r="N19" i="3"/>
  <c r="M11" i="3"/>
  <c r="U11" i="3"/>
  <c r="AC11" i="3"/>
  <c r="AC8" i="2" s="1"/>
  <c r="AC8" i="16" s="1"/>
  <c r="AD11" i="3"/>
  <c r="AE28" i="3" s="1"/>
  <c r="AE26" i="3" s="1"/>
  <c r="G11" i="3"/>
  <c r="O11" i="3"/>
  <c r="O8" i="2" s="1"/>
  <c r="O8" i="16" s="1"/>
  <c r="W11" i="3"/>
  <c r="X28" i="3" s="1"/>
  <c r="X26" i="3" s="1"/>
  <c r="AE11" i="3"/>
  <c r="AE8" i="2" s="1"/>
  <c r="AE8" i="16" s="1"/>
  <c r="N11" i="3"/>
  <c r="O26" i="3" s="1"/>
  <c r="H11" i="3"/>
  <c r="H22" i="3" s="1"/>
  <c r="P11" i="3"/>
  <c r="P8" i="2" s="1"/>
  <c r="P8" i="16" s="1"/>
  <c r="P22" i="3"/>
  <c r="X11" i="3"/>
  <c r="Y28" i="3" s="1"/>
  <c r="Y26" i="3" s="1"/>
  <c r="AF11" i="3"/>
  <c r="T11" i="3"/>
  <c r="U28" i="3" s="1"/>
  <c r="T22" i="3"/>
  <c r="V11" i="3"/>
  <c r="W28" i="3" s="1"/>
  <c r="W26" i="3" s="1"/>
  <c r="I11" i="3"/>
  <c r="J26" i="3" s="1"/>
  <c r="Q11" i="3"/>
  <c r="R28" i="3" s="1"/>
  <c r="Y11" i="3"/>
  <c r="Y22" i="3" s="1"/>
  <c r="AG11" i="3"/>
  <c r="AG8" i="2" s="1"/>
  <c r="AG8" i="16" s="1"/>
  <c r="AG22" i="3"/>
  <c r="AB11" i="3"/>
  <c r="AC28" i="3" s="1"/>
  <c r="AC26" i="3" s="1"/>
  <c r="AB22" i="3"/>
  <c r="AB29" i="3" s="1"/>
  <c r="J11" i="3"/>
  <c r="R11" i="3"/>
  <c r="R8" i="2" s="1"/>
  <c r="R8" i="16" s="1"/>
  <c r="Z11" i="3"/>
  <c r="AA28" i="3" s="1"/>
  <c r="AA26" i="3" s="1"/>
  <c r="AH11" i="3"/>
  <c r="AH8" i="2" s="1"/>
  <c r="AH8" i="16" s="1"/>
  <c r="L11" i="3"/>
  <c r="M28" i="3" s="1"/>
  <c r="F11" i="3"/>
  <c r="F22" i="3" s="1"/>
  <c r="F29" i="3" s="1"/>
  <c r="K11" i="3"/>
  <c r="K8" i="2" s="1"/>
  <c r="K8" i="16" s="1"/>
  <c r="S11" i="3"/>
  <c r="T28" i="3" s="1"/>
  <c r="S22" i="3"/>
  <c r="AA11" i="3"/>
  <c r="AB28" i="3" s="1"/>
  <c r="AB26" i="3" s="1"/>
  <c r="AI11" i="3"/>
  <c r="AI8" i="2" s="1"/>
  <c r="AI8" i="16" s="1"/>
  <c r="AI22" i="3"/>
  <c r="N28" i="17" l="1"/>
  <c r="J22" i="17"/>
  <c r="U22" i="3"/>
  <c r="AF22" i="3"/>
  <c r="N26" i="3"/>
  <c r="AH22" i="3"/>
  <c r="X22" i="3"/>
  <c r="X29" i="3" s="1"/>
  <c r="X19" i="17"/>
  <c r="X20" i="17" s="1"/>
  <c r="AG19" i="17"/>
  <c r="AG20" i="17" s="1"/>
  <c r="G22" i="3"/>
  <c r="U27" i="3"/>
  <c r="Y19" i="17"/>
  <c r="Y20" i="17" s="1"/>
  <c r="AF11" i="17"/>
  <c r="AF22" i="17" s="1"/>
  <c r="T32" i="17"/>
  <c r="T27" i="17" s="1"/>
  <c r="AD22" i="3"/>
  <c r="AJ22" i="3"/>
  <c r="AE22" i="3"/>
  <c r="AE29" i="3" s="1"/>
  <c r="S27" i="3"/>
  <c r="W19" i="17"/>
  <c r="W20" i="17" s="1"/>
  <c r="AF28" i="3"/>
  <c r="AF26" i="3" s="1"/>
  <c r="K22" i="3"/>
  <c r="J22" i="3"/>
  <c r="J29" i="3" s="1"/>
  <c r="AC22" i="3"/>
  <c r="AC29" i="3" s="1"/>
  <c r="J27" i="17"/>
  <c r="AF8" i="2"/>
  <c r="AF8" i="16" s="1"/>
  <c r="N26" i="17"/>
  <c r="N27" i="17"/>
  <c r="H28" i="17"/>
  <c r="G22" i="17"/>
  <c r="H26" i="17"/>
  <c r="M29" i="17"/>
  <c r="L26" i="17"/>
  <c r="L27" i="17"/>
  <c r="AI28" i="17"/>
  <c r="AI26" i="17" s="1"/>
  <c r="AH22" i="17"/>
  <c r="K29" i="17"/>
  <c r="V26" i="17"/>
  <c r="V29" i="17" s="1"/>
  <c r="U22" i="17"/>
  <c r="V28" i="17"/>
  <c r="P27" i="17"/>
  <c r="AF28" i="17"/>
  <c r="AF26" i="17" s="1"/>
  <c r="AF29" i="17" s="1"/>
  <c r="Q26" i="17"/>
  <c r="P22" i="17"/>
  <c r="Q28" i="17"/>
  <c r="I26" i="17"/>
  <c r="I27" i="17"/>
  <c r="AD28" i="17"/>
  <c r="AD26" i="17" s="1"/>
  <c r="H22" i="17"/>
  <c r="N22" i="17"/>
  <c r="N29" i="17" s="1"/>
  <c r="O26" i="17"/>
  <c r="O28" i="17"/>
  <c r="U26" i="17"/>
  <c r="T22" i="17"/>
  <c r="T29" i="17" s="1"/>
  <c r="U28" i="17"/>
  <c r="U27" i="17"/>
  <c r="Y29" i="3"/>
  <c r="Z28" i="17"/>
  <c r="Z26" i="17" s="1"/>
  <c r="Y22" i="17"/>
  <c r="Y28" i="17"/>
  <c r="Y26" i="17" s="1"/>
  <c r="X22" i="17"/>
  <c r="X29" i="17" s="1"/>
  <c r="H27" i="17"/>
  <c r="M27" i="17"/>
  <c r="R26" i="17"/>
  <c r="Q22" i="17"/>
  <c r="R28" i="17"/>
  <c r="J26" i="17"/>
  <c r="J29" i="17" s="1"/>
  <c r="G28" i="17"/>
  <c r="F22" i="17"/>
  <c r="F29" i="17" s="1"/>
  <c r="G26" i="17"/>
  <c r="M26" i="17"/>
  <c r="M28" i="17"/>
  <c r="L22" i="17"/>
  <c r="L29" i="17" s="1"/>
  <c r="AH28" i="17"/>
  <c r="AH26" i="17" s="1"/>
  <c r="AG22" i="17"/>
  <c r="W22" i="17"/>
  <c r="W29" i="17" s="1"/>
  <c r="X28" i="17"/>
  <c r="X26" i="17" s="1"/>
  <c r="P28" i="17"/>
  <c r="O22" i="17"/>
  <c r="P26" i="17"/>
  <c r="Z22" i="3"/>
  <c r="V22" i="3"/>
  <c r="W22" i="3"/>
  <c r="W29" i="3" s="1"/>
  <c r="I27" i="3"/>
  <c r="J27" i="3"/>
  <c r="K27" i="3"/>
  <c r="L27" i="3"/>
  <c r="M27" i="3"/>
  <c r="AH19" i="17"/>
  <c r="AH20" i="17" s="1"/>
  <c r="W28" i="17"/>
  <c r="W26" i="17" s="1"/>
  <c r="J28" i="17"/>
  <c r="N19" i="17"/>
  <c r="T19" i="17"/>
  <c r="T20" i="17" s="1"/>
  <c r="AD11" i="17"/>
  <c r="AE22" i="17" s="1"/>
  <c r="O19" i="17"/>
  <c r="O20" i="17" s="1"/>
  <c r="U19" i="17"/>
  <c r="U20" i="17" s="1"/>
  <c r="K26" i="17"/>
  <c r="AH28" i="3"/>
  <c r="AH26" i="3" s="1"/>
  <c r="AH29" i="3" s="1"/>
  <c r="AI28" i="3"/>
  <c r="AI26" i="3" s="1"/>
  <c r="AI29" i="3" s="1"/>
  <c r="I22" i="17"/>
  <c r="I29" i="17" s="1"/>
  <c r="M8" i="2"/>
  <c r="M8" i="16" s="1"/>
  <c r="L26" i="3"/>
  <c r="AA8" i="2"/>
  <c r="AA8" i="16" s="1"/>
  <c r="L8" i="2"/>
  <c r="L8" i="16" s="1"/>
  <c r="S8" i="2"/>
  <c r="S8" i="16" s="1"/>
  <c r="Q8" i="2"/>
  <c r="Q8" i="16" s="1"/>
  <c r="T8" i="2"/>
  <c r="T8" i="16" s="1"/>
  <c r="Z8" i="2"/>
  <c r="Z8" i="16" s="1"/>
  <c r="P26" i="3"/>
  <c r="P29" i="3" s="1"/>
  <c r="V8" i="2"/>
  <c r="V8" i="16" s="1"/>
  <c r="L28" i="3"/>
  <c r="P28" i="3"/>
  <c r="Q26" i="3"/>
  <c r="L22" i="3"/>
  <c r="L29" i="3" s="1"/>
  <c r="Q22" i="3"/>
  <c r="Q29" i="3" s="1"/>
  <c r="N22" i="3"/>
  <c r="N29" i="3" s="1"/>
  <c r="M22" i="3"/>
  <c r="H27" i="3"/>
  <c r="N27" i="3"/>
  <c r="O27" i="3"/>
  <c r="P27" i="3"/>
  <c r="Q27" i="3"/>
  <c r="G27" i="3"/>
  <c r="AG28" i="3"/>
  <c r="AG26" i="3" s="1"/>
  <c r="AG29" i="3" s="1"/>
  <c r="Z11" i="17"/>
  <c r="R11" i="17"/>
  <c r="S22" i="17" s="1"/>
  <c r="F8" i="2"/>
  <c r="F8" i="16" s="1"/>
  <c r="K26" i="3"/>
  <c r="K29" i="3" s="1"/>
  <c r="Y8" i="2"/>
  <c r="Y8" i="16" s="1"/>
  <c r="U8" i="2"/>
  <c r="U8" i="16" s="1"/>
  <c r="AD28" i="3"/>
  <c r="AD26" i="3" s="1"/>
  <c r="G8" i="2"/>
  <c r="G8" i="16" s="1"/>
  <c r="J28" i="3"/>
  <c r="H8" i="2"/>
  <c r="H8" i="16" s="1"/>
  <c r="W8" i="2"/>
  <c r="W8" i="16" s="1"/>
  <c r="S26" i="3"/>
  <c r="S29" i="3" s="1"/>
  <c r="O28" i="3"/>
  <c r="AB8" i="2"/>
  <c r="AB8" i="16" s="1"/>
  <c r="X8" i="2"/>
  <c r="X8" i="16" s="1"/>
  <c r="AE19" i="17"/>
  <c r="AE20" i="17" s="1"/>
  <c r="AB11" i="17"/>
  <c r="AC22" i="17" s="1"/>
  <c r="AG28" i="17"/>
  <c r="AG26" i="17" s="1"/>
  <c r="T26" i="17"/>
  <c r="K28" i="17"/>
  <c r="AD8" i="2"/>
  <c r="AD8" i="16" s="1"/>
  <c r="K28" i="3"/>
  <c r="I8" i="2"/>
  <c r="I8" i="16" s="1"/>
  <c r="S28" i="3"/>
  <c r="N8" i="2"/>
  <c r="N8" i="16" s="1"/>
  <c r="S32" i="17"/>
  <c r="S27" i="17" s="1"/>
  <c r="G28" i="3"/>
  <c r="J8" i="2"/>
  <c r="J8" i="16" s="1"/>
  <c r="Z28" i="3"/>
  <c r="Z26" i="3" s="1"/>
  <c r="V28" i="3"/>
  <c r="H28" i="3"/>
  <c r="I28" i="3"/>
  <c r="R22" i="3"/>
  <c r="O22" i="3"/>
  <c r="O29" i="3" s="1"/>
  <c r="I22" i="3"/>
  <c r="T28" i="17"/>
  <c r="AI11" i="17"/>
  <c r="G26" i="3"/>
  <c r="G29" i="3" s="1"/>
  <c r="V26" i="3"/>
  <c r="H26" i="3"/>
  <c r="H29" i="3" s="1"/>
  <c r="I26" i="3"/>
  <c r="R27" i="3"/>
  <c r="AA22" i="3"/>
  <c r="AA29" i="3" s="1"/>
  <c r="P19" i="17"/>
  <c r="P20" i="17" s="1"/>
  <c r="AA11" i="17"/>
  <c r="AC19" i="17"/>
  <c r="AC20" i="17" s="1"/>
  <c r="N28" i="3"/>
  <c r="M26" i="3"/>
  <c r="T26" i="3"/>
  <c r="T29" i="3" s="1"/>
  <c r="R26" i="3"/>
  <c r="U26" i="3"/>
  <c r="U29" i="3" s="1"/>
  <c r="Q28" i="3"/>
  <c r="P29" i="17" l="1"/>
  <c r="AF29" i="3"/>
  <c r="AD29" i="3"/>
  <c r="I29" i="3"/>
  <c r="O29" i="17"/>
  <c r="H29" i="17"/>
  <c r="V29" i="3"/>
  <c r="AA22" i="17"/>
  <c r="AB28" i="17"/>
  <c r="AB26" i="17" s="1"/>
  <c r="AI22" i="17"/>
  <c r="AI29" i="17" s="1"/>
  <c r="AJ22" i="17"/>
  <c r="Z29" i="3"/>
  <c r="AG29" i="17"/>
  <c r="Y29" i="17"/>
  <c r="AH29" i="17"/>
  <c r="Q29" i="17"/>
  <c r="S28" i="17"/>
  <c r="R22" i="17"/>
  <c r="R29" i="17" s="1"/>
  <c r="S26" i="17"/>
  <c r="S29" i="17" s="1"/>
  <c r="AE28" i="17"/>
  <c r="AE26" i="17" s="1"/>
  <c r="AE29" i="17" s="1"/>
  <c r="AD22" i="17"/>
  <c r="AD29" i="17" s="1"/>
  <c r="G29" i="17"/>
  <c r="R29" i="3"/>
  <c r="AB22" i="17"/>
  <c r="AC28" i="17"/>
  <c r="AC26" i="17" s="1"/>
  <c r="AC29" i="17" s="1"/>
  <c r="AA28" i="17"/>
  <c r="AA26" i="17" s="1"/>
  <c r="Z22" i="17"/>
  <c r="Z29" i="17" s="1"/>
  <c r="M29" i="3"/>
  <c r="U29" i="17"/>
  <c r="AB29" i="17" l="1"/>
  <c r="AA29" i="17"/>
  <c r="AA5" i="17"/>
  <c r="S5" i="17"/>
  <c r="H5" i="17"/>
  <c r="AH5" i="17"/>
  <c r="AB5" i="17"/>
  <c r="G5" i="17"/>
  <c r="AG5" i="17"/>
  <c r="Y5" i="17"/>
  <c r="Q5" i="17"/>
  <c r="N5" i="17"/>
  <c r="F5" i="17"/>
  <c r="R5" i="17"/>
  <c r="M5" i="17"/>
  <c r="E5" i="17"/>
  <c r="I5" i="17"/>
  <c r="Z5" i="17"/>
  <c r="X5" i="17"/>
  <c r="O5" i="17"/>
  <c r="L5" i="17"/>
  <c r="T5" i="17"/>
  <c r="AF5" i="17"/>
  <c r="K5" i="17"/>
  <c r="P5" i="17"/>
  <c r="AE5" i="17"/>
  <c r="W5" i="17"/>
  <c r="AD5" i="17"/>
  <c r="V5" i="17"/>
  <c r="AC5" i="17"/>
  <c r="U5" i="17"/>
  <c r="J5" i="17"/>
  <c r="AI5" i="17"/>
  <c r="AB13" i="3"/>
  <c r="AB13" i="17" s="1"/>
  <c r="E13" i="3"/>
  <c r="E13" i="17" s="1"/>
  <c r="M13" i="3"/>
  <c r="M13" i="17" s="1"/>
  <c r="U13" i="3"/>
  <c r="U13" i="17" s="1"/>
  <c r="AC13" i="3"/>
  <c r="AC13" i="17" s="1"/>
  <c r="AD13" i="3"/>
  <c r="AD13" i="17" s="1"/>
  <c r="G13" i="3"/>
  <c r="G13" i="17" s="1"/>
  <c r="O13" i="3"/>
  <c r="O13" i="17" s="1"/>
  <c r="W13" i="3"/>
  <c r="W13" i="17" s="1"/>
  <c r="AE13" i="3"/>
  <c r="AE13" i="17"/>
  <c r="N13" i="3"/>
  <c r="N13" i="17" s="1"/>
  <c r="H13" i="3"/>
  <c r="H13" i="17" s="1"/>
  <c r="P13" i="3"/>
  <c r="P13" i="17" s="1"/>
  <c r="X13" i="3"/>
  <c r="X13" i="17" s="1"/>
  <c r="AF13" i="3"/>
  <c r="AF13" i="17" s="1"/>
  <c r="V13" i="3"/>
  <c r="V13" i="17" s="1"/>
  <c r="I13" i="3"/>
  <c r="I13" i="17" s="1"/>
  <c r="Q13" i="3"/>
  <c r="Q13" i="17" s="1"/>
  <c r="Y13" i="3"/>
  <c r="Y13" i="17" s="1"/>
  <c r="AG13" i="3"/>
  <c r="AG13" i="17" s="1"/>
  <c r="L13" i="3"/>
  <c r="L13" i="17" s="1"/>
  <c r="F13" i="3"/>
  <c r="F13" i="17" s="1"/>
  <c r="J13" i="3"/>
  <c r="J13" i="17" s="1"/>
  <c r="R13" i="3"/>
  <c r="R13" i="17" s="1"/>
  <c r="Z13" i="3"/>
  <c r="Z13" i="17" s="1"/>
  <c r="AH13" i="3"/>
  <c r="AH13" i="17"/>
  <c r="T13" i="3"/>
  <c r="T13" i="17" s="1"/>
  <c r="K13" i="3"/>
  <c r="K13" i="17" s="1"/>
  <c r="S13" i="3"/>
  <c r="S13" i="17" s="1"/>
  <c r="AA13" i="3"/>
  <c r="AA13" i="17" s="1"/>
  <c r="AI13" i="3"/>
  <c r="AI13" i="17" s="1"/>
  <c r="Y6" i="17"/>
  <c r="L6" i="17"/>
  <c r="X6" i="17"/>
  <c r="AE6" i="17"/>
  <c r="W6" i="17"/>
  <c r="O6" i="17"/>
  <c r="J6" i="17"/>
  <c r="AG6" i="17"/>
  <c r="Q6" i="17"/>
  <c r="P6" i="17"/>
  <c r="K6" i="17"/>
  <c r="AH6" i="17"/>
  <c r="AD6" i="17"/>
  <c r="V6" i="17"/>
  <c r="I6" i="17"/>
  <c r="AF6" i="17"/>
  <c r="U6" i="17"/>
  <c r="T6" i="17"/>
  <c r="AA6" i="17"/>
  <c r="S6" i="17"/>
  <c r="N6" i="17"/>
  <c r="F6" i="17"/>
  <c r="AC6" i="17"/>
  <c r="H6" i="17"/>
  <c r="AB6" i="17"/>
  <c r="G6" i="17"/>
  <c r="Z6" i="17"/>
  <c r="R6" i="17"/>
  <c r="M6" i="17"/>
  <c r="E6" i="17"/>
  <c r="AI6" i="17"/>
  <c r="AC14" i="3"/>
  <c r="AC14" i="17" s="1"/>
  <c r="T14" i="3"/>
  <c r="T14" i="17" s="1"/>
  <c r="M14" i="3"/>
  <c r="M14" i="17" s="1"/>
  <c r="V14" i="3"/>
  <c r="V14" i="17" s="1"/>
  <c r="G14" i="3"/>
  <c r="G14" i="17" s="1"/>
  <c r="W14" i="3"/>
  <c r="W14" i="17" s="1"/>
  <c r="AE14" i="3"/>
  <c r="AE14" i="17"/>
  <c r="AB14" i="3"/>
  <c r="AB14" i="17" s="1"/>
  <c r="AD14" i="3"/>
  <c r="AD14" i="17"/>
  <c r="O14" i="3"/>
  <c r="O14" i="17" s="1"/>
  <c r="H14" i="3"/>
  <c r="H14" i="17" s="1"/>
  <c r="P14" i="3"/>
  <c r="P14" i="17" s="1"/>
  <c r="X14" i="3"/>
  <c r="X14" i="17" s="1"/>
  <c r="AF14" i="3"/>
  <c r="AF14" i="17" s="1"/>
  <c r="AG14" i="3"/>
  <c r="AG14" i="17" s="1"/>
  <c r="E14" i="3"/>
  <c r="E14" i="17" s="1"/>
  <c r="F14" i="3"/>
  <c r="F14" i="17" s="1"/>
  <c r="I14" i="3"/>
  <c r="I14" i="17" s="1"/>
  <c r="Q14" i="3"/>
  <c r="Q14" i="17" s="1"/>
  <c r="Y14" i="3"/>
  <c r="Y14" i="17" s="1"/>
  <c r="J14" i="3"/>
  <c r="J14" i="17"/>
  <c r="R14" i="3"/>
  <c r="R14" i="17" s="1"/>
  <c r="Z14" i="3"/>
  <c r="Z14" i="17" s="1"/>
  <c r="AH14" i="3"/>
  <c r="AH14" i="17" s="1"/>
  <c r="L14" i="3"/>
  <c r="L14" i="17"/>
  <c r="U14" i="3"/>
  <c r="U14" i="17" s="1"/>
  <c r="N14" i="3"/>
  <c r="N14" i="17"/>
  <c r="K14" i="3"/>
  <c r="K14" i="17" s="1"/>
  <c r="S14" i="3"/>
  <c r="S14" i="17" s="1"/>
  <c r="AA14" i="3"/>
  <c r="AA14" i="17" s="1"/>
  <c r="AI14" i="3"/>
  <c r="AI14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Kubala Jozef</author>
  </authors>
  <commentList>
    <comment ref="A27" authorId="0" shapeId="0" xr:uid="{00000000-0006-0000-0500-000001000000}">
      <text>
        <r>
          <rPr>
            <b/>
            <sz val="9"/>
            <color indexed="81"/>
            <rFont val="Segoe UI"/>
            <family val="2"/>
            <charset val="238"/>
          </rPr>
          <t>Kubala Jozef:</t>
        </r>
        <r>
          <rPr>
            <sz val="9"/>
            <color indexed="81"/>
            <rFont val="Segoe UI"/>
            <family val="2"/>
            <charset val="238"/>
          </rPr>
          <t xml:space="preserve">
Do roku 2008 len zamestnanci bez SZČO</t>
        </r>
      </text>
    </comment>
  </commentList>
</comments>
</file>

<file path=xl/sharedStrings.xml><?xml version="1.0" encoding="utf-8"?>
<sst xmlns="http://schemas.openxmlformats.org/spreadsheetml/2006/main" count="2606" uniqueCount="614">
  <si>
    <t>Obsah / Table of Contents</t>
  </si>
  <si>
    <t>Skupina indikátorov</t>
  </si>
  <si>
    <t>Group of indicators</t>
  </si>
  <si>
    <t>Hárok / Sheet</t>
  </si>
  <si>
    <t>Základné ukazovatele verejnej správy (ESA 2010)</t>
  </si>
  <si>
    <t>Main indicators of general government (ESA 2010)</t>
  </si>
  <si>
    <t>Základné ukazovatele</t>
  </si>
  <si>
    <t>Dlh verejnej správy (maastrichtský) (ESA 2010)</t>
  </si>
  <si>
    <t>General government debt(maastricht) (ESA 2010)</t>
  </si>
  <si>
    <t>Dlh VS</t>
  </si>
  <si>
    <t xml:space="preserve">Príjmy a výdavky VS (ESA 2010, v mil. eur) </t>
  </si>
  <si>
    <t xml:space="preserve">Revenue and Expenditure (ESA 2010, mil. eur) </t>
  </si>
  <si>
    <t>Príjmy a výdavky VS</t>
  </si>
  <si>
    <t>Saldo VS (ESA 2010, v % HDP)</t>
  </si>
  <si>
    <t>Príjmy a výdavky VS (% HDP)</t>
  </si>
  <si>
    <t>Jednorazové vplyvy (ESA 2010, % HDP)</t>
  </si>
  <si>
    <t>One-off and temporary measures (ESA 2010, % of GDP)</t>
  </si>
  <si>
    <t>Jednorazové vplyvy</t>
  </si>
  <si>
    <t>Konsolidačné úsilie (ESA 2010, % HDP)</t>
  </si>
  <si>
    <t>Consolidation effort (ESA 2010, % of GDP)</t>
  </si>
  <si>
    <t>Konsolidačné úsilie</t>
  </si>
  <si>
    <t>Výdavky verejnej správy podľa funkčnej klasifikácie (COFOG, mil. Eur)</t>
  </si>
  <si>
    <t>General government expenditure by COFOG classification</t>
  </si>
  <si>
    <t>Výdavky VS (COFOG)</t>
  </si>
  <si>
    <t>Saldo verejnej správy krajín EÚ (% HDP)</t>
  </si>
  <si>
    <t>Headline balance of EU member states ( % of GDP)</t>
  </si>
  <si>
    <t>Hrubý dlh verejnej správy krajín EÚ (% HDP)</t>
  </si>
  <si>
    <t>Gross debt of EU member states ( % of GDP)</t>
  </si>
  <si>
    <t>Výdavky verejnej správy krajín EÚ (% HDP)</t>
  </si>
  <si>
    <t>General government expentditure of EU member states ( % of GDP)</t>
  </si>
  <si>
    <t>Príjmy verejnej správy krajín EÚ (% HDP)</t>
  </si>
  <si>
    <t>General government revenue of EU member states ( % of GDP)</t>
  </si>
  <si>
    <t>Basic indicators of general government (ESA 2010)</t>
  </si>
  <si>
    <t>m.j.</t>
  </si>
  <si>
    <t>unit</t>
  </si>
  <si>
    <t>Net-lending (+)/borrowing(-)</t>
  </si>
  <si>
    <t>mil. Eur</t>
  </si>
  <si>
    <t>Čisté pôžičky (+) / výpožičky (-)</t>
  </si>
  <si>
    <t>% HDP</t>
  </si>
  <si>
    <t>% of GDP</t>
  </si>
  <si>
    <t>Primárne saldo</t>
  </si>
  <si>
    <t>Primary balance</t>
  </si>
  <si>
    <t>Štrukturálne primárne saldo</t>
  </si>
  <si>
    <t>Cyclically-adjusted primary balance</t>
  </si>
  <si>
    <t xml:space="preserve"> - </t>
  </si>
  <si>
    <t>Štrukturálne saldo</t>
  </si>
  <si>
    <t>Structural balance</t>
  </si>
  <si>
    <t>Hrubý dlh verejnej správy (maastrichtský)</t>
  </si>
  <si>
    <t>Gross debt (maastricht)</t>
  </si>
  <si>
    <t>Čistý dlh verejnej správy</t>
  </si>
  <si>
    <t>Net debt</t>
  </si>
  <si>
    <t>-</t>
  </si>
  <si>
    <t>Zdroj: ŠÚ SR, MF SR, EK</t>
  </si>
  <si>
    <t>2) Primárne saldo je saldo verejnej správy očistené o platené úroky.</t>
  </si>
  <si>
    <t>3) Cyklicky očistené primárne saldo je primárne saldo očistené o cyklickú zložku.</t>
  </si>
  <si>
    <t>4) Štrukturálne saldo je saldo verejnej správy očistené o cyklickú zložku a o jednorazové efekty.</t>
  </si>
  <si>
    <t>4) The structural balance is the general government balance net of cyclical components and one-off effects.</t>
  </si>
  <si>
    <t>5) Čistý dlh verejnej správy je hrubý dlh verejnej správy znížený o likvidné finančné aktíva verejnej správy.</t>
  </si>
  <si>
    <t>Hrubý domáci produkt b.c.</t>
  </si>
  <si>
    <t>Gross domestic product (current prices)</t>
  </si>
  <si>
    <t>GDP growth</t>
  </si>
  <si>
    <t>%</t>
  </si>
  <si>
    <t>Pravidelná aktualizácia údajov za uplynulé roky:</t>
  </si>
  <si>
    <t>Regular update of data over past years:</t>
  </si>
  <si>
    <t>Gross debt</t>
  </si>
  <si>
    <t>1. členenie podľa rezidentov</t>
  </si>
  <si>
    <t>1. by residents</t>
  </si>
  <si>
    <t>- domáci</t>
  </si>
  <si>
    <t>n/a</t>
  </si>
  <si>
    <t>- zahraničný</t>
  </si>
  <si>
    <t xml:space="preserve"> - foreign</t>
  </si>
  <si>
    <t>2. členenie podľa pôvodnej splatnosti</t>
  </si>
  <si>
    <t>2. by maturity</t>
  </si>
  <si>
    <t>- krátkodobý</t>
  </si>
  <si>
    <t xml:space="preserve"> - short term</t>
  </si>
  <si>
    <t>- dlhodobý</t>
  </si>
  <si>
    <t xml:space="preserve"> - long-term</t>
  </si>
  <si>
    <t>p.b.</t>
  </si>
  <si>
    <t>p.p.</t>
  </si>
  <si>
    <t>Snehová guľa</t>
  </si>
  <si>
    <t>Snowball effect</t>
  </si>
  <si>
    <t>Úroky</t>
  </si>
  <si>
    <t>Interest costs</t>
  </si>
  <si>
    <t>Rast nominálneho HDP</t>
  </si>
  <si>
    <t>Growth of nominal GDP</t>
  </si>
  <si>
    <t>Stock-flow adjustment</t>
  </si>
  <si>
    <t>p.m.: Platené úroky</t>
  </si>
  <si>
    <t>pm: Interest costs</t>
  </si>
  <si>
    <t>p.m.: Implicitná úroková miera</t>
  </si>
  <si>
    <t>pm: Implicit interest rate</t>
  </si>
  <si>
    <r>
      <t xml:space="preserve">p.m.: Likvidné finančné aktíva </t>
    </r>
    <r>
      <rPr>
        <i/>
        <vertAlign val="superscript"/>
        <sz val="9"/>
        <rFont val="Garamond"/>
        <family val="1"/>
        <charset val="238"/>
      </rPr>
      <t>1</t>
    </r>
  </si>
  <si>
    <t>pm.: Liquid Financial Assets 1</t>
  </si>
  <si>
    <t>p.m.: Likvidné finančné aktíva</t>
  </si>
  <si>
    <t>pm: Liquid Financial Assets</t>
  </si>
  <si>
    <t>1) Likvidné finančné aktíva sú definované ako zlato a SDR (F.1),  hotovosť na účtoch VS (F.2), cenné papiere okrem akcií v menovitej a nie trhovej hodnote (F.3), kótované akcie (F.511) a akcie podielových fondov (F.52).</t>
  </si>
  <si>
    <t>Zdroj: MF SR</t>
  </si>
  <si>
    <t>1) Liquid financial assets are defined as gold and SDRs (F.1), cash on accounts of GG (F.2), securities other than shares at nominal and non-market value (F.3), quoted shares (F.511) and shares of mutual funds (F.52).</t>
  </si>
  <si>
    <t>Source: MoF SR</t>
  </si>
  <si>
    <t xml:space="preserve">GG Revenue and Expenditure (ESA 2010, mil. eur) </t>
  </si>
  <si>
    <t>ESA 2010</t>
  </si>
  <si>
    <t>Príjmy spolu</t>
  </si>
  <si>
    <t>Revenue</t>
  </si>
  <si>
    <t>TR</t>
  </si>
  <si>
    <t>Daňové príjmy</t>
  </si>
  <si>
    <t>Tax revenue</t>
  </si>
  <si>
    <t>D.2+D.5+D.91</t>
  </si>
  <si>
    <t>Dane z produkcie a dovozu</t>
  </si>
  <si>
    <t>Taxes on Production and Imports</t>
  </si>
  <si>
    <t>D.2</t>
  </si>
  <si>
    <t xml:space="preserve"> - Daň z pridanej hodnoty (bez EU inštitúcií)</t>
  </si>
  <si>
    <t xml:space="preserve"> - VAT (excl. VAT directed to the EU)</t>
  </si>
  <si>
    <t xml:space="preserve">D.211 </t>
  </si>
  <si>
    <t xml:space="preserve"> - Spotrebné dane</t>
  </si>
  <si>
    <t xml:space="preserve"> - Excise taxes</t>
  </si>
  <si>
    <t xml:space="preserve">D.214A </t>
  </si>
  <si>
    <t xml:space="preserve"> - Dane z majetku a iné</t>
  </si>
  <si>
    <t xml:space="preserve"> - Taxes on Land, Buildings and Other Structures</t>
  </si>
  <si>
    <t xml:space="preserve">D.29A </t>
  </si>
  <si>
    <t>Bežné dane z dôchodkov, majetku</t>
  </si>
  <si>
    <t>Current Taxes on Income, Wealth etc.</t>
  </si>
  <si>
    <t>D.5</t>
  </si>
  <si>
    <t xml:space="preserve"> - Daň z príjmov fyzických osôb</t>
  </si>
  <si>
    <t xml:space="preserve"> - PIT</t>
  </si>
  <si>
    <t xml:space="preserve">D.51A </t>
  </si>
  <si>
    <t xml:space="preserve"> - zo závislej činnosti</t>
  </si>
  <si>
    <t xml:space="preserve"> - from employment</t>
  </si>
  <si>
    <t>rozp. klasif. 111001</t>
  </si>
  <si>
    <t xml:space="preserve"> - z podnikania a inej samostatnej zár. činnosti</t>
  </si>
  <si>
    <t xml:space="preserve"> - from business and other independent activity</t>
  </si>
  <si>
    <t>rozp. klasif. 111002</t>
  </si>
  <si>
    <t xml:space="preserve"> - Daň z príjmov právnických osôb (aj regulovaný odvod)</t>
  </si>
  <si>
    <t xml:space="preserve"> - CIT</t>
  </si>
  <si>
    <t xml:space="preserve">D.51B </t>
  </si>
  <si>
    <t xml:space="preserve"> - Daň z príjmov vyberaná zrážkou - rozp. klasif.</t>
  </si>
  <si>
    <t xml:space="preserve"> - Withholding Tax - budgetary classification</t>
  </si>
  <si>
    <t>D.51E</t>
  </si>
  <si>
    <t xml:space="preserve"> - Property Taxes and Others</t>
  </si>
  <si>
    <t>D.59A</t>
  </si>
  <si>
    <t>Dane z kapitálu</t>
  </si>
  <si>
    <t>Capital taxes</t>
  </si>
  <si>
    <t>D.91</t>
  </si>
  <si>
    <t>Príspevky na sociálne zabezpečenie</t>
  </si>
  <si>
    <t>Social Security Contributions (SSC)</t>
  </si>
  <si>
    <t>D.61</t>
  </si>
  <si>
    <t>Skutočné príspevky na sociálne zabezpečenie</t>
  </si>
  <si>
    <t>Actual Social Security Contributions</t>
  </si>
  <si>
    <t>D.611</t>
  </si>
  <si>
    <t xml:space="preserve"> - Príspevky zamestnávateľov</t>
  </si>
  <si>
    <t xml:space="preserve"> - Employers</t>
  </si>
  <si>
    <t xml:space="preserve">D.6111 </t>
  </si>
  <si>
    <t xml:space="preserve"> - Príspevky zamestnancov</t>
  </si>
  <si>
    <t xml:space="preserve"> - Employees</t>
  </si>
  <si>
    <t xml:space="preserve">D.6112 </t>
  </si>
  <si>
    <t>Imputované príspevky na sociálne zabezpečenie</t>
  </si>
  <si>
    <t>Imputed SSC</t>
  </si>
  <si>
    <t>D.612</t>
  </si>
  <si>
    <t>Nedaňové príjmy</t>
  </si>
  <si>
    <t>Nontax revenue</t>
  </si>
  <si>
    <t>Tržby</t>
  </si>
  <si>
    <t>Sales</t>
  </si>
  <si>
    <t>P.11, P.12, P.131</t>
  </si>
  <si>
    <t xml:space="preserve"> - Trhová produkcia + Produkcia pre vlastné konečné použitie</t>
  </si>
  <si>
    <t xml:space="preserve"> - Market output + Output for own final use</t>
  </si>
  <si>
    <t>P.11+P.12</t>
  </si>
  <si>
    <t xml:space="preserve"> - Platby za ostatnú netrhovú produkciu</t>
  </si>
  <si>
    <t xml:space="preserve"> - Payments for other non-market output</t>
  </si>
  <si>
    <t>P.131</t>
  </si>
  <si>
    <t>Dôchodky z majetku, z ktorých</t>
  </si>
  <si>
    <t>Property Income, of which</t>
  </si>
  <si>
    <t>D.4R</t>
  </si>
  <si>
    <t xml:space="preserve"> - Dividendy</t>
  </si>
  <si>
    <t xml:space="preserve"> - Dividends</t>
  </si>
  <si>
    <t>D.421 rozp. klasif. 211003</t>
  </si>
  <si>
    <t xml:space="preserve"> - Úroky</t>
  </si>
  <si>
    <t xml:space="preserve"> - Interest</t>
  </si>
  <si>
    <t>D.41 rozp. klasif. 240+250</t>
  </si>
  <si>
    <t>Granty a transfery</t>
  </si>
  <si>
    <t>Grants and transfers</t>
  </si>
  <si>
    <t>D.39+D.7R+D.9R</t>
  </si>
  <si>
    <t>z toho: z EÚ</t>
  </si>
  <si>
    <t>of which: EU</t>
  </si>
  <si>
    <t>rozp. klasif. 341 euin</t>
  </si>
  <si>
    <t>Ostatné subvencie na produkciu</t>
  </si>
  <si>
    <t>Other Subsidies on Production</t>
  </si>
  <si>
    <t>D.39</t>
  </si>
  <si>
    <t>Ostatné bežné transfery</t>
  </si>
  <si>
    <t>Other Current Transfers</t>
  </si>
  <si>
    <t>D.7R</t>
  </si>
  <si>
    <t>Kapitálové transfery</t>
  </si>
  <si>
    <t>Capital Transfers</t>
  </si>
  <si>
    <t>D.9R</t>
  </si>
  <si>
    <t>Výdavky spolu</t>
  </si>
  <si>
    <t>Expenditure</t>
  </si>
  <si>
    <t>TE</t>
  </si>
  <si>
    <t>Bežné výdavky</t>
  </si>
  <si>
    <t>Current Expenditure</t>
  </si>
  <si>
    <t>Kompenzácie zamestnancov</t>
  </si>
  <si>
    <t>Compensation of employees</t>
  </si>
  <si>
    <t>D.1P</t>
  </si>
  <si>
    <t xml:space="preserve"> - Mzdy a platy</t>
  </si>
  <si>
    <t xml:space="preserve"> - Wages and salaries</t>
  </si>
  <si>
    <t xml:space="preserve">D.11 </t>
  </si>
  <si>
    <t xml:space="preserve"> - Sociálne príspevky zamestnávateľov</t>
  </si>
  <si>
    <t xml:space="preserve"> - Employers' social security contributions</t>
  </si>
  <si>
    <t xml:space="preserve">D.12 </t>
  </si>
  <si>
    <t>Medzispotreba</t>
  </si>
  <si>
    <t>Intermediate Consumption</t>
  </si>
  <si>
    <t>P.2</t>
  </si>
  <si>
    <t>Dane</t>
  </si>
  <si>
    <t>Taxes</t>
  </si>
  <si>
    <t>D.29+D.5</t>
  </si>
  <si>
    <t>Iné dane z produkcie</t>
  </si>
  <si>
    <t>Other taxes on production</t>
  </si>
  <si>
    <t>D.29</t>
  </si>
  <si>
    <t>Bežné dane z majetku, atď.</t>
  </si>
  <si>
    <t>Current taxes on income, wealth etc.</t>
  </si>
  <si>
    <t>Subvencie</t>
  </si>
  <si>
    <t>Subsidies</t>
  </si>
  <si>
    <t xml:space="preserve">D.3P </t>
  </si>
  <si>
    <t xml:space="preserve"> - Dotácie do poľnohospodárstva</t>
  </si>
  <si>
    <t xml:space="preserve"> - Agricultural Subsidies</t>
  </si>
  <si>
    <t xml:space="preserve">rozp. klasif. 644 a c042 </t>
  </si>
  <si>
    <t xml:space="preserve"> - Dotácie do dopravy</t>
  </si>
  <si>
    <t xml:space="preserve"> - Transport Subsidies</t>
  </si>
  <si>
    <t>rozp. klasif. 644 a c045</t>
  </si>
  <si>
    <t xml:space="preserve"> - železničná doprava</t>
  </si>
  <si>
    <t xml:space="preserve"> - Railway Transport</t>
  </si>
  <si>
    <t>rozp. klasif. 644 a c0453</t>
  </si>
  <si>
    <t xml:space="preserve"> - autobusová doprava</t>
  </si>
  <si>
    <t xml:space="preserve"> - Bus transport</t>
  </si>
  <si>
    <t>rozp. klasif. 644 a c0451</t>
  </si>
  <si>
    <t xml:space="preserve"> - Ostatné</t>
  </si>
  <si>
    <t xml:space="preserve"> - Other</t>
  </si>
  <si>
    <t>rozp. klasif.</t>
  </si>
  <si>
    <t>Dôchodky z majetku</t>
  </si>
  <si>
    <t>Property Income</t>
  </si>
  <si>
    <t>D.4P</t>
  </si>
  <si>
    <t>Úrokové náklady</t>
  </si>
  <si>
    <t>D.41</t>
  </si>
  <si>
    <t>Ostatné dôchodky z majetku</t>
  </si>
  <si>
    <t xml:space="preserve"> - Other Property Income</t>
  </si>
  <si>
    <t>D.4N</t>
  </si>
  <si>
    <t>Celkové sociálne transfery</t>
  </si>
  <si>
    <t>Total Social Transfers</t>
  </si>
  <si>
    <t>D.6P</t>
  </si>
  <si>
    <t xml:space="preserve"> - Sociálne dávky okrem naturálnych soc. transferov</t>
  </si>
  <si>
    <t xml:space="preserve"> - Social benefits other than in kind</t>
  </si>
  <si>
    <t>D.62P</t>
  </si>
  <si>
    <t xml:space="preserve"> - Aktívne opatrenia trhu práce</t>
  </si>
  <si>
    <t xml:space="preserve"> - Active Labor Market Measures</t>
  </si>
  <si>
    <t>rozp. klasif. 642032</t>
  </si>
  <si>
    <t xml:space="preserve"> - Nemocenské dávky</t>
  </si>
  <si>
    <t xml:space="preserve"> - Sickness benefits</t>
  </si>
  <si>
    <t>rozp. klasif. 642015</t>
  </si>
  <si>
    <t xml:space="preserve"> - Dôchodkové dávky zo starobného a invalidného poistenia</t>
  </si>
  <si>
    <t xml:space="preserve"> - Retirement and disability pensions</t>
  </si>
  <si>
    <t>rozp. klasif. 642016+20</t>
  </si>
  <si>
    <t xml:space="preserve"> - Dávky v nezamestnanosti</t>
  </si>
  <si>
    <t xml:space="preserve"> - Unemployment benefits</t>
  </si>
  <si>
    <t>rozp. klasif. 642033</t>
  </si>
  <si>
    <t xml:space="preserve"> - Štátne sociálne dávky a podpora</t>
  </si>
  <si>
    <t xml:space="preserve"> - State social allowances</t>
  </si>
  <si>
    <t>rozp. klasif. 642018-42</t>
  </si>
  <si>
    <t xml:space="preserve"> - na prídavok na dieťa</t>
  </si>
  <si>
    <t xml:space="preserve"> - child allowance</t>
  </si>
  <si>
    <t>rozp. klasif. 642019</t>
  </si>
  <si>
    <t xml:space="preserve"> - na príspevok pri narodení dieťaťa a prísp. rodičom</t>
  </si>
  <si>
    <t xml:space="preserve"> - child birth benefit</t>
  </si>
  <si>
    <t>rozp. klasif. 642022</t>
  </si>
  <si>
    <t xml:space="preserve"> - na rodičovský príspevok</t>
  </si>
  <si>
    <t xml:space="preserve"> - parental allowance</t>
  </si>
  <si>
    <t>rozp. klasif. 642041</t>
  </si>
  <si>
    <t xml:space="preserve"> - na dávku v hmotnej núdzi a príspevky k dávke</t>
  </si>
  <si>
    <t xml:space="preserve"> - material need allowance</t>
  </si>
  <si>
    <t>rozp. klasif. 642026</t>
  </si>
  <si>
    <t xml:space="preserve"> - na peňažné príspevky na kompenzáciu</t>
  </si>
  <si>
    <t xml:space="preserve"> - monetary compensation of disability</t>
  </si>
  <si>
    <t>rozp. klasif. 642027</t>
  </si>
  <si>
    <t xml:space="preserve"> - ostatné</t>
  </si>
  <si>
    <t xml:space="preserve"> - others</t>
  </si>
  <si>
    <t xml:space="preserve"> - Platené poistné za skupiny osôb ustanovené zákonom</t>
  </si>
  <si>
    <t xml:space="preserve"> - Insurance premiums for the specific groups of people based on the law</t>
  </si>
  <si>
    <t>rozp. klasif. 642031</t>
  </si>
  <si>
    <t xml:space="preserve"> - sociálne poistenie</t>
  </si>
  <si>
    <t xml:space="preserve"> - social insurance</t>
  </si>
  <si>
    <t>rozp. klasif. 642031 c10</t>
  </si>
  <si>
    <t xml:space="preserve"> - zdravotné poistenie</t>
  </si>
  <si>
    <t xml:space="preserve"> - health insurance</t>
  </si>
  <si>
    <t>v 642031 c07</t>
  </si>
  <si>
    <t xml:space="preserve"> - Naturálne sociálne transfery (zdravotnícke zariadenia)</t>
  </si>
  <si>
    <t xml:space="preserve"> - Social transfers in kind (healthcare facilities)</t>
  </si>
  <si>
    <t>D.632P</t>
  </si>
  <si>
    <t>Other current transfers</t>
  </si>
  <si>
    <t>D.7P</t>
  </si>
  <si>
    <t>z toho: Odvody do rozpočtu EÚ</t>
  </si>
  <si>
    <t>of which: EU budget contributions (bez DPH - zdroja EÚ)</t>
  </si>
  <si>
    <t>rozp. klasif. 649005</t>
  </si>
  <si>
    <t>z toho: 2% z daní na verejnoprospešný účel</t>
  </si>
  <si>
    <t>of which: 2% of taxes for publicly beneficial purposes</t>
  </si>
  <si>
    <t>Kapitálové výdavky</t>
  </si>
  <si>
    <t>Capital Expenditure</t>
  </si>
  <si>
    <t>Kapitálové investície</t>
  </si>
  <si>
    <t>Capital Investment</t>
  </si>
  <si>
    <t>P.5L</t>
  </si>
  <si>
    <t xml:space="preserve"> - Tvorba hrubého fixného kapitálu</t>
  </si>
  <si>
    <t xml:space="preserve"> - Gross fixed capital formation</t>
  </si>
  <si>
    <t>P.51G</t>
  </si>
  <si>
    <t xml:space="preserve"> - Zmena stavu zásob a nadobudnutie mínus úbytok cenností</t>
  </si>
  <si>
    <t xml:space="preserve"> - Increase in inventories</t>
  </si>
  <si>
    <t>P.5M</t>
  </si>
  <si>
    <t xml:space="preserve"> - Nadobudnutie mínus úbytok nefinančných neprodukovaných aktív</t>
  </si>
  <si>
    <t xml:space="preserve"> - Acquisition minus disposal of non-financial assets</t>
  </si>
  <si>
    <t>NP</t>
  </si>
  <si>
    <t>Capital transfers</t>
  </si>
  <si>
    <t>D.9P</t>
  </si>
  <si>
    <t>Čisté pôžičky poskytnuté / prijaté</t>
  </si>
  <si>
    <t>Net lending/borrowing</t>
  </si>
  <si>
    <t>B.9</t>
  </si>
  <si>
    <t>Objem dodatočných opatrení na dosiahnutie cieľového schodku RVS</t>
  </si>
  <si>
    <t>Measures needed to reach the targeted GG balance</t>
  </si>
  <si>
    <t>Rozpočtový cieľ mil. eur</t>
  </si>
  <si>
    <t>Targeted balance in mil. eur</t>
  </si>
  <si>
    <t>Rozpočtový cieľ  % HDP</t>
  </si>
  <si>
    <t>Targeted balance in % GDP</t>
  </si>
  <si>
    <t>Pozn.: Tabuľka obsahuje aj nevyplnené podrobnejšie delenie napríklad za sociálne transfery, subvencie, kompenzácie zamestnancov a niektorých neďanových príjmov, ktoré nie sú k dispozícií za minulé roky.</t>
  </si>
  <si>
    <t>Note: The table also contains uncompleted more detailed breakdowns, for example, for social transfers, subsidies, compensation of employees and some non-governmental income not available for previous years.</t>
  </si>
  <si>
    <t>General Government balance (ESA 2010, % of GDP)</t>
  </si>
  <si>
    <t xml:space="preserve"> - výnosy z kupónovej privatizácie</t>
  </si>
  <si>
    <t xml:space="preserve"> - voucher privatization revenues</t>
  </si>
  <si>
    <t xml:space="preserve"> - DPH (akruálna zmena v dôsledku členstva v EÚ)</t>
  </si>
  <si>
    <t xml:space="preserve"> - VAT (accrual change due to EU membership) </t>
  </si>
  <si>
    <t xml:space="preserve"> - akrualizácia vysokorizikových štátnych záruk</t>
  </si>
  <si>
    <t xml:space="preserve"> - accrualisation of high-risk state guarantees</t>
  </si>
  <si>
    <t xml:space="preserve"> - mimoriadny odvod od centrálnej banky</t>
  </si>
  <si>
    <t xml:space="preserve"> - extraordinary profit from the central bank </t>
  </si>
  <si>
    <t xml:space="preserve"> - záchrana bánk</t>
  </si>
  <si>
    <t xml:space="preserve"> - costs of bank bailout </t>
  </si>
  <si>
    <t xml:space="preserve"> - náklady spojené so suchom/povodňami</t>
  </si>
  <si>
    <t xml:space="preserve"> - costs of natural disasters (drought/floods)</t>
  </si>
  <si>
    <t xml:space="preserve"> - daňová amnestia</t>
  </si>
  <si>
    <t xml:space="preserve"> -  tax amnesty</t>
  </si>
  <si>
    <t xml:space="preserve"> - odpustenie dlhov a splácanie zahraničného dlhu prostredníctvom tovaru</t>
  </si>
  <si>
    <t>- debt remissions and foreign debt repayment via goods</t>
  </si>
  <si>
    <t xml:space="preserve"> - prevzatie vysokorizikovej záruky Fondu národného majetku</t>
  </si>
  <si>
    <t xml:space="preserve"> - assumption of high-risk guarantee of National Property Fund</t>
  </si>
  <si>
    <t xml:space="preserve"> - príjem DPH z PPP projektu</t>
  </si>
  <si>
    <t xml:space="preserve"> - VAT revenue from a PPP project</t>
  </si>
  <si>
    <t xml:space="preserve"> - dočasné zvýšenie NČZD u DPFO</t>
  </si>
  <si>
    <t xml:space="preserve"> - personal income tax (temporary increase of basic tax allowance) </t>
  </si>
  <si>
    <t xml:space="preserve"> - príjem Sociálnej poisťovne (odĺženie zdravotníctva)</t>
  </si>
  <si>
    <t xml:space="preserve"> - revenues of Social Insurance Agency from debt bailout in healthcare</t>
  </si>
  <si>
    <t xml:space="preserve"> - mimoriadny odvod v bankovom sektore (vrátane DPPO)</t>
  </si>
  <si>
    <t xml:space="preserve"> -  special levy in the banking sector (incl. CIT)</t>
  </si>
  <si>
    <t xml:space="preserve"> - príjmy z predaja telekomunikačných licencií</t>
  </si>
  <si>
    <t xml:space="preserve"> - revenues from the sales of telecommunication licenses</t>
  </si>
  <si>
    <t xml:space="preserve"> - pokuta PMU </t>
  </si>
  <si>
    <t>- antimonopoly office' fine for cartel in construction sector</t>
  </si>
  <si>
    <t xml:space="preserve"> - nižší odvod do EÚ rozpočtu</t>
  </si>
  <si>
    <t>- One-off correction in contribution to the EU budget</t>
  </si>
  <si>
    <t xml:space="preserve"> - jednorazové vyplatenie starobných dôchodkov silovým zložkám</t>
  </si>
  <si>
    <t>- pension payment for armed forces</t>
  </si>
  <si>
    <t xml:space="preserve"> - tovarové deblokácie a odpustenie pohľadávok</t>
  </si>
  <si>
    <t xml:space="preserve"> - EU korekcie</t>
  </si>
  <si>
    <t>- EU corrections</t>
  </si>
  <si>
    <t>Jednorazové vplyvy (ESA 2010, mil. eur)</t>
  </si>
  <si>
    <t>One-off and temporary measures (ESA 2010, mil. eur)</t>
  </si>
  <si>
    <t>Pozn.: Historické údaje o jednorazových a dočasných opatreniach predstavujú kompiláciu dát MF SR a Rady pre rozpočtovú zodpovednosť.</t>
  </si>
  <si>
    <t>Note: Historical data serie for one-off and temporary measures presents a compilation of MoF and Council for budget responsibility.</t>
  </si>
  <si>
    <t>http://www.finance.gov.sk/Default.aspx?CatID=9595</t>
  </si>
  <si>
    <t>1. Čisté pôžičky poskytnuté / prijaté</t>
  </si>
  <si>
    <t>1. Net-lending/borrowing</t>
  </si>
  <si>
    <t>2. Cyklická zložka</t>
  </si>
  <si>
    <t>2. Cyclical component</t>
  </si>
  <si>
    <t xml:space="preserve"> -</t>
  </si>
  <si>
    <t>3. Jednorazové efekty</t>
  </si>
  <si>
    <t>3. One-offs</t>
  </si>
  <si>
    <t>4. Štrukturálne saldo (1-2-3)</t>
  </si>
  <si>
    <t>4. Structural balance</t>
  </si>
  <si>
    <t>Consolidation effort</t>
  </si>
  <si>
    <t>2) Cyklická zložka je počítaná Výborom pre makroekonomické analýzy.</t>
  </si>
  <si>
    <t>1) Consolidation effort is calculated as a year-on-year change in the adjusted balance (the so-called structural balance). Positive value means consolidation</t>
  </si>
  <si>
    <t>2) The cyclical component is calculated by the Macroeconomic Committee.</t>
  </si>
  <si>
    <t>Konsolidačné úsilie (ESA 2010, mil. eur)</t>
  </si>
  <si>
    <t>Consolidation effort (ESA 2010, mil. eur)</t>
  </si>
  <si>
    <t>Všeobecné verejné služby</t>
  </si>
  <si>
    <t>General public services</t>
  </si>
  <si>
    <t>Obrana</t>
  </si>
  <si>
    <t>Defence</t>
  </si>
  <si>
    <t>Verejný poriadok a bezpečnosť</t>
  </si>
  <si>
    <t>Public order and safety</t>
  </si>
  <si>
    <t>Ekonomická oblasť</t>
  </si>
  <si>
    <t>Ochrana životného prostredia</t>
  </si>
  <si>
    <t>Environmental protection</t>
  </si>
  <si>
    <t>Bývanie a občianska vybavenosť</t>
  </si>
  <si>
    <t>Zdravotníctvo</t>
  </si>
  <si>
    <t>Rekreácia, kultúra a náboženstvo</t>
  </si>
  <si>
    <t>Recreation, culture and religion</t>
  </si>
  <si>
    <t>Vzdelávanie</t>
  </si>
  <si>
    <t>Education</t>
  </si>
  <si>
    <t>Sociálne zabezpečenie</t>
  </si>
  <si>
    <t>Výdavky verejnej správy celkom</t>
  </si>
  <si>
    <t>Total expenditure of GG</t>
  </si>
  <si>
    <t>Výdavky verejnej správy podľa funkčnej klasifikácie (COFOG, % HDP)</t>
  </si>
  <si>
    <t>Headline GG balance of EU member states ( % of GDP)</t>
  </si>
  <si>
    <t>ESA2010</t>
  </si>
  <si>
    <t>EC forecast</t>
  </si>
  <si>
    <t>Belgicko</t>
  </si>
  <si>
    <t>Belgium</t>
  </si>
  <si>
    <t>Bulharsko</t>
  </si>
  <si>
    <t>Bulgaria</t>
  </si>
  <si>
    <t>Česká republika</t>
  </si>
  <si>
    <t>Czech Republic</t>
  </si>
  <si>
    <t>Dánsko</t>
  </si>
  <si>
    <t>Denmark</t>
  </si>
  <si>
    <t>Nemecko</t>
  </si>
  <si>
    <t>Germany</t>
  </si>
  <si>
    <t>Estónsko</t>
  </si>
  <si>
    <t>Estonia</t>
  </si>
  <si>
    <t>Írsko</t>
  </si>
  <si>
    <t>Ireland</t>
  </si>
  <si>
    <t>Grécko</t>
  </si>
  <si>
    <t>Greece</t>
  </si>
  <si>
    <t>Španielsko</t>
  </si>
  <si>
    <t>Spain</t>
  </si>
  <si>
    <t>Francúzsko</t>
  </si>
  <si>
    <t>France</t>
  </si>
  <si>
    <t>Chorvátsko</t>
  </si>
  <si>
    <t>Croatia</t>
  </si>
  <si>
    <t>Taliansko</t>
  </si>
  <si>
    <t>Italy</t>
  </si>
  <si>
    <t>Cyprus</t>
  </si>
  <si>
    <t>Lotyšsko</t>
  </si>
  <si>
    <t>Latvia</t>
  </si>
  <si>
    <t>Litva</t>
  </si>
  <si>
    <t>Lithuania</t>
  </si>
  <si>
    <t>Luxembursko</t>
  </si>
  <si>
    <t>Luxembourg</t>
  </si>
  <si>
    <t>Maďarsko</t>
  </si>
  <si>
    <t>Hungary</t>
  </si>
  <si>
    <t>Malta</t>
  </si>
  <si>
    <t>Holandsko</t>
  </si>
  <si>
    <t>Netherlands</t>
  </si>
  <si>
    <t>Rakúsko</t>
  </si>
  <si>
    <t>Austria</t>
  </si>
  <si>
    <t>Poľsko</t>
  </si>
  <si>
    <t>Poland</t>
  </si>
  <si>
    <t>Portugalsko</t>
  </si>
  <si>
    <t>Portugal</t>
  </si>
  <si>
    <t>Rumunsko</t>
  </si>
  <si>
    <t>Romania</t>
  </si>
  <si>
    <t>Slovinsko</t>
  </si>
  <si>
    <t>Slovenia</t>
  </si>
  <si>
    <t>Slovensko</t>
  </si>
  <si>
    <t>Slovakia</t>
  </si>
  <si>
    <t>Fínsko</t>
  </si>
  <si>
    <t>Finland</t>
  </si>
  <si>
    <t>Švédsko</t>
  </si>
  <si>
    <t>Sweden</t>
  </si>
  <si>
    <t>Počet krajín s hodnotou</t>
  </si>
  <si>
    <t>Number of countries with value</t>
  </si>
  <si>
    <t>Pozícia Slovenska</t>
  </si>
  <si>
    <t>Position of Slovakia</t>
  </si>
  <si>
    <t>1) Pri medziročných zmenách kladné znamienko znamená zlepšenie indikátora, záporné znamienko znamená zhoršenie indikátora.</t>
  </si>
  <si>
    <t>2) Pozícia Slovenska vyjadruje, na ktorom mieste sa Slovensko umiestnilo v porovnaní s ostatnými krajinami (1. miesto je najlepšie, teda s najnižším deficitom resp. s najvyšším prebytkom).</t>
  </si>
  <si>
    <t>1) In the case of year-on-year changes, a positive sign means improvement of the indicator, a negative sign means a deterioration of the indicator.</t>
  </si>
  <si>
    <t>2) The position of Slovakia shows where Slovakia was placed compared to other countries (1st place is the best, ie with the lowest deficit or with the highest surplus).</t>
  </si>
  <si>
    <t>GG Gross debt of EU member states ( % of GDP)</t>
  </si>
  <si>
    <t>1) Pri medziročných zmenách kladné znamienko znamená zhoršenie indikátora, záporné znamienko znamená zlepšenie indikátora.</t>
  </si>
  <si>
    <t>2) Pozícia Slovenska vyjadruje, na ktorom mieste sa Slovensko umiestnilo v porovnaní s ostatnými krajinami (1. miesto je najlepšie, teda s najnižším dlhom).</t>
  </si>
  <si>
    <t>2) The position of Slovakia shows rank of Slovakia  compared to other countries (1st with the lowest debt).</t>
  </si>
  <si>
    <t>2) Pozícia Slovenska vyjadruje, na ktorom mieste sa Slovensko umiestnilo v porovnaní s ostatnými krajinami (zoradené od najvyšších po najnižšie výdavky).</t>
  </si>
  <si>
    <t>1) In the case of year-on-year changes, a positive sign means a deterioration of the indicator, a negative sign means improvement of the indicator.</t>
  </si>
  <si>
    <t>2) The position of Slovakia indicates the rank of Slovakia in comparison with other countries (ranging from highest to lowest).</t>
  </si>
  <si>
    <t>2) Pozícia Slovenska vyjadruje, na ktorom mieste sa Slovensko umiestnilo v porovnaní s ostatnými krajinami (zoradené od najvyšších po najnižšie príjmy).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</si>
  <si>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</si>
  <si>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</si>
  <si>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</si>
  <si>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</si>
  <si>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</si>
  <si>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</si>
  <si>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 xml:space="preserve"> - Households</t>
  </si>
  <si>
    <t>Transfery NO, cirkvi, súkr. školám a pod.</t>
  </si>
  <si>
    <t>Euro area</t>
  </si>
  <si>
    <t xml:space="preserve">2) Cyklická zložka je od roku 2012 aktualizovaná v súlade s aktuálnou prognózou Výboru pre makroekonomické analýzy </t>
  </si>
  <si>
    <t>2) The cyclical component since 2012 is actualised accoring latest Macroeconomic Committee</t>
  </si>
  <si>
    <t>Maximálna požadovaná konsolidácia</t>
  </si>
  <si>
    <t>Dosiahnutá konsolidácia (7-ročný kĺzavý priemer)</t>
  </si>
  <si>
    <t>Platba DPH koncesionára stavby D4/R7</t>
  </si>
  <si>
    <t>EÚ27 (od 2020)</t>
  </si>
  <si>
    <t xml:space="preserve">Eurozóna </t>
  </si>
  <si>
    <t>Eurozóna</t>
  </si>
  <si>
    <t>Note: 1993-2007: data not reported in accordance with ESA2010 methodology and therefore incomparable with time series in the next period, 2008-2020: EDP notification to Eurostat in April 2021</t>
  </si>
  <si>
    <t>NA</t>
  </si>
  <si>
    <t>Note: Data for the EU27 has been available since 2000.</t>
  </si>
  <si>
    <t>Note: Data in accordance with the latest Eurostat notification.</t>
  </si>
  <si>
    <t>Pozn: Údaje EÚ sú k dispozícii od roku 2000.</t>
  </si>
  <si>
    <t>Pozn.: Údaje v súlade s najnovšou notifikáciou Eurostatu.</t>
  </si>
  <si>
    <t>Financovanie COVID19 opatrení z EU zdrojov</t>
  </si>
  <si>
    <t>2025 RVS</t>
  </si>
  <si>
    <t>Údaje za verejnú správu zverejňuje Eurostat v termínoch apríl (predbežné údaje za predchádzajúci rok) a október (definitívne údaje za predchádzajúci rok).</t>
  </si>
  <si>
    <t xml:space="preserve"> - domestic</t>
  </si>
  <si>
    <t>EU 27 (since 2020)</t>
  </si>
  <si>
    <t>Zdroj: Eurostat, AMECO</t>
  </si>
  <si>
    <t>Source: Eurostat, AMECO</t>
  </si>
  <si>
    <t>Čistý dlh verejnej správy krajín EÚ (% HDP)</t>
  </si>
  <si>
    <t>Pozn.: Čistý dlh verejnej správy je vypočítaný spôsobom ako ho kvantifikuje MF SR - rozdiel hrubého dlhu a likvidných finančných aktív (zlato a SDR, hotovosť verejnej správy, cenné papiere okrem akcií, kótované akcie).</t>
  </si>
  <si>
    <t>Note: Net debt of general government is calculated in MoF SR methodology - difference between gross debt and liquid financial assets (gold and SDR, currecy and deposits of general government, debt securities and listed shares)</t>
  </si>
  <si>
    <t>Zdroj: Eurostat</t>
  </si>
  <si>
    <t>Source: Eurostat</t>
  </si>
  <si>
    <t xml:space="preserve">Príjmy a výdavky VS (ESA 2010,% HDP) </t>
  </si>
  <si>
    <t xml:space="preserve">Revenue and Expenditure (ESA 2010, % of GDP) </t>
  </si>
  <si>
    <t>Net debt of EU member states ( % of GDP)</t>
  </si>
  <si>
    <t>EU27 - saldo VS</t>
  </si>
  <si>
    <t>EU27 - hrubý dlh VS</t>
  </si>
  <si>
    <t>EU27 - čistý dlh VS</t>
  </si>
  <si>
    <t>EU27 - výdavky VS</t>
  </si>
  <si>
    <t>EU27 - príjmy VS</t>
  </si>
  <si>
    <t>3a</t>
  </si>
  <si>
    <t>3b</t>
  </si>
  <si>
    <t>General government expenditure of EU member states ( % of GDP)</t>
  </si>
  <si>
    <t>Jednorazová podpora pre ľudí ohrozených infláciou</t>
  </si>
  <si>
    <t>Vyplatenie 14. dôchodkov</t>
  </si>
  <si>
    <t>Expenses caused by the war in Ukraine</t>
  </si>
  <si>
    <t>Payment of 14th pensions</t>
  </si>
  <si>
    <t>Jednorazové opatrenia</t>
  </si>
  <si>
    <t>One-off and temporary measures</t>
  </si>
  <si>
    <t>2) The primary balance is the general government budget balance net of interests paid.</t>
  </si>
  <si>
    <t>3) The cyclically-adjusted primary balance is the primary balance net of the cyclic component.</t>
  </si>
  <si>
    <t>5) General government net debt is the gross debt of general government net of liquid financial assets of general government.</t>
  </si>
  <si>
    <t>2026 RVS</t>
  </si>
  <si>
    <t>Opatrenia vlády v boji s pandémiou COVID-19</t>
  </si>
  <si>
    <t>Dotácie pre sociálne služby</t>
  </si>
  <si>
    <t>Dočasné príjmy z nariadenia EÚ ohľadom nadmerných ziskov</t>
  </si>
  <si>
    <t>Cenové stropy pre výrobcov elektrickej energie</t>
  </si>
  <si>
    <t>Government measures against the COVID-19 pandemic</t>
  </si>
  <si>
    <t>Financing measures related to the pandemic from EU sources</t>
  </si>
  <si>
    <t>Special levy to the EU - undervalued customs clearance of goods from III. countries</t>
  </si>
  <si>
    <t>One-off support for people at risk of inflation</t>
  </si>
  <si>
    <t>Subsidies for social services</t>
  </si>
  <si>
    <t>Temporary income from the EU regulation on excessive profits</t>
  </si>
  <si>
    <t>Price ceilings for electricity producers</t>
  </si>
  <si>
    <t>Payment of VAT to the construction concessionaire D4/R7</t>
  </si>
  <si>
    <t>Note: The values are according to the latest Eurostat notification. The data is updated only once a year.</t>
  </si>
  <si>
    <t>Note: Data in accordance with the latest Eurostat notification and the EC forecast.</t>
  </si>
  <si>
    <t>Note: Figures are updated on the basis of the most recent Stability Programme.</t>
  </si>
  <si>
    <t>Pozn.: Údaje sú aktualizované na základe najnovšieho Programu stability.</t>
  </si>
  <si>
    <t>Source: SO SR, MoF SR, EC</t>
  </si>
  <si>
    <t>Pozn.: 1993-2007: údaje nie sú vykázané v súlade s metodikou ESA2010 a teda neporovnateľné s časovým radom v ďalšom období. Nasledujúce obdobie za skutočnosť je na základe najnovšej notifikácie Eurostatu.</t>
  </si>
  <si>
    <t>1) Net lending / borrowing for 2024-2026 represents budgetary targets (Fiscal framework for 2024-2026).</t>
  </si>
  <si>
    <t>1) The figures for 1993 and 1994 are unrevised. Figures for the years 2023 to 2026 are based on the macroeconomic forecast of the Ministry of Finance February 2023.</t>
  </si>
  <si>
    <t>Data for public administration are published by Eurostat in April (preliminary data for the previous year) and October (final data for the previous year).</t>
  </si>
  <si>
    <t>Zmena hrubého dlhu verejnej správy - ciele</t>
  </si>
  <si>
    <t>Príspevky k zmene hrubého dlhu verejnej správy - ciele:</t>
  </si>
  <si>
    <t>Change of gross debt - budgetary targets</t>
  </si>
  <si>
    <t>Contributions to the change in gross government debt - budgetary targets:</t>
  </si>
  <si>
    <t>2) Príspevky k zmene hrubého dlhu v scenári rozpočtových cieľov deficitov.</t>
  </si>
  <si>
    <t>2) Contributions to the change in gross debt in scenario of reaching budgetary tartgets.</t>
  </si>
  <si>
    <t>1. Čisté pôžičky poskytnuté / prijaté - ciele</t>
  </si>
  <si>
    <t xml:space="preserve">1) Konsolidačné úsilie je počítané ako medziročná zmena upraveného salda (tzv. štrukturállne saldo). Kladná hodnota znamená konsolidáciu. </t>
  </si>
  <si>
    <t>Konsolidačné úsilie - ciele</t>
  </si>
  <si>
    <t>4. Štrukturálne saldo (1-2-3) - ciele</t>
  </si>
  <si>
    <t>Čisté pôžičky (+) / výpožičky (-) - ciele</t>
  </si>
  <si>
    <t>Primárne saldo - ciele</t>
  </si>
  <si>
    <t>Štrukturálne primárne saldo - ciele</t>
  </si>
  <si>
    <t>Štrukturálne saldo - ciele</t>
  </si>
  <si>
    <t>Hrubý dlh verejnej správy (maastrichtský) - ciele</t>
  </si>
  <si>
    <t>Čistý dlh verejnej správy - ciele</t>
  </si>
  <si>
    <t>1) Čisté pôžičky / výpožičky pre roky 2024-2026 (RVS 2024-2026) vychádzajú z návrhu rozpočtu.</t>
  </si>
  <si>
    <t>1a</t>
  </si>
  <si>
    <t>Základné ukazovatele verejnej správy - ciele (ESA 2010)</t>
  </si>
  <si>
    <t>Main indicators of general government - targets (ESA 2010)</t>
  </si>
  <si>
    <t>Základné ukazovatele-ciele</t>
  </si>
  <si>
    <t>2a</t>
  </si>
  <si>
    <t>General government debt(maastricht) - targets (ESA 2010)</t>
  </si>
  <si>
    <t>Dlh verejnej správy (maastrichtský) - ciele (ESA 2010)</t>
  </si>
  <si>
    <t>Dlh VS-ciele</t>
  </si>
  <si>
    <t>2) Príspevky k zmene hrubého dlhu v scenári návrhu rozpočtu.</t>
  </si>
  <si>
    <t>2) Contributions to the change in gross debt in scenario of draft budget.</t>
  </si>
  <si>
    <t>1) Consolidation effort is calculated as a year-on-year change in the adjusted balance (so-called structural balance). Positive value means consolidation.</t>
  </si>
  <si>
    <t>1) Konsolidačné úsilie je počítané ako medziročná zmena upraveného salda (tzv. štrukturálne saldo). Kladná hodnota znamená konsolidáciu .</t>
  </si>
  <si>
    <t>Prognóza EK / EC forecast</t>
  </si>
  <si>
    <t>Zosúladenie deficitu a dlhu</t>
  </si>
  <si>
    <t>Preplatenie nákladov schém súvisiacich s vysokými cenami energí z nevyužitých EÚ fondov</t>
  </si>
  <si>
    <t>Net impact of support schemes related to high energy prices (reduced by reimbursement from EU funds)</t>
  </si>
  <si>
    <t>Reimbursement of scheme costs from related to high energy prices unused EU funds</t>
  </si>
  <si>
    <t>1) Čisté pôžičky / výpožičky pre roky 2024-2026 (RVS 2024-2026) predstavujú rozpočtové ciele. To znamená, že ide o plánované hodnoty z posledného strategického dokumentu (Návrhu rozpočtového plánu). Na ich splnenie ešte nie sú špecifikované opatrenia.</t>
  </si>
  <si>
    <t>1) Net lending / borrowing for 2024-2026 represents budgetary targets. Those are planned values from the last strategic document (Draft Budgetary Plan). Measures for their fulfillment have not yet been specified.</t>
  </si>
  <si>
    <t>Špeciálny odvod do EÚ - podhodnotené preclievanie tovaru z III. krajín</t>
  </si>
  <si>
    <t>Čistý vplyv schém podpory súvisiacej s vysokými cenami energií (ponížený o preplatenie z EU fondov)</t>
  </si>
  <si>
    <t>Výdavky vlády vyvolané vojnou na Ukrajine</t>
  </si>
  <si>
    <t>Preplatenie nákladov súvisiacich s vojnou na Ukrajine z EÚ zdrojov (Európsky mierový nástroj a EŠIF)</t>
  </si>
  <si>
    <t>Reimbursement of costs related to the war in Ukraine from EU sources (European Peace Facility and ESIF)</t>
  </si>
  <si>
    <t>Economic affairs</t>
  </si>
  <si>
    <t>Housing and community amenities</t>
  </si>
  <si>
    <t>Health</t>
  </si>
  <si>
    <t>Social protection</t>
  </si>
  <si>
    <t>2027 RVS</t>
  </si>
  <si>
    <t>2024 OS</t>
  </si>
  <si>
    <t>1) Údaje za roky 1993 a 1994 sú nerevidované. Údaje za roky 2024 až 2027 sú z Prognózy Výboru pre makroekonomické prognózy z marca 2024 upravené na základe notifikovaných údajov ŠÚSR.</t>
  </si>
  <si>
    <t>Zmena 2013 - 2023
Change 2013 to 2023</t>
  </si>
  <si>
    <t>Priemer 2013 - 2023
Average 2013 to 2023</t>
  </si>
  <si>
    <t>Priemer 2002 - 2012
Average 2000 to 2010</t>
  </si>
  <si>
    <t>Priemer 2002 - 2012
Average 2002 to 2012</t>
  </si>
  <si>
    <t>Zmena 2002 - 2012
Change 2002 to 2012</t>
  </si>
  <si>
    <t>N/A</t>
  </si>
  <si>
    <t>Czechia</t>
  </si>
  <si>
    <t>2028 RVS</t>
  </si>
  <si>
    <t>Nominálny rast HDP</t>
  </si>
  <si>
    <t xml:space="preserve">1) Data for the years 1993 to 2007 are in the ESA95 methodology and are not uptaded according latest revision. Data from 2008  is in line with the latest Eurostat notification. </t>
  </si>
  <si>
    <t xml:space="preserve">1) Údaje za roky 1993 až 2007 sú v metodike ESA95 a nie sú revidované. Údaje od roku 2008 sú v súlade s najnovšou notifikáciou Eurostatu. </t>
  </si>
  <si>
    <t>Poznámka: Hodnoty vychádzajú z poslednej notifikácie Eurostatu (2023). Údaje sa aktualizujú iba raz ročne.</t>
  </si>
  <si>
    <t>3) Prognóza dlhu zodpovedá údajom v Návrhu rozpočtu verejnej správy na roky 2025-2027</t>
  </si>
  <si>
    <t>Pozn.: Údaje v súlade s najnovšou notifikáciou Eurostatu (október 2024) a prognózou EK (november 2024).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</si>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</sst>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"/>
    <numFmt numFmtId="166" formatCode="#,##0.0000"/>
    <numFmt numFmtId="167" formatCode="0.0000"/>
    <numFmt numFmtId="168" formatCode="#0.0"/>
    <numFmt numFmtId="169" formatCode="#,##0.000"/>
    <numFmt numFmtId="170" formatCode="0.0%"/>
    <numFmt numFmtId="171" formatCode="#0"/>
    <numFmt numFmtId="172" formatCode="_-* #,##0.00\ _S_k_-;\-* #,##0.00\ _S_k_-;_-* &quot;-&quot;??\ _S_k_-;_-@_-"/>
    <numFmt numFmtId="173" formatCode="#,##0.000000"/>
    <numFmt numFmtId="174" formatCode="[$-41B]General"/>
    <numFmt numFmtId="175" formatCode="##############"/>
  </numFmts>
  <fonts count="6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30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9"/>
      <name val="Garamond"/>
      <family val="1"/>
      <charset val="238"/>
    </font>
    <font>
      <b/>
      <sz val="9"/>
      <name val="Garamond"/>
      <family val="1"/>
      <charset val="238"/>
    </font>
    <font>
      <u/>
      <sz val="9"/>
      <color indexed="30"/>
      <name val="Garamond"/>
      <family val="1"/>
      <charset val="238"/>
    </font>
    <font>
      <sz val="10"/>
      <name val="Garamond"/>
      <family val="1"/>
      <charset val="238"/>
    </font>
    <font>
      <b/>
      <sz val="10"/>
      <color indexed="9"/>
      <name val="Garamond"/>
      <family val="1"/>
      <charset val="238"/>
    </font>
    <font>
      <b/>
      <sz val="9"/>
      <color indexed="9"/>
      <name val="Garamond"/>
      <family val="1"/>
      <charset val="238"/>
    </font>
    <font>
      <i/>
      <sz val="9"/>
      <name val="Garamond"/>
      <family val="1"/>
      <charset val="238"/>
    </font>
    <font>
      <i/>
      <sz val="8"/>
      <name val="Garamond"/>
      <family val="1"/>
      <charset val="238"/>
    </font>
    <font>
      <sz val="8"/>
      <name val="Garamond"/>
      <family val="1"/>
      <charset val="238"/>
    </font>
    <font>
      <i/>
      <sz val="10"/>
      <name val="Garamond"/>
      <family val="1"/>
      <charset val="238"/>
    </font>
    <font>
      <u/>
      <sz val="8"/>
      <name val="Garamond"/>
      <family val="1"/>
      <charset val="238"/>
    </font>
    <font>
      <sz val="9"/>
      <color indexed="8"/>
      <name val="Garamond"/>
      <family val="1"/>
      <charset val="238"/>
    </font>
    <font>
      <b/>
      <sz val="9"/>
      <color indexed="8"/>
      <name val="Garamond"/>
      <family val="1"/>
      <charset val="238"/>
    </font>
    <font>
      <b/>
      <sz val="9"/>
      <name val="Garamond"/>
      <family val="1"/>
    </font>
    <font>
      <sz val="9"/>
      <color indexed="8"/>
      <name val="Arial Narrow"/>
      <family val="2"/>
      <charset val="238"/>
    </font>
    <font>
      <sz val="8"/>
      <color indexed="8"/>
      <name val="Garamond"/>
      <family val="1"/>
      <charset val="238"/>
    </font>
    <font>
      <sz val="9"/>
      <color indexed="9"/>
      <name val="Garamond"/>
      <family val="1"/>
      <charset val="238"/>
    </font>
    <font>
      <b/>
      <sz val="10"/>
      <name val="Garamond"/>
      <family val="1"/>
      <charset val="238"/>
    </font>
    <font>
      <i/>
      <vertAlign val="superscript"/>
      <sz val="9"/>
      <name val="Garamond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0"/>
      <color rgb="FF000000"/>
      <name val="Arial CE1"/>
      <charset val="238"/>
    </font>
    <font>
      <b/>
      <sz val="9"/>
      <color theme="1"/>
      <name val="Garamond"/>
      <family val="1"/>
      <charset val="238"/>
    </font>
    <font>
      <sz val="11"/>
      <color indexed="8"/>
      <name val="Calibri"/>
      <family val="2"/>
      <scheme val="minor"/>
    </font>
    <font>
      <sz val="9"/>
      <color rgb="FF000000"/>
      <name val="Arial Narrow"/>
      <family val="2"/>
      <charset val="238"/>
    </font>
    <font>
      <sz val="10"/>
      <color rgb="FFFF0000"/>
      <name val="Garamond"/>
      <family val="1"/>
      <charset val="238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9" fontId="2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0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49" fillId="0" borderId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5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1" fillId="0" borderId="0"/>
    <xf numFmtId="0" fontId="20" fillId="0" borderId="0"/>
    <xf numFmtId="0" fontId="52" fillId="0" borderId="0"/>
    <xf numFmtId="174" fontId="53" fillId="0" borderId="0"/>
    <xf numFmtId="0" fontId="48" fillId="0" borderId="0"/>
    <xf numFmtId="0" fontId="55" fillId="0" borderId="0"/>
    <xf numFmtId="0" fontId="50" fillId="0" borderId="0"/>
  </cellStyleXfs>
  <cellXfs count="436">
    <xf numFmtId="0" fontId="0" fillId="0" borderId="0" xfId="0"/>
    <xf numFmtId="0" fontId="27" fillId="0" borderId="0" xfId="0" applyFont="1"/>
    <xf numFmtId="0" fontId="28" fillId="0" borderId="0" xfId="0" applyFont="1"/>
    <xf numFmtId="0" fontId="27" fillId="0" borderId="10" xfId="0" applyFont="1" applyBorder="1"/>
    <xf numFmtId="0" fontId="28" fillId="0" borderId="10" xfId="0" applyFont="1" applyBorder="1"/>
    <xf numFmtId="0" fontId="29" fillId="0" borderId="0" xfId="43" applyFont="1"/>
    <xf numFmtId="0" fontId="29" fillId="0" borderId="10" xfId="43" applyFont="1" applyBorder="1"/>
    <xf numFmtId="0" fontId="30" fillId="0" borderId="0" xfId="0" applyFont="1"/>
    <xf numFmtId="0" fontId="31" fillId="33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49" fontId="31" fillId="33" borderId="0" xfId="0" applyNumberFormat="1" applyFont="1" applyFill="1" applyAlignment="1">
      <alignment horizontal="right" vertical="center"/>
    </xf>
    <xf numFmtId="49" fontId="32" fillId="33" borderId="0" xfId="0" applyNumberFormat="1" applyFont="1" applyFill="1" applyAlignment="1">
      <alignment horizontal="right" vertical="center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right"/>
    </xf>
    <xf numFmtId="0" fontId="35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64" fontId="33" fillId="0" borderId="0" xfId="0" applyNumberFormat="1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165" fontId="34" fillId="0" borderId="0" xfId="0" applyNumberFormat="1" applyFont="1" applyAlignment="1">
      <alignment horizontal="right" vertical="center"/>
    </xf>
    <xf numFmtId="165" fontId="30" fillId="0" borderId="0" xfId="0" applyNumberFormat="1" applyFont="1"/>
    <xf numFmtId="0" fontId="36" fillId="0" borderId="0" xfId="0" applyFont="1" applyAlignment="1">
      <alignment horizontal="right" vertical="center"/>
    </xf>
    <xf numFmtId="164" fontId="30" fillId="0" borderId="0" xfId="0" applyNumberFormat="1" applyFont="1"/>
    <xf numFmtId="0" fontId="28" fillId="34" borderId="10" xfId="0" applyFont="1" applyFill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27" fillId="0" borderId="10" xfId="0" applyFont="1" applyBorder="1" applyAlignment="1">
      <alignment horizontal="center"/>
    </xf>
    <xf numFmtId="3" fontId="27" fillId="0" borderId="10" xfId="0" applyNumberFormat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/>
    </xf>
    <xf numFmtId="0" fontId="35" fillId="0" borderId="0" xfId="0" applyFont="1"/>
    <xf numFmtId="0" fontId="37" fillId="0" borderId="0" xfId="0" applyFont="1"/>
    <xf numFmtId="167" fontId="30" fillId="0" borderId="0" xfId="0" applyNumberFormat="1" applyFont="1"/>
    <xf numFmtId="165" fontId="30" fillId="0" borderId="0" xfId="0" applyNumberFormat="1" applyFont="1" applyFill="1"/>
    <xf numFmtId="164" fontId="30" fillId="0" borderId="0" xfId="0" applyNumberFormat="1" applyFont="1" applyFill="1" applyBorder="1"/>
    <xf numFmtId="4" fontId="30" fillId="0" borderId="0" xfId="0" applyNumberFormat="1" applyFont="1" applyFill="1" applyBorder="1"/>
    <xf numFmtId="168" fontId="0" fillId="0" borderId="0" xfId="0" applyNumberFormat="1" applyFont="1" applyFill="1" applyBorder="1" applyAlignment="1"/>
    <xf numFmtId="0" fontId="30" fillId="0" borderId="0" xfId="0" applyFont="1" applyFill="1" applyBorder="1"/>
    <xf numFmtId="166" fontId="30" fillId="0" borderId="0" xfId="0" applyNumberFormat="1" applyFont="1" applyFill="1" applyBorder="1"/>
    <xf numFmtId="0" fontId="27" fillId="0" borderId="0" xfId="0" applyFont="1" applyBorder="1" applyAlignment="1">
      <alignment horizontal="left" vertical="center" indent="1"/>
    </xf>
    <xf numFmtId="3" fontId="27" fillId="0" borderId="0" xfId="0" applyNumberFormat="1" applyFont="1" applyFill="1" applyAlignment="1">
      <alignment horizontal="center"/>
    </xf>
    <xf numFmtId="0" fontId="27" fillId="0" borderId="0" xfId="0" applyFont="1" applyBorder="1" applyAlignment="1">
      <alignment horizontal="left" vertical="center" indent="3"/>
    </xf>
    <xf numFmtId="0" fontId="27" fillId="0" borderId="0" xfId="0" quotePrefix="1" applyFont="1" applyBorder="1" applyAlignment="1">
      <alignment horizontal="left" vertical="center" indent="3"/>
    </xf>
    <xf numFmtId="164" fontId="27" fillId="0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5"/>
    </xf>
    <xf numFmtId="0" fontId="27" fillId="0" borderId="11" xfId="0" applyFont="1" applyBorder="1" applyAlignment="1">
      <alignment horizontal="left" indent="2"/>
    </xf>
    <xf numFmtId="0" fontId="27" fillId="0" borderId="11" xfId="0" applyFont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164" fontId="27" fillId="0" borderId="11" xfId="0" applyNumberFormat="1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3" fontId="33" fillId="0" borderId="0" xfId="0" applyNumberFormat="1" applyFont="1" applyFill="1" applyAlignment="1">
      <alignment horizont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33" fillId="0" borderId="11" xfId="0" applyFont="1" applyBorder="1"/>
    <xf numFmtId="0" fontId="33" fillId="0" borderId="11" xfId="0" applyFont="1" applyBorder="1" applyAlignment="1">
      <alignment horizontal="center"/>
    </xf>
    <xf numFmtId="3" fontId="33" fillId="0" borderId="11" xfId="0" applyNumberFormat="1" applyFont="1" applyFill="1" applyBorder="1" applyAlignment="1">
      <alignment horizontal="center"/>
    </xf>
    <xf numFmtId="164" fontId="33" fillId="0" borderId="11" xfId="0" applyNumberFormat="1" applyFont="1" applyFill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right" vertical="center"/>
    </xf>
    <xf numFmtId="164" fontId="30" fillId="0" borderId="0" xfId="0" applyNumberFormat="1" applyFont="1" applyAlignment="1">
      <alignment horizontal="center"/>
    </xf>
    <xf numFmtId="169" fontId="30" fillId="0" borderId="0" xfId="0" applyNumberFormat="1" applyFont="1" applyAlignment="1">
      <alignment horizontal="center"/>
    </xf>
    <xf numFmtId="3" fontId="30" fillId="0" borderId="0" xfId="0" applyNumberFormat="1" applyFont="1"/>
    <xf numFmtId="0" fontId="38" fillId="0" borderId="0" xfId="50" applyNumberFormat="1" applyFont="1" applyFill="1" applyBorder="1" applyAlignment="1" applyProtection="1"/>
    <xf numFmtId="0" fontId="32" fillId="33" borderId="0" xfId="50" applyFont="1" applyFill="1" applyAlignment="1">
      <alignment vertical="center"/>
    </xf>
    <xf numFmtId="0" fontId="38" fillId="35" borderId="0" xfId="50" applyFont="1" applyFill="1" applyBorder="1" applyAlignment="1">
      <alignment vertical="center"/>
    </xf>
    <xf numFmtId="0" fontId="39" fillId="35" borderId="0" xfId="50" applyFont="1" applyFill="1" applyBorder="1" applyAlignment="1">
      <alignment horizontal="center" vertical="center"/>
    </xf>
    <xf numFmtId="0" fontId="28" fillId="35" borderId="12" xfId="47" applyFont="1" applyFill="1" applyBorder="1" applyAlignment="1" applyProtection="1">
      <alignment horizontal="left" vertical="center"/>
      <protection locked="0"/>
    </xf>
    <xf numFmtId="0" fontId="28" fillId="35" borderId="12" xfId="47" applyFont="1" applyFill="1" applyBorder="1" applyAlignment="1" applyProtection="1">
      <alignment horizontal="center" vertical="center"/>
      <protection locked="0"/>
    </xf>
    <xf numFmtId="3" fontId="28" fillId="35" borderId="12" xfId="47" applyNumberFormat="1" applyFont="1" applyFill="1" applyBorder="1" applyAlignment="1" applyProtection="1">
      <alignment horizontal="right" vertical="center"/>
      <protection locked="0"/>
    </xf>
    <xf numFmtId="0" fontId="39" fillId="0" borderId="0" xfId="50" applyFont="1" applyFill="1" applyBorder="1" applyAlignment="1">
      <alignment vertical="center"/>
    </xf>
    <xf numFmtId="0" fontId="28" fillId="0" borderId="0" xfId="47" applyFont="1" applyFill="1" applyBorder="1" applyAlignment="1" applyProtection="1">
      <alignment horizontal="center" vertical="center"/>
      <protection locked="0"/>
    </xf>
    <xf numFmtId="3" fontId="28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0" xfId="50" applyFont="1" applyFill="1"/>
    <xf numFmtId="0" fontId="38" fillId="0" borderId="13" xfId="0" applyFont="1" applyFill="1" applyBorder="1" applyAlignment="1">
      <alignment horizontal="left" indent="2"/>
    </xf>
    <xf numFmtId="0" fontId="38" fillId="0" borderId="0" xfId="0" applyFont="1" applyFill="1" applyBorder="1" applyAlignment="1">
      <alignment horizontal="left" indent="2"/>
    </xf>
    <xf numFmtId="0" fontId="40" fillId="0" borderId="0" xfId="47" applyFont="1" applyFill="1" applyBorder="1" applyAlignment="1" applyProtection="1">
      <alignment horizontal="center" vertical="center"/>
      <protection locked="0"/>
    </xf>
    <xf numFmtId="3" fontId="27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3" xfId="0" applyFont="1" applyFill="1" applyBorder="1" applyAlignment="1">
      <alignment horizontal="left" wrapText="1" indent="3"/>
    </xf>
    <xf numFmtId="0" fontId="38" fillId="0" borderId="0" xfId="0" applyFont="1" applyFill="1" applyBorder="1" applyAlignment="1">
      <alignment horizontal="left" wrapText="1" indent="3"/>
    </xf>
    <xf numFmtId="0" fontId="27" fillId="0" borderId="0" xfId="45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left" wrapText="1" indent="2"/>
    </xf>
    <xf numFmtId="0" fontId="38" fillId="0" borderId="0" xfId="0" applyFont="1" applyBorder="1" applyAlignment="1">
      <alignment horizontal="left" wrapText="1" indent="2"/>
    </xf>
    <xf numFmtId="0" fontId="38" fillId="0" borderId="13" xfId="0" applyFont="1" applyBorder="1" applyAlignment="1">
      <alignment horizontal="left" wrapText="1" indent="3"/>
    </xf>
    <xf numFmtId="0" fontId="38" fillId="0" borderId="0" xfId="0" applyFont="1" applyBorder="1" applyAlignment="1">
      <alignment horizontal="left" wrapText="1" indent="3"/>
    </xf>
    <xf numFmtId="0" fontId="38" fillId="0" borderId="0" xfId="0" applyFont="1" applyBorder="1" applyAlignment="1">
      <alignment horizontal="left" indent="5"/>
    </xf>
    <xf numFmtId="0" fontId="38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left" indent="3"/>
    </xf>
    <xf numFmtId="0" fontId="38" fillId="0" borderId="0" xfId="0" applyFont="1" applyFill="1" applyBorder="1" applyAlignment="1">
      <alignment horizontal="left" indent="3"/>
    </xf>
    <xf numFmtId="0" fontId="38" fillId="0" borderId="14" xfId="0" applyFont="1" applyFill="1" applyBorder="1" applyAlignment="1">
      <alignment horizontal="center"/>
    </xf>
    <xf numFmtId="0" fontId="38" fillId="0" borderId="13" xfId="0" applyFont="1" applyBorder="1" applyAlignment="1">
      <alignment horizontal="left" indent="3"/>
    </xf>
    <xf numFmtId="0" fontId="38" fillId="0" borderId="0" xfId="0" applyFont="1" applyBorder="1" applyAlignment="1">
      <alignment horizontal="left" indent="3"/>
    </xf>
    <xf numFmtId="0" fontId="38" fillId="0" borderId="13" xfId="0" applyFont="1" applyBorder="1" applyAlignment="1">
      <alignment horizontal="left" indent="2"/>
    </xf>
    <xf numFmtId="0" fontId="38" fillId="0" borderId="0" xfId="0" applyFont="1" applyBorder="1" applyAlignment="1">
      <alignment horizontal="left" indent="2"/>
    </xf>
    <xf numFmtId="0" fontId="39" fillId="0" borderId="13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27" fillId="0" borderId="0" xfId="47" applyFont="1" applyFill="1" applyBorder="1" applyAlignment="1" applyProtection="1">
      <alignment horizontal="center" vertical="center"/>
      <protection locked="0"/>
    </xf>
    <xf numFmtId="0" fontId="38" fillId="0" borderId="13" xfId="0" applyFont="1" applyFill="1" applyBorder="1" applyAlignment="1">
      <alignment horizontal="left" indent="3"/>
    </xf>
    <xf numFmtId="0" fontId="39" fillId="0" borderId="0" xfId="50" applyFont="1" applyFill="1"/>
    <xf numFmtId="0" fontId="39" fillId="0" borderId="0" xfId="50" applyFont="1" applyFill="1" applyAlignment="1">
      <alignment horizontal="left" vertical="center"/>
    </xf>
    <xf numFmtId="0" fontId="38" fillId="0" borderId="0" xfId="0" applyFont="1" applyFill="1" applyBorder="1" applyAlignment="1">
      <alignment horizontal="center"/>
    </xf>
    <xf numFmtId="0" fontId="39" fillId="0" borderId="13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13" xfId="0" applyFont="1" applyBorder="1" applyAlignment="1">
      <alignment horizontal="left" indent="2"/>
    </xf>
    <xf numFmtId="0" fontId="39" fillId="0" borderId="0" xfId="0" applyFont="1" applyBorder="1" applyAlignment="1">
      <alignment horizontal="left" indent="2"/>
    </xf>
    <xf numFmtId="0" fontId="39" fillId="0" borderId="0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9" fillId="0" borderId="13" xfId="0" applyFont="1" applyBorder="1" applyAlignment="1">
      <alignment horizontal="left" indent="1"/>
    </xf>
    <xf numFmtId="0" fontId="39" fillId="0" borderId="0" xfId="0" applyFont="1" applyBorder="1" applyAlignment="1">
      <alignment horizontal="left" indent="1"/>
    </xf>
    <xf numFmtId="3" fontId="28" fillId="36" borderId="0" xfId="47" applyNumberFormat="1" applyFont="1" applyFill="1" applyBorder="1" applyAlignment="1" applyProtection="1">
      <alignment horizontal="right" vertical="center"/>
      <protection locked="0"/>
    </xf>
    <xf numFmtId="3" fontId="38" fillId="0" borderId="0" xfId="50" applyNumberFormat="1" applyFont="1" applyFill="1" applyBorder="1" applyAlignment="1" applyProtection="1"/>
    <xf numFmtId="0" fontId="38" fillId="0" borderId="0" xfId="51" applyFont="1" applyFill="1" applyAlignment="1">
      <alignment horizontal="left" vertical="center" indent="3"/>
    </xf>
    <xf numFmtId="3" fontId="27" fillId="36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>
      <alignment horizontal="left" indent="5"/>
    </xf>
    <xf numFmtId="0" fontId="38" fillId="0" borderId="13" xfId="0" applyFont="1" applyBorder="1" applyAlignment="1">
      <alignment horizontal="left" indent="5"/>
    </xf>
    <xf numFmtId="0" fontId="38" fillId="0" borderId="13" xfId="0" applyFont="1" applyFill="1" applyBorder="1" applyAlignment="1">
      <alignment horizontal="left" indent="7"/>
    </xf>
    <xf numFmtId="0" fontId="38" fillId="0" borderId="0" xfId="0" applyFont="1" applyFill="1" applyBorder="1" applyAlignment="1">
      <alignment horizontal="left" indent="7"/>
    </xf>
    <xf numFmtId="1" fontId="27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3" xfId="0" applyFont="1" applyBorder="1" applyAlignment="1">
      <alignment horizontal="left" indent="7"/>
    </xf>
    <xf numFmtId="0" fontId="38" fillId="0" borderId="0" xfId="0" applyFont="1" applyBorder="1" applyAlignment="1">
      <alignment horizontal="left" indent="7"/>
    </xf>
    <xf numFmtId="0" fontId="39" fillId="0" borderId="13" xfId="0" applyFont="1" applyFill="1" applyBorder="1" applyAlignment="1">
      <alignment horizontal="left" indent="2"/>
    </xf>
    <xf numFmtId="0" fontId="39" fillId="0" borderId="0" xfId="0" applyFont="1" applyFill="1" applyBorder="1" applyAlignment="1">
      <alignment horizontal="left" indent="2"/>
    </xf>
    <xf numFmtId="0" fontId="28" fillId="0" borderId="15" xfId="47" applyFont="1" applyFill="1" applyBorder="1" applyAlignment="1" applyProtection="1">
      <alignment horizontal="left" vertical="center"/>
      <protection locked="0"/>
    </xf>
    <xf numFmtId="3" fontId="28" fillId="36" borderId="15" xfId="47" applyNumberFormat="1" applyFont="1" applyFill="1" applyBorder="1" applyAlignment="1" applyProtection="1">
      <alignment horizontal="right" vertical="center"/>
      <protection locked="0"/>
    </xf>
    <xf numFmtId="0" fontId="28" fillId="0" borderId="10" xfId="47" applyFont="1" applyFill="1" applyBorder="1" applyAlignment="1" applyProtection="1">
      <alignment horizontal="left" vertical="center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3" fontId="28" fillId="36" borderId="10" xfId="47" applyNumberFormat="1" applyFont="1" applyFill="1" applyBorder="1" applyAlignment="1" applyProtection="1">
      <alignment horizontal="right" vertical="center"/>
      <protection locked="0"/>
    </xf>
    <xf numFmtId="169" fontId="28" fillId="36" borderId="10" xfId="47" applyNumberFormat="1" applyFont="1" applyFill="1" applyBorder="1" applyAlignment="1" applyProtection="1">
      <alignment horizontal="right" vertical="center"/>
      <protection locked="0"/>
    </xf>
    <xf numFmtId="0" fontId="28" fillId="0" borderId="0" xfId="47" applyFont="1" applyFill="1" applyBorder="1" applyAlignment="1" applyProtection="1">
      <alignment horizontal="left" vertical="center"/>
      <protection locked="0"/>
    </xf>
    <xf numFmtId="0" fontId="42" fillId="0" borderId="0" xfId="50" applyFont="1" applyFill="1"/>
    <xf numFmtId="4" fontId="38" fillId="0" borderId="0" xfId="50" applyNumberFormat="1" applyFont="1" applyFill="1"/>
    <xf numFmtId="0" fontId="39" fillId="0" borderId="0" xfId="50" applyNumberFormat="1" applyFont="1" applyFill="1" applyBorder="1" applyAlignment="1" applyProtection="1"/>
    <xf numFmtId="170" fontId="38" fillId="0" borderId="0" xfId="1" applyNumberFormat="1" applyFont="1" applyFill="1" applyBorder="1" applyAlignment="1" applyProtection="1"/>
    <xf numFmtId="0" fontId="32" fillId="33" borderId="0" xfId="50" applyFont="1" applyFill="1" applyAlignment="1">
      <alignment horizontal="left" vertical="center"/>
    </xf>
    <xf numFmtId="0" fontId="39" fillId="35" borderId="0" xfId="48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164" fontId="28" fillId="35" borderId="12" xfId="47" applyNumberFormat="1" applyFont="1" applyFill="1" applyBorder="1" applyAlignment="1" applyProtection="1">
      <alignment horizontal="right" vertical="center"/>
      <protection locked="0"/>
    </xf>
    <xf numFmtId="164" fontId="28" fillId="0" borderId="0" xfId="47" applyNumberFormat="1" applyFont="1" applyFill="1" applyBorder="1" applyAlignment="1" applyProtection="1">
      <alignment horizontal="right" vertical="center"/>
      <protection locked="0"/>
    </xf>
    <xf numFmtId="164" fontId="27" fillId="0" borderId="0" xfId="47" applyNumberFormat="1" applyFont="1" applyFill="1" applyBorder="1" applyAlignment="1" applyProtection="1">
      <alignment horizontal="right" vertical="center"/>
      <protection locked="0"/>
    </xf>
    <xf numFmtId="164" fontId="28" fillId="36" borderId="0" xfId="47" applyNumberFormat="1" applyFont="1" applyFill="1" applyBorder="1" applyAlignment="1" applyProtection="1">
      <alignment horizontal="right" vertical="center"/>
      <protection locked="0"/>
    </xf>
    <xf numFmtId="164" fontId="27" fillId="36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0" xfId="50" applyNumberFormat="1" applyFont="1" applyFill="1" applyBorder="1" applyAlignment="1" applyProtection="1"/>
    <xf numFmtId="4" fontId="28" fillId="0" borderId="0" xfId="47" applyNumberFormat="1" applyFont="1" applyFill="1" applyBorder="1" applyAlignment="1" applyProtection="1">
      <alignment horizontal="right" vertical="center"/>
      <protection locked="0"/>
    </xf>
    <xf numFmtId="4" fontId="27" fillId="0" borderId="0" xfId="47" applyNumberFormat="1" applyFont="1" applyFill="1" applyBorder="1" applyAlignment="1" applyProtection="1">
      <alignment horizontal="right" vertical="center"/>
      <protection locked="0"/>
    </xf>
    <xf numFmtId="4" fontId="27" fillId="36" borderId="0" xfId="47" applyNumberFormat="1" applyFont="1" applyFill="1" applyBorder="1" applyAlignment="1" applyProtection="1">
      <alignment horizontal="right" vertical="center"/>
      <protection locked="0"/>
    </xf>
    <xf numFmtId="2" fontId="38" fillId="0" borderId="10" xfId="50" applyNumberFormat="1" applyFont="1" applyFill="1" applyBorder="1" applyAlignment="1" applyProtection="1"/>
    <xf numFmtId="0" fontId="30" fillId="33" borderId="0" xfId="0" applyFont="1" applyFill="1"/>
    <xf numFmtId="0" fontId="27" fillId="34" borderId="10" xfId="0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4" fontId="27" fillId="0" borderId="0" xfId="0" applyNumberFormat="1" applyFont="1" applyFill="1" applyBorder="1" applyAlignment="1">
      <alignment horizontal="center"/>
    </xf>
    <xf numFmtId="169" fontId="28" fillId="0" borderId="15" xfId="0" applyNumberFormat="1" applyFont="1" applyFill="1" applyBorder="1" applyAlignment="1">
      <alignment horizontal="left" vertical="center" wrapText="1" indent="1"/>
    </xf>
    <xf numFmtId="164" fontId="27" fillId="0" borderId="15" xfId="0" applyNumberFormat="1" applyFont="1" applyFill="1" applyBorder="1" applyAlignment="1">
      <alignment horizontal="center" vertical="center" wrapText="1"/>
    </xf>
    <xf numFmtId="169" fontId="27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169" fontId="27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1" fontId="27" fillId="0" borderId="0" xfId="46" applyNumberFormat="1" applyFont="1" applyFill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0" fillId="0" borderId="0" xfId="0" applyFill="1"/>
    <xf numFmtId="0" fontId="28" fillId="0" borderId="0" xfId="0" applyFont="1" applyAlignment="1">
      <alignment vertical="center" wrapText="1"/>
    </xf>
    <xf numFmtId="164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4" fontId="38" fillId="0" borderId="0" xfId="0" applyNumberFormat="1" applyFont="1" applyFill="1" applyAlignment="1">
      <alignment horizontal="center" vertical="center"/>
    </xf>
    <xf numFmtId="164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0" fontId="28" fillId="35" borderId="12" xfId="0" applyFont="1" applyFill="1" applyBorder="1" applyAlignment="1">
      <alignment vertical="center"/>
    </xf>
    <xf numFmtId="0" fontId="28" fillId="35" borderId="10" xfId="0" applyFont="1" applyFill="1" applyBorder="1" applyAlignment="1">
      <alignment vertical="center"/>
    </xf>
    <xf numFmtId="165" fontId="28" fillId="35" borderId="1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2" fontId="30" fillId="0" borderId="0" xfId="0" applyNumberFormat="1" applyFont="1"/>
    <xf numFmtId="167" fontId="43" fillId="0" borderId="0" xfId="0" applyNumberFormat="1" applyFont="1" applyFill="1" applyAlignment="1">
      <alignment vertical="center"/>
    </xf>
    <xf numFmtId="3" fontId="28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/>
    </xf>
    <xf numFmtId="3" fontId="28" fillId="35" borderId="10" xfId="0" applyNumberFormat="1" applyFont="1" applyFill="1" applyBorder="1" applyAlignment="1">
      <alignment horizontal="center" vertical="center"/>
    </xf>
    <xf numFmtId="4" fontId="30" fillId="0" borderId="0" xfId="0" applyNumberFormat="1" applyFont="1"/>
    <xf numFmtId="49" fontId="31" fillId="33" borderId="0" xfId="0" applyNumberFormat="1" applyFont="1" applyFill="1" applyBorder="1" applyAlignment="1">
      <alignment horizontal="right" vertical="center"/>
    </xf>
    <xf numFmtId="0" fontId="27" fillId="34" borderId="16" xfId="0" applyFont="1" applyFill="1" applyBorder="1" applyAlignment="1">
      <alignment vertical="center"/>
    </xf>
    <xf numFmtId="0" fontId="27" fillId="34" borderId="0" xfId="0" applyFont="1" applyFill="1" applyBorder="1" applyAlignment="1">
      <alignment vertical="center"/>
    </xf>
    <xf numFmtId="0" fontId="27" fillId="34" borderId="0" xfId="0" applyFont="1" applyFill="1" applyBorder="1" applyAlignment="1">
      <alignment horizontal="centerContinuous" vertical="center" wrapText="1"/>
    </xf>
    <xf numFmtId="0" fontId="27" fillId="34" borderId="17" xfId="0" applyFont="1" applyFill="1" applyBorder="1" applyAlignment="1">
      <alignment vertical="center"/>
    </xf>
    <xf numFmtId="0" fontId="27" fillId="34" borderId="11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17" xfId="0" applyFont="1" applyFill="1" applyBorder="1" applyAlignment="1">
      <alignment vertical="center"/>
    </xf>
    <xf numFmtId="0" fontId="44" fillId="0" borderId="11" xfId="0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164" fontId="28" fillId="0" borderId="11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vertical="center"/>
    </xf>
    <xf numFmtId="0" fontId="28" fillId="34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7" fillId="0" borderId="21" xfId="0" applyNumberFormat="1" applyFont="1" applyFill="1" applyBorder="1" applyAlignment="1">
      <alignment horizontal="center" vertical="center"/>
    </xf>
    <xf numFmtId="0" fontId="28" fillId="37" borderId="10" xfId="0" applyFont="1" applyFill="1" applyBorder="1" applyAlignment="1">
      <alignment vertical="center"/>
    </xf>
    <xf numFmtId="165" fontId="27" fillId="0" borderId="10" xfId="0" applyNumberFormat="1" applyFont="1" applyBorder="1" applyAlignment="1">
      <alignment horizontal="center" vertical="center"/>
    </xf>
    <xf numFmtId="165" fontId="27" fillId="0" borderId="10" xfId="0" applyNumberFormat="1" applyFont="1" applyFill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/>
    </xf>
    <xf numFmtId="0" fontId="28" fillId="37" borderId="0" xfId="0" applyFont="1" applyFill="1" applyBorder="1" applyAlignment="1">
      <alignment vertical="center"/>
    </xf>
    <xf numFmtId="165" fontId="27" fillId="0" borderId="0" xfId="0" applyNumberFormat="1" applyFont="1" applyBorder="1" applyAlignment="1">
      <alignment horizontal="center" vertical="center"/>
    </xf>
    <xf numFmtId="165" fontId="30" fillId="0" borderId="2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37" borderId="0" xfId="0" applyFont="1" applyFill="1" applyAlignment="1">
      <alignment vertical="center"/>
    </xf>
    <xf numFmtId="0" fontId="27" fillId="0" borderId="10" xfId="0" applyFont="1" applyBorder="1" applyAlignment="1">
      <alignment vertical="center"/>
    </xf>
    <xf numFmtId="1" fontId="28" fillId="0" borderId="0" xfId="0" applyNumberFormat="1" applyFont="1" applyBorder="1" applyAlignment="1">
      <alignment horizontal="center" vertical="center"/>
    </xf>
    <xf numFmtId="1" fontId="28" fillId="0" borderId="1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0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165" fontId="30" fillId="0" borderId="0" xfId="0" applyNumberFormat="1" applyFont="1" applyBorder="1" applyAlignment="1">
      <alignment vertical="center"/>
    </xf>
    <xf numFmtId="165" fontId="27" fillId="0" borderId="0" xfId="0" applyNumberFormat="1" applyFont="1" applyFill="1" applyAlignment="1">
      <alignment horizontal="center" vertical="center"/>
    </xf>
    <xf numFmtId="0" fontId="28" fillId="37" borderId="15" xfId="0" applyFont="1" applyFill="1" applyBorder="1" applyAlignment="1">
      <alignment vertical="center"/>
    </xf>
    <xf numFmtId="165" fontId="27" fillId="0" borderId="15" xfId="0" applyNumberFormat="1" applyFont="1" applyBorder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165" fontId="27" fillId="0" borderId="23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34" borderId="1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165" fontId="27" fillId="0" borderId="13" xfId="0" applyNumberFormat="1" applyFont="1" applyFill="1" applyBorder="1" applyAlignment="1">
      <alignment horizontal="center" vertical="center"/>
    </xf>
    <xf numFmtId="165" fontId="27" fillId="0" borderId="25" xfId="0" applyNumberFormat="1" applyFont="1" applyFill="1" applyBorder="1" applyAlignment="1">
      <alignment horizontal="center" vertical="center"/>
    </xf>
    <xf numFmtId="0" fontId="31" fillId="33" borderId="13" xfId="0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horizontal="center" vertical="center"/>
    </xf>
    <xf numFmtId="165" fontId="27" fillId="0" borderId="26" xfId="0" applyNumberFormat="1" applyFont="1" applyFill="1" applyBorder="1" applyAlignment="1">
      <alignment horizontal="center" vertical="center"/>
    </xf>
    <xf numFmtId="165" fontId="30" fillId="0" borderId="23" xfId="0" applyNumberFormat="1" applyFont="1" applyBorder="1" applyAlignment="1">
      <alignment horizontal="center" vertical="center"/>
    </xf>
    <xf numFmtId="0" fontId="41" fillId="0" borderId="27" xfId="0" applyFont="1" applyFill="1" applyBorder="1" applyAlignment="1">
      <alignment horizontal="left" indent="3"/>
    </xf>
    <xf numFmtId="0" fontId="41" fillId="0" borderId="27" xfId="0" applyFont="1" applyFill="1" applyBorder="1" applyAlignment="1">
      <alignment horizontal="left" indent="1"/>
    </xf>
    <xf numFmtId="0" fontId="30" fillId="0" borderId="0" xfId="0" applyFont="1" applyBorder="1"/>
    <xf numFmtId="169" fontId="30" fillId="0" borderId="0" xfId="0" applyNumberFormat="1" applyFont="1"/>
    <xf numFmtId="0" fontId="35" fillId="0" borderId="0" xfId="0" applyFont="1" applyFill="1"/>
    <xf numFmtId="171" fontId="0" fillId="0" borderId="0" xfId="0" applyNumberFormat="1" applyFont="1" applyFill="1" applyBorder="1" applyAlignment="1"/>
    <xf numFmtId="164" fontId="30" fillId="38" borderId="0" xfId="0" applyNumberFormat="1" applyFont="1" applyFill="1"/>
    <xf numFmtId="164" fontId="30" fillId="39" borderId="0" xfId="0" applyNumberFormat="1" applyFont="1" applyFill="1"/>
    <xf numFmtId="164" fontId="30" fillId="0" borderId="0" xfId="0" applyNumberFormat="1" applyFont="1" applyFill="1"/>
    <xf numFmtId="0" fontId="28" fillId="34" borderId="22" xfId="0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left" indent="2"/>
    </xf>
    <xf numFmtId="0" fontId="38" fillId="0" borderId="10" xfId="0" applyFont="1" applyBorder="1" applyAlignment="1">
      <alignment horizontal="left" indent="2"/>
    </xf>
    <xf numFmtId="0" fontId="27" fillId="0" borderId="10" xfId="47" applyFont="1" applyFill="1" applyBorder="1" applyAlignment="1" applyProtection="1">
      <alignment horizontal="center" vertical="center"/>
      <protection locked="0"/>
    </xf>
    <xf numFmtId="4" fontId="27" fillId="0" borderId="10" xfId="47" applyNumberFormat="1" applyFont="1" applyFill="1" applyBorder="1" applyAlignment="1" applyProtection="1">
      <alignment horizontal="right" vertical="center"/>
      <protection locked="0"/>
    </xf>
    <xf numFmtId="164" fontId="27" fillId="36" borderId="10" xfId="47" applyNumberFormat="1" applyFont="1" applyFill="1" applyBorder="1" applyAlignment="1" applyProtection="1">
      <alignment horizontal="right" vertical="center"/>
      <protection locked="0"/>
    </xf>
    <xf numFmtId="165" fontId="27" fillId="0" borderId="21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" fontId="28" fillId="0" borderId="28" xfId="0" applyNumberFormat="1" applyFont="1" applyBorder="1" applyAlignment="1">
      <alignment horizontal="center" vertical="center"/>
    </xf>
    <xf numFmtId="1" fontId="28" fillId="0" borderId="20" xfId="0" applyNumberFormat="1" applyFont="1" applyFill="1" applyBorder="1" applyAlignment="1">
      <alignment horizontal="center" vertical="center"/>
    </xf>
    <xf numFmtId="165" fontId="30" fillId="0" borderId="14" xfId="0" applyNumberFormat="1" applyFont="1" applyBorder="1" applyAlignment="1">
      <alignment horizontal="center" vertical="center"/>
    </xf>
    <xf numFmtId="1" fontId="28" fillId="0" borderId="23" xfId="0" applyNumberFormat="1" applyFont="1" applyBorder="1" applyAlignment="1">
      <alignment horizontal="center" vertical="center"/>
    </xf>
    <xf numFmtId="1" fontId="28" fillId="0" borderId="22" xfId="0" applyNumberFormat="1" applyFont="1" applyFill="1" applyBorder="1" applyAlignment="1">
      <alignment horizontal="center" vertical="center"/>
    </xf>
    <xf numFmtId="0" fontId="30" fillId="4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" fontId="28" fillId="0" borderId="21" xfId="0" applyNumberFormat="1" applyFont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horizontal="center" vertical="center"/>
    </xf>
    <xf numFmtId="1" fontId="28" fillId="0" borderId="24" xfId="0" applyNumberFormat="1" applyFont="1" applyFill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9" fillId="0" borderId="13" xfId="0" applyFont="1" applyBorder="1" applyAlignment="1">
      <alignment horizontal="left" indent="3"/>
    </xf>
    <xf numFmtId="3" fontId="27" fillId="36" borderId="10" xfId="47" applyNumberFormat="1" applyFont="1" applyFill="1" applyBorder="1" applyAlignment="1" applyProtection="1">
      <alignment horizontal="right" vertical="center"/>
      <protection locked="0"/>
    </xf>
    <xf numFmtId="173" fontId="30" fillId="0" borderId="0" xfId="0" applyNumberFormat="1" applyFont="1" applyFill="1" applyBorder="1"/>
    <xf numFmtId="173" fontId="30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 indent="1"/>
    </xf>
    <xf numFmtId="3" fontId="27" fillId="42" borderId="0" xfId="0" applyNumberFormat="1" applyFont="1" applyFill="1" applyBorder="1" applyAlignment="1">
      <alignment horizontal="center" vertical="center" wrapText="1"/>
    </xf>
    <xf numFmtId="164" fontId="27" fillId="42" borderId="0" xfId="0" applyNumberFormat="1" applyFont="1" applyFill="1" applyBorder="1" applyAlignment="1">
      <alignment horizontal="center" vertical="center" wrapText="1"/>
    </xf>
    <xf numFmtId="164" fontId="27" fillId="42" borderId="0" xfId="0" applyNumberFormat="1" applyFont="1" applyFill="1" applyBorder="1" applyAlignment="1">
      <alignment horizontal="center" vertical="center"/>
    </xf>
    <xf numFmtId="164" fontId="27" fillId="42" borderId="0" xfId="0" applyNumberFormat="1" applyFont="1" applyFill="1" applyAlignment="1">
      <alignment horizontal="center" vertical="center"/>
    </xf>
    <xf numFmtId="164" fontId="27" fillId="42" borderId="11" xfId="0" applyNumberFormat="1" applyFont="1" applyFill="1" applyBorder="1" applyAlignment="1">
      <alignment horizontal="center" vertical="center"/>
    </xf>
    <xf numFmtId="3" fontId="30" fillId="42" borderId="0" xfId="0" applyNumberFormat="1" applyFont="1" applyFill="1" applyAlignment="1">
      <alignment horizontal="center"/>
    </xf>
    <xf numFmtId="1" fontId="30" fillId="42" borderId="0" xfId="0" applyNumberFormat="1" applyFont="1" applyFill="1" applyBorder="1" applyAlignment="1">
      <alignment horizontal="center"/>
    </xf>
    <xf numFmtId="0" fontId="30" fillId="42" borderId="0" xfId="0" applyFont="1" applyFill="1"/>
    <xf numFmtId="0" fontId="30" fillId="42" borderId="0" xfId="0" applyFont="1" applyFill="1" applyBorder="1"/>
    <xf numFmtId="3" fontId="27" fillId="42" borderId="0" xfId="0" applyNumberFormat="1" applyFont="1" applyFill="1" applyAlignment="1">
      <alignment horizontal="center"/>
    </xf>
    <xf numFmtId="164" fontId="27" fillId="42" borderId="0" xfId="0" applyNumberFormat="1" applyFont="1" applyFill="1" applyAlignment="1">
      <alignment horizontal="center"/>
    </xf>
    <xf numFmtId="3" fontId="33" fillId="42" borderId="0" xfId="0" applyNumberFormat="1" applyFont="1" applyFill="1" applyAlignment="1">
      <alignment horizontal="center"/>
    </xf>
    <xf numFmtId="164" fontId="33" fillId="42" borderId="0" xfId="0" applyNumberFormat="1" applyFont="1" applyFill="1" applyBorder="1" applyAlignment="1">
      <alignment horizontal="center"/>
    </xf>
    <xf numFmtId="3" fontId="33" fillId="42" borderId="0" xfId="0" applyNumberFormat="1" applyFont="1" applyFill="1" applyBorder="1" applyAlignment="1">
      <alignment horizontal="center"/>
    </xf>
    <xf numFmtId="164" fontId="33" fillId="42" borderId="11" xfId="0" applyNumberFormat="1" applyFont="1" applyFill="1" applyBorder="1" applyAlignment="1">
      <alignment horizontal="center"/>
    </xf>
    <xf numFmtId="3" fontId="28" fillId="42" borderId="0" xfId="47" applyNumberFormat="1" applyFont="1" applyFill="1" applyBorder="1" applyAlignment="1" applyProtection="1">
      <alignment horizontal="right" vertical="center"/>
      <protection locked="0"/>
    </xf>
    <xf numFmtId="3" fontId="27" fillId="42" borderId="0" xfId="47" applyNumberFormat="1" applyFont="1" applyFill="1" applyBorder="1" applyAlignment="1" applyProtection="1">
      <alignment horizontal="right" vertical="center"/>
      <protection locked="0"/>
    </xf>
    <xf numFmtId="1" fontId="27" fillId="42" borderId="0" xfId="47" applyNumberFormat="1" applyFont="1" applyFill="1" applyBorder="1" applyAlignment="1" applyProtection="1">
      <alignment horizontal="right" vertical="center"/>
      <protection locked="0"/>
    </xf>
    <xf numFmtId="3" fontId="28" fillId="42" borderId="15" xfId="47" applyNumberFormat="1" applyFont="1" applyFill="1" applyBorder="1" applyAlignment="1" applyProtection="1">
      <alignment horizontal="right" vertical="center"/>
      <protection locked="0"/>
    </xf>
    <xf numFmtId="3" fontId="28" fillId="41" borderId="12" xfId="47" applyNumberFormat="1" applyFont="1" applyFill="1" applyBorder="1" applyAlignment="1" applyProtection="1">
      <alignment horizontal="right" vertical="center"/>
      <protection locked="0"/>
    </xf>
    <xf numFmtId="0" fontId="39" fillId="41" borderId="0" xfId="50" applyFont="1" applyFill="1" applyBorder="1" applyAlignment="1">
      <alignment horizontal="center" vertical="center"/>
    </xf>
    <xf numFmtId="0" fontId="28" fillId="41" borderId="10" xfId="0" applyFont="1" applyFill="1" applyBorder="1" applyAlignment="1">
      <alignment horizontal="center" vertical="center"/>
    </xf>
    <xf numFmtId="0" fontId="39" fillId="41" borderId="0" xfId="48" applyFont="1" applyFill="1" applyBorder="1" applyAlignment="1">
      <alignment horizontal="center" vertical="center"/>
    </xf>
    <xf numFmtId="164" fontId="28" fillId="41" borderId="12" xfId="47" applyNumberFormat="1" applyFont="1" applyFill="1" applyBorder="1" applyAlignment="1" applyProtection="1">
      <alignment horizontal="right" vertical="center"/>
      <protection locked="0"/>
    </xf>
    <xf numFmtId="164" fontId="28" fillId="42" borderId="0" xfId="47" applyNumberFormat="1" applyFont="1" applyFill="1" applyBorder="1" applyAlignment="1" applyProtection="1">
      <alignment horizontal="right" vertical="center"/>
      <protection locked="0"/>
    </xf>
    <xf numFmtId="164" fontId="27" fillId="42" borderId="0" xfId="47" applyNumberFormat="1" applyFont="1" applyFill="1" applyBorder="1" applyAlignment="1" applyProtection="1">
      <alignment horizontal="right" vertical="center"/>
      <protection locked="0"/>
    </xf>
    <xf numFmtId="164" fontId="27" fillId="42" borderId="10" xfId="47" applyNumberFormat="1" applyFont="1" applyFill="1" applyBorder="1" applyAlignment="1" applyProtection="1">
      <alignment horizontal="right" vertical="center"/>
      <protection locked="0"/>
    </xf>
    <xf numFmtId="4" fontId="27" fillId="42" borderId="0" xfId="47" applyNumberFormat="1" applyFont="1" applyFill="1" applyBorder="1" applyAlignment="1" applyProtection="1">
      <alignment horizontal="right" vertical="center"/>
      <protection locked="0"/>
    </xf>
    <xf numFmtId="2" fontId="38" fillId="42" borderId="10" xfId="50" applyNumberFormat="1" applyFont="1" applyFill="1" applyBorder="1" applyAlignment="1" applyProtection="1"/>
    <xf numFmtId="164" fontId="27" fillId="42" borderId="0" xfId="0" applyNumberFormat="1" applyFont="1" applyFill="1" applyBorder="1" applyAlignment="1">
      <alignment horizontal="center"/>
    </xf>
    <xf numFmtId="164" fontId="27" fillId="42" borderId="15" xfId="0" applyNumberFormat="1" applyFont="1" applyFill="1" applyBorder="1" applyAlignment="1">
      <alignment horizontal="center" vertical="center" wrapText="1"/>
    </xf>
    <xf numFmtId="3" fontId="27" fillId="42" borderId="0" xfId="0" applyNumberFormat="1" applyFont="1" applyFill="1" applyBorder="1" applyAlignment="1">
      <alignment horizontal="center"/>
    </xf>
    <xf numFmtId="3" fontId="27" fillId="42" borderId="0" xfId="0" applyNumberFormat="1" applyFont="1" applyFill="1" applyAlignment="1">
      <alignment horizontal="center" vertical="center" wrapText="1"/>
    </xf>
    <xf numFmtId="3" fontId="27" fillId="42" borderId="0" xfId="0" applyNumberFormat="1" applyFont="1" applyFill="1" applyAlignment="1">
      <alignment horizontal="center" vertical="center"/>
    </xf>
    <xf numFmtId="3" fontId="28" fillId="42" borderId="15" xfId="0" applyNumberFormat="1" applyFont="1" applyFill="1" applyBorder="1" applyAlignment="1">
      <alignment horizontal="center" vertical="center" wrapText="1"/>
    </xf>
    <xf numFmtId="164" fontId="28" fillId="42" borderId="0" xfId="0" applyNumberFormat="1" applyFont="1" applyFill="1" applyAlignment="1">
      <alignment horizontal="center" vertical="center" wrapText="1"/>
    </xf>
    <xf numFmtId="164" fontId="27" fillId="42" borderId="0" xfId="0" applyNumberFormat="1" applyFont="1" applyFill="1" applyAlignment="1">
      <alignment horizontal="center" vertical="center" wrapText="1"/>
    </xf>
    <xf numFmtId="164" fontId="28" fillId="42" borderId="10" xfId="0" applyNumberFormat="1" applyFont="1" applyFill="1" applyBorder="1" applyAlignment="1">
      <alignment horizontal="center" vertical="center"/>
    </xf>
    <xf numFmtId="3" fontId="28" fillId="42" borderId="0" xfId="0" applyNumberFormat="1" applyFont="1" applyFill="1" applyAlignment="1">
      <alignment horizontal="center" vertical="center" wrapText="1"/>
    </xf>
    <xf numFmtId="3" fontId="28" fillId="42" borderId="10" xfId="0" applyNumberFormat="1" applyFont="1" applyFill="1" applyBorder="1" applyAlignment="1">
      <alignment horizontal="center" vertical="center"/>
    </xf>
    <xf numFmtId="165" fontId="28" fillId="41" borderId="10" xfId="0" applyNumberFormat="1" applyFont="1" applyFill="1" applyBorder="1" applyAlignment="1">
      <alignment horizontal="center" vertical="center"/>
    </xf>
    <xf numFmtId="3" fontId="28" fillId="41" borderId="10" xfId="0" applyNumberFormat="1" applyFont="1" applyFill="1" applyBorder="1" applyAlignment="1">
      <alignment horizontal="center" vertical="center"/>
    </xf>
    <xf numFmtId="165" fontId="27" fillId="42" borderId="0" xfId="0" applyNumberFormat="1" applyFont="1" applyFill="1" applyBorder="1" applyAlignment="1">
      <alignment horizontal="center" vertical="center"/>
    </xf>
    <xf numFmtId="165" fontId="27" fillId="42" borderId="10" xfId="0" applyNumberFormat="1" applyFont="1" applyFill="1" applyBorder="1" applyAlignment="1">
      <alignment horizontal="center" vertical="center"/>
    </xf>
    <xf numFmtId="1" fontId="28" fillId="42" borderId="15" xfId="0" applyNumberFormat="1" applyFont="1" applyFill="1" applyBorder="1" applyAlignment="1">
      <alignment horizontal="center" vertical="center"/>
    </xf>
    <xf numFmtId="1" fontId="28" fillId="42" borderId="10" xfId="0" applyNumberFormat="1" applyFont="1" applyFill="1" applyBorder="1" applyAlignment="1">
      <alignment horizontal="center" vertical="center"/>
    </xf>
    <xf numFmtId="0" fontId="28" fillId="41" borderId="11" xfId="0" applyFont="1" applyFill="1" applyBorder="1" applyAlignment="1">
      <alignment horizontal="center" vertical="center"/>
    </xf>
    <xf numFmtId="165" fontId="28" fillId="42" borderId="0" xfId="0" applyNumberFormat="1" applyFont="1" applyFill="1" applyBorder="1" applyAlignment="1">
      <alignment horizontal="center" vertical="center"/>
    </xf>
    <xf numFmtId="1" fontId="28" fillId="42" borderId="0" xfId="0" applyNumberFormat="1" applyFont="1" applyFill="1" applyBorder="1" applyAlignment="1">
      <alignment horizontal="center" vertical="center"/>
    </xf>
    <xf numFmtId="1" fontId="28" fillId="42" borderId="11" xfId="0" applyNumberFormat="1" applyFont="1" applyFill="1" applyBorder="1" applyAlignment="1">
      <alignment horizontal="center" vertical="center"/>
    </xf>
    <xf numFmtId="165" fontId="27" fillId="42" borderId="15" xfId="0" applyNumberFormat="1" applyFont="1" applyFill="1" applyBorder="1" applyAlignment="1">
      <alignment horizontal="center" vertical="center"/>
    </xf>
    <xf numFmtId="165" fontId="27" fillId="42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right"/>
    </xf>
    <xf numFmtId="4" fontId="28" fillId="36" borderId="10" xfId="47" applyNumberFormat="1" applyFont="1" applyFill="1" applyBorder="1" applyAlignment="1" applyProtection="1">
      <alignment horizontal="right" vertical="center"/>
      <protection locked="0"/>
    </xf>
    <xf numFmtId="2" fontId="28" fillId="0" borderId="10" xfId="1" applyNumberFormat="1" applyFont="1" applyFill="1" applyBorder="1" applyAlignment="1" applyProtection="1">
      <alignment horizontal="right" vertical="center"/>
      <protection locked="0"/>
    </xf>
    <xf numFmtId="2" fontId="28" fillId="36" borderId="10" xfId="1" applyNumberFormat="1" applyFont="1" applyFill="1" applyBorder="1" applyAlignment="1" applyProtection="1">
      <alignment horizontal="right" vertical="center"/>
      <protection locked="0"/>
    </xf>
    <xf numFmtId="2" fontId="28" fillId="42" borderId="10" xfId="1" applyNumberFormat="1" applyFont="1" applyFill="1" applyBorder="1" applyAlignment="1" applyProtection="1">
      <alignment horizontal="right" vertical="center"/>
      <protection locked="0"/>
    </xf>
    <xf numFmtId="0" fontId="38" fillId="0" borderId="15" xfId="44" applyFont="1" applyFill="1" applyBorder="1"/>
    <xf numFmtId="0" fontId="27" fillId="0" borderId="15" xfId="47" applyFont="1" applyFill="1" applyBorder="1" applyAlignment="1" applyProtection="1">
      <alignment horizontal="left" vertical="center" indent="1"/>
      <protection locked="0"/>
    </xf>
    <xf numFmtId="3" fontId="27" fillId="0" borderId="15" xfId="47" applyNumberFormat="1" applyFont="1" applyFill="1" applyBorder="1" applyAlignment="1" applyProtection="1">
      <alignment horizontal="right" vertical="center"/>
      <protection locked="0"/>
    </xf>
    <xf numFmtId="165" fontId="30" fillId="42" borderId="0" xfId="0" applyNumberFormat="1" applyFont="1" applyFill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42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indent="1"/>
    </xf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33" fillId="0" borderId="0" xfId="0" applyFont="1" applyFill="1" applyBorder="1" applyAlignment="1">
      <alignment horizontal="left" vertical="center"/>
    </xf>
    <xf numFmtId="0" fontId="28" fillId="41" borderId="10" xfId="0" applyFont="1" applyFill="1" applyBorder="1" applyAlignment="1">
      <alignment horizontal="center" vertical="center" wrapText="1"/>
    </xf>
    <xf numFmtId="164" fontId="27" fillId="42" borderId="1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0" fontId="28" fillId="35" borderId="0" xfId="0" applyFont="1" applyFill="1" applyBorder="1" applyAlignment="1">
      <alignment vertical="center"/>
    </xf>
    <xf numFmtId="165" fontId="28" fillId="35" borderId="0" xfId="0" applyNumberFormat="1" applyFont="1" applyFill="1" applyBorder="1" applyAlignment="1">
      <alignment horizontal="center" vertical="center"/>
    </xf>
    <xf numFmtId="165" fontId="28" fillId="41" borderId="0" xfId="0" applyNumberFormat="1" applyFont="1" applyFill="1" applyBorder="1" applyAlignment="1">
      <alignment horizontal="center" vertical="center"/>
    </xf>
    <xf numFmtId="3" fontId="28" fillId="35" borderId="0" xfId="0" applyNumberFormat="1" applyFont="1" applyFill="1" applyBorder="1" applyAlignment="1">
      <alignment horizontal="center" vertical="center"/>
    </xf>
    <xf numFmtId="3" fontId="28" fillId="41" borderId="0" xfId="0" applyNumberFormat="1" applyFont="1" applyFill="1" applyBorder="1" applyAlignment="1">
      <alignment horizontal="center" vertical="center"/>
    </xf>
    <xf numFmtId="164" fontId="30" fillId="42" borderId="0" xfId="0" applyNumberFormat="1" applyFont="1" applyFill="1" applyBorder="1" applyAlignment="1">
      <alignment horizontal="center" vertical="center" wrapText="1"/>
    </xf>
    <xf numFmtId="164" fontId="27" fillId="4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164" fontId="28" fillId="0" borderId="0" xfId="0" applyNumberFormat="1" applyFont="1" applyBorder="1" applyAlignment="1">
      <alignment horizontal="center" vertical="center"/>
    </xf>
    <xf numFmtId="164" fontId="28" fillId="42" borderId="0" xfId="0" applyNumberFormat="1" applyFont="1" applyFill="1" applyBorder="1" applyAlignment="1">
      <alignment horizontal="center" vertical="center"/>
    </xf>
    <xf numFmtId="49" fontId="54" fillId="0" borderId="0" xfId="0" applyNumberFormat="1" applyFont="1" applyFill="1" applyAlignment="1">
      <alignment horizontal="center" vertical="center"/>
    </xf>
    <xf numFmtId="0" fontId="28" fillId="41" borderId="20" xfId="0" applyFont="1" applyFill="1" applyBorder="1" applyAlignment="1">
      <alignment horizontal="center" vertical="center"/>
    </xf>
    <xf numFmtId="0" fontId="57" fillId="0" borderId="0" xfId="0" applyFont="1"/>
    <xf numFmtId="0" fontId="57" fillId="0" borderId="0" xfId="0" applyFont="1" applyBorder="1"/>
    <xf numFmtId="3" fontId="57" fillId="0" borderId="0" xfId="0" applyNumberFormat="1" applyFont="1" applyAlignment="1">
      <alignment horizontal="center"/>
    </xf>
    <xf numFmtId="164" fontId="27" fillId="42" borderId="11" xfId="0" applyNumberFormat="1" applyFont="1" applyFill="1" applyBorder="1" applyAlignment="1">
      <alignment horizontal="center"/>
    </xf>
    <xf numFmtId="3" fontId="27" fillId="0" borderId="15" xfId="0" applyNumberFormat="1" applyFont="1" applyFill="1" applyBorder="1" applyAlignment="1">
      <alignment horizontal="center" vertical="center"/>
    </xf>
    <xf numFmtId="164" fontId="27" fillId="0" borderId="15" xfId="0" applyNumberFormat="1" applyFont="1" applyFill="1" applyBorder="1" applyAlignment="1">
      <alignment horizontal="center" vertical="center"/>
    </xf>
    <xf numFmtId="1" fontId="28" fillId="0" borderId="15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 wrapText="1"/>
    </xf>
    <xf numFmtId="3" fontId="28" fillId="0" borderId="15" xfId="47" applyNumberFormat="1" applyFont="1" applyFill="1" applyBorder="1" applyAlignment="1" applyProtection="1">
      <alignment horizontal="right" vertical="center"/>
      <protection locked="0"/>
    </xf>
    <xf numFmtId="3" fontId="28" fillId="0" borderId="10" xfId="47" applyNumberFormat="1" applyFont="1" applyFill="1" applyBorder="1" applyAlignment="1" applyProtection="1">
      <alignment horizontal="right" vertical="center"/>
      <protection locked="0"/>
    </xf>
    <xf numFmtId="164" fontId="27" fillId="0" borderId="10" xfId="0" applyNumberFormat="1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 vertical="center" wrapText="1"/>
    </xf>
    <xf numFmtId="164" fontId="27" fillId="0" borderId="10" xfId="47" applyNumberFormat="1" applyFont="1" applyFill="1" applyBorder="1" applyAlignment="1" applyProtection="1">
      <alignment horizontal="right" vertical="center"/>
      <protection locked="0"/>
    </xf>
    <xf numFmtId="164" fontId="28" fillId="42" borderId="10" xfId="0" applyNumberFormat="1" applyFont="1" applyFill="1" applyBorder="1" applyAlignment="1">
      <alignment horizontal="center" vertical="center" wrapText="1"/>
    </xf>
    <xf numFmtId="3" fontId="28" fillId="42" borderId="1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Alignment="1">
      <alignment horizontal="center" vertical="center" wrapText="1"/>
    </xf>
    <xf numFmtId="165" fontId="30" fillId="0" borderId="0" xfId="0" applyNumberFormat="1" applyFont="1" applyFill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/>
    </xf>
    <xf numFmtId="1" fontId="28" fillId="42" borderId="10" xfId="1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/>
    <xf numFmtId="165" fontId="30" fillId="0" borderId="0" xfId="0" applyNumberFormat="1" applyFont="1" applyFill="1" applyAlignment="1">
      <alignment vertical="center"/>
    </xf>
    <xf numFmtId="0" fontId="50" fillId="0" borderId="0" xfId="86"/>
    <xf numFmtId="175" fontId="50" fillId="0" borderId="0" xfId="86" applyNumberFormat="1"/>
    <xf numFmtId="0" fontId="31" fillId="33" borderId="0" xfId="0" applyFont="1" applyFill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</cellXfs>
  <cellStyles count="87">
    <cellStyle name="20 % - zvýraznenie1" xfId="20" builtinId="30" customBuiltin="1"/>
    <cellStyle name="20 % - zvýraznenie1 2" xfId="68" xr:uid="{00000000-0005-0000-0000-000001000000}"/>
    <cellStyle name="20 % - zvýraznenie2" xfId="24" builtinId="34" customBuiltin="1"/>
    <cellStyle name="20 % - zvýraznenie2 2" xfId="70" xr:uid="{00000000-0005-0000-0000-000003000000}"/>
    <cellStyle name="20 % - zvýraznenie3" xfId="28" builtinId="38" customBuiltin="1"/>
    <cellStyle name="20 % - zvýraznenie3 2" xfId="72" xr:uid="{00000000-0005-0000-0000-000005000000}"/>
    <cellStyle name="20 % - zvýraznenie4" xfId="32" builtinId="42" customBuiltin="1"/>
    <cellStyle name="20 % - zvýraznenie4 2" xfId="74" xr:uid="{00000000-0005-0000-0000-000007000000}"/>
    <cellStyle name="20 % - zvýraznenie5" xfId="36" builtinId="46" customBuiltin="1"/>
    <cellStyle name="20 % - zvýraznenie5 2" xfId="76" xr:uid="{00000000-0005-0000-0000-000009000000}"/>
    <cellStyle name="20 % - zvýraznenie6" xfId="40" builtinId="50" customBuiltin="1"/>
    <cellStyle name="20 % - zvýraznenie6 2" xfId="78" xr:uid="{00000000-0005-0000-0000-00000B000000}"/>
    <cellStyle name="40 % - zvýraznenie1" xfId="21" builtinId="31" customBuiltin="1"/>
    <cellStyle name="40 % - zvýraznenie1 2" xfId="69" xr:uid="{00000000-0005-0000-0000-00000D000000}"/>
    <cellStyle name="40 % - zvýraznenie2" xfId="25" builtinId="35" customBuiltin="1"/>
    <cellStyle name="40 % - zvýraznenie2 2" xfId="71" xr:uid="{00000000-0005-0000-0000-00000F000000}"/>
    <cellStyle name="40 % - zvýraznenie3" xfId="29" builtinId="39" customBuiltin="1"/>
    <cellStyle name="40 % - zvýraznenie3 2" xfId="73" xr:uid="{00000000-0005-0000-0000-000011000000}"/>
    <cellStyle name="40 % - zvýraznenie4" xfId="33" builtinId="43" customBuiltin="1"/>
    <cellStyle name="40 % - zvýraznenie4 2" xfId="75" xr:uid="{00000000-0005-0000-0000-000013000000}"/>
    <cellStyle name="40 % - zvýraznenie5" xfId="37" builtinId="47" customBuiltin="1"/>
    <cellStyle name="40 % - zvýraznenie5 2" xfId="77" xr:uid="{00000000-0005-0000-0000-000015000000}"/>
    <cellStyle name="40 % - zvýraznenie6" xfId="41" builtinId="51" customBuiltin="1"/>
    <cellStyle name="40 % - zvýraznenie6 2" xfId="79" xr:uid="{00000000-0005-0000-0000-000017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 2 2" xfId="55" xr:uid="{00000000-0005-0000-0000-00001E000000}"/>
    <cellStyle name="Čiarka 3" xfId="54" xr:uid="{00000000-0005-0000-0000-00001F000000}"/>
    <cellStyle name="Dobrá" xfId="7" builtinId="26" customBuiltin="1"/>
    <cellStyle name="Excel Built-in Normal" xfId="83" xr:uid="{00000000-0005-0000-0000-000021000000}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al 45" xfId="61" xr:uid="{00000000-0005-0000-0000-000029000000}"/>
    <cellStyle name="Normal 8" xfId="44" xr:uid="{00000000-0005-0000-0000-00002A000000}"/>
    <cellStyle name="Normal_TAB2 2" xfId="45" xr:uid="{00000000-0005-0000-0000-00002B000000}"/>
    <cellStyle name="Normálna" xfId="0" builtinId="0" customBuiltin="1"/>
    <cellStyle name="Normálna 11" xfId="46" xr:uid="{00000000-0005-0000-0000-00002D000000}"/>
    <cellStyle name="Normálna 2" xfId="82" xr:uid="{00000000-0005-0000-0000-00002E000000}"/>
    <cellStyle name="Normálna 2 2" xfId="47" xr:uid="{00000000-0005-0000-0000-00002F000000}"/>
    <cellStyle name="Normálna 3" xfId="48" xr:uid="{00000000-0005-0000-0000-000030000000}"/>
    <cellStyle name="Normálna 3 2" xfId="49" xr:uid="{00000000-0005-0000-0000-000031000000}"/>
    <cellStyle name="Normálna 3 3" xfId="80" xr:uid="{00000000-0005-0000-0000-000032000000}"/>
    <cellStyle name="Normálna 4" xfId="84" xr:uid="{00000000-0005-0000-0000-000033000000}"/>
    <cellStyle name="Normálna 5" xfId="85" xr:uid="{00000000-0005-0000-0000-000034000000}"/>
    <cellStyle name="Normálna 6" xfId="86" xr:uid="{00000000-0005-0000-0000-000035000000}"/>
    <cellStyle name="normálne 10" xfId="50" xr:uid="{00000000-0005-0000-0000-000036000000}"/>
    <cellStyle name="Normálne 11" xfId="63" xr:uid="{00000000-0005-0000-0000-000037000000}"/>
    <cellStyle name="Normálne 12" xfId="64" xr:uid="{00000000-0005-0000-0000-000038000000}"/>
    <cellStyle name="Normálne 13" xfId="65" xr:uid="{00000000-0005-0000-0000-000039000000}"/>
    <cellStyle name="Normálne 14" xfId="66" xr:uid="{00000000-0005-0000-0000-00003A000000}"/>
    <cellStyle name="Normálne 2" xfId="52" xr:uid="{00000000-0005-0000-0000-00003B000000}"/>
    <cellStyle name="normálne 2 2" xfId="81" xr:uid="{00000000-0005-0000-0000-00003C000000}"/>
    <cellStyle name="Normálne 3" xfId="53" xr:uid="{00000000-0005-0000-0000-00003D000000}"/>
    <cellStyle name="Normálne 4" xfId="56" xr:uid="{00000000-0005-0000-0000-00003E000000}"/>
    <cellStyle name="Normálne 5" xfId="57" xr:uid="{00000000-0005-0000-0000-00003F000000}"/>
    <cellStyle name="Normálne 6" xfId="58" xr:uid="{00000000-0005-0000-0000-000040000000}"/>
    <cellStyle name="Normálne 7" xfId="59" xr:uid="{00000000-0005-0000-0000-000041000000}"/>
    <cellStyle name="Normálne 8" xfId="60" xr:uid="{00000000-0005-0000-0000-000042000000}"/>
    <cellStyle name="Normálne 9" xfId="62" xr:uid="{00000000-0005-0000-0000-000043000000}"/>
    <cellStyle name="normálne 9_Tabulky IFP_casove rady-request_20111102_" xfId="51" xr:uid="{00000000-0005-0000-0000-000044000000}"/>
    <cellStyle name="Percentá" xfId="1" builtinId="5" customBuiltin="1"/>
    <cellStyle name="Poznámka" xfId="16" builtinId="10" customBuiltin="1"/>
    <cellStyle name="Poznámka 2" xfId="67" xr:uid="{00000000-0005-0000-0000-000047000000}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63" Type="http://schemas.openxmlformats.org/officeDocument/2006/relationships/externalLink" Target="externalLinks/externalLink48.xml"/><Relationship Id="rId68" Type="http://schemas.openxmlformats.org/officeDocument/2006/relationships/externalLink" Target="externalLinks/externalLink5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51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6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49.xml"/><Relationship Id="rId69" Type="http://schemas.openxmlformats.org/officeDocument/2006/relationships/externalLink" Target="externalLinks/externalLink5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52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47.xml"/><Relationship Id="rId70" Type="http://schemas.openxmlformats.org/officeDocument/2006/relationships/externalLink" Target="externalLinks/externalLink5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externalLink" Target="externalLinks/externalLink45.xml"/><Relationship Id="rId65" Type="http://schemas.openxmlformats.org/officeDocument/2006/relationships/externalLink" Target="externalLinks/externalLink50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Relationship Id="rId34" Type="http://schemas.openxmlformats.org/officeDocument/2006/relationships/externalLink" Target="externalLinks/externalLink19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Základné ukazovatele'!$M$32</c:f>
              <c:strCache>
                <c:ptCount val="1"/>
                <c:pt idx="0">
                  <c:v>Dosiahnutá konsolidácia (7-ročný kĺzavý priemer)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 Základné ukazovatele'!$P$32:$AE$32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BD2-4864-93C8-3193A8AB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410728"/>
        <c:axId val="635411120"/>
      </c:barChart>
      <c:lineChart>
        <c:grouping val="standard"/>
        <c:varyColors val="0"/>
        <c:ser>
          <c:idx val="1"/>
          <c:order val="1"/>
          <c:tx>
            <c:strRef>
              <c:f>'1. Základné ukazovatele'!$M$33</c:f>
              <c:strCache>
                <c:ptCount val="1"/>
                <c:pt idx="0">
                  <c:v>Maximálna požadovaná konsolidácia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'1. Základné ukazovatele'!$P$33:$AE$33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D2-4864-93C8-3193A8AB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10728"/>
        <c:axId val="635411120"/>
      </c:lineChart>
      <c:catAx>
        <c:axId val="635410728"/>
        <c:scaling>
          <c:orientation val="minMax"/>
        </c:scaling>
        <c:delete val="0"/>
        <c:axPos val="b"/>
        <c:numFmt formatCode="#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1120"/>
        <c:crosses val="autoZero"/>
        <c:auto val="1"/>
        <c:lblAlgn val="ctr"/>
        <c:lblOffset val="100"/>
        <c:noMultiLvlLbl val="0"/>
      </c:catAx>
      <c:valAx>
        <c:axId val="6354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Základné ukazovatele'!$M$32</c:f>
              <c:strCache>
                <c:ptCount val="1"/>
                <c:pt idx="0">
                  <c:v>Dosiahnutá konsolidácia (7-ročný kĺzavý priemer)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 Základné ukazovatele'!$P$32:$AE$32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B1-4B8F-95DB-77AAEB7F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410728"/>
        <c:axId val="635411120"/>
      </c:barChart>
      <c:lineChart>
        <c:grouping val="standard"/>
        <c:varyColors val="0"/>
        <c:ser>
          <c:idx val="1"/>
          <c:order val="1"/>
          <c:tx>
            <c:strRef>
              <c:f>'1. Základné ukazovatele'!$M$33</c:f>
              <c:strCache>
                <c:ptCount val="1"/>
                <c:pt idx="0">
                  <c:v>Maximálna požadovaná konsolidácia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'1. Základné ukazovatele'!$P$33:$AE$33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B1-4B8F-95DB-77AAEB7F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10728"/>
        <c:axId val="635411120"/>
      </c:lineChart>
      <c:catAx>
        <c:axId val="635410728"/>
        <c:scaling>
          <c:orientation val="minMax"/>
        </c:scaling>
        <c:delete val="0"/>
        <c:axPos val="b"/>
        <c:numFmt formatCode="#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1120"/>
        <c:crosses val="autoZero"/>
        <c:auto val="1"/>
        <c:lblAlgn val="ctr"/>
        <c:lblOffset val="100"/>
        <c:noMultiLvlLbl val="0"/>
      </c:catAx>
      <c:valAx>
        <c:axId val="6354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514349</xdr:colOff>
      <xdr:row>38</xdr:row>
      <xdr:rowOff>9525</xdr:rowOff>
    </xdr:from>
    <xdr:to>
      <xdr:col>27</xdr:col>
      <xdr:colOff>285750</xdr:colOff>
      <xdr:row>63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219075</xdr:colOff>
      <xdr:row>65</xdr:row>
      <xdr:rowOff>85725</xdr:rowOff>
    </xdr:from>
    <xdr:to>
      <xdr:col>18</xdr:col>
      <xdr:colOff>88143</xdr:colOff>
      <xdr:row>67</xdr:row>
      <xdr:rowOff>137190</xdr:rowOff>
    </xdr:to>
    <xdr:sp macro="" textlink="">
      <xdr:nvSpPr>
        <xdr:cNvPr id="3" name="Textové po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335750" y="10934700"/>
          <a:ext cx="1726443" cy="375315"/>
        </a:xfrm>
        <a:prstGeom prst="rect">
          <a:avLst/>
        </a:prstGeom>
        <a:ln>
          <a:solidFill>
            <a:schemeClr val="accent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k-SK" sz="900" baseline="0">
              <a:latin typeface="Arial Narrow" panose="020B0606020202030204" pitchFamily="34" charset="0"/>
            </a:rPr>
            <a:t>Požadovaná konsolidácia pri plnení dlhovej brzdy</a:t>
          </a:r>
          <a:endParaRPr lang="sk-SK" sz="90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514349</xdr:colOff>
      <xdr:row>38</xdr:row>
      <xdr:rowOff>9525</xdr:rowOff>
    </xdr:from>
    <xdr:to>
      <xdr:col>27</xdr:col>
      <xdr:colOff>285750</xdr:colOff>
      <xdr:row>63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219075</xdr:colOff>
      <xdr:row>65</xdr:row>
      <xdr:rowOff>85725</xdr:rowOff>
    </xdr:from>
    <xdr:to>
      <xdr:col>18</xdr:col>
      <xdr:colOff>88143</xdr:colOff>
      <xdr:row>67</xdr:row>
      <xdr:rowOff>137190</xdr:rowOff>
    </xdr:to>
    <xdr:sp macro="" textlink="">
      <xdr:nvSpPr>
        <xdr:cNvPr id="3" name="Textové po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6411575" y="4857750"/>
          <a:ext cx="1726443" cy="0"/>
        </a:xfrm>
        <a:prstGeom prst="rect">
          <a:avLst/>
        </a:prstGeom>
        <a:ln>
          <a:solidFill>
            <a:schemeClr val="accent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k-SK" sz="900" baseline="0">
              <a:latin typeface="Arial Narrow" panose="020B0606020202030204" pitchFamily="34" charset="0"/>
            </a:rPr>
            <a:t>Požadovaná konsolidácia pri plnení dlhovej brzdy</a:t>
          </a:r>
          <a:endParaRPr lang="sk-SK" sz="9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PANTOLIN\My%20Local%20Documents\Slovenia\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2_FISKAL\03_Databaza\09_Fiskalne_indikatory_web\Fiskalne_indikatory_20121121.xml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FP_NEW\2_FISKAL\03_Databaza\09_Fiskalne_indikatory_web\Fiskalne_indikatory_20121121.xml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lovenia\SV%20MONITOR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REAL\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AL\CZYWP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E156\Money\Monetary%20Conditions\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E156\Money\Monetary%20Conditions\mcichart_core_in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SVN\BOP\REER%20and%20competitiveness\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SVN\BOP\REER%20and%20competitiveness\Competitiven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shoobridge\Local%20Settings\Temporary%20Internet%20Files\OLK10\Charts\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lshoobridge\Local%20Settings\Temporary%20Internet%20Files\OLK10\Charts\Svk%20Charts%20Data%202005_curr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93A2\Macedonia\Missions\July2000\BriefingPaper\MacroframeworkJun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93A2\Macedonia\Missions\July2000\BriefingPaper\MacroframeworkJun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FIS\M-T%20fiscal%20June10%2020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FIS\M-T%20fiscal%20June10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O2\MKD\REP\TABLES\red98\Mk-red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O2\MKD\REP\TABLES\red98\Mk-red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zanninis\My%20Local%20Documents\Slovenia\CZE%20--%20Main%20Fiscal%20F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dtzanninis\My%20Local%20Documents\Slovenia\CZE%20--%20Main%20Fiscal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_130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38"/>
      <sheetName val="[MFLOW96.XLS]_WIN_TEMP_MFLOW_40"/>
      <sheetName val="[MFLOW96.XLS]_WIN_TEMP_MFLOW_41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48"/>
      <sheetName val="[MFLOW96.XLS]_WIN_TEMP_MFLOW_47"/>
      <sheetName val="[MFLOW96.XLS]_WIN_TEMP_MFLOW_49"/>
      <sheetName val="[MFLOW96.XLS]_WIN_TEMP_MFLOW_50"/>
      <sheetName val="[MFLOW96.XLS]_WIN_TEMP_MFLOW_53"/>
      <sheetName val="[MFLOW96.XLS]_WIN_TEMP_MFLOW_51"/>
      <sheetName val="[MFLOW96.XLS]_WIN_TEMP_MFLOW_52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59"/>
      <sheetName val="[MFLOW96.XLS]_WIN_TEMP_MFLOW_61"/>
      <sheetName val="[MFLOW96.XLS]_WIN_TEMP_MFLOW_60"/>
      <sheetName val="[MFLOW96.XLS]_WIN_TEMP_MFLOW_63"/>
      <sheetName val="[MFLOW96.XLS]_WIN_TEMP_MFLOW_62"/>
      <sheetName val="[MFLOW96.XLS]_WIN_TEMP_MFLOW_69"/>
      <sheetName val="[MFLOW96.XLS]_WIN_TEMP_MFLOW_64"/>
      <sheetName val="[MFLOW96.XLS]_WIN_TEMP_MFLOW_66"/>
      <sheetName val="[MFLOW96.XLS]_WIN_TEMP_MFLOW_65"/>
      <sheetName val="[MFLOW96.XLS]_WIN_TEMP_MFLOW_67"/>
      <sheetName val="[MFLOW96.XLS]_WIN_TEMP_MFLOW_68"/>
      <sheetName val="[MFLOW96.XLS]_WIN_TEMP_MFLOW_81"/>
      <sheetName val="[MFLOW96.XLS]_WIN_TEMP_MFLOW_70"/>
      <sheetName val="[MFLOW96.XLS]_WIN_TEMP_MFLOW_72"/>
      <sheetName val="[MFLOW96.XLS]_WIN_TEMP_MFLOW_71"/>
      <sheetName val="[MFLOW96.XLS]_WIN_TEMP_MFLOW_74"/>
      <sheetName val="[MFLOW96.XLS]_WIN_TEMP_MFLOW_73"/>
      <sheetName val="[MFLOW96.XLS]_WIN_TEMP_MFLOW_75"/>
      <sheetName val="[MFLOW96.XLS]_WIN_TEMP_MFLOW_76"/>
      <sheetName val="[MFLOW96.XLS]_WIN_TEMP_MFLOW_77"/>
      <sheetName val="[MFLOW96.XLS]_WIN_TEMP_MFLOW_78"/>
      <sheetName val="[MFLOW96.XLS]_WIN_TEMP_MFLOW_79"/>
      <sheetName val="[MFLOW96.XLS]_WIN_TEMP_MFLOW_80"/>
      <sheetName val="[MFLOW96.XLS]_WIN_TEMP_MFLOW_85"/>
      <sheetName val="[MFLOW96.XLS]_WIN_TEMP_MFLOW_83"/>
      <sheetName val="[MFLOW96.XLS]_WIN_TEMP_MFLOW_82"/>
      <sheetName val="[MFLOW96.XLS]_WIN_TEMP_MFLOW_84"/>
      <sheetName val="[MFLOW96.XLS]_WIN_TEMP_MFLO_125"/>
      <sheetName val="[MFLOW96.XLS]_WIN_TEMP_MFLOW_88"/>
      <sheetName val="[MFLOW96.XLS]_WIN_TEMP_MFLOW_86"/>
      <sheetName val="[MFLOW96.XLS]_WIN_TEMP_MFLOW_87"/>
      <sheetName val="[MFLOW96.XLS]_WIN_TEMP_MFLOW_89"/>
      <sheetName val="[MFLOW96.XLS]_WIN_TEMP_MFLOW_90"/>
      <sheetName val="[MFLOW96.XLS]_WIN_TEMP_MFLOW_99"/>
      <sheetName val="[MFLOW96.XLS]_WIN_TEMP_MFLOW_94"/>
      <sheetName val="[MFLOW96.XLS]_WIN_TEMP_MFLOW_92"/>
      <sheetName val="[MFLOW96.XLS]_WIN_TEMP_MFLOW_91"/>
      <sheetName val="[MFLOW96.XLS]_WIN_TEMP_MFLOW_93"/>
      <sheetName val="[MFLOW96.XLS]_WIN_TEMP_MFLOW_95"/>
      <sheetName val="[MFLOW96.XLS]_WIN_TEMP_MFLOW_98"/>
      <sheetName val="[MFLOW96.XLS]_WIN_TEMP_MFLOW_96"/>
      <sheetName val="[MFLOW96.XLS]_WIN_TEMP_MFLOW_97"/>
      <sheetName val="[MFLOW96.XLS]_WIN_TEMP_MFLO_100"/>
      <sheetName val="[MFLOW96.XLS]_WIN_TEMP_MFLO_101"/>
      <sheetName val="[MFLOW96.XLS]_WIN_TEMP_MFLO_102"/>
      <sheetName val="[MFLOW96.XLS]_WIN_TEMP_MFLO_107"/>
      <sheetName val="[MFLOW96.XLS]_WIN_TEMP_MFLO_103"/>
      <sheetName val="[MFLOW96.XLS]_WIN_TEMP_MFLO_105"/>
      <sheetName val="[MFLOW96.XLS]_WIN_TEMP_MFLO_104"/>
      <sheetName val="[MFLOW96.XLS]_WIN_TEMP_MFLO_106"/>
      <sheetName val="[MFLOW96.XLS]_WIN_TEMP_MFLO_108"/>
      <sheetName val="[MFLOW96.XLS]_WIN_TEMP_MFLO_110"/>
      <sheetName val="[MFLOW96.XLS]_WIN_TEMP_MFLO_109"/>
      <sheetName val="[MFLOW96.XLS]_WIN_TEMP_MFLO_111"/>
      <sheetName val="[MFLOW96.XLS]_WIN_TEMP_MFLO_112"/>
      <sheetName val="[MFLOW96.XLS]_WIN_TEMP_MFLO_113"/>
      <sheetName val="[MFLOW96.XLS]_WIN_TEMP_MFLO_114"/>
      <sheetName val="[MFLOW96.XLS]_WIN_TEMP_MFLO_115"/>
      <sheetName val="[MFLOW96.XLS]_WIN_TEMP_MFLO_116"/>
      <sheetName val="[MFLOW96.XLS]_WIN_TEMP_MFLO_121"/>
      <sheetName val="[MFLOW96.XLS]_WIN_TEMP_MFLO_120"/>
      <sheetName val="[MFLOW96.XLS]_WIN_TEMP_MFLO_117"/>
      <sheetName val="[MFLOW96.XLS]_WIN_TEMP_MFLO_119"/>
      <sheetName val="[MFLOW96.XLS]_WIN_TEMP_MFLO_118"/>
      <sheetName val="[MFLOW96.XLS]_WIN_TEMP_MFLO_122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8"/>
      <sheetName val="[MFLOW96.XLS]_WIN_TEMP_MFLO_127"/>
      <sheetName val="[MFLOW96.XLS]_WIN_TEMP_MFLO_131"/>
      <sheetName val="[MFLOW96.XLS]_WIN_TEMP_MFLO_132"/>
      <sheetName val="[MFLOW96.XLS]_WIN_TEMP_MFLO_133"/>
      <sheetName val="[MFLOW96.XLS]_WIN_TEMP_MFLO_137"/>
      <sheetName val="[MFLOW96.XLS]_WIN_TEMP_MFLO_134"/>
      <sheetName val="[MFLOW96.XLS]_WIN_TEMP_MFLO_135"/>
      <sheetName val="[MFLOW96.XLS]_WIN_TEMP_MFLO_136"/>
      <sheetName val="[MFLOW96.XLS]_WIN_TEMP_MFLO_138"/>
      <sheetName val="[MFLOW96.XLS]_WIN_TEMP_MFLO_149"/>
      <sheetName val="[MFLOW96.XLS]_WIN_TEMP_MFLO_142"/>
      <sheetName val="[MFLOW96.XLS]_WIN_TEMP_MFLO_139"/>
      <sheetName val="[MFLOW96.XLS]_WIN_TEMP_MFLO_141"/>
      <sheetName val="[MFLOW96.XLS]_WIN_TEMP_MFLO_140"/>
      <sheetName val="[MFLOW96.XLS]_WIN_TEMP_MFLO_144"/>
      <sheetName val="[MFLOW96.XLS]_WIN_TEMP_MFLO_143"/>
      <sheetName val="[MFLOW96.XLS]_WIN_TEMP_MFLO_145"/>
      <sheetName val="[MFLOW96.XLS]_WIN_TEMP_MFLO_147"/>
      <sheetName val="[MFLOW96.XLS]_WIN_TEMP_MFLO_146"/>
      <sheetName val="[MFLOW96.XLS]_WIN_TEMP_MFLO_148"/>
      <sheetName val="[MFLOW96.XLS]_WIN_TEMP_MFLO_166"/>
      <sheetName val="[MFLOW96.XLS]_WIN_TEMP_MFLO_151"/>
      <sheetName val="[MFLOW96.XLS]_WIN_TEMP_MFLO_150"/>
      <sheetName val="[MFLOW96.XLS]_WIN_TEMP_MFLO_152"/>
      <sheetName val="[MFLOW96.XLS]_WIN_TEMP_MFLO_153"/>
      <sheetName val="[MFLOW96.XLS]_WIN_TEMP_MFLO_154"/>
      <sheetName val="[MFLOW96.XLS]_WIN_TEMP_MFLO_161"/>
      <sheetName val="[MFLOW96.XLS]_WIN_TEMP_MFLO_156"/>
      <sheetName val="[MFLOW96.XLS]_WIN_TEMP_MFLO_155"/>
      <sheetName val="[MFLOW96.XLS]_WIN_TEMP_MFLO_157"/>
      <sheetName val="[MFLOW96.XLS]_WIN_TEMP_MFLO_158"/>
      <sheetName val="[MFLOW96.XLS]_WIN_TEMP_MFLO_159"/>
      <sheetName val="[MFLOW96.XLS]_WIN_TEMP_MFLO_160"/>
      <sheetName val="[MFLOW96.XLS]_WIN_TEMP_MFLO_164"/>
      <sheetName val="[MFLOW96.XLS]_WIN_TEMP_MFLO_162"/>
      <sheetName val="[MFLOW96.XLS]_WIN_TEMP_MFLO_163"/>
      <sheetName val="[MFLOW96.XLS]_WIN_TEMP_MFLO_165"/>
      <sheetName val="[MFLOW96.XLS]_WIN_TEMP_MFLO_170"/>
      <sheetName val="[MFLOW96.XLS]_WIN_TEMP_MFLO_167"/>
      <sheetName val="[MFLOW96.XLS]_WIN_TEMP_MFLO_169"/>
      <sheetName val="[MFLOW96.XLS]_WIN_TEMP_MFLO_168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kalne_indikatory_20121121"/>
    </sheetNames>
    <definedNames>
      <definedName name="aaaaaaaaaaaaaa"/>
      <definedName name="bbbbbbbbbbbbbb"/>
      <definedName name="BFLD_DF"/>
      <definedName name="ggggggg"/>
      <definedName name="hhhhhhh"/>
      <definedName name="NTDD_RG"/>
      <definedName name="TTTTTTTTTTTT"/>
      <definedName name="UUUUUUUUUUU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kalne_indikatory_20121121"/>
    </sheetNames>
    <definedNames>
      <definedName name="aaaaaaaaaaaaaa"/>
      <definedName name="bbbbbbbbbbbbbb"/>
      <definedName name="BFLD_DF"/>
      <definedName name="ggggggg"/>
      <definedName name="hhhhhhh"/>
      <definedName name="NTDD_RG"/>
      <definedName name="TTTTTTTTTTTT"/>
      <definedName name="UUUUUUUUUUU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#VALUE!</v>
          </cell>
          <cell r="U3" t="e">
            <v>#VALUE!</v>
          </cell>
          <cell r="V3" t="e">
            <v>#VALUE!</v>
          </cell>
          <cell r="W3" t="e">
            <v>#VALUE!</v>
          </cell>
          <cell r="X3" t="e">
            <v>#VALUE!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#VALUE!</v>
          </cell>
          <cell r="U4" t="e">
            <v>#VALUE!</v>
          </cell>
          <cell r="V4" t="e">
            <v>#VALUE!</v>
          </cell>
          <cell r="W4" t="e">
            <v>#VALUE!</v>
          </cell>
          <cell r="X4" t="e">
            <v>#VALUE!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#VALUE!</v>
          </cell>
          <cell r="U5" t="e">
            <v>#VALUE!</v>
          </cell>
          <cell r="V5" t="e">
            <v>#VALUE!</v>
          </cell>
          <cell r="W5" t="e">
            <v>#VALUE!</v>
          </cell>
          <cell r="X5" t="e">
            <v>#VALUE!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#VALUE!</v>
          </cell>
          <cell r="U6" t="e">
            <v>#VALUE!</v>
          </cell>
          <cell r="V6" t="e">
            <v>#VALUE!</v>
          </cell>
          <cell r="W6" t="e">
            <v>#VALUE!</v>
          </cell>
          <cell r="X6" t="e">
            <v>#VALUE!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#VALUE!</v>
          </cell>
          <cell r="U7" t="e">
            <v>#VALUE!</v>
          </cell>
          <cell r="V7" t="e">
            <v>#VALUE!</v>
          </cell>
          <cell r="W7" t="e">
            <v>#VALUE!</v>
          </cell>
          <cell r="X7" t="e">
            <v>#VALUE!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#VALUE!</v>
          </cell>
          <cell r="U8" t="e">
            <v>#VALUE!</v>
          </cell>
          <cell r="V8" t="e">
            <v>#VALUE!</v>
          </cell>
          <cell r="W8" t="e">
            <v>#VALUE!</v>
          </cell>
          <cell r="X8" t="e">
            <v>#VALUE!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  <cell r="X30" t="e">
            <v>#VALUE!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#VALUE!</v>
          </cell>
          <cell r="T32" t="e">
            <v>#VALUE!</v>
          </cell>
          <cell r="U32" t="e">
            <v>#VALUE!</v>
          </cell>
          <cell r="V32" t="e">
            <v>#VALUE!</v>
          </cell>
          <cell r="W32" t="e">
            <v>#VALUE!</v>
          </cell>
          <cell r="X32" t="e">
            <v>#VALUE!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#VALUE!</v>
          </cell>
          <cell r="U43" t="e">
            <v>#VALUE!</v>
          </cell>
          <cell r="V43" t="e">
            <v>#VALUE!</v>
          </cell>
          <cell r="W43" t="e">
            <v>#VALUE!</v>
          </cell>
          <cell r="X43" t="e">
            <v>#VALUE!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#VALUE!</v>
          </cell>
          <cell r="U47" t="e">
            <v>#VALUE!</v>
          </cell>
          <cell r="V47" t="e">
            <v>#VALUE!</v>
          </cell>
          <cell r="W47" t="e">
            <v>#VALUE!</v>
          </cell>
          <cell r="X47" t="e">
            <v>#VALUE!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#VALUE!</v>
          </cell>
          <cell r="T18" t="e">
            <v>#VALUE!</v>
          </cell>
          <cell r="U18" t="e">
            <v>#VALUE!</v>
          </cell>
          <cell r="V18" t="e">
            <v>#VALUE!</v>
          </cell>
          <cell r="W18" t="e">
            <v>#VALUE!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#VALUE!</v>
          </cell>
          <cell r="T19" t="e">
            <v>#VALUE!</v>
          </cell>
          <cell r="U19" t="e">
            <v>#VALUE!</v>
          </cell>
          <cell r="V19" t="e">
            <v>#VALUE!</v>
          </cell>
          <cell r="W19" t="e">
            <v>#VALUE!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#VALUE!</v>
          </cell>
          <cell r="T20" t="e">
            <v>#VALUE!</v>
          </cell>
          <cell r="U20" t="e">
            <v>#VALUE!</v>
          </cell>
          <cell r="V20" t="e">
            <v>#VALUE!</v>
          </cell>
          <cell r="W20" t="e">
            <v>#VALUE!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#VALUE!</v>
          </cell>
          <cell r="T21" t="e">
            <v>#VALUE!</v>
          </cell>
          <cell r="U21" t="e">
            <v>#VALUE!</v>
          </cell>
          <cell r="V21" t="e">
            <v>#VALUE!</v>
          </cell>
          <cell r="W21" t="e">
            <v>#VALUE!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#VALUE!</v>
          </cell>
          <cell r="T25" t="e">
            <v>#VALUE!</v>
          </cell>
          <cell r="U25" t="e">
            <v>#VALUE!</v>
          </cell>
          <cell r="V25" t="e">
            <v>#VALUE!</v>
          </cell>
          <cell r="W25" t="e">
            <v>#VALUE!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#VALUE!</v>
          </cell>
          <cell r="U33" t="e">
            <v>#VALUE!</v>
          </cell>
          <cell r="V33" t="e">
            <v>#VALUE!</v>
          </cell>
          <cell r="W33" t="e">
            <v>#VALUE!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#VALUE!</v>
          </cell>
          <cell r="T42" t="e">
            <v>#VALUE!</v>
          </cell>
          <cell r="U42" t="e">
            <v>#VALUE!</v>
          </cell>
          <cell r="V42" t="e">
            <v>#VALUE!</v>
          </cell>
          <cell r="W42" t="e">
            <v>#VALUE!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#VALUE!</v>
          </cell>
          <cell r="T44" t="e">
            <v>#VALUE!</v>
          </cell>
          <cell r="U44" t="e">
            <v>#VALUE!</v>
          </cell>
          <cell r="V44" t="e">
            <v>#VALUE!</v>
          </cell>
          <cell r="W44" t="e">
            <v>#VALUE!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#VALUE!</v>
          </cell>
          <cell r="T45" t="e">
            <v>#VALUE!</v>
          </cell>
          <cell r="U45" t="e">
            <v>#VALUE!</v>
          </cell>
          <cell r="V45" t="e">
            <v>#VALUE!</v>
          </cell>
          <cell r="W45" t="e">
            <v>#VALUE!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#VALUE!</v>
          </cell>
          <cell r="T46" t="e">
            <v>#VALUE!</v>
          </cell>
          <cell r="U46" t="e">
            <v>#VALUE!</v>
          </cell>
          <cell r="V46" t="e">
            <v>#VALUE!</v>
          </cell>
          <cell r="W46" t="e">
            <v>#VALUE!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#VALUE!</v>
          </cell>
          <cell r="T51" t="e">
            <v>#VALUE!</v>
          </cell>
          <cell r="U51" t="e">
            <v>#VALUE!</v>
          </cell>
          <cell r="V51" t="e">
            <v>#VALUE!</v>
          </cell>
          <cell r="W51" t="e">
            <v>#VALUE!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#VALUE!</v>
          </cell>
          <cell r="T78" t="e">
            <v>#VALUE!</v>
          </cell>
          <cell r="U78" t="e">
            <v>#VALUE!</v>
          </cell>
          <cell r="V78" t="e">
            <v>#VALUE!</v>
          </cell>
          <cell r="W78" t="e">
            <v>#VALUE!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#VALUE!</v>
          </cell>
          <cell r="T79" t="e">
            <v>#VALUE!</v>
          </cell>
          <cell r="U79" t="e">
            <v>#VALUE!</v>
          </cell>
          <cell r="V79" t="e">
            <v>#VALUE!</v>
          </cell>
          <cell r="W79" t="e">
            <v>#VALUE!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#VALUE!</v>
          </cell>
          <cell r="T80" t="e">
            <v>#VALUE!</v>
          </cell>
          <cell r="U80" t="e">
            <v>#VALUE!</v>
          </cell>
          <cell r="V80" t="e">
            <v>#VALUE!</v>
          </cell>
          <cell r="W80" t="e">
            <v>#VALUE!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#VALUE!</v>
          </cell>
          <cell r="T81" t="e">
            <v>#VALUE!</v>
          </cell>
          <cell r="U81" t="e">
            <v>#VALUE!</v>
          </cell>
          <cell r="V81" t="e">
            <v>#VALUE!</v>
          </cell>
          <cell r="W81" t="e">
            <v>#VALUE!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#VALUE!</v>
          </cell>
          <cell r="T85" t="e">
            <v>#VALUE!</v>
          </cell>
          <cell r="U85" t="e">
            <v>#VALUE!</v>
          </cell>
          <cell r="V85" t="e">
            <v>#VALUE!</v>
          </cell>
          <cell r="W85" t="e">
            <v>#VALUE!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#VALUE!</v>
          </cell>
          <cell r="T90" t="e">
            <v>#VALUE!</v>
          </cell>
          <cell r="U90" t="e">
            <v>#VALUE!</v>
          </cell>
          <cell r="V90" t="e">
            <v>#VALUE!</v>
          </cell>
          <cell r="W90" t="e">
            <v>#VALUE!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#VALUE!</v>
          </cell>
          <cell r="U93" t="e">
            <v>#VALUE!</v>
          </cell>
          <cell r="V93" t="e">
            <v>#VALUE!</v>
          </cell>
          <cell r="W93" t="e">
            <v>#VALUE!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#VALUE!</v>
          </cell>
          <cell r="T101" t="e">
            <v>#VALUE!</v>
          </cell>
          <cell r="U101" t="e">
            <v>#VALUE!</v>
          </cell>
          <cell r="V101" t="e">
            <v>#VALUE!</v>
          </cell>
          <cell r="W101" t="e">
            <v>#VALUE!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#VALUE!</v>
          </cell>
          <cell r="T103" t="e">
            <v>#VALUE!</v>
          </cell>
          <cell r="U103" t="e">
            <v>#VALUE!</v>
          </cell>
          <cell r="V103" t="e">
            <v>#VALUE!</v>
          </cell>
          <cell r="W103" t="e">
            <v>#VALUE!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#VALUE!</v>
          </cell>
          <cell r="T105" t="e">
            <v>#VALUE!</v>
          </cell>
          <cell r="U105" t="e">
            <v>#VALUE!</v>
          </cell>
          <cell r="V105" t="e">
            <v>#VALUE!</v>
          </cell>
          <cell r="W105" t="e">
            <v>#VALUE!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#VALUE!</v>
          </cell>
          <cell r="T107" t="e">
            <v>#VALUE!</v>
          </cell>
          <cell r="U107" t="e">
            <v>#VALUE!</v>
          </cell>
          <cell r="V107" t="e">
            <v>#VALUE!</v>
          </cell>
          <cell r="W107" t="e">
            <v>#VALUE!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#VALUE!</v>
          </cell>
          <cell r="T108" t="e">
            <v>#VALUE!</v>
          </cell>
          <cell r="U108" t="e">
            <v>#VALUE!</v>
          </cell>
          <cell r="V108" t="e">
            <v>#VALUE!</v>
          </cell>
          <cell r="W108" t="e">
            <v>#VALUE!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#VALUE!</v>
          </cell>
          <cell r="T109" t="e">
            <v>#VALUE!</v>
          </cell>
          <cell r="U109" t="e">
            <v>#VALUE!</v>
          </cell>
          <cell r="V109" t="e">
            <v>#VALUE!</v>
          </cell>
          <cell r="W109" t="e">
            <v>#VALUE!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#VALUE!</v>
          </cell>
          <cell r="U3" t="e">
            <v>#VALUE!</v>
          </cell>
          <cell r="V3" t="e">
            <v>#VALUE!</v>
          </cell>
          <cell r="W3" t="e">
            <v>#VALUE!</v>
          </cell>
          <cell r="X3" t="e">
            <v>#VALUE!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#VALUE!</v>
          </cell>
          <cell r="U4" t="e">
            <v>#VALUE!</v>
          </cell>
          <cell r="V4" t="e">
            <v>#VALUE!</v>
          </cell>
          <cell r="W4" t="e">
            <v>#VALUE!</v>
          </cell>
          <cell r="X4" t="e">
            <v>#VALUE!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#VALUE!</v>
          </cell>
          <cell r="U5" t="e">
            <v>#VALUE!</v>
          </cell>
          <cell r="V5" t="e">
            <v>#VALUE!</v>
          </cell>
          <cell r="W5" t="e">
            <v>#VALUE!</v>
          </cell>
          <cell r="X5" t="e">
            <v>#VALUE!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#VALUE!</v>
          </cell>
          <cell r="U6" t="e">
            <v>#VALUE!</v>
          </cell>
          <cell r="V6" t="e">
            <v>#VALUE!</v>
          </cell>
          <cell r="W6" t="e">
            <v>#VALUE!</v>
          </cell>
          <cell r="X6" t="e">
            <v>#VALUE!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#VALUE!</v>
          </cell>
          <cell r="U7" t="e">
            <v>#VALUE!</v>
          </cell>
          <cell r="V7" t="e">
            <v>#VALUE!</v>
          </cell>
          <cell r="W7" t="e">
            <v>#VALUE!</v>
          </cell>
          <cell r="X7" t="e">
            <v>#VALUE!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#VALUE!</v>
          </cell>
          <cell r="U8" t="e">
            <v>#VALUE!</v>
          </cell>
          <cell r="V8" t="e">
            <v>#VALUE!</v>
          </cell>
          <cell r="W8" t="e">
            <v>#VALUE!</v>
          </cell>
          <cell r="X8" t="e">
            <v>#VALUE!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  <cell r="X30" t="e">
            <v>#VALUE!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#VALUE!</v>
          </cell>
          <cell r="T32" t="e">
            <v>#VALUE!</v>
          </cell>
          <cell r="U32" t="e">
            <v>#VALUE!</v>
          </cell>
          <cell r="V32" t="e">
            <v>#VALUE!</v>
          </cell>
          <cell r="W32" t="e">
            <v>#VALUE!</v>
          </cell>
          <cell r="X32" t="e">
            <v>#VALUE!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#VALUE!</v>
          </cell>
          <cell r="U43" t="e">
            <v>#VALUE!</v>
          </cell>
          <cell r="V43" t="e">
            <v>#VALUE!</v>
          </cell>
          <cell r="W43" t="e">
            <v>#VALUE!</v>
          </cell>
          <cell r="X43" t="e">
            <v>#VALUE!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#VALUE!</v>
          </cell>
          <cell r="U47" t="e">
            <v>#VALUE!</v>
          </cell>
          <cell r="V47" t="e">
            <v>#VALUE!</v>
          </cell>
          <cell r="W47" t="e">
            <v>#VALUE!</v>
          </cell>
          <cell r="X47" t="e">
            <v>#VALUE!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#VALUE!</v>
          </cell>
          <cell r="T18" t="e">
            <v>#VALUE!</v>
          </cell>
          <cell r="U18" t="e">
            <v>#VALUE!</v>
          </cell>
          <cell r="V18" t="e">
            <v>#VALUE!</v>
          </cell>
          <cell r="W18" t="e">
            <v>#VALUE!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#VALUE!</v>
          </cell>
          <cell r="T19" t="e">
            <v>#VALUE!</v>
          </cell>
          <cell r="U19" t="e">
            <v>#VALUE!</v>
          </cell>
          <cell r="V19" t="e">
            <v>#VALUE!</v>
          </cell>
          <cell r="W19" t="e">
            <v>#VALUE!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#VALUE!</v>
          </cell>
          <cell r="T20" t="e">
            <v>#VALUE!</v>
          </cell>
          <cell r="U20" t="e">
            <v>#VALUE!</v>
          </cell>
          <cell r="V20" t="e">
            <v>#VALUE!</v>
          </cell>
          <cell r="W20" t="e">
            <v>#VALUE!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#VALUE!</v>
          </cell>
          <cell r="T21" t="e">
            <v>#VALUE!</v>
          </cell>
          <cell r="U21" t="e">
            <v>#VALUE!</v>
          </cell>
          <cell r="V21" t="e">
            <v>#VALUE!</v>
          </cell>
          <cell r="W21" t="e">
            <v>#VALUE!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#VALUE!</v>
          </cell>
          <cell r="T25" t="e">
            <v>#VALUE!</v>
          </cell>
          <cell r="U25" t="e">
            <v>#VALUE!</v>
          </cell>
          <cell r="V25" t="e">
            <v>#VALUE!</v>
          </cell>
          <cell r="W25" t="e">
            <v>#VALUE!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#VALUE!</v>
          </cell>
          <cell r="U33" t="e">
            <v>#VALUE!</v>
          </cell>
          <cell r="V33" t="e">
            <v>#VALUE!</v>
          </cell>
          <cell r="W33" t="e">
            <v>#VALUE!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#VALUE!</v>
          </cell>
          <cell r="T42" t="e">
            <v>#VALUE!</v>
          </cell>
          <cell r="U42" t="e">
            <v>#VALUE!</v>
          </cell>
          <cell r="V42" t="e">
            <v>#VALUE!</v>
          </cell>
          <cell r="W42" t="e">
            <v>#VALUE!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#VALUE!</v>
          </cell>
          <cell r="T44" t="e">
            <v>#VALUE!</v>
          </cell>
          <cell r="U44" t="e">
            <v>#VALUE!</v>
          </cell>
          <cell r="V44" t="e">
            <v>#VALUE!</v>
          </cell>
          <cell r="W44" t="e">
            <v>#VALUE!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#VALUE!</v>
          </cell>
          <cell r="T45" t="e">
            <v>#VALUE!</v>
          </cell>
          <cell r="U45" t="e">
            <v>#VALUE!</v>
          </cell>
          <cell r="V45" t="e">
            <v>#VALUE!</v>
          </cell>
          <cell r="W45" t="e">
            <v>#VALUE!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#VALUE!</v>
          </cell>
          <cell r="T46" t="e">
            <v>#VALUE!</v>
          </cell>
          <cell r="U46" t="e">
            <v>#VALUE!</v>
          </cell>
          <cell r="V46" t="e">
            <v>#VALUE!</v>
          </cell>
          <cell r="W46" t="e">
            <v>#VALUE!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#VALUE!</v>
          </cell>
          <cell r="T51" t="e">
            <v>#VALUE!</v>
          </cell>
          <cell r="U51" t="e">
            <v>#VALUE!</v>
          </cell>
          <cell r="V51" t="e">
            <v>#VALUE!</v>
          </cell>
          <cell r="W51" t="e">
            <v>#VALUE!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#VALUE!</v>
          </cell>
          <cell r="T78" t="e">
            <v>#VALUE!</v>
          </cell>
          <cell r="U78" t="e">
            <v>#VALUE!</v>
          </cell>
          <cell r="V78" t="e">
            <v>#VALUE!</v>
          </cell>
          <cell r="W78" t="e">
            <v>#VALUE!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#VALUE!</v>
          </cell>
          <cell r="T79" t="e">
            <v>#VALUE!</v>
          </cell>
          <cell r="U79" t="e">
            <v>#VALUE!</v>
          </cell>
          <cell r="V79" t="e">
            <v>#VALUE!</v>
          </cell>
          <cell r="W79" t="e">
            <v>#VALUE!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#VALUE!</v>
          </cell>
          <cell r="T80" t="e">
            <v>#VALUE!</v>
          </cell>
          <cell r="U80" t="e">
            <v>#VALUE!</v>
          </cell>
          <cell r="V80" t="e">
            <v>#VALUE!</v>
          </cell>
          <cell r="W80" t="e">
            <v>#VALUE!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#VALUE!</v>
          </cell>
          <cell r="T81" t="e">
            <v>#VALUE!</v>
          </cell>
          <cell r="U81" t="e">
            <v>#VALUE!</v>
          </cell>
          <cell r="V81" t="e">
            <v>#VALUE!</v>
          </cell>
          <cell r="W81" t="e">
            <v>#VALUE!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#VALUE!</v>
          </cell>
          <cell r="T85" t="e">
            <v>#VALUE!</v>
          </cell>
          <cell r="U85" t="e">
            <v>#VALUE!</v>
          </cell>
          <cell r="V85" t="e">
            <v>#VALUE!</v>
          </cell>
          <cell r="W85" t="e">
            <v>#VALUE!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#VALUE!</v>
          </cell>
          <cell r="T90" t="e">
            <v>#VALUE!</v>
          </cell>
          <cell r="U90" t="e">
            <v>#VALUE!</v>
          </cell>
          <cell r="V90" t="e">
            <v>#VALUE!</v>
          </cell>
          <cell r="W90" t="e">
            <v>#VALUE!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#VALUE!</v>
          </cell>
          <cell r="U93" t="e">
            <v>#VALUE!</v>
          </cell>
          <cell r="V93" t="e">
            <v>#VALUE!</v>
          </cell>
          <cell r="W93" t="e">
            <v>#VALUE!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#VALUE!</v>
          </cell>
          <cell r="T101" t="e">
            <v>#VALUE!</v>
          </cell>
          <cell r="U101" t="e">
            <v>#VALUE!</v>
          </cell>
          <cell r="V101" t="e">
            <v>#VALUE!</v>
          </cell>
          <cell r="W101" t="e">
            <v>#VALUE!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#VALUE!</v>
          </cell>
          <cell r="T103" t="e">
            <v>#VALUE!</v>
          </cell>
          <cell r="U103" t="e">
            <v>#VALUE!</v>
          </cell>
          <cell r="V103" t="e">
            <v>#VALUE!</v>
          </cell>
          <cell r="W103" t="e">
            <v>#VALUE!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#VALUE!</v>
          </cell>
          <cell r="T105" t="e">
            <v>#VALUE!</v>
          </cell>
          <cell r="U105" t="e">
            <v>#VALUE!</v>
          </cell>
          <cell r="V105" t="e">
            <v>#VALUE!</v>
          </cell>
          <cell r="W105" t="e">
            <v>#VALUE!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#VALUE!</v>
          </cell>
          <cell r="T107" t="e">
            <v>#VALUE!</v>
          </cell>
          <cell r="U107" t="e">
            <v>#VALUE!</v>
          </cell>
          <cell r="V107" t="e">
            <v>#VALUE!</v>
          </cell>
          <cell r="W107" t="e">
            <v>#VALUE!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#VALUE!</v>
          </cell>
          <cell r="T108" t="e">
            <v>#VALUE!</v>
          </cell>
          <cell r="U108" t="e">
            <v>#VALUE!</v>
          </cell>
          <cell r="V108" t="e">
            <v>#VALUE!</v>
          </cell>
          <cell r="W108" t="e">
            <v>#VALUE!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#VALUE!</v>
          </cell>
          <cell r="T109" t="e">
            <v>#VALUE!</v>
          </cell>
          <cell r="U109" t="e">
            <v>#VALUE!</v>
          </cell>
          <cell r="V109" t="e">
            <v>#VALUE!</v>
          </cell>
          <cell r="W109" t="e">
            <v>#VALUE!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ce.gov.sk/Default.aspx?CatID=959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GridLines="0" tabSelected="1" zoomScale="130" zoomScaleNormal="130" workbookViewId="0">
      <selection activeCell="D2" sqref="D2"/>
    </sheetView>
  </sheetViews>
  <sheetFormatPr defaultColWidth="8.85546875" defaultRowHeight="13.15" customHeight="1"/>
  <cols>
    <col min="1" max="1" width="3.140625" style="1" bestFit="1" customWidth="1"/>
    <col min="2" max="2" width="59.28515625" style="1" bestFit="1" customWidth="1"/>
    <col min="3" max="3" width="57" style="1" bestFit="1" customWidth="1"/>
    <col min="4" max="4" width="26.140625" style="1" bestFit="1" customWidth="1"/>
    <col min="5" max="16384" width="8.85546875" style="1"/>
  </cols>
  <sheetData>
    <row r="1" spans="1:4" ht="13.15" customHeight="1">
      <c r="B1" s="2" t="s">
        <v>0</v>
      </c>
      <c r="D1" s="406" t="s">
        <v>613</v>
      </c>
    </row>
    <row r="3" spans="1:4" ht="13.15" customHeight="1">
      <c r="A3" s="3"/>
      <c r="B3" s="4" t="s">
        <v>1</v>
      </c>
      <c r="C3" s="4" t="s">
        <v>2</v>
      </c>
      <c r="D3" s="4" t="s">
        <v>3</v>
      </c>
    </row>
    <row r="4" spans="1:4" ht="13.15" customHeight="1">
      <c r="A4" s="1">
        <v>1</v>
      </c>
      <c r="B4" s="1" t="s">
        <v>4</v>
      </c>
      <c r="C4" s="1" t="s">
        <v>5</v>
      </c>
      <c r="D4" s="5" t="s">
        <v>6</v>
      </c>
    </row>
    <row r="5" spans="1:4" ht="13.15" customHeight="1">
      <c r="A5" s="367" t="s">
        <v>568</v>
      </c>
      <c r="B5" s="1" t="s">
        <v>569</v>
      </c>
      <c r="C5" s="1" t="s">
        <v>570</v>
      </c>
      <c r="D5" s="5" t="s">
        <v>571</v>
      </c>
    </row>
    <row r="6" spans="1:4" ht="13.15" customHeight="1">
      <c r="A6" s="1">
        <v>2</v>
      </c>
      <c r="B6" s="1" t="s">
        <v>7</v>
      </c>
      <c r="C6" s="1" t="s">
        <v>8</v>
      </c>
      <c r="D6" s="5" t="s">
        <v>9</v>
      </c>
    </row>
    <row r="7" spans="1:4" ht="13.15" customHeight="1">
      <c r="A7" s="367" t="s">
        <v>572</v>
      </c>
      <c r="B7" s="1" t="s">
        <v>574</v>
      </c>
      <c r="C7" s="1" t="s">
        <v>573</v>
      </c>
      <c r="D7" s="5" t="s">
        <v>575</v>
      </c>
    </row>
    <row r="8" spans="1:4" ht="13.15" customHeight="1">
      <c r="A8" s="367" t="s">
        <v>517</v>
      </c>
      <c r="B8" s="1" t="s">
        <v>10</v>
      </c>
      <c r="C8" s="1" t="s">
        <v>11</v>
      </c>
      <c r="D8" s="5" t="s">
        <v>12</v>
      </c>
    </row>
    <row r="9" spans="1:4" ht="13.15" customHeight="1">
      <c r="A9" s="367" t="s">
        <v>518</v>
      </c>
      <c r="B9" s="1" t="s">
        <v>509</v>
      </c>
      <c r="C9" s="1" t="s">
        <v>510</v>
      </c>
      <c r="D9" s="5" t="s">
        <v>14</v>
      </c>
    </row>
    <row r="10" spans="1:4" ht="13.15" customHeight="1">
      <c r="A10" s="1">
        <v>4</v>
      </c>
      <c r="B10" s="1" t="s">
        <v>15</v>
      </c>
      <c r="C10" s="1" t="s">
        <v>16</v>
      </c>
      <c r="D10" s="5" t="s">
        <v>17</v>
      </c>
    </row>
    <row r="11" spans="1:4" ht="13.15" customHeight="1">
      <c r="A11" s="1">
        <v>5</v>
      </c>
      <c r="B11" s="1" t="s">
        <v>18</v>
      </c>
      <c r="C11" s="1" t="s">
        <v>19</v>
      </c>
      <c r="D11" s="5" t="s">
        <v>20</v>
      </c>
    </row>
    <row r="12" spans="1:4" ht="13.15" customHeight="1">
      <c r="A12" s="1">
        <v>6</v>
      </c>
      <c r="B12" s="1" t="s">
        <v>21</v>
      </c>
      <c r="C12" s="1" t="s">
        <v>22</v>
      </c>
      <c r="D12" s="5" t="s">
        <v>23</v>
      </c>
    </row>
    <row r="13" spans="1:4" ht="13.15" customHeight="1">
      <c r="A13" s="1">
        <v>7</v>
      </c>
      <c r="B13" s="1" t="s">
        <v>24</v>
      </c>
      <c r="C13" s="1" t="s">
        <v>25</v>
      </c>
      <c r="D13" s="5" t="s">
        <v>512</v>
      </c>
    </row>
    <row r="14" spans="1:4" ht="13.15" customHeight="1">
      <c r="A14" s="1">
        <v>8</v>
      </c>
      <c r="B14" s="1" t="s">
        <v>26</v>
      </c>
      <c r="C14" s="1" t="s">
        <v>27</v>
      </c>
      <c r="D14" s="5" t="s">
        <v>513</v>
      </c>
    </row>
    <row r="15" spans="1:4" ht="13.15" customHeight="1">
      <c r="A15" s="1">
        <v>9</v>
      </c>
      <c r="B15" s="1" t="s">
        <v>504</v>
      </c>
      <c r="C15" s="1" t="s">
        <v>511</v>
      </c>
      <c r="D15" s="5" t="s">
        <v>514</v>
      </c>
    </row>
    <row r="16" spans="1:4" ht="13.15" customHeight="1">
      <c r="A16" s="1">
        <v>10</v>
      </c>
      <c r="B16" s="1" t="s">
        <v>30</v>
      </c>
      <c r="C16" s="1" t="s">
        <v>31</v>
      </c>
      <c r="D16" s="5" t="s">
        <v>516</v>
      </c>
    </row>
    <row r="17" spans="1:4" ht="13.15" customHeight="1">
      <c r="A17" s="1">
        <v>11</v>
      </c>
      <c r="B17" s="3" t="s">
        <v>28</v>
      </c>
      <c r="C17" s="3" t="s">
        <v>519</v>
      </c>
      <c r="D17" s="6" t="s">
        <v>515</v>
      </c>
    </row>
  </sheetData>
  <hyperlinks>
    <hyperlink ref="D4" location="'1. Základné ukazovatele'!A1" display="'1. Základné ukazovatele'!A1" xr:uid="{00000000-0004-0000-0000-000000000000}"/>
    <hyperlink ref="D6" location="'2. Dlh VS'!A1" display="'2. Dlh VS'!A1" xr:uid="{00000000-0004-0000-0000-000001000000}"/>
    <hyperlink ref="D8" location="'3a. Príjmy a výdavky VS'!A1" display="'3a. Príjmy a výdavky VS'!A1" xr:uid="{00000000-0004-0000-0000-000002000000}"/>
    <hyperlink ref="D10" location="'4. Jednorazové vplyvy'!A1" display="'4. Jednorazové vplyvy'!A1" xr:uid="{00000000-0004-0000-0000-000003000000}"/>
    <hyperlink ref="D11" location="'5. Konsolidačné úsilie'!A1" display="'5. Konsolidačné úsilie'!A1" xr:uid="{00000000-0004-0000-0000-000004000000}"/>
    <hyperlink ref="D12" location="'6. Vydavky VS (COFOG)'!A1" display="'6. Vydavky VS (COFOG)'!A1" xr:uid="{00000000-0004-0000-0000-000005000000}"/>
    <hyperlink ref="D13" location="'7. EU27 - saldo VS'!A1" display="EU27 - saldo VS" xr:uid="{00000000-0004-0000-0000-000006000000}"/>
    <hyperlink ref="D14" location="'8. EU27 - hrubý dlh VS'!A1" display="EU27 - hrubý dlh VS" xr:uid="{00000000-0004-0000-0000-000007000000}"/>
    <hyperlink ref="D16" location="'10. EU27 - príjmy VS'!A1" display="EU27 - príjmy VS" xr:uid="{00000000-0004-0000-0000-000008000000}"/>
    <hyperlink ref="D17" location="'11. EU27 - výdavky VS'!A1" display="EU27 - výdavky VS" xr:uid="{00000000-0004-0000-0000-000009000000}"/>
    <hyperlink ref="D9" location="'3b. Príjmy a výdavky VS (%HDP)'!A1" display="'3b. Príjmy a výdavky VS (%HDP)'!A1" xr:uid="{00000000-0004-0000-0000-00000A000000}"/>
    <hyperlink ref="D15" location="'9. EU27 - čistý dlh VS'!A1" display="EU27 - čistý dlh VS" xr:uid="{00000000-0004-0000-0000-00000B000000}"/>
    <hyperlink ref="D5" location="'1a. Základné ukazovatele-ciele'!A1" display="Základné ukazovatele-ciele" xr:uid="{00000000-0004-0000-0000-00000C000000}"/>
    <hyperlink ref="D7" location="'2a. Dlh VS-ciele'!A1" display="Dlh VS-ciele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3"/>
  <sheetViews>
    <sheetView showGridLines="0" workbookViewId="0">
      <pane xSplit="1" topLeftCell="J1" activePane="topRight" state="frozen"/>
      <selection activeCell="A21" sqref="A21"/>
      <selection pane="topRight"/>
    </sheetView>
  </sheetViews>
  <sheetFormatPr defaultColWidth="8.85546875" defaultRowHeight="13.15" customHeight="1"/>
  <cols>
    <col min="1" max="2" width="26.140625" style="46" customWidth="1"/>
    <col min="3" max="17" width="8.85546875" style="46"/>
    <col min="18" max="18" width="10.85546875" style="46" bestFit="1" customWidth="1"/>
    <col min="19" max="25" width="8.85546875" style="46"/>
    <col min="26" max="26" width="8.85546875" style="46" customWidth="1"/>
    <col min="27" max="16384" width="8.85546875" style="46"/>
  </cols>
  <sheetData>
    <row r="1" spans="1:29" s="45" customFormat="1" ht="21" customHeight="1">
      <c r="A1" s="9" t="s">
        <v>21</v>
      </c>
      <c r="B1" s="9"/>
      <c r="C1" s="9"/>
      <c r="D1" s="9" t="s">
        <v>22</v>
      </c>
      <c r="E1" s="9"/>
      <c r="F1" s="9"/>
      <c r="G1" s="9"/>
      <c r="H1" s="9"/>
      <c r="I1" s="9"/>
      <c r="J1" s="9"/>
      <c r="K1" s="9"/>
      <c r="L1" s="12"/>
      <c r="M1" s="219"/>
      <c r="N1" s="219"/>
      <c r="O1" s="219"/>
      <c r="P1" s="219"/>
      <c r="Q1" s="219"/>
      <c r="R1" s="13"/>
      <c r="S1" s="13"/>
      <c r="T1" s="13"/>
      <c r="U1" s="13"/>
      <c r="V1" s="13"/>
      <c r="W1" s="13"/>
      <c r="X1" s="13"/>
      <c r="Y1" s="13"/>
      <c r="Z1" s="13"/>
    </row>
    <row r="2" spans="1:29" s="45" customFormat="1" ht="36" customHeight="1">
      <c r="A2" s="220"/>
      <c r="B2" s="221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</row>
    <row r="3" spans="1:29" s="45" customFormat="1" ht="13.15" customHeight="1">
      <c r="A3" s="223"/>
      <c r="B3" s="224"/>
      <c r="C3" s="15">
        <v>2004</v>
      </c>
      <c r="D3" s="15">
        <v>2005</v>
      </c>
      <c r="E3" s="15">
        <v>2006</v>
      </c>
      <c r="F3" s="15">
        <v>2007</v>
      </c>
      <c r="G3" s="15">
        <v>2008</v>
      </c>
      <c r="H3" s="15">
        <v>2009</v>
      </c>
      <c r="I3" s="15">
        <v>2010</v>
      </c>
      <c r="J3" s="15">
        <v>2011</v>
      </c>
      <c r="K3" s="15">
        <v>2012</v>
      </c>
      <c r="L3" s="15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6">
        <v>2020</v>
      </c>
      <c r="T3" s="16">
        <v>2021</v>
      </c>
      <c r="U3" s="16">
        <v>2022</v>
      </c>
      <c r="V3" s="16">
        <v>2023</v>
      </c>
      <c r="W3" s="336">
        <v>2024</v>
      </c>
      <c r="X3" s="336">
        <v>2025</v>
      </c>
      <c r="Y3" s="336">
        <v>2026</v>
      </c>
      <c r="Z3" s="336">
        <v>2027</v>
      </c>
    </row>
    <row r="4" spans="1:29" s="45" customFormat="1" ht="13.15" customHeight="1">
      <c r="A4" s="225" t="s">
        <v>384</v>
      </c>
      <c r="B4" s="226" t="s">
        <v>385</v>
      </c>
      <c r="C4" s="193">
        <v>1754.8</v>
      </c>
      <c r="D4" s="193">
        <v>1895.9</v>
      </c>
      <c r="E4" s="193">
        <v>2171.9</v>
      </c>
      <c r="F4" s="193">
        <v>2292.8000000000002</v>
      </c>
      <c r="G4" s="193">
        <v>2744.5</v>
      </c>
      <c r="H4" s="193">
        <v>3681.9</v>
      </c>
      <c r="I4" s="193">
        <v>3242.9</v>
      </c>
      <c r="J4" s="193">
        <v>3530.2</v>
      </c>
      <c r="K4" s="193">
        <v>3602.3</v>
      </c>
      <c r="L4" s="227">
        <v>4201.3999999999996</v>
      </c>
      <c r="M4" s="412">
        <v>4236.8</v>
      </c>
      <c r="N4" s="193">
        <v>4783.6000000000004</v>
      </c>
      <c r="O4" s="193">
        <v>4088.8</v>
      </c>
      <c r="P4" s="193">
        <v>4366.8999999999996</v>
      </c>
      <c r="Q4" s="193">
        <v>4460</v>
      </c>
      <c r="R4" s="193">
        <v>4926.2</v>
      </c>
      <c r="S4" s="193">
        <v>5123.8999999999996</v>
      </c>
      <c r="T4" s="193">
        <v>5649.4</v>
      </c>
      <c r="U4" s="193">
        <v>5205.3999999999996</v>
      </c>
      <c r="V4" s="191" t="s">
        <v>604</v>
      </c>
      <c r="W4" s="347">
        <v>7708.0039999999999</v>
      </c>
      <c r="X4" s="347">
        <v>8497.3979999999992</v>
      </c>
      <c r="Y4" s="347">
        <v>9116.7420000000002</v>
      </c>
      <c r="Z4" s="347">
        <v>9870.8690000000006</v>
      </c>
    </row>
    <row r="5" spans="1:29" s="45" customFormat="1" ht="13.15" customHeight="1">
      <c r="A5" s="225" t="s">
        <v>386</v>
      </c>
      <c r="B5" s="226" t="s">
        <v>387</v>
      </c>
      <c r="C5" s="193">
        <v>292.2</v>
      </c>
      <c r="D5" s="193">
        <v>310.8</v>
      </c>
      <c r="E5" s="193">
        <v>396.8</v>
      </c>
      <c r="F5" s="193">
        <v>462.6</v>
      </c>
      <c r="G5" s="193">
        <v>515.5</v>
      </c>
      <c r="H5" s="193">
        <v>591.20000000000005</v>
      </c>
      <c r="I5" s="193">
        <v>611.9</v>
      </c>
      <c r="J5" s="193">
        <v>646.29999999999995</v>
      </c>
      <c r="K5" s="193">
        <v>648.4</v>
      </c>
      <c r="L5" s="193">
        <v>660.2</v>
      </c>
      <c r="M5" s="193">
        <v>753.5</v>
      </c>
      <c r="N5" s="193">
        <v>695.8</v>
      </c>
      <c r="O5" s="193">
        <v>704.5</v>
      </c>
      <c r="P5" s="193">
        <v>816.9</v>
      </c>
      <c r="Q5" s="193">
        <v>918</v>
      </c>
      <c r="R5" s="193">
        <v>1029.0999999999999</v>
      </c>
      <c r="S5" s="193">
        <v>1225.5999999999999</v>
      </c>
      <c r="T5" s="193">
        <v>1310.2</v>
      </c>
      <c r="U5" s="193">
        <v>1662</v>
      </c>
      <c r="V5" s="191" t="s">
        <v>604</v>
      </c>
      <c r="W5" s="347">
        <v>2542.3710000000001</v>
      </c>
      <c r="X5" s="347">
        <v>3557.74</v>
      </c>
      <c r="Y5" s="347">
        <v>2715.1</v>
      </c>
      <c r="Z5" s="347">
        <v>2722.299</v>
      </c>
    </row>
    <row r="6" spans="1:29" s="45" customFormat="1" ht="13.15" customHeight="1">
      <c r="A6" s="225" t="s">
        <v>388</v>
      </c>
      <c r="B6" s="226" t="s">
        <v>389</v>
      </c>
      <c r="C6" s="193">
        <v>776.2</v>
      </c>
      <c r="D6" s="193">
        <v>846</v>
      </c>
      <c r="E6" s="193">
        <v>1055.3</v>
      </c>
      <c r="F6" s="193">
        <v>1255.4000000000001</v>
      </c>
      <c r="G6" s="193">
        <v>1507.8</v>
      </c>
      <c r="H6" s="193">
        <v>1738.9</v>
      </c>
      <c r="I6" s="193">
        <v>1600.8</v>
      </c>
      <c r="J6" s="193">
        <v>1638.2</v>
      </c>
      <c r="K6" s="193">
        <v>1680.3</v>
      </c>
      <c r="L6" s="193">
        <v>1903.1</v>
      </c>
      <c r="M6" s="193">
        <v>1776.8</v>
      </c>
      <c r="N6" s="193">
        <v>1997.1</v>
      </c>
      <c r="O6" s="193">
        <v>1987.2</v>
      </c>
      <c r="P6" s="193">
        <v>1819.9</v>
      </c>
      <c r="Q6" s="193">
        <v>1973.3</v>
      </c>
      <c r="R6" s="193">
        <v>2153.6999999999998</v>
      </c>
      <c r="S6" s="193">
        <v>2238.4</v>
      </c>
      <c r="T6" s="193">
        <v>2232.3000000000002</v>
      </c>
      <c r="U6" s="193">
        <v>2572.6</v>
      </c>
      <c r="V6" s="191" t="s">
        <v>604</v>
      </c>
      <c r="W6" s="347">
        <v>2941.1370000000002</v>
      </c>
      <c r="X6" s="347">
        <v>2952.268</v>
      </c>
      <c r="Y6" s="347">
        <v>2962.91</v>
      </c>
      <c r="Z6" s="347">
        <v>2967.82</v>
      </c>
    </row>
    <row r="7" spans="1:29" s="45" customFormat="1" ht="13.15" customHeight="1">
      <c r="A7" s="225" t="s">
        <v>390</v>
      </c>
      <c r="B7" s="226" t="s">
        <v>592</v>
      </c>
      <c r="C7" s="193">
        <v>1590.9</v>
      </c>
      <c r="D7" s="193">
        <v>1860.1</v>
      </c>
      <c r="E7" s="193">
        <v>2152.9</v>
      </c>
      <c r="F7" s="193">
        <v>2389.9</v>
      </c>
      <c r="G7" s="193">
        <v>3014</v>
      </c>
      <c r="H7" s="193">
        <v>3400</v>
      </c>
      <c r="I7" s="193">
        <v>3208.7</v>
      </c>
      <c r="J7" s="193">
        <v>3573</v>
      </c>
      <c r="K7" s="193">
        <v>3550.2</v>
      </c>
      <c r="L7" s="193">
        <v>3495.4</v>
      </c>
      <c r="M7" s="193">
        <v>4669.1000000000004</v>
      </c>
      <c r="N7" s="193">
        <v>6206.7</v>
      </c>
      <c r="O7" s="193">
        <v>4861.1000000000004</v>
      </c>
      <c r="P7" s="193">
        <v>4468.8</v>
      </c>
      <c r="Q7" s="193">
        <v>4825.7</v>
      </c>
      <c r="R7" s="193">
        <v>4920.8</v>
      </c>
      <c r="S7" s="193">
        <v>6230.6</v>
      </c>
      <c r="T7" s="193">
        <v>6702.7</v>
      </c>
      <c r="U7" s="193">
        <v>5266.3</v>
      </c>
      <c r="V7" s="191" t="s">
        <v>604</v>
      </c>
      <c r="W7" s="347">
        <v>7161.2569999999996</v>
      </c>
      <c r="X7" s="347">
        <v>6593.0370000000003</v>
      </c>
      <c r="Y7" s="347">
        <v>6658.3490000000002</v>
      </c>
      <c r="Z7" s="347">
        <v>6718.5749999999998</v>
      </c>
    </row>
    <row r="8" spans="1:29" s="45" customFormat="1" ht="13.15" customHeight="1">
      <c r="A8" s="225" t="s">
        <v>391</v>
      </c>
      <c r="B8" s="226" t="s">
        <v>392</v>
      </c>
      <c r="C8" s="193">
        <v>359.2</v>
      </c>
      <c r="D8" s="193">
        <v>424.4</v>
      </c>
      <c r="E8" s="193">
        <v>467</v>
      </c>
      <c r="F8" s="193">
        <v>415.6</v>
      </c>
      <c r="G8" s="193">
        <v>517.4</v>
      </c>
      <c r="H8" s="193">
        <v>574.20000000000005</v>
      </c>
      <c r="I8" s="193">
        <v>599.6</v>
      </c>
      <c r="J8" s="193">
        <v>558.6</v>
      </c>
      <c r="K8" s="193">
        <v>639.20000000000005</v>
      </c>
      <c r="L8" s="193">
        <v>654.29999999999995</v>
      </c>
      <c r="M8" s="193">
        <v>611.4</v>
      </c>
      <c r="N8" s="193">
        <v>740.4</v>
      </c>
      <c r="O8" s="193">
        <v>597.20000000000005</v>
      </c>
      <c r="P8" s="193">
        <v>660.5</v>
      </c>
      <c r="Q8" s="193">
        <v>717.4</v>
      </c>
      <c r="R8" s="193">
        <v>764.3</v>
      </c>
      <c r="S8" s="193">
        <v>863.4</v>
      </c>
      <c r="T8" s="193">
        <v>929.4</v>
      </c>
      <c r="U8" s="193">
        <v>868</v>
      </c>
      <c r="V8" s="191" t="s">
        <v>604</v>
      </c>
      <c r="W8" s="347">
        <v>1146.5219999999999</v>
      </c>
      <c r="X8" s="347">
        <v>1181.7380000000001</v>
      </c>
      <c r="Y8" s="347">
        <v>1229.5139999999999</v>
      </c>
      <c r="Z8" s="347">
        <v>1286.883</v>
      </c>
    </row>
    <row r="9" spans="1:29" s="45" customFormat="1" ht="13.15" customHeight="1">
      <c r="A9" s="225" t="s">
        <v>393</v>
      </c>
      <c r="B9" s="226" t="s">
        <v>593</v>
      </c>
      <c r="C9" s="193">
        <v>181.3</v>
      </c>
      <c r="D9" s="193">
        <v>265.60000000000002</v>
      </c>
      <c r="E9" s="193">
        <v>324.8</v>
      </c>
      <c r="F9" s="193">
        <v>371.6</v>
      </c>
      <c r="G9" s="193">
        <v>409.3</v>
      </c>
      <c r="H9" s="193">
        <v>512</v>
      </c>
      <c r="I9" s="193">
        <v>550.1</v>
      </c>
      <c r="J9" s="193">
        <v>555</v>
      </c>
      <c r="K9" s="193">
        <v>439.3</v>
      </c>
      <c r="L9" s="193">
        <v>408.2</v>
      </c>
      <c r="M9" s="193">
        <v>386.8</v>
      </c>
      <c r="N9" s="193">
        <v>543.4</v>
      </c>
      <c r="O9" s="193">
        <v>399.1</v>
      </c>
      <c r="P9" s="193">
        <v>383.3</v>
      </c>
      <c r="Q9" s="193">
        <v>462.9</v>
      </c>
      <c r="R9" s="193">
        <v>487.2</v>
      </c>
      <c r="S9" s="193">
        <v>452.8</v>
      </c>
      <c r="T9" s="193">
        <v>459.8</v>
      </c>
      <c r="U9" s="193">
        <v>510.9</v>
      </c>
      <c r="V9" s="191" t="s">
        <v>604</v>
      </c>
      <c r="W9" s="347">
        <v>886.35500000000002</v>
      </c>
      <c r="X9" s="347">
        <v>840.303</v>
      </c>
      <c r="Y9" s="347">
        <v>807.89499999999998</v>
      </c>
      <c r="Z9" s="347">
        <v>806.33799999999997</v>
      </c>
    </row>
    <row r="10" spans="1:29" s="45" customFormat="1" ht="13.15" customHeight="1">
      <c r="A10" s="225" t="s">
        <v>394</v>
      </c>
      <c r="B10" s="226" t="s">
        <v>594</v>
      </c>
      <c r="C10" s="193">
        <v>1758.5</v>
      </c>
      <c r="D10" s="193">
        <v>2512</v>
      </c>
      <c r="E10" s="193">
        <v>3025.6</v>
      </c>
      <c r="F10" s="193">
        <v>3486.1</v>
      </c>
      <c r="G10" s="193">
        <v>4511.2</v>
      </c>
      <c r="H10" s="193">
        <v>4745.3999999999996</v>
      </c>
      <c r="I10" s="193">
        <v>5032.3999999999996</v>
      </c>
      <c r="J10" s="193">
        <v>4989.8</v>
      </c>
      <c r="K10" s="193">
        <v>5107</v>
      </c>
      <c r="L10" s="193">
        <v>5198.3999999999996</v>
      </c>
      <c r="M10" s="193">
        <v>5437.7</v>
      </c>
      <c r="N10" s="193">
        <v>5698.5</v>
      </c>
      <c r="O10" s="193">
        <v>6058</v>
      </c>
      <c r="P10" s="193">
        <v>4637.5</v>
      </c>
      <c r="Q10" s="193">
        <v>4969.7</v>
      </c>
      <c r="R10" s="193">
        <v>5418.4</v>
      </c>
      <c r="S10" s="193">
        <v>5694.7</v>
      </c>
      <c r="T10" s="193">
        <v>6915.8</v>
      </c>
      <c r="U10" s="193">
        <v>7021</v>
      </c>
      <c r="V10" s="191" t="s">
        <v>604</v>
      </c>
      <c r="W10" s="347">
        <v>9001.0190000000002</v>
      </c>
      <c r="X10" s="347">
        <v>9561.83</v>
      </c>
      <c r="Y10" s="347">
        <v>9896.1260000000002</v>
      </c>
      <c r="Z10" s="347">
        <v>10100.151</v>
      </c>
    </row>
    <row r="11" spans="1:29" s="45" customFormat="1" ht="13.15" customHeight="1">
      <c r="A11" s="225" t="s">
        <v>395</v>
      </c>
      <c r="B11" s="226" t="s">
        <v>396</v>
      </c>
      <c r="C11" s="193">
        <v>333.5</v>
      </c>
      <c r="D11" s="193">
        <v>379.3</v>
      </c>
      <c r="E11" s="193">
        <v>402.3</v>
      </c>
      <c r="F11" s="193">
        <v>463.7</v>
      </c>
      <c r="G11" s="193">
        <v>577.70000000000005</v>
      </c>
      <c r="H11" s="193">
        <v>689.6</v>
      </c>
      <c r="I11" s="193">
        <v>711.4</v>
      </c>
      <c r="J11" s="193">
        <v>713.3</v>
      </c>
      <c r="K11" s="193">
        <v>735</v>
      </c>
      <c r="L11" s="193">
        <v>718.9</v>
      </c>
      <c r="M11" s="193">
        <v>646.1</v>
      </c>
      <c r="N11" s="193">
        <v>787.3</v>
      </c>
      <c r="O11" s="193">
        <v>656.3</v>
      </c>
      <c r="P11" s="193">
        <v>690.8</v>
      </c>
      <c r="Q11" s="193">
        <v>948.3</v>
      </c>
      <c r="R11" s="193">
        <v>1083.7</v>
      </c>
      <c r="S11" s="193">
        <v>958.4</v>
      </c>
      <c r="T11" s="193">
        <v>1027.5</v>
      </c>
      <c r="U11" s="193">
        <v>1170.5999999999999</v>
      </c>
      <c r="V11" s="191" t="s">
        <v>604</v>
      </c>
      <c r="W11" s="347">
        <v>1380.7819999999999</v>
      </c>
      <c r="X11" s="347">
        <v>1384.6130000000001</v>
      </c>
      <c r="Y11" s="347">
        <v>1395.337</v>
      </c>
      <c r="Z11" s="347">
        <v>1417.1980000000001</v>
      </c>
    </row>
    <row r="12" spans="1:29" s="45" customFormat="1" ht="13.15" customHeight="1">
      <c r="A12" s="225" t="s">
        <v>397</v>
      </c>
      <c r="B12" s="226" t="s">
        <v>398</v>
      </c>
      <c r="C12" s="193">
        <v>1309.4000000000001</v>
      </c>
      <c r="D12" s="193">
        <v>1530.7</v>
      </c>
      <c r="E12" s="193">
        <v>1777.6</v>
      </c>
      <c r="F12" s="193">
        <v>2056.6</v>
      </c>
      <c r="G12" s="193">
        <v>2435.9</v>
      </c>
      <c r="H12" s="193">
        <v>2869.2</v>
      </c>
      <c r="I12" s="193">
        <v>3111.1</v>
      </c>
      <c r="J12" s="193">
        <v>3064.3</v>
      </c>
      <c r="K12" s="193">
        <v>2958.2</v>
      </c>
      <c r="L12" s="193">
        <v>3073.5</v>
      </c>
      <c r="M12" s="193">
        <v>3082.2</v>
      </c>
      <c r="N12" s="193">
        <v>3331.9</v>
      </c>
      <c r="O12" s="193">
        <v>3130.6</v>
      </c>
      <c r="P12" s="193">
        <v>3284.1</v>
      </c>
      <c r="Q12" s="193">
        <v>3523.7</v>
      </c>
      <c r="R12" s="193">
        <v>4007.8</v>
      </c>
      <c r="S12" s="193">
        <v>4156.3999999999996</v>
      </c>
      <c r="T12" s="193">
        <v>4270</v>
      </c>
      <c r="U12" s="193">
        <v>4966.2</v>
      </c>
      <c r="V12" s="191" t="s">
        <v>604</v>
      </c>
      <c r="W12" s="347">
        <v>5893.183</v>
      </c>
      <c r="X12" s="347">
        <v>6188.5749999999998</v>
      </c>
      <c r="Y12" s="347">
        <v>6313.6279999999997</v>
      </c>
      <c r="Z12" s="347">
        <v>6446.3040000000001</v>
      </c>
    </row>
    <row r="13" spans="1:29" s="45" customFormat="1" ht="13.15" customHeight="1">
      <c r="A13" s="225" t="s">
        <v>399</v>
      </c>
      <c r="B13" s="226" t="s">
        <v>595</v>
      </c>
      <c r="C13" s="193">
        <v>4824.8</v>
      </c>
      <c r="D13" s="193">
        <v>5628.5</v>
      </c>
      <c r="E13" s="193">
        <v>5928.8</v>
      </c>
      <c r="F13" s="193">
        <v>7302.3</v>
      </c>
      <c r="G13" s="193">
        <v>8219.4</v>
      </c>
      <c r="H13" s="193">
        <v>9660.7000000000007</v>
      </c>
      <c r="I13" s="193">
        <v>10308.799999999999</v>
      </c>
      <c r="J13" s="193">
        <v>10417.9</v>
      </c>
      <c r="K13" s="193">
        <v>10916.6</v>
      </c>
      <c r="L13" s="193">
        <v>11326.9</v>
      </c>
      <c r="M13" s="193">
        <v>11428.2</v>
      </c>
      <c r="N13" s="193">
        <v>11723.5</v>
      </c>
      <c r="O13" s="193">
        <v>12092.1</v>
      </c>
      <c r="P13" s="193">
        <v>12311.6</v>
      </c>
      <c r="Q13" s="193">
        <v>12854</v>
      </c>
      <c r="R13" s="193">
        <v>13472.6</v>
      </c>
      <c r="S13" s="193">
        <v>14859.8</v>
      </c>
      <c r="T13" s="193">
        <v>15963.1</v>
      </c>
      <c r="U13" s="193">
        <v>17091.599999999999</v>
      </c>
      <c r="V13" s="191" t="s">
        <v>604</v>
      </c>
      <c r="W13" s="347">
        <v>23019.839</v>
      </c>
      <c r="X13" s="347">
        <v>23730.624</v>
      </c>
      <c r="Y13" s="347">
        <v>24875.347000000002</v>
      </c>
      <c r="Z13" s="347">
        <v>25637.632000000001</v>
      </c>
    </row>
    <row r="14" spans="1:29" s="228" customFormat="1" ht="13.15" customHeight="1">
      <c r="A14" s="229" t="s">
        <v>400</v>
      </c>
      <c r="B14" s="230" t="s">
        <v>401</v>
      </c>
      <c r="C14" s="231">
        <f>SUM(C4:C13)</f>
        <v>13180.8</v>
      </c>
      <c r="D14" s="231">
        <f t="shared" ref="D14:U14" si="0">SUM(D4:D13)</f>
        <v>15653.300000000001</v>
      </c>
      <c r="E14" s="231">
        <f t="shared" si="0"/>
        <v>17703</v>
      </c>
      <c r="F14" s="231">
        <f t="shared" si="0"/>
        <v>20496.600000000002</v>
      </c>
      <c r="G14" s="231">
        <f t="shared" si="0"/>
        <v>24452.7</v>
      </c>
      <c r="H14" s="231">
        <f t="shared" si="0"/>
        <v>28463.100000000002</v>
      </c>
      <c r="I14" s="231">
        <f t="shared" si="0"/>
        <v>28977.699999999997</v>
      </c>
      <c r="J14" s="231">
        <f t="shared" si="0"/>
        <v>29686.6</v>
      </c>
      <c r="K14" s="231">
        <f t="shared" si="0"/>
        <v>30276.5</v>
      </c>
      <c r="L14" s="231">
        <f t="shared" si="0"/>
        <v>31640.300000000003</v>
      </c>
      <c r="M14" s="231">
        <f t="shared" si="0"/>
        <v>33028.6</v>
      </c>
      <c r="N14" s="231">
        <f t="shared" si="0"/>
        <v>36508.199999999997</v>
      </c>
      <c r="O14" s="231">
        <f t="shared" si="0"/>
        <v>34574.9</v>
      </c>
      <c r="P14" s="231">
        <f t="shared" si="0"/>
        <v>33440.299999999996</v>
      </c>
      <c r="Q14" s="231">
        <f t="shared" si="0"/>
        <v>35653</v>
      </c>
      <c r="R14" s="231">
        <f t="shared" si="0"/>
        <v>38263.799999999996</v>
      </c>
      <c r="S14" s="231">
        <f t="shared" si="0"/>
        <v>41804</v>
      </c>
      <c r="T14" s="231">
        <f t="shared" si="0"/>
        <v>45460.2</v>
      </c>
      <c r="U14" s="231">
        <f t="shared" si="0"/>
        <v>46334.599999999991</v>
      </c>
      <c r="V14" s="231" t="s">
        <v>604</v>
      </c>
      <c r="W14" s="423">
        <f t="shared" ref="W14:Z14" si="1">SUM(W4:W13)</f>
        <v>61680.468999999997</v>
      </c>
      <c r="X14" s="423">
        <f t="shared" si="1"/>
        <v>64488.125999999989</v>
      </c>
      <c r="Y14" s="423">
        <f t="shared" si="1"/>
        <v>65970.948000000004</v>
      </c>
      <c r="Z14" s="423">
        <f t="shared" si="1"/>
        <v>67974.069000000003</v>
      </c>
      <c r="AA14" s="45"/>
      <c r="AB14" s="45"/>
      <c r="AC14" s="45"/>
    </row>
    <row r="15" spans="1:29" s="45" customFormat="1" ht="13.15" customHeight="1"/>
    <row r="16" spans="1:29" ht="13.15" customHeight="1"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</row>
    <row r="17" spans="1:26" ht="13.15" customHeight="1">
      <c r="A17" s="9" t="s">
        <v>402</v>
      </c>
      <c r="B17" s="9"/>
      <c r="C17" s="9"/>
      <c r="D17" s="9" t="s">
        <v>22</v>
      </c>
      <c r="E17" s="9"/>
      <c r="F17" s="9"/>
      <c r="G17" s="9"/>
      <c r="H17" s="9"/>
      <c r="I17" s="9"/>
      <c r="J17" s="9"/>
      <c r="K17" s="9"/>
      <c r="L17" s="12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 ht="24" customHeight="1">
      <c r="A18" s="220"/>
      <c r="B18" s="221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</row>
    <row r="19" spans="1:26" ht="13.15" customHeight="1">
      <c r="A19" s="223"/>
      <c r="B19" s="224"/>
      <c r="C19" s="15">
        <v>2004</v>
      </c>
      <c r="D19" s="15">
        <v>2005</v>
      </c>
      <c r="E19" s="15">
        <v>2006</v>
      </c>
      <c r="F19" s="15">
        <v>2007</v>
      </c>
      <c r="G19" s="15">
        <v>2008</v>
      </c>
      <c r="H19" s="15">
        <v>2009</v>
      </c>
      <c r="I19" s="15">
        <v>2010</v>
      </c>
      <c r="J19" s="15">
        <v>2011</v>
      </c>
      <c r="K19" s="15">
        <v>2012</v>
      </c>
      <c r="L19" s="15">
        <v>2013</v>
      </c>
      <c r="M19" s="16">
        <v>2014</v>
      </c>
      <c r="N19" s="16">
        <f t="shared" ref="N19:S19" si="2">N3</f>
        <v>2015</v>
      </c>
      <c r="O19" s="16">
        <f t="shared" si="2"/>
        <v>2016</v>
      </c>
      <c r="P19" s="16">
        <f t="shared" si="2"/>
        <v>2017</v>
      </c>
      <c r="Q19" s="16">
        <f t="shared" si="2"/>
        <v>2018</v>
      </c>
      <c r="R19" s="16">
        <f t="shared" si="2"/>
        <v>2019</v>
      </c>
      <c r="S19" s="16">
        <f t="shared" si="2"/>
        <v>2020</v>
      </c>
      <c r="T19" s="16">
        <f t="shared" ref="T19:V19" si="3">T3</f>
        <v>2021</v>
      </c>
      <c r="U19" s="16">
        <f t="shared" si="3"/>
        <v>2022</v>
      </c>
      <c r="V19" s="16">
        <f t="shared" si="3"/>
        <v>2023</v>
      </c>
      <c r="W19" s="336">
        <v>2024</v>
      </c>
      <c r="X19" s="336">
        <v>2025</v>
      </c>
      <c r="Y19" s="336">
        <v>2026</v>
      </c>
      <c r="Z19" s="336">
        <v>2027</v>
      </c>
    </row>
    <row r="20" spans="1:26" ht="13.15" customHeight="1">
      <c r="A20" s="225" t="s">
        <v>384</v>
      </c>
      <c r="B20" s="226" t="str">
        <f t="shared" ref="B20:B30" si="4">B4</f>
        <v>General public services</v>
      </c>
      <c r="C20" s="25">
        <v>5</v>
      </c>
      <c r="D20" s="25">
        <v>4.8</v>
      </c>
      <c r="E20" s="25">
        <v>4.8</v>
      </c>
      <c r="F20" s="25">
        <v>4.0999999999999996</v>
      </c>
      <c r="G20" s="25">
        <v>4.2</v>
      </c>
      <c r="H20" s="25">
        <v>5.7</v>
      </c>
      <c r="I20" s="25">
        <v>4.7</v>
      </c>
      <c r="J20" s="25">
        <v>4.9000000000000004</v>
      </c>
      <c r="K20" s="25">
        <v>4.9000000000000004</v>
      </c>
      <c r="L20" s="25">
        <v>5.6</v>
      </c>
      <c r="M20" s="413">
        <v>5.5</v>
      </c>
      <c r="N20" s="25">
        <v>6</v>
      </c>
      <c r="O20" s="25">
        <v>5</v>
      </c>
      <c r="P20" s="25">
        <v>5.2</v>
      </c>
      <c r="Q20" s="25">
        <v>5</v>
      </c>
      <c r="R20" s="25">
        <v>5.2</v>
      </c>
      <c r="S20" s="25">
        <v>5.5</v>
      </c>
      <c r="T20" s="25">
        <v>5.6</v>
      </c>
      <c r="U20" s="25">
        <v>4.7</v>
      </c>
      <c r="V20" s="191" t="s">
        <v>604</v>
      </c>
      <c r="W20" s="351">
        <f>W4/'1. Základné ukazovatele'!AJ$17*100</f>
        <v>5.8697367013767359</v>
      </c>
      <c r="X20" s="351">
        <f>X4/'1. Základné ukazovatele'!AK$17*100</f>
        <v>6.0686072548021723</v>
      </c>
      <c r="Y20" s="351">
        <f>Y4/'1. Základné ukazovatele'!AL$17*100</f>
        <v>6.183675009776529</v>
      </c>
      <c r="Z20" s="351">
        <f>Z4/'1. Základné ukazovatele'!AM$17*100</f>
        <v>6.4820595718987279</v>
      </c>
    </row>
    <row r="21" spans="1:26" ht="13.15" customHeight="1">
      <c r="A21" s="225" t="s">
        <v>386</v>
      </c>
      <c r="B21" s="226" t="str">
        <f t="shared" si="4"/>
        <v>Defence</v>
      </c>
      <c r="C21" s="25">
        <v>0.8</v>
      </c>
      <c r="D21" s="25">
        <v>0.8</v>
      </c>
      <c r="E21" s="25">
        <v>0.9</v>
      </c>
      <c r="F21" s="25">
        <v>0.8</v>
      </c>
      <c r="G21" s="25">
        <v>0.8</v>
      </c>
      <c r="H21" s="25">
        <v>0.9</v>
      </c>
      <c r="I21" s="25">
        <v>0.9</v>
      </c>
      <c r="J21" s="25">
        <v>0.9</v>
      </c>
      <c r="K21" s="25">
        <v>0.9</v>
      </c>
      <c r="L21" s="25">
        <v>0.9</v>
      </c>
      <c r="M21" s="25">
        <v>1</v>
      </c>
      <c r="N21" s="25">
        <v>0.9</v>
      </c>
      <c r="O21" s="25">
        <v>0.9</v>
      </c>
      <c r="P21" s="25">
        <v>1</v>
      </c>
      <c r="Q21" s="25">
        <v>1</v>
      </c>
      <c r="R21" s="25">
        <v>1.1000000000000001</v>
      </c>
      <c r="S21" s="25">
        <v>1.3</v>
      </c>
      <c r="T21" s="25">
        <v>1.3</v>
      </c>
      <c r="U21" s="25">
        <v>1.5</v>
      </c>
      <c r="V21" s="191" t="s">
        <v>604</v>
      </c>
      <c r="W21" s="351">
        <f>W5/'1. Základné ukazovatele'!AJ$17*100</f>
        <v>1.9360457476690303</v>
      </c>
      <c r="X21" s="351">
        <f>X5/'1. Základné ukazovatele'!AK$17*100</f>
        <v>2.5408397693858618</v>
      </c>
      <c r="Y21" s="351">
        <f>Y5/'1. Základné ukazovatele'!AL$17*100</f>
        <v>1.8415894646403566</v>
      </c>
      <c r="Z21" s="351">
        <f>Z5/'1. Základné ukazovatele'!AM$17*100</f>
        <v>1.7876951148394671</v>
      </c>
    </row>
    <row r="22" spans="1:26" ht="13.15" customHeight="1">
      <c r="A22" s="225" t="s">
        <v>388</v>
      </c>
      <c r="B22" s="226" t="str">
        <f t="shared" si="4"/>
        <v>Public order and safety</v>
      </c>
      <c r="C22" s="25">
        <v>2.2000000000000002</v>
      </c>
      <c r="D22" s="25">
        <v>2.1</v>
      </c>
      <c r="E22" s="25">
        <v>2.2999999999999998</v>
      </c>
      <c r="F22" s="25">
        <v>2.2000000000000002</v>
      </c>
      <c r="G22" s="25">
        <v>2.2999999999999998</v>
      </c>
      <c r="H22" s="25">
        <v>2.7</v>
      </c>
      <c r="I22" s="25">
        <v>2.2999999999999998</v>
      </c>
      <c r="J22" s="25">
        <v>2.2999999999999998</v>
      </c>
      <c r="K22" s="25">
        <v>2.2999999999999998</v>
      </c>
      <c r="L22" s="25">
        <v>2.6</v>
      </c>
      <c r="M22" s="25">
        <v>2.2999999999999998</v>
      </c>
      <c r="N22" s="25">
        <v>2.5</v>
      </c>
      <c r="O22" s="25">
        <v>2.4</v>
      </c>
      <c r="P22" s="25">
        <v>2.1</v>
      </c>
      <c r="Q22" s="25">
        <v>2.2000000000000002</v>
      </c>
      <c r="R22" s="25">
        <v>2.2999999999999998</v>
      </c>
      <c r="S22" s="25">
        <v>2.4</v>
      </c>
      <c r="T22" s="25">
        <v>2.2000000000000002</v>
      </c>
      <c r="U22" s="25">
        <v>2.2999999999999998</v>
      </c>
      <c r="V22" s="191" t="s">
        <v>604</v>
      </c>
      <c r="W22" s="351">
        <f>W6/'1. Základné ukazovatele'!AJ$17*100</f>
        <v>2.23971079836973</v>
      </c>
      <c r="X22" s="351">
        <f>X6/'1. Základné ukazovatele'!AK$17*100</f>
        <v>2.1084283686512393</v>
      </c>
      <c r="Y22" s="351">
        <f>Y6/'1. Základné ukazovatele'!AL$17*100</f>
        <v>2.0096732498536185</v>
      </c>
      <c r="Z22" s="351">
        <f>Z6/'1. Základné ukazovatele'!AM$17*100</f>
        <v>1.9489252707813753</v>
      </c>
    </row>
    <row r="23" spans="1:26" ht="13.15" customHeight="1">
      <c r="A23" s="225" t="s">
        <v>390</v>
      </c>
      <c r="B23" s="226" t="str">
        <f t="shared" si="4"/>
        <v>Economic affairs</v>
      </c>
      <c r="C23" s="25">
        <v>4.5999999999999996</v>
      </c>
      <c r="D23" s="25">
        <v>4.7</v>
      </c>
      <c r="E23" s="25">
        <v>4.7</v>
      </c>
      <c r="F23" s="25">
        <v>4.2</v>
      </c>
      <c r="G23" s="25">
        <v>4.5999999999999996</v>
      </c>
      <c r="H23" s="25">
        <v>5.3</v>
      </c>
      <c r="I23" s="25">
        <v>4.7</v>
      </c>
      <c r="J23" s="25">
        <v>5</v>
      </c>
      <c r="K23" s="25">
        <v>4.8</v>
      </c>
      <c r="L23" s="25">
        <v>4.7</v>
      </c>
      <c r="M23" s="25">
        <v>6.1</v>
      </c>
      <c r="N23" s="25">
        <v>7.7</v>
      </c>
      <c r="O23" s="25">
        <v>6</v>
      </c>
      <c r="P23" s="25">
        <v>5.3</v>
      </c>
      <c r="Q23" s="25">
        <v>5.4</v>
      </c>
      <c r="R23" s="25">
        <v>5.2</v>
      </c>
      <c r="S23" s="25">
        <v>6.7</v>
      </c>
      <c r="T23" s="25">
        <v>6.7</v>
      </c>
      <c r="U23" s="25">
        <v>4.8</v>
      </c>
      <c r="V23" s="191" t="s">
        <v>604</v>
      </c>
      <c r="W23" s="351">
        <f>W7/'1. Základné ukazovatele'!AJ$17*100</f>
        <v>5.4533823595435429</v>
      </c>
      <c r="X23" s="351">
        <f>X7/'1. Základné ukazovatele'!AK$17*100</f>
        <v>4.7085651595204974</v>
      </c>
      <c r="Y23" s="351">
        <f>Y7/'1. Základné ukazovatele'!AL$17*100</f>
        <v>4.5162039594485117</v>
      </c>
      <c r="Z23" s="351">
        <f>Z7/'1. Základné ukazovatele'!AM$17*100</f>
        <v>4.4119928436158453</v>
      </c>
    </row>
    <row r="24" spans="1:26" ht="13.15" customHeight="1">
      <c r="A24" s="225" t="s">
        <v>391</v>
      </c>
      <c r="B24" s="226" t="str">
        <f t="shared" si="4"/>
        <v>Environmental protection</v>
      </c>
      <c r="C24" s="25">
        <v>1</v>
      </c>
      <c r="D24" s="25">
        <v>1.1000000000000001</v>
      </c>
      <c r="E24" s="25">
        <v>1</v>
      </c>
      <c r="F24" s="25">
        <v>0.7</v>
      </c>
      <c r="G24" s="25">
        <v>0.8</v>
      </c>
      <c r="H24" s="25">
        <v>0.9</v>
      </c>
      <c r="I24" s="25">
        <v>0.9</v>
      </c>
      <c r="J24" s="25">
        <v>0.8</v>
      </c>
      <c r="K24" s="25">
        <v>0.9</v>
      </c>
      <c r="L24" s="25">
        <v>0.9</v>
      </c>
      <c r="M24" s="25">
        <v>0.8</v>
      </c>
      <c r="N24" s="25">
        <v>0.9</v>
      </c>
      <c r="O24" s="25">
        <v>0.7</v>
      </c>
      <c r="P24" s="25">
        <v>0.8</v>
      </c>
      <c r="Q24" s="25">
        <v>0.8</v>
      </c>
      <c r="R24" s="25">
        <v>0.8</v>
      </c>
      <c r="S24" s="25">
        <v>0.9</v>
      </c>
      <c r="T24" s="25">
        <v>0.9</v>
      </c>
      <c r="U24" s="25">
        <v>0.8</v>
      </c>
      <c r="V24" s="191" t="s">
        <v>604</v>
      </c>
      <c r="W24" s="351">
        <f>W8/'1. Základné ukazovatele'!AJ$17*100</f>
        <v>0.87309013621890419</v>
      </c>
      <c r="X24" s="351">
        <f>X8/'1. Základné ukazovatele'!AK$17*100</f>
        <v>0.84396468190326168</v>
      </c>
      <c r="Y24" s="351">
        <f>Y8/'1. Základné ukazovatele'!AL$17*100</f>
        <v>0.83395087806262136</v>
      </c>
      <c r="Z24" s="351">
        <f>Z8/'1. Základné ukazovatele'!AM$17*100</f>
        <v>0.84507780095792484</v>
      </c>
    </row>
    <row r="25" spans="1:26" ht="13.15" customHeight="1">
      <c r="A25" s="225" t="s">
        <v>393</v>
      </c>
      <c r="B25" s="226" t="str">
        <f t="shared" si="4"/>
        <v>Housing and community amenities</v>
      </c>
      <c r="C25" s="25">
        <v>0.5</v>
      </c>
      <c r="D25" s="25">
        <v>0.7</v>
      </c>
      <c r="E25" s="25">
        <v>0.7</v>
      </c>
      <c r="F25" s="25">
        <v>0.7</v>
      </c>
      <c r="G25" s="25">
        <v>0.6</v>
      </c>
      <c r="H25" s="25">
        <v>0.8</v>
      </c>
      <c r="I25" s="25">
        <v>0.8</v>
      </c>
      <c r="J25" s="25">
        <v>0.8</v>
      </c>
      <c r="K25" s="25">
        <v>0.6</v>
      </c>
      <c r="L25" s="25">
        <v>0.5</v>
      </c>
      <c r="M25" s="25">
        <v>0.5</v>
      </c>
      <c r="N25" s="25">
        <v>0.7</v>
      </c>
      <c r="O25" s="25">
        <v>0.5</v>
      </c>
      <c r="P25" s="25">
        <v>0.5</v>
      </c>
      <c r="Q25" s="25">
        <v>0.5</v>
      </c>
      <c r="R25" s="25">
        <v>0.5</v>
      </c>
      <c r="S25" s="25">
        <v>0.5</v>
      </c>
      <c r="T25" s="25">
        <v>0.5</v>
      </c>
      <c r="U25" s="25">
        <v>0.5</v>
      </c>
      <c r="V25" s="191" t="s">
        <v>604</v>
      </c>
      <c r="W25" s="351">
        <f>W9/'1. Základné ukazovatele'!AJ$17*100</f>
        <v>0.67496987208994408</v>
      </c>
      <c r="X25" s="351">
        <f>X9/'1. Základné ukazovatele'!AK$17*100</f>
        <v>0.6001212232299854</v>
      </c>
      <c r="Y25" s="351">
        <f>Y9/'1. Základné ukazovatele'!AL$17*100</f>
        <v>0.54797647251873627</v>
      </c>
      <c r="Z25" s="351">
        <f>Z9/'1. Základné ukazovatele'!AM$17*100</f>
        <v>0.52951071998682964</v>
      </c>
    </row>
    <row r="26" spans="1:26" ht="13.15" customHeight="1">
      <c r="A26" s="225" t="s">
        <v>394</v>
      </c>
      <c r="B26" s="226" t="str">
        <f t="shared" si="4"/>
        <v>Health</v>
      </c>
      <c r="C26" s="25">
        <v>5.0999999999999996</v>
      </c>
      <c r="D26" s="25">
        <v>6.4</v>
      </c>
      <c r="E26" s="25">
        <v>6.6</v>
      </c>
      <c r="F26" s="25">
        <v>6.2</v>
      </c>
      <c r="G26" s="25">
        <v>6.8</v>
      </c>
      <c r="H26" s="25">
        <v>7.4</v>
      </c>
      <c r="I26" s="25">
        <v>7.3</v>
      </c>
      <c r="J26" s="25">
        <v>7</v>
      </c>
      <c r="K26" s="25">
        <v>6.9</v>
      </c>
      <c r="L26" s="25">
        <v>7</v>
      </c>
      <c r="M26" s="25">
        <v>7.1</v>
      </c>
      <c r="N26" s="25">
        <v>7.1</v>
      </c>
      <c r="O26" s="25">
        <v>7.5</v>
      </c>
      <c r="P26" s="25">
        <v>5.5</v>
      </c>
      <c r="Q26" s="25">
        <v>5.5</v>
      </c>
      <c r="R26" s="25">
        <v>5.7</v>
      </c>
      <c r="S26" s="25">
        <v>6.1</v>
      </c>
      <c r="T26" s="25">
        <v>6.9</v>
      </c>
      <c r="U26" s="25">
        <v>6.4</v>
      </c>
      <c r="V26" s="191" t="s">
        <v>604</v>
      </c>
      <c r="W26" s="351">
        <f>W10/'1. Základné ukazovatele'!AJ$17*100</f>
        <v>6.8543829990344234</v>
      </c>
      <c r="X26" s="351">
        <f>X10/'1. Základné ukazovatele'!AK$17*100</f>
        <v>6.8287952273372463</v>
      </c>
      <c r="Y26" s="351">
        <f>Y10/'1. Základné ukazovatele'!AL$17*100</f>
        <v>6.7123131311382682</v>
      </c>
      <c r="Z26" s="351">
        <f>Z10/'1. Základné ukazovatele'!AM$17*100</f>
        <v>6.6326258070259572</v>
      </c>
    </row>
    <row r="27" spans="1:26" ht="13.15" customHeight="1">
      <c r="A27" s="225" t="s">
        <v>395</v>
      </c>
      <c r="B27" s="226" t="str">
        <f t="shared" si="4"/>
        <v>Recreation, culture and religion</v>
      </c>
      <c r="C27" s="25">
        <v>1</v>
      </c>
      <c r="D27" s="25">
        <v>1</v>
      </c>
      <c r="E27" s="25">
        <v>0.9</v>
      </c>
      <c r="F27" s="25">
        <v>0.8</v>
      </c>
      <c r="G27" s="25">
        <v>0.9</v>
      </c>
      <c r="H27" s="25">
        <v>1.1000000000000001</v>
      </c>
      <c r="I27" s="25">
        <v>1</v>
      </c>
      <c r="J27" s="25">
        <v>1</v>
      </c>
      <c r="K27" s="25">
        <v>1</v>
      </c>
      <c r="L27" s="25">
        <v>1</v>
      </c>
      <c r="M27" s="25">
        <v>0.8</v>
      </c>
      <c r="N27" s="25">
        <v>1</v>
      </c>
      <c r="O27" s="25">
        <v>0.8</v>
      </c>
      <c r="P27" s="25">
        <v>0.8</v>
      </c>
      <c r="Q27" s="25">
        <v>1.1000000000000001</v>
      </c>
      <c r="R27" s="25">
        <v>1.1000000000000001</v>
      </c>
      <c r="S27" s="25">
        <v>1</v>
      </c>
      <c r="T27" s="25">
        <v>1</v>
      </c>
      <c r="U27" s="25">
        <v>1.1000000000000001</v>
      </c>
      <c r="V27" s="191" t="s">
        <v>604</v>
      </c>
      <c r="W27" s="351">
        <f>W11/'1. Základné ukazovatele'!AJ$17*100</f>
        <v>1.0514819117894041</v>
      </c>
      <c r="X27" s="351">
        <f>X11/'1. Základné ukazovatele'!AK$17*100</f>
        <v>0.98885241069011975</v>
      </c>
      <c r="Y27" s="351">
        <f>Y11/'1. Základné ukazovatele'!AL$17*100</f>
        <v>0.94642477950089543</v>
      </c>
      <c r="Z27" s="351">
        <f>Z11/'1. Základné ukazovatele'!AM$17*100</f>
        <v>0.93065381185544382</v>
      </c>
    </row>
    <row r="28" spans="1:26" ht="13.15" customHeight="1">
      <c r="A28" s="225" t="s">
        <v>397</v>
      </c>
      <c r="B28" s="226" t="str">
        <f t="shared" si="4"/>
        <v>Education</v>
      </c>
      <c r="C28" s="25">
        <v>3.8</v>
      </c>
      <c r="D28" s="25">
        <v>3.9</v>
      </c>
      <c r="E28" s="25">
        <v>3.9</v>
      </c>
      <c r="F28" s="25">
        <v>3.7</v>
      </c>
      <c r="G28" s="25">
        <v>3.7</v>
      </c>
      <c r="H28" s="25">
        <v>4.5</v>
      </c>
      <c r="I28" s="25">
        <v>4.5</v>
      </c>
      <c r="J28" s="25">
        <v>4.3</v>
      </c>
      <c r="K28" s="25">
        <v>4</v>
      </c>
      <c r="L28" s="25">
        <v>4.0999999999999996</v>
      </c>
      <c r="M28" s="25">
        <v>4</v>
      </c>
      <c r="N28" s="25">
        <v>4.2</v>
      </c>
      <c r="O28" s="25">
        <v>3.9</v>
      </c>
      <c r="P28" s="25">
        <v>3.9</v>
      </c>
      <c r="Q28" s="25">
        <v>3.9</v>
      </c>
      <c r="R28" s="25">
        <v>4.2</v>
      </c>
      <c r="S28" s="25">
        <v>4.4000000000000004</v>
      </c>
      <c r="T28" s="25">
        <v>4.3</v>
      </c>
      <c r="U28" s="25">
        <v>4.5</v>
      </c>
      <c r="V28" s="191" t="s">
        <v>604</v>
      </c>
      <c r="W28" s="351">
        <f>W12/'1. Základné ukazovatele'!AJ$17*100</f>
        <v>4.4877289299576724</v>
      </c>
      <c r="X28" s="351">
        <f>X12/'1. Základné ukazovatele'!AK$17*100</f>
        <v>4.4197095560178967</v>
      </c>
      <c r="Y28" s="351">
        <f>Y12/'1. Základné ukazovatele'!AL$17*100</f>
        <v>4.2823876868101971</v>
      </c>
      <c r="Z28" s="351">
        <f>Z12/'1. Základné ukazovatele'!AM$17*100</f>
        <v>4.2331963423452441</v>
      </c>
    </row>
    <row r="29" spans="1:26" ht="13.15" customHeight="1">
      <c r="A29" s="225" t="s">
        <v>399</v>
      </c>
      <c r="B29" s="226" t="str">
        <f t="shared" si="4"/>
        <v>Social protection</v>
      </c>
      <c r="C29" s="25">
        <v>13.9</v>
      </c>
      <c r="D29" s="25">
        <v>14.3</v>
      </c>
      <c r="E29" s="25">
        <v>13</v>
      </c>
      <c r="F29" s="25">
        <v>13</v>
      </c>
      <c r="G29" s="25">
        <v>12.4</v>
      </c>
      <c r="H29" s="25">
        <v>15.1</v>
      </c>
      <c r="I29" s="25">
        <v>15</v>
      </c>
      <c r="J29" s="25">
        <v>14.5</v>
      </c>
      <c r="K29" s="25">
        <v>14.8</v>
      </c>
      <c r="L29" s="25">
        <v>15.2</v>
      </c>
      <c r="M29" s="25">
        <v>15</v>
      </c>
      <c r="N29" s="25">
        <v>14.6</v>
      </c>
      <c r="O29" s="25">
        <v>14.9</v>
      </c>
      <c r="P29" s="25">
        <v>14.5</v>
      </c>
      <c r="Q29" s="25">
        <v>14.3</v>
      </c>
      <c r="R29" s="25">
        <v>14.3</v>
      </c>
      <c r="S29" s="25">
        <v>15.9</v>
      </c>
      <c r="T29" s="25">
        <v>15.9</v>
      </c>
      <c r="U29" s="25">
        <v>15.6</v>
      </c>
      <c r="V29" s="191" t="s">
        <v>604</v>
      </c>
      <c r="W29" s="351">
        <f>W13/'1. Základné ukazovatele'!AJ$17*100</f>
        <v>17.529881125915807</v>
      </c>
      <c r="X29" s="351">
        <f>X13/'1. Základné ukazovatele'!AK$17*100</f>
        <v>16.947757062501083</v>
      </c>
      <c r="Y29" s="351">
        <f>Y13/'1. Základné ukazovatele'!AL$17*100</f>
        <v>16.872371906918016</v>
      </c>
      <c r="Z29" s="351">
        <f>Z13/'1. Základné ukazovatele'!AM$17*100</f>
        <v>16.835869051287901</v>
      </c>
    </row>
    <row r="30" spans="1:26" s="233" customFormat="1" ht="13.15" customHeight="1">
      <c r="A30" s="229" t="s">
        <v>400</v>
      </c>
      <c r="B30" s="230" t="str">
        <f t="shared" si="4"/>
        <v>Total expenditure of GG</v>
      </c>
      <c r="C30" s="234">
        <f t="shared" ref="C30:M30" si="5">SUM(C20:C29)</f>
        <v>37.9</v>
      </c>
      <c r="D30" s="234">
        <f t="shared" si="5"/>
        <v>39.799999999999997</v>
      </c>
      <c r="E30" s="234">
        <f t="shared" si="5"/>
        <v>38.799999999999997</v>
      </c>
      <c r="F30" s="234">
        <f t="shared" si="5"/>
        <v>36.4</v>
      </c>
      <c r="G30" s="234">
        <f t="shared" si="5"/>
        <v>37.099999999999994</v>
      </c>
      <c r="H30" s="234">
        <f t="shared" si="5"/>
        <v>44.400000000000006</v>
      </c>
      <c r="I30" s="234">
        <f t="shared" si="5"/>
        <v>42.1</v>
      </c>
      <c r="J30" s="234">
        <f t="shared" si="5"/>
        <v>41.5</v>
      </c>
      <c r="K30" s="234">
        <f t="shared" si="5"/>
        <v>41.100000000000009</v>
      </c>
      <c r="L30" s="234">
        <f t="shared" si="5"/>
        <v>42.5</v>
      </c>
      <c r="M30" s="234">
        <f t="shared" si="5"/>
        <v>43.100000000000009</v>
      </c>
      <c r="N30" s="234">
        <f>SUM(N20:N29)</f>
        <v>45.599999999999994</v>
      </c>
      <c r="O30" s="234">
        <f t="shared" ref="O30:U30" si="6">SUM(O20:O29)</f>
        <v>42.6</v>
      </c>
      <c r="P30" s="234">
        <f t="shared" si="6"/>
        <v>39.6</v>
      </c>
      <c r="Q30" s="234">
        <f t="shared" si="6"/>
        <v>39.700000000000003</v>
      </c>
      <c r="R30" s="234">
        <f t="shared" si="6"/>
        <v>40.400000000000006</v>
      </c>
      <c r="S30" s="234">
        <f t="shared" si="6"/>
        <v>44.699999999999996</v>
      </c>
      <c r="T30" s="234">
        <f t="shared" si="6"/>
        <v>45.300000000000004</v>
      </c>
      <c r="U30" s="234">
        <f t="shared" si="6"/>
        <v>42.2</v>
      </c>
      <c r="V30" s="231" t="s">
        <v>604</v>
      </c>
      <c r="W30" s="422">
        <f t="shared" ref="W30:Y30" si="7">SUM(W20:W29)</f>
        <v>46.970410581965197</v>
      </c>
      <c r="X30" s="422">
        <f t="shared" si="7"/>
        <v>46.05564071403937</v>
      </c>
      <c r="Y30" s="422">
        <f t="shared" si="7"/>
        <v>44.74656653866775</v>
      </c>
      <c r="Z30" s="422">
        <f t="shared" ref="Z30" si="8">SUM(Z20:Z29)</f>
        <v>44.637606334594722</v>
      </c>
    </row>
    <row r="31" spans="1:26" ht="13.1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26" ht="13.15" customHeight="1">
      <c r="A32" s="196" t="s">
        <v>610</v>
      </c>
      <c r="B32" s="196"/>
    </row>
    <row r="33" spans="1:1" ht="13.15" customHeight="1">
      <c r="A33" s="196" t="s">
        <v>542</v>
      </c>
    </row>
  </sheetData>
  <pageMargins left="0.7" right="0.7" top="0.75" bottom="0.75" header="0.3" footer="0.3"/>
  <pageSetup paperSize="9" orientation="portrait" r:id="rId1"/>
  <ignoredErrors>
    <ignoredError sqref="C30:O30 W14:Z14 C14:U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69"/>
  <sheetViews>
    <sheetView showGridLines="0" workbookViewId="0">
      <pane xSplit="2" topLeftCell="J1" activePane="topRight" state="frozen"/>
      <selection activeCell="A21" sqref="A21"/>
      <selection pane="topRight"/>
    </sheetView>
  </sheetViews>
  <sheetFormatPr defaultColWidth="8.85546875" defaultRowHeight="13.15" customHeight="1"/>
  <cols>
    <col min="1" max="1" width="13.42578125" style="46" customWidth="1"/>
    <col min="2" max="2" width="15.42578125" style="46" customWidth="1"/>
    <col min="3" max="10" width="8.85546875" style="46"/>
    <col min="11" max="20" width="8.42578125" style="46" customWidth="1"/>
    <col min="21" max="21" width="8.42578125" style="45" customWidth="1"/>
    <col min="22" max="29" width="8.42578125" style="46" customWidth="1"/>
    <col min="30" max="34" width="8" style="46" customWidth="1"/>
    <col min="35" max="36" width="14.42578125" style="46" customWidth="1"/>
    <col min="37" max="16384" width="8.85546875" style="46"/>
  </cols>
  <sheetData>
    <row r="1" spans="1:36" ht="18" customHeight="1">
      <c r="A1" s="10" t="s">
        <v>24</v>
      </c>
      <c r="B1" s="10"/>
      <c r="C1" s="10"/>
      <c r="D1" s="10" t="s">
        <v>403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9" t="s">
        <v>404</v>
      </c>
      <c r="V1" s="236"/>
      <c r="W1" s="9"/>
      <c r="X1" s="9"/>
      <c r="Y1" s="9"/>
      <c r="Z1" s="9"/>
      <c r="AA1" s="9"/>
      <c r="AB1" s="10"/>
      <c r="AC1" s="10"/>
      <c r="AD1" s="296"/>
      <c r="AE1" s="434" t="s">
        <v>580</v>
      </c>
      <c r="AF1" s="434"/>
      <c r="AG1" s="434"/>
      <c r="AH1" s="434"/>
      <c r="AI1" s="10"/>
      <c r="AJ1" s="13"/>
    </row>
    <row r="2" spans="1:36" ht="34.5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6">
        <v>2012</v>
      </c>
      <c r="U2" s="16">
        <v>2013</v>
      </c>
      <c r="V2" s="16">
        <v>2014</v>
      </c>
      <c r="W2" s="16">
        <v>2015</v>
      </c>
      <c r="X2" s="16">
        <v>2016</v>
      </c>
      <c r="Y2" s="16">
        <v>2017</v>
      </c>
      <c r="Z2" s="16">
        <v>2018</v>
      </c>
      <c r="AA2" s="16">
        <v>2019</v>
      </c>
      <c r="AB2" s="16">
        <v>2020</v>
      </c>
      <c r="AC2" s="16">
        <v>2021</v>
      </c>
      <c r="AD2" s="16">
        <v>2022</v>
      </c>
      <c r="AE2" s="16">
        <v>2023</v>
      </c>
      <c r="AF2" s="336">
        <v>2024</v>
      </c>
      <c r="AG2" s="336">
        <v>2025</v>
      </c>
      <c r="AH2" s="336">
        <v>2026</v>
      </c>
      <c r="AI2" s="283" t="s">
        <v>600</v>
      </c>
      <c r="AJ2" s="52" t="s">
        <v>602</v>
      </c>
    </row>
    <row r="3" spans="1:36" ht="13.15" customHeight="1">
      <c r="A3" s="238" t="s">
        <v>488</v>
      </c>
      <c r="B3" s="238" t="s">
        <v>501</v>
      </c>
      <c r="C3" s="297">
        <v>-7.2</v>
      </c>
      <c r="D3" s="297">
        <v>-4.3</v>
      </c>
      <c r="E3" s="239">
        <v>-3</v>
      </c>
      <c r="F3" s="297">
        <v>-2.4</v>
      </c>
      <c r="G3" s="297">
        <v>-1.5</v>
      </c>
      <c r="H3" s="297">
        <v>-1.2</v>
      </c>
      <c r="I3" s="297">
        <v>-2</v>
      </c>
      <c r="J3" s="297">
        <v>-2.8</v>
      </c>
      <c r="K3" s="297">
        <v>-3.1</v>
      </c>
      <c r="L3" s="297">
        <v>-2.7</v>
      </c>
      <c r="M3" s="297">
        <v>-2.4</v>
      </c>
      <c r="N3" s="297">
        <v>-1.4</v>
      </c>
      <c r="O3" s="297">
        <v>-0.6</v>
      </c>
      <c r="P3" s="297">
        <v>-2.1</v>
      </c>
      <c r="Q3" s="239">
        <v>-6.1</v>
      </c>
      <c r="R3" s="239">
        <v>-6</v>
      </c>
      <c r="S3" s="239">
        <v>-4.0999999999999996</v>
      </c>
      <c r="T3" s="239">
        <v>-3.7</v>
      </c>
      <c r="U3" s="239">
        <v>-3.1</v>
      </c>
      <c r="V3" s="239">
        <v>-2.4</v>
      </c>
      <c r="W3" s="239">
        <v>-1.9</v>
      </c>
      <c r="X3" s="239">
        <v>-1.4</v>
      </c>
      <c r="Y3" s="239">
        <v>-0.9</v>
      </c>
      <c r="Z3" s="239">
        <v>-0.4</v>
      </c>
      <c r="AA3" s="239">
        <v>-0.5</v>
      </c>
      <c r="AB3" s="239">
        <v>-6.7</v>
      </c>
      <c r="AC3" s="239">
        <v>-4.5999999999999996</v>
      </c>
      <c r="AD3" s="239">
        <v>-3.2</v>
      </c>
      <c r="AE3" s="239">
        <v>-3.5</v>
      </c>
      <c r="AF3" s="357">
        <v>-3.1</v>
      </c>
      <c r="AG3" s="357">
        <v>-3</v>
      </c>
      <c r="AH3" s="357">
        <v>-2.9</v>
      </c>
      <c r="AI3" s="241">
        <f>AVERAGE(U3:AE3)</f>
        <v>-2.5999999999999996</v>
      </c>
      <c r="AJ3" s="241">
        <f>AVERAGE(J3:T3)</f>
        <v>-3.1818181818181825</v>
      </c>
    </row>
    <row r="4" spans="1:36" ht="13.15" customHeight="1">
      <c r="A4" s="242" t="s">
        <v>490</v>
      </c>
      <c r="B4" s="242" t="s">
        <v>482</v>
      </c>
      <c r="C4" s="243">
        <v>-7.3</v>
      </c>
      <c r="D4" s="243">
        <v>-4.4000000000000004</v>
      </c>
      <c r="E4" s="243">
        <v>-3.1</v>
      </c>
      <c r="F4" s="243">
        <v>-2.5</v>
      </c>
      <c r="G4" s="243">
        <v>-1.6</v>
      </c>
      <c r="H4" s="243">
        <v>-1.3</v>
      </c>
      <c r="I4" s="243">
        <v>-2</v>
      </c>
      <c r="J4" s="243">
        <v>-2.8</v>
      </c>
      <c r="K4" s="243">
        <v>-3.2</v>
      </c>
      <c r="L4" s="243">
        <v>-2.9</v>
      </c>
      <c r="M4" s="243">
        <v>-2.7</v>
      </c>
      <c r="N4" s="243">
        <v>-1.6</v>
      </c>
      <c r="O4" s="243">
        <v>-0.8</v>
      </c>
      <c r="P4" s="243">
        <v>-2.2999999999999998</v>
      </c>
      <c r="Q4" s="244">
        <v>-6.3</v>
      </c>
      <c r="R4" s="244">
        <v>-6.3</v>
      </c>
      <c r="S4" s="244">
        <v>-4.2</v>
      </c>
      <c r="T4" s="244">
        <v>-3.9</v>
      </c>
      <c r="U4" s="244">
        <v>-3.2</v>
      </c>
      <c r="V4" s="244">
        <v>-2.5</v>
      </c>
      <c r="W4" s="244">
        <v>-2</v>
      </c>
      <c r="X4" s="244">
        <v>-1.5</v>
      </c>
      <c r="Y4" s="244">
        <v>-1</v>
      </c>
      <c r="Z4" s="244">
        <v>-0.4</v>
      </c>
      <c r="AA4" s="244">
        <v>-0.5</v>
      </c>
      <c r="AB4" s="244">
        <v>-7</v>
      </c>
      <c r="AC4" s="244">
        <v>-5.0999999999999996</v>
      </c>
      <c r="AD4" s="244">
        <v>-3.5</v>
      </c>
      <c r="AE4" s="244">
        <v>-3.6</v>
      </c>
      <c r="AF4" s="358">
        <v>-3</v>
      </c>
      <c r="AG4" s="358">
        <v>-2.9</v>
      </c>
      <c r="AH4" s="358">
        <v>-2.8</v>
      </c>
      <c r="AI4" s="245">
        <f t="shared" ref="AI4:AI31" si="0">AVERAGE(U4:AE4)</f>
        <v>-2.7545454545454549</v>
      </c>
      <c r="AJ4" s="245">
        <f t="shared" ref="AJ4:AJ31" si="1">AVERAGE(J4:T4)</f>
        <v>-3.3636363636363638</v>
      </c>
    </row>
    <row r="5" spans="1:36" ht="13.15" customHeight="1">
      <c r="A5" s="246" t="s">
        <v>406</v>
      </c>
      <c r="B5" s="246" t="s">
        <v>407</v>
      </c>
      <c r="C5" s="247">
        <v>-4.5</v>
      </c>
      <c r="D5" s="247">
        <v>-4</v>
      </c>
      <c r="E5" s="247">
        <v>-2.2000000000000002</v>
      </c>
      <c r="F5" s="247">
        <v>-1</v>
      </c>
      <c r="G5" s="247">
        <v>-0.6</v>
      </c>
      <c r="H5" s="247">
        <v>-0.1</v>
      </c>
      <c r="I5" s="247">
        <v>0.2</v>
      </c>
      <c r="J5" s="247">
        <v>0</v>
      </c>
      <c r="K5" s="247">
        <v>-1.9</v>
      </c>
      <c r="L5" s="247">
        <v>-0.2</v>
      </c>
      <c r="M5" s="247">
        <v>-2.7</v>
      </c>
      <c r="N5" s="239">
        <v>0.2</v>
      </c>
      <c r="O5" s="239">
        <v>0.1</v>
      </c>
      <c r="P5" s="239">
        <v>-1.1000000000000001</v>
      </c>
      <c r="Q5" s="239">
        <v>-5.4</v>
      </c>
      <c r="R5" s="239">
        <v>-4.0999999999999996</v>
      </c>
      <c r="S5" s="239">
        <v>-4.4000000000000004</v>
      </c>
      <c r="T5" s="239">
        <v>-4.3</v>
      </c>
      <c r="U5" s="239">
        <v>-3.2</v>
      </c>
      <c r="V5" s="239">
        <v>-3.2</v>
      </c>
      <c r="W5" s="239">
        <v>-2.5</v>
      </c>
      <c r="X5" s="239">
        <v>-2.4</v>
      </c>
      <c r="Y5" s="239">
        <v>-0.8</v>
      </c>
      <c r="Z5" s="239">
        <v>-1</v>
      </c>
      <c r="AA5" s="239">
        <v>-2</v>
      </c>
      <c r="AB5" s="239">
        <v>-9</v>
      </c>
      <c r="AC5" s="239">
        <v>-5.4</v>
      </c>
      <c r="AD5" s="239">
        <v>-3.6</v>
      </c>
      <c r="AE5" s="239">
        <v>-4.2</v>
      </c>
      <c r="AF5" s="357">
        <v>-4.5999999999999996</v>
      </c>
      <c r="AG5" s="357">
        <v>-4.9000000000000004</v>
      </c>
      <c r="AH5" s="357">
        <v>-5.3</v>
      </c>
      <c r="AI5" s="264">
        <f t="shared" si="0"/>
        <v>-3.3909090909090911</v>
      </c>
      <c r="AJ5" s="293">
        <f t="shared" si="1"/>
        <v>-2.1636363636363636</v>
      </c>
    </row>
    <row r="6" spans="1:36" ht="13.15" customHeight="1">
      <c r="A6" s="238" t="s">
        <v>408</v>
      </c>
      <c r="B6" s="238" t="s">
        <v>409</v>
      </c>
      <c r="C6" s="249">
        <v>-5.5</v>
      </c>
      <c r="D6" s="249">
        <v>-8.1</v>
      </c>
      <c r="E6" s="249">
        <v>1.5</v>
      </c>
      <c r="F6" s="249">
        <v>1.3</v>
      </c>
      <c r="G6" s="249">
        <v>0.2</v>
      </c>
      <c r="H6" s="249">
        <v>0.1</v>
      </c>
      <c r="I6" s="249">
        <v>0.7</v>
      </c>
      <c r="J6" s="249">
        <v>-1.1000000000000001</v>
      </c>
      <c r="K6" s="249">
        <v>0</v>
      </c>
      <c r="L6" s="249">
        <v>1.8</v>
      </c>
      <c r="M6" s="249">
        <v>1.6</v>
      </c>
      <c r="N6" s="239">
        <v>2.7</v>
      </c>
      <c r="O6" s="239">
        <v>0</v>
      </c>
      <c r="P6" s="239">
        <v>1.4</v>
      </c>
      <c r="Q6" s="239">
        <v>-4.4000000000000004</v>
      </c>
      <c r="R6" s="239">
        <v>-3.7</v>
      </c>
      <c r="S6" s="239">
        <v>-1.7</v>
      </c>
      <c r="T6" s="239">
        <v>-0.8</v>
      </c>
      <c r="U6" s="239">
        <v>-0.7</v>
      </c>
      <c r="V6" s="239">
        <v>-5.4</v>
      </c>
      <c r="W6" s="239">
        <v>-1.9</v>
      </c>
      <c r="X6" s="239">
        <v>0.3</v>
      </c>
      <c r="Y6" s="239">
        <v>1.6</v>
      </c>
      <c r="Z6" s="239">
        <v>1.7</v>
      </c>
      <c r="AA6" s="239">
        <v>2.2000000000000002</v>
      </c>
      <c r="AB6" s="239">
        <v>-3.8</v>
      </c>
      <c r="AC6" s="239">
        <v>-3.9</v>
      </c>
      <c r="AD6" s="239">
        <v>-2.9</v>
      </c>
      <c r="AE6" s="239">
        <v>-2</v>
      </c>
      <c r="AF6" s="357">
        <v>-2.6</v>
      </c>
      <c r="AG6" s="357">
        <v>-2.8</v>
      </c>
      <c r="AH6" s="357">
        <v>-2.8</v>
      </c>
      <c r="AI6" s="241">
        <f t="shared" si="0"/>
        <v>-1.3454545454545455</v>
      </c>
      <c r="AJ6" s="293">
        <f t="shared" si="1"/>
        <v>-0.38181818181818183</v>
      </c>
    </row>
    <row r="7" spans="1:36" ht="13.15" customHeight="1">
      <c r="A7" s="238" t="s">
        <v>410</v>
      </c>
      <c r="B7" s="238" t="s">
        <v>411</v>
      </c>
      <c r="C7" s="249">
        <v>-12.3</v>
      </c>
      <c r="D7" s="249">
        <v>-3</v>
      </c>
      <c r="E7" s="249">
        <v>-3.1</v>
      </c>
      <c r="F7" s="249">
        <v>-4.0999999999999996</v>
      </c>
      <c r="G7" s="249">
        <v>-3.1</v>
      </c>
      <c r="H7" s="249">
        <v>-3.5</v>
      </c>
      <c r="I7" s="249">
        <v>-5.8</v>
      </c>
      <c r="J7" s="249">
        <v>-6.3</v>
      </c>
      <c r="K7" s="249">
        <v>-6.9</v>
      </c>
      <c r="L7" s="249">
        <v>-2.4</v>
      </c>
      <c r="M7" s="249">
        <v>-3.1</v>
      </c>
      <c r="N7" s="239">
        <v>-2.2000000000000002</v>
      </c>
      <c r="O7" s="239">
        <v>-0.7</v>
      </c>
      <c r="P7" s="239">
        <v>-2</v>
      </c>
      <c r="Q7" s="239">
        <v>-5.5</v>
      </c>
      <c r="R7" s="239">
        <v>-4.0999999999999996</v>
      </c>
      <c r="S7" s="239">
        <v>-2.7</v>
      </c>
      <c r="T7" s="239">
        <v>-3.9</v>
      </c>
      <c r="U7" s="239">
        <v>-1.3</v>
      </c>
      <c r="V7" s="239">
        <v>-2.1</v>
      </c>
      <c r="W7" s="239">
        <v>-0.7</v>
      </c>
      <c r="X7" s="239">
        <v>0.7</v>
      </c>
      <c r="Y7" s="239">
        <v>1.5</v>
      </c>
      <c r="Z7" s="239">
        <v>0.9</v>
      </c>
      <c r="AA7" s="239">
        <v>0.3</v>
      </c>
      <c r="AB7" s="239">
        <v>-5.6</v>
      </c>
      <c r="AC7" s="239">
        <v>-5</v>
      </c>
      <c r="AD7" s="239">
        <v>-3.1</v>
      </c>
      <c r="AE7" s="239">
        <v>-3.8</v>
      </c>
      <c r="AF7" s="357">
        <v>-2.5</v>
      </c>
      <c r="AG7" s="357">
        <v>-2.2999999999999998</v>
      </c>
      <c r="AH7" s="357">
        <v>-1.9</v>
      </c>
      <c r="AI7" s="241">
        <f t="shared" si="0"/>
        <v>-1.6545454545454545</v>
      </c>
      <c r="AJ7" s="293">
        <f t="shared" si="1"/>
        <v>-3.6181818181818177</v>
      </c>
    </row>
    <row r="8" spans="1:36" ht="13.15" customHeight="1">
      <c r="A8" s="238" t="s">
        <v>412</v>
      </c>
      <c r="B8" s="238" t="s">
        <v>413</v>
      </c>
      <c r="C8" s="249">
        <v>-3.5</v>
      </c>
      <c r="D8" s="249">
        <v>-2.4</v>
      </c>
      <c r="E8" s="249">
        <v>-1.2</v>
      </c>
      <c r="F8" s="249">
        <v>-0.3</v>
      </c>
      <c r="G8" s="249">
        <v>1.1000000000000001</v>
      </c>
      <c r="H8" s="249">
        <v>1.8</v>
      </c>
      <c r="I8" s="249">
        <v>1.1000000000000001</v>
      </c>
      <c r="J8" s="249">
        <v>0.3</v>
      </c>
      <c r="K8" s="249">
        <v>0.1</v>
      </c>
      <c r="L8" s="249">
        <v>2.2000000000000002</v>
      </c>
      <c r="M8" s="249">
        <v>5.2</v>
      </c>
      <c r="N8" s="239">
        <v>5.3</v>
      </c>
      <c r="O8" s="239">
        <v>5.3</v>
      </c>
      <c r="P8" s="239">
        <v>3.5</v>
      </c>
      <c r="Q8" s="239">
        <v>-2.7</v>
      </c>
      <c r="R8" s="239">
        <v>-2.5</v>
      </c>
      <c r="S8" s="239">
        <v>-1.8</v>
      </c>
      <c r="T8" s="239">
        <v>-3.2</v>
      </c>
      <c r="U8" s="239">
        <v>-0.9</v>
      </c>
      <c r="V8" s="239">
        <v>1.4</v>
      </c>
      <c r="W8" s="239">
        <v>-0.9</v>
      </c>
      <c r="X8" s="239">
        <v>0.3</v>
      </c>
      <c r="Y8" s="239">
        <v>1.7</v>
      </c>
      <c r="Z8" s="239">
        <v>0.8</v>
      </c>
      <c r="AA8" s="239">
        <v>4.3</v>
      </c>
      <c r="AB8" s="239">
        <v>0.4</v>
      </c>
      <c r="AC8" s="239">
        <v>4.0999999999999996</v>
      </c>
      <c r="AD8" s="239">
        <v>3.4</v>
      </c>
      <c r="AE8" s="239">
        <v>3.3</v>
      </c>
      <c r="AF8" s="357">
        <v>2.2999999999999998</v>
      </c>
      <c r="AG8" s="357">
        <v>1.5</v>
      </c>
      <c r="AH8" s="357">
        <v>0.9</v>
      </c>
      <c r="AI8" s="241">
        <f t="shared" si="0"/>
        <v>1.6272727272727272</v>
      </c>
      <c r="AJ8" s="293">
        <f t="shared" si="1"/>
        <v>1.0636363636363639</v>
      </c>
    </row>
    <row r="9" spans="1:36" ht="13.15" customHeight="1">
      <c r="A9" s="250" t="s">
        <v>414</v>
      </c>
      <c r="B9" s="250" t="s">
        <v>415</v>
      </c>
      <c r="C9" s="249">
        <v>-9.4</v>
      </c>
      <c r="D9" s="249">
        <v>-3.6</v>
      </c>
      <c r="E9" s="249">
        <v>-3</v>
      </c>
      <c r="F9" s="249">
        <v>-2.6</v>
      </c>
      <c r="G9" s="249">
        <v>-1.9</v>
      </c>
      <c r="H9" s="249">
        <v>-1.7</v>
      </c>
      <c r="I9" s="249">
        <v>-3.1</v>
      </c>
      <c r="J9" s="249">
        <v>-4.0999999999999996</v>
      </c>
      <c r="K9" s="249">
        <v>-3.8</v>
      </c>
      <c r="L9" s="249">
        <v>-3.4</v>
      </c>
      <c r="M9" s="249">
        <v>-3.4</v>
      </c>
      <c r="N9" s="239">
        <v>-1.8</v>
      </c>
      <c r="O9" s="239">
        <v>0.2</v>
      </c>
      <c r="P9" s="239">
        <v>-0.3</v>
      </c>
      <c r="Q9" s="239">
        <v>-3.2</v>
      </c>
      <c r="R9" s="239">
        <v>-4.4000000000000004</v>
      </c>
      <c r="S9" s="239">
        <v>-0.8</v>
      </c>
      <c r="T9" s="239">
        <v>-0.1</v>
      </c>
      <c r="U9" s="239">
        <v>0.1</v>
      </c>
      <c r="V9" s="239">
        <v>0.7</v>
      </c>
      <c r="W9" s="239">
        <v>0.9</v>
      </c>
      <c r="X9" s="239">
        <v>1.1000000000000001</v>
      </c>
      <c r="Y9" s="239">
        <v>1.3</v>
      </c>
      <c r="Z9" s="239">
        <v>1.9</v>
      </c>
      <c r="AA9" s="239">
        <v>1.3</v>
      </c>
      <c r="AB9" s="239">
        <v>-4.4000000000000004</v>
      </c>
      <c r="AC9" s="239">
        <v>-3.2</v>
      </c>
      <c r="AD9" s="239">
        <v>-2.1</v>
      </c>
      <c r="AE9" s="239">
        <v>-2.6</v>
      </c>
      <c r="AF9" s="357">
        <v>-2.2000000000000002</v>
      </c>
      <c r="AG9" s="357">
        <v>-2</v>
      </c>
      <c r="AH9" s="357">
        <v>-1.8</v>
      </c>
      <c r="AI9" s="241">
        <f t="shared" si="0"/>
        <v>-0.45454545454545464</v>
      </c>
      <c r="AJ9" s="293">
        <f t="shared" si="1"/>
        <v>-2.2818181818181822</v>
      </c>
    </row>
    <row r="10" spans="1:36" ht="13.15" customHeight="1">
      <c r="A10" s="250" t="s">
        <v>416</v>
      </c>
      <c r="B10" s="250" t="s">
        <v>417</v>
      </c>
      <c r="C10" s="249">
        <v>1</v>
      </c>
      <c r="D10" s="249">
        <v>-0.3</v>
      </c>
      <c r="E10" s="249">
        <v>2.1</v>
      </c>
      <c r="F10" s="249">
        <v>-0.8</v>
      </c>
      <c r="G10" s="249">
        <v>-3.3</v>
      </c>
      <c r="H10" s="249">
        <v>-0.1</v>
      </c>
      <c r="I10" s="249">
        <v>0.3</v>
      </c>
      <c r="J10" s="249">
        <v>0.4</v>
      </c>
      <c r="K10" s="249">
        <v>1.8</v>
      </c>
      <c r="L10" s="249">
        <v>2.4</v>
      </c>
      <c r="M10" s="249">
        <v>1.2</v>
      </c>
      <c r="N10" s="239">
        <v>2.8</v>
      </c>
      <c r="O10" s="239">
        <v>2.7</v>
      </c>
      <c r="P10" s="239">
        <v>-2.6</v>
      </c>
      <c r="Q10" s="239">
        <v>-2.7</v>
      </c>
      <c r="R10" s="239">
        <v>-0.4</v>
      </c>
      <c r="S10" s="239">
        <v>0.6</v>
      </c>
      <c r="T10" s="239">
        <v>-0.4</v>
      </c>
      <c r="U10" s="239">
        <v>-0.2</v>
      </c>
      <c r="V10" s="239">
        <v>0.9</v>
      </c>
      <c r="W10" s="239">
        <v>0.2</v>
      </c>
      <c r="X10" s="239">
        <v>-0.1</v>
      </c>
      <c r="Y10" s="239">
        <v>-0.5</v>
      </c>
      <c r="Z10" s="239">
        <v>-0.6</v>
      </c>
      <c r="AA10" s="239">
        <v>-0.1</v>
      </c>
      <c r="AB10" s="239">
        <v>-5.4</v>
      </c>
      <c r="AC10" s="239">
        <v>-2.6</v>
      </c>
      <c r="AD10" s="239">
        <v>-1.1000000000000001</v>
      </c>
      <c r="AE10" s="239">
        <v>-2.8</v>
      </c>
      <c r="AF10" s="357">
        <v>-3</v>
      </c>
      <c r="AG10" s="357">
        <v>-3</v>
      </c>
      <c r="AH10" s="357">
        <v>-3</v>
      </c>
      <c r="AI10" s="241">
        <f t="shared" si="0"/>
        <v>-1.1181818181818182</v>
      </c>
      <c r="AJ10" s="293">
        <f t="shared" si="1"/>
        <v>0.52727272727272723</v>
      </c>
    </row>
    <row r="11" spans="1:36" ht="13.15" customHeight="1">
      <c r="A11" s="250" t="s">
        <v>418</v>
      </c>
      <c r="B11" s="250" t="s">
        <v>419</v>
      </c>
      <c r="C11" s="249">
        <v>-2.1</v>
      </c>
      <c r="D11" s="249">
        <v>-0.2</v>
      </c>
      <c r="E11" s="249">
        <v>1.4</v>
      </c>
      <c r="F11" s="249">
        <v>2.1</v>
      </c>
      <c r="G11" s="249">
        <v>3.5</v>
      </c>
      <c r="H11" s="249">
        <v>4.9000000000000004</v>
      </c>
      <c r="I11" s="249">
        <v>1</v>
      </c>
      <c r="J11" s="249">
        <v>-0.5</v>
      </c>
      <c r="K11" s="249">
        <v>0.3</v>
      </c>
      <c r="L11" s="249">
        <v>1.3</v>
      </c>
      <c r="M11" s="249">
        <v>1.6</v>
      </c>
      <c r="N11" s="239">
        <v>2.8</v>
      </c>
      <c r="O11" s="239">
        <v>0.3</v>
      </c>
      <c r="P11" s="239">
        <v>-7</v>
      </c>
      <c r="Q11" s="239">
        <v>-13.9</v>
      </c>
      <c r="R11" s="239">
        <v>-32.1</v>
      </c>
      <c r="S11" s="239">
        <v>-13.5</v>
      </c>
      <c r="T11" s="239">
        <v>-8.4</v>
      </c>
      <c r="U11" s="239">
        <v>-6.3</v>
      </c>
      <c r="V11" s="239">
        <v>-3.5</v>
      </c>
      <c r="W11" s="239">
        <v>-2</v>
      </c>
      <c r="X11" s="239">
        <v>-0.8</v>
      </c>
      <c r="Y11" s="239">
        <v>-0.3</v>
      </c>
      <c r="Z11" s="239">
        <v>0.1</v>
      </c>
      <c r="AA11" s="239">
        <v>0.4</v>
      </c>
      <c r="AB11" s="239">
        <v>-4.9000000000000004</v>
      </c>
      <c r="AC11" s="239">
        <v>-1.4</v>
      </c>
      <c r="AD11" s="239">
        <v>1.7</v>
      </c>
      <c r="AE11" s="239">
        <v>1.5</v>
      </c>
      <c r="AF11" s="357">
        <v>4.4000000000000004</v>
      </c>
      <c r="AG11" s="357">
        <v>1.4</v>
      </c>
      <c r="AH11" s="357">
        <v>1.3</v>
      </c>
      <c r="AI11" s="241">
        <f t="shared" si="0"/>
        <v>-1.4090909090909094</v>
      </c>
      <c r="AJ11" s="293">
        <f t="shared" si="1"/>
        <v>-6.2818181818181822</v>
      </c>
    </row>
    <row r="12" spans="1:36" ht="13.15" customHeight="1">
      <c r="A12" s="250" t="s">
        <v>420</v>
      </c>
      <c r="B12" s="250" t="s">
        <v>421</v>
      </c>
      <c r="C12" s="249">
        <v>-9.9</v>
      </c>
      <c r="D12" s="249">
        <v>-8.4</v>
      </c>
      <c r="E12" s="249">
        <v>-6.2</v>
      </c>
      <c r="F12" s="249">
        <v>-6.5</v>
      </c>
      <c r="G12" s="249">
        <v>-6</v>
      </c>
      <c r="H12" s="249">
        <v>-4.2</v>
      </c>
      <c r="I12" s="249">
        <v>-5.6</v>
      </c>
      <c r="J12" s="249">
        <v>-6.2</v>
      </c>
      <c r="K12" s="249">
        <v>-8</v>
      </c>
      <c r="L12" s="249">
        <v>-9.1</v>
      </c>
      <c r="M12" s="249">
        <v>-6.3</v>
      </c>
      <c r="N12" s="239">
        <v>-6</v>
      </c>
      <c r="O12" s="239">
        <v>-6.8</v>
      </c>
      <c r="P12" s="239">
        <v>-10.3</v>
      </c>
      <c r="Q12" s="239">
        <v>-15.4</v>
      </c>
      <c r="R12" s="239">
        <v>-11.4</v>
      </c>
      <c r="S12" s="239">
        <v>-10.5</v>
      </c>
      <c r="T12" s="239">
        <v>-9.3000000000000007</v>
      </c>
      <c r="U12" s="239">
        <v>-13.6</v>
      </c>
      <c r="V12" s="239">
        <v>-3.8</v>
      </c>
      <c r="W12" s="239">
        <v>-5.9</v>
      </c>
      <c r="X12" s="239">
        <v>0.2</v>
      </c>
      <c r="Y12" s="239">
        <v>0.7</v>
      </c>
      <c r="Z12" s="239">
        <v>0.9</v>
      </c>
      <c r="AA12" s="239">
        <v>0.8</v>
      </c>
      <c r="AB12" s="239">
        <v>-9.6</v>
      </c>
      <c r="AC12" s="239">
        <v>-6.9</v>
      </c>
      <c r="AD12" s="239">
        <v>-2.5</v>
      </c>
      <c r="AE12" s="239">
        <v>-1.3</v>
      </c>
      <c r="AF12" s="357">
        <v>-0.6</v>
      </c>
      <c r="AG12" s="357">
        <v>-0.1</v>
      </c>
      <c r="AH12" s="357">
        <v>0.2</v>
      </c>
      <c r="AI12" s="241">
        <f t="shared" si="0"/>
        <v>-3.7272727272727266</v>
      </c>
      <c r="AJ12" s="293">
        <f t="shared" si="1"/>
        <v>-9.0272727272727273</v>
      </c>
    </row>
    <row r="13" spans="1:36" ht="13.15" customHeight="1">
      <c r="A13" s="250" t="s">
        <v>422</v>
      </c>
      <c r="B13" s="250" t="s">
        <v>423</v>
      </c>
      <c r="C13" s="249">
        <v>-6.8</v>
      </c>
      <c r="D13" s="249">
        <v>-5.9</v>
      </c>
      <c r="E13" s="249">
        <v>-3.9</v>
      </c>
      <c r="F13" s="249">
        <v>-2.6</v>
      </c>
      <c r="G13" s="249">
        <v>-1.2</v>
      </c>
      <c r="H13" s="249">
        <v>-1.2</v>
      </c>
      <c r="I13" s="249">
        <v>-0.5</v>
      </c>
      <c r="J13" s="249">
        <v>-0.3</v>
      </c>
      <c r="K13" s="249">
        <v>-0.4</v>
      </c>
      <c r="L13" s="249">
        <v>-0.1</v>
      </c>
      <c r="M13" s="249">
        <v>1.2</v>
      </c>
      <c r="N13" s="239">
        <v>2.1</v>
      </c>
      <c r="O13" s="239">
        <v>1.9</v>
      </c>
      <c r="P13" s="239">
        <v>-4.5999999999999996</v>
      </c>
      <c r="Q13" s="239">
        <v>-11.2</v>
      </c>
      <c r="R13" s="239">
        <v>-9.5</v>
      </c>
      <c r="S13" s="239">
        <v>-9.6999999999999993</v>
      </c>
      <c r="T13" s="239">
        <v>-11.5</v>
      </c>
      <c r="U13" s="239">
        <v>-7.5</v>
      </c>
      <c r="V13" s="239">
        <v>-6</v>
      </c>
      <c r="W13" s="239">
        <v>-5.3</v>
      </c>
      <c r="X13" s="239">
        <v>-4.2</v>
      </c>
      <c r="Y13" s="239">
        <v>-3.1</v>
      </c>
      <c r="Z13" s="239">
        <v>-2.6</v>
      </c>
      <c r="AA13" s="239">
        <v>-3.1</v>
      </c>
      <c r="AB13" s="239">
        <v>-9.9</v>
      </c>
      <c r="AC13" s="239">
        <v>-6.7</v>
      </c>
      <c r="AD13" s="239">
        <v>-4.5999999999999996</v>
      </c>
      <c r="AE13" s="239">
        <v>-3.5</v>
      </c>
      <c r="AF13" s="357">
        <v>-3</v>
      </c>
      <c r="AG13" s="357">
        <v>-2.6</v>
      </c>
      <c r="AH13" s="357">
        <v>-2.7</v>
      </c>
      <c r="AI13" s="241">
        <f t="shared" si="0"/>
        <v>-5.1363636363636367</v>
      </c>
      <c r="AJ13" s="293">
        <f t="shared" si="1"/>
        <v>-3.8272727272727267</v>
      </c>
    </row>
    <row r="14" spans="1:36" ht="13.15" customHeight="1">
      <c r="A14" s="250" t="s">
        <v>424</v>
      </c>
      <c r="B14" s="250" t="s">
        <v>425</v>
      </c>
      <c r="C14" s="249">
        <v>-5.0999999999999996</v>
      </c>
      <c r="D14" s="249">
        <v>-3.9</v>
      </c>
      <c r="E14" s="249">
        <v>-3.7</v>
      </c>
      <c r="F14" s="249">
        <v>-2.4</v>
      </c>
      <c r="G14" s="249">
        <v>-1.5</v>
      </c>
      <c r="H14" s="249">
        <v>-1.3</v>
      </c>
      <c r="I14" s="249">
        <v>-1.4</v>
      </c>
      <c r="J14" s="249">
        <v>-3.2</v>
      </c>
      <c r="K14" s="249">
        <v>-4.0999999999999996</v>
      </c>
      <c r="L14" s="249">
        <v>-3.6</v>
      </c>
      <c r="M14" s="249">
        <v>-3.5</v>
      </c>
      <c r="N14" s="239">
        <v>-2.7</v>
      </c>
      <c r="O14" s="239">
        <v>-3</v>
      </c>
      <c r="P14" s="239">
        <v>-3.5</v>
      </c>
      <c r="Q14" s="239">
        <v>-7.4</v>
      </c>
      <c r="R14" s="239">
        <v>-7.2</v>
      </c>
      <c r="S14" s="239">
        <v>-5.3</v>
      </c>
      <c r="T14" s="239">
        <v>-5.2</v>
      </c>
      <c r="U14" s="239">
        <v>-4.9000000000000004</v>
      </c>
      <c r="V14" s="239">
        <v>-4.5999999999999996</v>
      </c>
      <c r="W14" s="239">
        <v>-3.9</v>
      </c>
      <c r="X14" s="239">
        <v>-3.8</v>
      </c>
      <c r="Y14" s="239">
        <v>-3.4</v>
      </c>
      <c r="Z14" s="239">
        <v>-2.2999999999999998</v>
      </c>
      <c r="AA14" s="239">
        <v>-2.4</v>
      </c>
      <c r="AB14" s="239">
        <v>-8.9</v>
      </c>
      <c r="AC14" s="239">
        <v>-6.6</v>
      </c>
      <c r="AD14" s="239">
        <v>-4.7</v>
      </c>
      <c r="AE14" s="239">
        <v>-5.5</v>
      </c>
      <c r="AF14" s="357">
        <v>-6.2</v>
      </c>
      <c r="AG14" s="357">
        <v>-5.3</v>
      </c>
      <c r="AH14" s="357">
        <v>-5.4</v>
      </c>
      <c r="AI14" s="241">
        <f t="shared" si="0"/>
        <v>-4.6363636363636367</v>
      </c>
      <c r="AJ14" s="293">
        <f t="shared" si="1"/>
        <v>-4.4272727272727277</v>
      </c>
    </row>
    <row r="15" spans="1:36" ht="13.15" customHeight="1">
      <c r="A15" s="250" t="s">
        <v>426</v>
      </c>
      <c r="B15" s="250" t="s">
        <v>427</v>
      </c>
      <c r="C15" s="249">
        <v>-0.5</v>
      </c>
      <c r="D15" s="249">
        <v>-4.9000000000000004</v>
      </c>
      <c r="E15" s="249">
        <v>1.4</v>
      </c>
      <c r="F15" s="249">
        <v>-0.8</v>
      </c>
      <c r="G15" s="249">
        <v>-8.6999999999999993</v>
      </c>
      <c r="H15" s="249">
        <v>-8.8000000000000007</v>
      </c>
      <c r="I15" s="249">
        <v>-4.5999999999999996</v>
      </c>
      <c r="J15" s="249">
        <v>-4.5999999999999996</v>
      </c>
      <c r="K15" s="249">
        <v>-4.5999999999999996</v>
      </c>
      <c r="L15" s="249">
        <v>-5.7</v>
      </c>
      <c r="M15" s="249">
        <v>-3</v>
      </c>
      <c r="N15" s="239">
        <v>-1.9</v>
      </c>
      <c r="O15" s="239">
        <v>-2.1</v>
      </c>
      <c r="P15" s="239">
        <v>-2.2999999999999998</v>
      </c>
      <c r="Q15" s="239">
        <v>-7</v>
      </c>
      <c r="R15" s="239">
        <v>-6.6</v>
      </c>
      <c r="S15" s="239">
        <v>-7.6</v>
      </c>
      <c r="T15" s="239">
        <v>-5.5</v>
      </c>
      <c r="U15" s="239">
        <v>-5.5</v>
      </c>
      <c r="V15" s="239">
        <v>-5.0999999999999996</v>
      </c>
      <c r="W15" s="239">
        <v>-3.5</v>
      </c>
      <c r="X15" s="239">
        <v>-1</v>
      </c>
      <c r="Y15" s="239">
        <v>0.5</v>
      </c>
      <c r="Z15" s="239">
        <v>0</v>
      </c>
      <c r="AA15" s="239">
        <v>0.2</v>
      </c>
      <c r="AB15" s="239">
        <v>-7.2</v>
      </c>
      <c r="AC15" s="239">
        <v>-2.6</v>
      </c>
      <c r="AD15" s="239">
        <v>0.1</v>
      </c>
      <c r="AE15" s="239">
        <v>-0.9</v>
      </c>
      <c r="AF15" s="357">
        <v>-2.1</v>
      </c>
      <c r="AG15" s="357">
        <v>-2.1</v>
      </c>
      <c r="AH15" s="357">
        <v>-1.9</v>
      </c>
      <c r="AI15" s="241">
        <f t="shared" si="0"/>
        <v>-2.2727272727272729</v>
      </c>
      <c r="AJ15" s="293">
        <f t="shared" si="1"/>
        <v>-4.627272727272727</v>
      </c>
    </row>
    <row r="16" spans="1:36" ht="13.15" customHeight="1">
      <c r="A16" s="250" t="s">
        <v>428</v>
      </c>
      <c r="B16" s="250" t="s">
        <v>429</v>
      </c>
      <c r="C16" s="249">
        <v>-7.2</v>
      </c>
      <c r="D16" s="249">
        <v>-6.6</v>
      </c>
      <c r="E16" s="249">
        <v>-3</v>
      </c>
      <c r="F16" s="249">
        <v>-3</v>
      </c>
      <c r="G16" s="249">
        <v>-1.8</v>
      </c>
      <c r="H16" s="249">
        <v>-2.4</v>
      </c>
      <c r="I16" s="249">
        <v>-3.2</v>
      </c>
      <c r="J16" s="249">
        <v>-2.9</v>
      </c>
      <c r="K16" s="249">
        <v>-3.2</v>
      </c>
      <c r="L16" s="249">
        <v>-3.5</v>
      </c>
      <c r="M16" s="249">
        <v>-4.0999999999999996</v>
      </c>
      <c r="N16" s="239">
        <v>-3.6</v>
      </c>
      <c r="O16" s="239">
        <v>-1.3</v>
      </c>
      <c r="P16" s="239">
        <v>-2.6</v>
      </c>
      <c r="Q16" s="239">
        <v>-5.0999999999999996</v>
      </c>
      <c r="R16" s="239">
        <v>-4.2</v>
      </c>
      <c r="S16" s="239">
        <v>-3.5</v>
      </c>
      <c r="T16" s="239">
        <v>-3</v>
      </c>
      <c r="U16" s="239">
        <v>-2.9</v>
      </c>
      <c r="V16" s="239">
        <v>-2.8</v>
      </c>
      <c r="W16" s="239">
        <v>-2.5</v>
      </c>
      <c r="X16" s="239">
        <v>-2.4</v>
      </c>
      <c r="Y16" s="239">
        <v>-2.5</v>
      </c>
      <c r="Z16" s="239">
        <v>-2.2000000000000002</v>
      </c>
      <c r="AA16" s="239">
        <v>-1.5</v>
      </c>
      <c r="AB16" s="239">
        <v>-9.4</v>
      </c>
      <c r="AC16" s="239">
        <v>-8.9</v>
      </c>
      <c r="AD16" s="239">
        <v>-8.1</v>
      </c>
      <c r="AE16" s="239">
        <v>-7.2</v>
      </c>
      <c r="AF16" s="357">
        <v>-3.8</v>
      </c>
      <c r="AG16" s="357">
        <v>-3.4</v>
      </c>
      <c r="AH16" s="357">
        <v>-2.9</v>
      </c>
      <c r="AI16" s="241">
        <f t="shared" si="0"/>
        <v>-4.581818181818182</v>
      </c>
      <c r="AJ16" s="293">
        <f t="shared" si="1"/>
        <v>-3.3636363636363638</v>
      </c>
    </row>
    <row r="17" spans="1:36" ht="13.15" customHeight="1">
      <c r="A17" s="250" t="s">
        <v>430</v>
      </c>
      <c r="B17" s="250" t="s">
        <v>430</v>
      </c>
      <c r="C17" s="249">
        <v>-0.3</v>
      </c>
      <c r="D17" s="249">
        <v>-2.4</v>
      </c>
      <c r="E17" s="249">
        <v>-4.4000000000000004</v>
      </c>
      <c r="F17" s="249">
        <v>-3.2</v>
      </c>
      <c r="G17" s="249">
        <v>-3.5</v>
      </c>
      <c r="H17" s="249">
        <v>-1.8</v>
      </c>
      <c r="I17" s="249">
        <v>-1.7</v>
      </c>
      <c r="J17" s="249">
        <v>-3.8</v>
      </c>
      <c r="K17" s="249">
        <v>-5.7</v>
      </c>
      <c r="L17" s="249">
        <v>-3.6</v>
      </c>
      <c r="M17" s="249">
        <v>-2.1</v>
      </c>
      <c r="N17" s="239">
        <v>-1</v>
      </c>
      <c r="O17" s="239">
        <v>3.2</v>
      </c>
      <c r="P17" s="239">
        <v>0.7</v>
      </c>
      <c r="Q17" s="239">
        <v>-5.6</v>
      </c>
      <c r="R17" s="239">
        <v>-5.0999999999999996</v>
      </c>
      <c r="S17" s="239">
        <v>-5.9</v>
      </c>
      <c r="T17" s="239">
        <v>-15.2</v>
      </c>
      <c r="U17" s="239">
        <v>-5.6</v>
      </c>
      <c r="V17" s="239">
        <v>-8.8000000000000007</v>
      </c>
      <c r="W17" s="239">
        <v>-0.8</v>
      </c>
      <c r="X17" s="239">
        <v>0.5</v>
      </c>
      <c r="Y17" s="239">
        <v>2.1</v>
      </c>
      <c r="Z17" s="239">
        <v>-3.4</v>
      </c>
      <c r="AA17" s="239">
        <v>1</v>
      </c>
      <c r="AB17" s="239">
        <v>-5.6</v>
      </c>
      <c r="AC17" s="239">
        <v>-1.6</v>
      </c>
      <c r="AD17" s="239">
        <v>2.6</v>
      </c>
      <c r="AE17" s="239">
        <v>2</v>
      </c>
      <c r="AF17" s="357">
        <v>3.5</v>
      </c>
      <c r="AG17" s="357">
        <v>2.7</v>
      </c>
      <c r="AH17" s="357">
        <v>2.7</v>
      </c>
      <c r="AI17" s="241">
        <f t="shared" si="0"/>
        <v>-1.6</v>
      </c>
      <c r="AJ17" s="293">
        <f t="shared" si="1"/>
        <v>-4.0090909090909088</v>
      </c>
    </row>
    <row r="18" spans="1:36" ht="13.15" customHeight="1">
      <c r="A18" s="250" t="s">
        <v>431</v>
      </c>
      <c r="B18" s="250" t="s">
        <v>432</v>
      </c>
      <c r="C18" s="249">
        <v>-1.5</v>
      </c>
      <c r="D18" s="249">
        <v>-0.4</v>
      </c>
      <c r="E18" s="249">
        <v>1.5</v>
      </c>
      <c r="F18" s="249">
        <v>0</v>
      </c>
      <c r="G18" s="249">
        <v>-3.8</v>
      </c>
      <c r="H18" s="249">
        <v>-2.8</v>
      </c>
      <c r="I18" s="249">
        <v>-2</v>
      </c>
      <c r="J18" s="249">
        <v>-2.4</v>
      </c>
      <c r="K18" s="249">
        <v>-1.6</v>
      </c>
      <c r="L18" s="249">
        <v>-1.2</v>
      </c>
      <c r="M18" s="249">
        <v>-0.5</v>
      </c>
      <c r="N18" s="239">
        <v>-0.6</v>
      </c>
      <c r="O18" s="239">
        <v>-0.6</v>
      </c>
      <c r="P18" s="239">
        <v>-4.5</v>
      </c>
      <c r="Q18" s="239">
        <v>-9.8000000000000007</v>
      </c>
      <c r="R18" s="239">
        <v>-8.8000000000000007</v>
      </c>
      <c r="S18" s="239">
        <v>-4.5</v>
      </c>
      <c r="T18" s="239">
        <v>-1.5</v>
      </c>
      <c r="U18" s="239">
        <v>-1.3</v>
      </c>
      <c r="V18" s="239">
        <v>-1.7</v>
      </c>
      <c r="W18" s="239">
        <v>-1.5</v>
      </c>
      <c r="X18" s="239">
        <v>0</v>
      </c>
      <c r="Y18" s="239">
        <v>-0.3</v>
      </c>
      <c r="Z18" s="239">
        <v>-1.4</v>
      </c>
      <c r="AA18" s="239">
        <v>-0.2</v>
      </c>
      <c r="AB18" s="239">
        <v>-4.0999999999999996</v>
      </c>
      <c r="AC18" s="239">
        <v>-7.2</v>
      </c>
      <c r="AD18" s="239">
        <v>-4.9000000000000004</v>
      </c>
      <c r="AE18" s="239">
        <v>-2.4</v>
      </c>
      <c r="AF18" s="357">
        <v>-2.8</v>
      </c>
      <c r="AG18" s="357">
        <v>-3.2</v>
      </c>
      <c r="AH18" s="357">
        <v>-3.2</v>
      </c>
      <c r="AI18" s="241">
        <f t="shared" si="0"/>
        <v>-2.2727272727272729</v>
      </c>
      <c r="AJ18" s="293">
        <f t="shared" si="1"/>
        <v>-3.2727272727272729</v>
      </c>
    </row>
    <row r="19" spans="1:36" ht="13.15" customHeight="1">
      <c r="A19" s="250" t="s">
        <v>433</v>
      </c>
      <c r="B19" s="250" t="s">
        <v>434</v>
      </c>
      <c r="C19" s="249">
        <v>-1.5</v>
      </c>
      <c r="D19" s="249">
        <v>-3.2</v>
      </c>
      <c r="E19" s="249">
        <v>-11.7</v>
      </c>
      <c r="F19" s="249">
        <v>-3</v>
      </c>
      <c r="G19" s="249">
        <v>-2.8</v>
      </c>
      <c r="H19" s="249">
        <v>-3.2</v>
      </c>
      <c r="I19" s="249">
        <v>-3.5</v>
      </c>
      <c r="J19" s="249">
        <v>-1.9</v>
      </c>
      <c r="K19" s="249">
        <v>-1.3</v>
      </c>
      <c r="L19" s="249">
        <v>-1.4</v>
      </c>
      <c r="M19" s="249">
        <v>-0.3</v>
      </c>
      <c r="N19" s="239">
        <v>-0.3</v>
      </c>
      <c r="O19" s="239">
        <v>-0.8</v>
      </c>
      <c r="P19" s="239">
        <v>-3.1</v>
      </c>
      <c r="Q19" s="239">
        <v>-9.1</v>
      </c>
      <c r="R19" s="239">
        <v>-6.9</v>
      </c>
      <c r="S19" s="239">
        <v>-5.9</v>
      </c>
      <c r="T19" s="239">
        <v>-3.1</v>
      </c>
      <c r="U19" s="239">
        <v>-2.7</v>
      </c>
      <c r="V19" s="239">
        <v>-1.8</v>
      </c>
      <c r="W19" s="239">
        <v>-0.8</v>
      </c>
      <c r="X19" s="239">
        <v>0</v>
      </c>
      <c r="Y19" s="239">
        <v>0.4</v>
      </c>
      <c r="Z19" s="239">
        <v>0.6</v>
      </c>
      <c r="AA19" s="239">
        <v>0.5</v>
      </c>
      <c r="AB19" s="239">
        <v>-6.3</v>
      </c>
      <c r="AC19" s="239">
        <v>-1.1000000000000001</v>
      </c>
      <c r="AD19" s="239">
        <v>-0.7</v>
      </c>
      <c r="AE19" s="239">
        <v>-0.7</v>
      </c>
      <c r="AF19" s="357">
        <v>-2</v>
      </c>
      <c r="AG19" s="357">
        <v>-2.4</v>
      </c>
      <c r="AH19" s="357">
        <v>-2.6</v>
      </c>
      <c r="AI19" s="241">
        <f t="shared" si="0"/>
        <v>-1.1454545454545453</v>
      </c>
      <c r="AJ19" s="293">
        <f t="shared" si="1"/>
        <v>-3.1</v>
      </c>
    </row>
    <row r="20" spans="1:36" ht="13.15" customHeight="1">
      <c r="A20" s="250" t="s">
        <v>435</v>
      </c>
      <c r="B20" s="250" t="s">
        <v>436</v>
      </c>
      <c r="C20" s="249">
        <v>2.7</v>
      </c>
      <c r="D20" s="249">
        <v>2.2999999999999998</v>
      </c>
      <c r="E20" s="249">
        <v>2.5</v>
      </c>
      <c r="F20" s="249">
        <v>2.8</v>
      </c>
      <c r="G20" s="249">
        <v>3.1</v>
      </c>
      <c r="H20" s="249">
        <v>5.5</v>
      </c>
      <c r="I20" s="249">
        <v>5.6</v>
      </c>
      <c r="J20" s="249">
        <v>2</v>
      </c>
      <c r="K20" s="249">
        <v>0.3</v>
      </c>
      <c r="L20" s="249">
        <v>-1.4</v>
      </c>
      <c r="M20" s="249">
        <v>-0.2</v>
      </c>
      <c r="N20" s="239">
        <v>1.9</v>
      </c>
      <c r="O20" s="239">
        <v>4.4000000000000004</v>
      </c>
      <c r="P20" s="239">
        <v>3.4</v>
      </c>
      <c r="Q20" s="239">
        <v>-0.2</v>
      </c>
      <c r="R20" s="239">
        <v>-0.3</v>
      </c>
      <c r="S20" s="239">
        <v>0.7</v>
      </c>
      <c r="T20" s="239">
        <v>0.5</v>
      </c>
      <c r="U20" s="239">
        <v>0.8</v>
      </c>
      <c r="V20" s="239">
        <v>1.3</v>
      </c>
      <c r="W20" s="239">
        <v>1.3</v>
      </c>
      <c r="X20" s="239">
        <v>1.9</v>
      </c>
      <c r="Y20" s="239">
        <v>1.4</v>
      </c>
      <c r="Z20" s="239">
        <v>3.2</v>
      </c>
      <c r="AA20" s="239">
        <v>2.7</v>
      </c>
      <c r="AB20" s="239">
        <v>-3.1</v>
      </c>
      <c r="AC20" s="239">
        <v>1</v>
      </c>
      <c r="AD20" s="239">
        <v>0.2</v>
      </c>
      <c r="AE20" s="239">
        <v>-0.7</v>
      </c>
      <c r="AF20" s="357">
        <v>-0.6</v>
      </c>
      <c r="AG20" s="357">
        <v>-0.8</v>
      </c>
      <c r="AH20" s="357">
        <v>-0.6</v>
      </c>
      <c r="AI20" s="241">
        <f t="shared" si="0"/>
        <v>0.90909090909090928</v>
      </c>
      <c r="AJ20" s="293">
        <f t="shared" si="1"/>
        <v>1.009090909090909</v>
      </c>
    </row>
    <row r="21" spans="1:36" ht="13.15" customHeight="1">
      <c r="A21" s="238" t="s">
        <v>437</v>
      </c>
      <c r="B21" s="238" t="s">
        <v>438</v>
      </c>
      <c r="C21" s="249">
        <v>-8.6</v>
      </c>
      <c r="D21" s="249">
        <v>-4.4000000000000004</v>
      </c>
      <c r="E21" s="249">
        <v>-5.5</v>
      </c>
      <c r="F21" s="249">
        <v>-7.4</v>
      </c>
      <c r="G21" s="249">
        <v>-5.3</v>
      </c>
      <c r="H21" s="249">
        <v>-3</v>
      </c>
      <c r="I21" s="249">
        <v>-4</v>
      </c>
      <c r="J21" s="249">
        <v>-8.8000000000000007</v>
      </c>
      <c r="K21" s="249">
        <v>-7.2</v>
      </c>
      <c r="L21" s="249">
        <v>-6.6</v>
      </c>
      <c r="M21" s="249">
        <v>-7.8</v>
      </c>
      <c r="N21" s="239">
        <v>-9.3000000000000007</v>
      </c>
      <c r="O21" s="239">
        <v>-5.0999999999999996</v>
      </c>
      <c r="P21" s="239">
        <v>-3.8</v>
      </c>
      <c r="Q21" s="239">
        <v>-4.8</v>
      </c>
      <c r="R21" s="239">
        <v>-4.4000000000000004</v>
      </c>
      <c r="S21" s="239">
        <v>-5.2</v>
      </c>
      <c r="T21" s="239">
        <v>-2.2999999999999998</v>
      </c>
      <c r="U21" s="239">
        <v>-2.6</v>
      </c>
      <c r="V21" s="239">
        <v>-2.8</v>
      </c>
      <c r="W21" s="239">
        <v>-2</v>
      </c>
      <c r="X21" s="239">
        <v>-1.8</v>
      </c>
      <c r="Y21" s="239">
        <v>-2.5</v>
      </c>
      <c r="Z21" s="239">
        <v>-2</v>
      </c>
      <c r="AA21" s="239">
        <v>-2</v>
      </c>
      <c r="AB21" s="239">
        <v>-7.5</v>
      </c>
      <c r="AC21" s="239">
        <v>-7.1</v>
      </c>
      <c r="AD21" s="239">
        <v>-6.2</v>
      </c>
      <c r="AE21" s="239">
        <v>-6.7</v>
      </c>
      <c r="AF21" s="357">
        <v>-5.4</v>
      </c>
      <c r="AG21" s="357">
        <v>-4.5999999999999996</v>
      </c>
      <c r="AH21" s="357">
        <v>-4.0999999999999996</v>
      </c>
      <c r="AI21" s="241">
        <f t="shared" si="0"/>
        <v>-3.9272727272727281</v>
      </c>
      <c r="AJ21" s="293">
        <f t="shared" si="1"/>
        <v>-5.9363636363636365</v>
      </c>
    </row>
    <row r="22" spans="1:36" ht="13.15" customHeight="1">
      <c r="A22" s="250" t="s">
        <v>439</v>
      </c>
      <c r="B22" s="250" t="s">
        <v>439</v>
      </c>
      <c r="C22" s="249">
        <v>-3.5</v>
      </c>
      <c r="D22" s="249">
        <v>-7.7</v>
      </c>
      <c r="E22" s="249">
        <v>-7</v>
      </c>
      <c r="F22" s="249">
        <v>-9.1999999999999993</v>
      </c>
      <c r="G22" s="249">
        <v>-6.7</v>
      </c>
      <c r="H22" s="249">
        <v>-5.5</v>
      </c>
      <c r="I22" s="249">
        <v>-6.1</v>
      </c>
      <c r="J22" s="249">
        <v>-5.4</v>
      </c>
      <c r="K22" s="249">
        <v>-9</v>
      </c>
      <c r="L22" s="249">
        <v>-4.2</v>
      </c>
      <c r="M22" s="249">
        <v>-2.8</v>
      </c>
      <c r="N22" s="239">
        <v>-2.5</v>
      </c>
      <c r="O22" s="239">
        <v>-2.1</v>
      </c>
      <c r="P22" s="239">
        <v>-4.0999999999999996</v>
      </c>
      <c r="Q22" s="239">
        <v>-3.1</v>
      </c>
      <c r="R22" s="239">
        <v>-2.2000000000000002</v>
      </c>
      <c r="S22" s="239">
        <v>-3</v>
      </c>
      <c r="T22" s="239">
        <v>-3.3</v>
      </c>
      <c r="U22" s="239">
        <v>-2.2000000000000002</v>
      </c>
      <c r="V22" s="239">
        <v>-1.5</v>
      </c>
      <c r="W22" s="239">
        <v>-0.8</v>
      </c>
      <c r="X22" s="239">
        <v>1.1000000000000001</v>
      </c>
      <c r="Y22" s="239">
        <v>3.4</v>
      </c>
      <c r="Z22" s="239">
        <v>1.9</v>
      </c>
      <c r="AA22" s="239">
        <v>0.7</v>
      </c>
      <c r="AB22" s="239">
        <v>-8.6999999999999993</v>
      </c>
      <c r="AC22" s="239">
        <v>-7</v>
      </c>
      <c r="AD22" s="239">
        <v>-5.2</v>
      </c>
      <c r="AE22" s="239">
        <v>-4.5</v>
      </c>
      <c r="AF22" s="357">
        <v>-4</v>
      </c>
      <c r="AG22" s="357">
        <v>-3.5</v>
      </c>
      <c r="AH22" s="357">
        <v>-3.1</v>
      </c>
      <c r="AI22" s="241">
        <f t="shared" si="0"/>
        <v>-2.0727272727272728</v>
      </c>
      <c r="AJ22" s="293">
        <f t="shared" si="1"/>
        <v>-3.790909090909091</v>
      </c>
    </row>
    <row r="23" spans="1:36" ht="13.15" customHeight="1">
      <c r="A23" s="250" t="s">
        <v>440</v>
      </c>
      <c r="B23" s="250" t="s">
        <v>441</v>
      </c>
      <c r="C23" s="249">
        <v>-8.6999999999999993</v>
      </c>
      <c r="D23" s="249">
        <v>-1.9</v>
      </c>
      <c r="E23" s="249">
        <v>-1.6</v>
      </c>
      <c r="F23" s="249">
        <v>-1.3</v>
      </c>
      <c r="G23" s="249">
        <v>0.3</v>
      </c>
      <c r="H23" s="249">
        <v>1.1000000000000001</v>
      </c>
      <c r="I23" s="249">
        <v>-0.5</v>
      </c>
      <c r="J23" s="249">
        <v>-2.2000000000000002</v>
      </c>
      <c r="K23" s="249">
        <v>-3.2</v>
      </c>
      <c r="L23" s="249">
        <v>-1.8</v>
      </c>
      <c r="M23" s="249">
        <v>-0.5</v>
      </c>
      <c r="N23" s="239">
        <v>0</v>
      </c>
      <c r="O23" s="239">
        <v>-0.3</v>
      </c>
      <c r="P23" s="239">
        <v>0</v>
      </c>
      <c r="Q23" s="239">
        <v>-5.0999999999999996</v>
      </c>
      <c r="R23" s="239">
        <v>-5.3</v>
      </c>
      <c r="S23" s="239">
        <v>-4.4000000000000004</v>
      </c>
      <c r="T23" s="239">
        <v>-3.8</v>
      </c>
      <c r="U23" s="239">
        <v>-2.9</v>
      </c>
      <c r="V23" s="239">
        <v>-2.2000000000000002</v>
      </c>
      <c r="W23" s="239">
        <v>-1.8</v>
      </c>
      <c r="X23" s="239">
        <v>0.2</v>
      </c>
      <c r="Y23" s="239">
        <v>1.3</v>
      </c>
      <c r="Z23" s="239">
        <v>1.5</v>
      </c>
      <c r="AA23" s="239">
        <v>1.8</v>
      </c>
      <c r="AB23" s="239">
        <v>-3.6</v>
      </c>
      <c r="AC23" s="239">
        <v>-2.2000000000000002</v>
      </c>
      <c r="AD23" s="239">
        <v>0</v>
      </c>
      <c r="AE23" s="239">
        <v>-0.4</v>
      </c>
      <c r="AF23" s="357">
        <v>-0.2</v>
      </c>
      <c r="AG23" s="357">
        <v>-1.9</v>
      </c>
      <c r="AH23" s="357">
        <v>-2.4</v>
      </c>
      <c r="AI23" s="241">
        <f t="shared" si="0"/>
        <v>-0.75454545454545441</v>
      </c>
      <c r="AJ23" s="293">
        <f t="shared" si="1"/>
        <v>-2.418181818181818</v>
      </c>
    </row>
    <row r="24" spans="1:36" ht="13.15" customHeight="1">
      <c r="A24" s="250" t="s">
        <v>442</v>
      </c>
      <c r="B24" s="250" t="s">
        <v>443</v>
      </c>
      <c r="C24" s="249">
        <v>-6.2</v>
      </c>
      <c r="D24" s="249">
        <v>-4.5999999999999996</v>
      </c>
      <c r="E24" s="249">
        <v>-2.6</v>
      </c>
      <c r="F24" s="249">
        <v>-2.8</v>
      </c>
      <c r="G24" s="249">
        <v>-2.6</v>
      </c>
      <c r="H24" s="249">
        <v>-2.4</v>
      </c>
      <c r="I24" s="249">
        <v>-0.7</v>
      </c>
      <c r="J24" s="249">
        <v>-1.4</v>
      </c>
      <c r="K24" s="249">
        <v>-1.8</v>
      </c>
      <c r="L24" s="249">
        <v>-4.9000000000000004</v>
      </c>
      <c r="M24" s="249">
        <v>-2.6</v>
      </c>
      <c r="N24" s="239">
        <v>-2.6</v>
      </c>
      <c r="O24" s="239">
        <v>-1.4</v>
      </c>
      <c r="P24" s="239">
        <v>-1.6</v>
      </c>
      <c r="Q24" s="239">
        <v>-5.4</v>
      </c>
      <c r="R24" s="239">
        <v>-4.5</v>
      </c>
      <c r="S24" s="239">
        <v>-2.5</v>
      </c>
      <c r="T24" s="239">
        <v>-2.2000000000000002</v>
      </c>
      <c r="U24" s="239">
        <v>-2</v>
      </c>
      <c r="V24" s="239">
        <v>-1.9</v>
      </c>
      <c r="W24" s="239">
        <v>-0.5</v>
      </c>
      <c r="X24" s="239">
        <v>-1.5</v>
      </c>
      <c r="Y24" s="239">
        <v>-0.8</v>
      </c>
      <c r="Z24" s="239">
        <v>0.2</v>
      </c>
      <c r="AA24" s="239">
        <v>0.5</v>
      </c>
      <c r="AB24" s="239">
        <v>-8.1999999999999993</v>
      </c>
      <c r="AC24" s="239">
        <v>-5.7</v>
      </c>
      <c r="AD24" s="239">
        <v>-3.3</v>
      </c>
      <c r="AE24" s="239">
        <v>-2.6</v>
      </c>
      <c r="AF24" s="357">
        <v>-3.6</v>
      </c>
      <c r="AG24" s="357">
        <v>-3.7</v>
      </c>
      <c r="AH24" s="357">
        <v>-3.5</v>
      </c>
      <c r="AI24" s="241">
        <f t="shared" si="0"/>
        <v>-2.3454545454545457</v>
      </c>
      <c r="AJ24" s="293">
        <f t="shared" si="1"/>
        <v>-2.8090909090909091</v>
      </c>
    </row>
    <row r="25" spans="1:36" ht="13.15" customHeight="1">
      <c r="A25" s="238" t="s">
        <v>444</v>
      </c>
      <c r="B25" s="238" t="s">
        <v>445</v>
      </c>
      <c r="C25" s="249">
        <v>-4.2</v>
      </c>
      <c r="D25" s="249">
        <v>-4.5999999999999996</v>
      </c>
      <c r="E25" s="249">
        <v>-4.5</v>
      </c>
      <c r="F25" s="249">
        <v>-4.2</v>
      </c>
      <c r="G25" s="249">
        <v>-2.2000000000000002</v>
      </c>
      <c r="H25" s="249">
        <v>-4</v>
      </c>
      <c r="I25" s="249">
        <v>-4.7</v>
      </c>
      <c r="J25" s="249">
        <v>-4.8</v>
      </c>
      <c r="K25" s="249">
        <v>-6</v>
      </c>
      <c r="L25" s="249">
        <v>-5</v>
      </c>
      <c r="M25" s="249">
        <v>-3.9</v>
      </c>
      <c r="N25" s="239">
        <v>-3.5</v>
      </c>
      <c r="O25" s="239">
        <v>-1.9</v>
      </c>
      <c r="P25" s="239">
        <v>-3.6</v>
      </c>
      <c r="Q25" s="239">
        <v>-7.2</v>
      </c>
      <c r="R25" s="239">
        <v>-7.4</v>
      </c>
      <c r="S25" s="239">
        <v>-5</v>
      </c>
      <c r="T25" s="239">
        <v>-3.8</v>
      </c>
      <c r="U25" s="239">
        <v>-4.2</v>
      </c>
      <c r="V25" s="239">
        <v>-3.7</v>
      </c>
      <c r="W25" s="239">
        <v>-2.6</v>
      </c>
      <c r="X25" s="239">
        <v>-2.4</v>
      </c>
      <c r="Y25" s="239">
        <v>-1.5</v>
      </c>
      <c r="Z25" s="239">
        <v>-0.2</v>
      </c>
      <c r="AA25" s="239">
        <v>-0.7</v>
      </c>
      <c r="AB25" s="239">
        <v>-6.9</v>
      </c>
      <c r="AC25" s="239">
        <v>-1.7</v>
      </c>
      <c r="AD25" s="239">
        <v>-3.4</v>
      </c>
      <c r="AE25" s="239">
        <v>-5.3</v>
      </c>
      <c r="AF25" s="357">
        <v>-5.8</v>
      </c>
      <c r="AG25" s="357">
        <v>-5.6</v>
      </c>
      <c r="AH25" s="357">
        <v>-5.3</v>
      </c>
      <c r="AI25" s="241">
        <f t="shared" si="0"/>
        <v>-2.963636363636363</v>
      </c>
      <c r="AJ25" s="293">
        <f t="shared" si="1"/>
        <v>-4.7363636363636354</v>
      </c>
    </row>
    <row r="26" spans="1:36" ht="13.15" customHeight="1">
      <c r="A26" s="250" t="s">
        <v>446</v>
      </c>
      <c r="B26" s="250" t="s">
        <v>447</v>
      </c>
      <c r="C26" s="249">
        <v>-5.2</v>
      </c>
      <c r="D26" s="249">
        <v>-4.7</v>
      </c>
      <c r="E26" s="249">
        <v>-3.7</v>
      </c>
      <c r="F26" s="249">
        <v>-4.4000000000000004</v>
      </c>
      <c r="G26" s="249">
        <v>-3</v>
      </c>
      <c r="H26" s="249">
        <v>-3.2</v>
      </c>
      <c r="I26" s="249">
        <v>-4.7</v>
      </c>
      <c r="J26" s="249">
        <v>-3.3</v>
      </c>
      <c r="K26" s="249">
        <v>-5.7</v>
      </c>
      <c r="L26" s="249">
        <v>-6.2</v>
      </c>
      <c r="M26" s="249">
        <v>-6.1</v>
      </c>
      <c r="N26" s="239">
        <v>-4.2</v>
      </c>
      <c r="O26" s="239">
        <v>-2.9</v>
      </c>
      <c r="P26" s="239">
        <v>-3.8</v>
      </c>
      <c r="Q26" s="239">
        <v>-9.9</v>
      </c>
      <c r="R26" s="239">
        <v>-11.4</v>
      </c>
      <c r="S26" s="239">
        <v>-7.7</v>
      </c>
      <c r="T26" s="239">
        <v>-6.2</v>
      </c>
      <c r="U26" s="239">
        <v>-5.2</v>
      </c>
      <c r="V26" s="239">
        <v>-7.4</v>
      </c>
      <c r="W26" s="239">
        <v>-4.5</v>
      </c>
      <c r="X26" s="239">
        <v>-1.9</v>
      </c>
      <c r="Y26" s="239">
        <v>-3</v>
      </c>
      <c r="Z26" s="239">
        <v>-0.4</v>
      </c>
      <c r="AA26" s="239">
        <v>0.1</v>
      </c>
      <c r="AB26" s="239">
        <v>-5.8</v>
      </c>
      <c r="AC26" s="239">
        <v>-2.8</v>
      </c>
      <c r="AD26" s="239">
        <v>-0.3</v>
      </c>
      <c r="AE26" s="239">
        <v>1.2</v>
      </c>
      <c r="AF26" s="357">
        <v>0.6</v>
      </c>
      <c r="AG26" s="357">
        <v>0.4</v>
      </c>
      <c r="AH26" s="357">
        <v>0.3</v>
      </c>
      <c r="AI26" s="241">
        <f t="shared" si="0"/>
        <v>-2.7272727272727271</v>
      </c>
      <c r="AJ26" s="293">
        <f t="shared" si="1"/>
        <v>-6.1272727272727261</v>
      </c>
    </row>
    <row r="27" spans="1:36" ht="13.15" customHeight="1">
      <c r="A27" s="238" t="s">
        <v>448</v>
      </c>
      <c r="B27" s="238" t="s">
        <v>449</v>
      </c>
      <c r="C27" s="249">
        <v>-2</v>
      </c>
      <c r="D27" s="249">
        <v>-3.6</v>
      </c>
      <c r="E27" s="249">
        <v>-4.4000000000000004</v>
      </c>
      <c r="F27" s="249">
        <v>-3.2</v>
      </c>
      <c r="G27" s="249">
        <v>-4.4000000000000004</v>
      </c>
      <c r="H27" s="249">
        <v>-4.5999999999999996</v>
      </c>
      <c r="I27" s="249">
        <v>-3.5</v>
      </c>
      <c r="J27" s="249">
        <v>-1.9</v>
      </c>
      <c r="K27" s="249">
        <v>-1.4</v>
      </c>
      <c r="L27" s="249">
        <v>-1.1000000000000001</v>
      </c>
      <c r="M27" s="249">
        <v>-0.8</v>
      </c>
      <c r="N27" s="239">
        <v>-2.1</v>
      </c>
      <c r="O27" s="239">
        <v>-2.8</v>
      </c>
      <c r="P27" s="239">
        <v>-5.4</v>
      </c>
      <c r="Q27" s="239">
        <v>-9.5</v>
      </c>
      <c r="R27" s="239">
        <v>-7.1</v>
      </c>
      <c r="S27" s="239">
        <v>-5.6</v>
      </c>
      <c r="T27" s="239">
        <v>-3.8</v>
      </c>
      <c r="U27" s="239">
        <v>-2.2999999999999998</v>
      </c>
      <c r="V27" s="239">
        <v>-1.2</v>
      </c>
      <c r="W27" s="239">
        <v>-0.5</v>
      </c>
      <c r="X27" s="239">
        <v>-2.5</v>
      </c>
      <c r="Y27" s="239">
        <v>-2.5</v>
      </c>
      <c r="Z27" s="239">
        <v>-2.8</v>
      </c>
      <c r="AA27" s="239">
        <v>-4.3</v>
      </c>
      <c r="AB27" s="239">
        <v>-9.1999999999999993</v>
      </c>
      <c r="AC27" s="239">
        <v>-7.1</v>
      </c>
      <c r="AD27" s="239">
        <v>-6.4</v>
      </c>
      <c r="AE27" s="239">
        <v>-6.5</v>
      </c>
      <c r="AF27" s="357">
        <v>-8</v>
      </c>
      <c r="AG27" s="357">
        <v>-7.9</v>
      </c>
      <c r="AH27" s="357">
        <v>-7.9</v>
      </c>
      <c r="AI27" s="241">
        <f t="shared" si="0"/>
        <v>-4.1181818181818182</v>
      </c>
      <c r="AJ27" s="293">
        <f t="shared" si="1"/>
        <v>-3.7727272727272729</v>
      </c>
    </row>
    <row r="28" spans="1:36" ht="13.15" customHeight="1">
      <c r="A28" s="250" t="s">
        <v>450</v>
      </c>
      <c r="B28" s="250" t="s">
        <v>451</v>
      </c>
      <c r="C28" s="249">
        <v>-8.1</v>
      </c>
      <c r="D28" s="249">
        <v>-1.1000000000000001</v>
      </c>
      <c r="E28" s="249">
        <v>-2.2999999999999998</v>
      </c>
      <c r="F28" s="249">
        <v>-2.4</v>
      </c>
      <c r="G28" s="249">
        <v>-3</v>
      </c>
      <c r="H28" s="249">
        <v>-3.8</v>
      </c>
      <c r="I28" s="249">
        <v>-4.5999999999999996</v>
      </c>
      <c r="J28" s="249">
        <v>-2.5</v>
      </c>
      <c r="K28" s="249">
        <v>-2.7</v>
      </c>
      <c r="L28" s="249">
        <v>-2</v>
      </c>
      <c r="M28" s="249">
        <v>-1.4</v>
      </c>
      <c r="N28" s="239">
        <v>-1.3</v>
      </c>
      <c r="O28" s="239">
        <v>-0.1</v>
      </c>
      <c r="P28" s="239">
        <v>-1.4</v>
      </c>
      <c r="Q28" s="239">
        <v>-5.9</v>
      </c>
      <c r="R28" s="239">
        <v>-5.6</v>
      </c>
      <c r="S28" s="239">
        <v>-6.7</v>
      </c>
      <c r="T28" s="239">
        <v>-4.2</v>
      </c>
      <c r="U28" s="239">
        <v>-11.2</v>
      </c>
      <c r="V28" s="239">
        <v>-4.5</v>
      </c>
      <c r="W28" s="239">
        <v>-2.8</v>
      </c>
      <c r="X28" s="239">
        <v>-2</v>
      </c>
      <c r="Y28" s="239">
        <v>0.1</v>
      </c>
      <c r="Z28" s="239">
        <v>0.9</v>
      </c>
      <c r="AA28" s="239">
        <v>0.7</v>
      </c>
      <c r="AB28" s="239">
        <v>-7.7</v>
      </c>
      <c r="AC28" s="239">
        <v>-4.5999999999999996</v>
      </c>
      <c r="AD28" s="239">
        <v>-3</v>
      </c>
      <c r="AE28" s="239">
        <v>-2.6</v>
      </c>
      <c r="AF28" s="357">
        <v>-2.4</v>
      </c>
      <c r="AG28" s="357">
        <v>-2.1</v>
      </c>
      <c r="AH28" s="357">
        <v>-2.1</v>
      </c>
      <c r="AI28" s="241">
        <f t="shared" si="0"/>
        <v>-3.3363636363636364</v>
      </c>
      <c r="AJ28" s="293">
        <f t="shared" si="1"/>
        <v>-3.0727272727272723</v>
      </c>
    </row>
    <row r="29" spans="1:36" ht="12" customHeight="1">
      <c r="A29" s="250" t="s">
        <v>452</v>
      </c>
      <c r="B29" s="250" t="s">
        <v>453</v>
      </c>
      <c r="C29" s="249">
        <v>-3.4</v>
      </c>
      <c r="D29" s="249">
        <v>-9.6999999999999993</v>
      </c>
      <c r="E29" s="249">
        <v>-6.2</v>
      </c>
      <c r="F29" s="249">
        <v>-5.4</v>
      </c>
      <c r="G29" s="249">
        <v>-7.3</v>
      </c>
      <c r="H29" s="249">
        <v>-12.7</v>
      </c>
      <c r="I29" s="249">
        <v>-7.7</v>
      </c>
      <c r="J29" s="249">
        <v>-8.4</v>
      </c>
      <c r="K29" s="249">
        <v>-2.2999999999999998</v>
      </c>
      <c r="L29" s="249">
        <v>-2.4</v>
      </c>
      <c r="M29" s="249">
        <v>-2.9</v>
      </c>
      <c r="N29" s="249">
        <v>-3.6</v>
      </c>
      <c r="O29" s="239">
        <v>-2.2999999999999998</v>
      </c>
      <c r="P29" s="239">
        <v>-2.5</v>
      </c>
      <c r="Q29" s="239">
        <v>-8.1999999999999993</v>
      </c>
      <c r="R29" s="239">
        <v>-7.4</v>
      </c>
      <c r="S29" s="239">
        <v>-4.4000000000000004</v>
      </c>
      <c r="T29" s="239">
        <v>-4.4000000000000004</v>
      </c>
      <c r="U29" s="239">
        <v>-2.9</v>
      </c>
      <c r="V29" s="239">
        <v>-3.2</v>
      </c>
      <c r="W29" s="239">
        <v>-2.8</v>
      </c>
      <c r="X29" s="239">
        <v>-2.6</v>
      </c>
      <c r="Y29" s="239">
        <v>-1</v>
      </c>
      <c r="Z29" s="239">
        <v>-1</v>
      </c>
      <c r="AA29" s="239">
        <v>-1.2</v>
      </c>
      <c r="AB29" s="239">
        <v>-5.3</v>
      </c>
      <c r="AC29" s="239">
        <v>-5.0999999999999996</v>
      </c>
      <c r="AD29" s="239">
        <v>-1.7</v>
      </c>
      <c r="AE29" s="239">
        <v>-5.2</v>
      </c>
      <c r="AF29" s="357">
        <v>-5.8</v>
      </c>
      <c r="AG29" s="357">
        <v>-4.7</v>
      </c>
      <c r="AH29" s="357">
        <v>-4.0999999999999996</v>
      </c>
      <c r="AI29" s="241">
        <f t="shared" si="0"/>
        <v>-2.9090909090909083</v>
      </c>
      <c r="AJ29" s="293">
        <f t="shared" si="1"/>
        <v>-4.4363636363636365</v>
      </c>
    </row>
    <row r="30" spans="1:36" ht="13.15" customHeight="1">
      <c r="A30" s="250" t="s">
        <v>454</v>
      </c>
      <c r="B30" s="250" t="s">
        <v>455</v>
      </c>
      <c r="C30" s="249">
        <v>-5.8</v>
      </c>
      <c r="D30" s="249">
        <v>-3.1</v>
      </c>
      <c r="E30" s="249">
        <v>-1.2</v>
      </c>
      <c r="F30" s="249">
        <v>1.7</v>
      </c>
      <c r="G30" s="249">
        <v>1.7</v>
      </c>
      <c r="H30" s="249">
        <v>6.9</v>
      </c>
      <c r="I30" s="249">
        <v>5</v>
      </c>
      <c r="J30" s="249">
        <v>4.0999999999999996</v>
      </c>
      <c r="K30" s="249">
        <v>2.4</v>
      </c>
      <c r="L30" s="249">
        <v>2.2000000000000002</v>
      </c>
      <c r="M30" s="249">
        <v>2.7</v>
      </c>
      <c r="N30" s="239">
        <v>4</v>
      </c>
      <c r="O30" s="239">
        <v>5.0999999999999996</v>
      </c>
      <c r="P30" s="239">
        <v>4.2</v>
      </c>
      <c r="Q30" s="239">
        <v>-2.5</v>
      </c>
      <c r="R30" s="239">
        <v>-2.6</v>
      </c>
      <c r="S30" s="239">
        <v>-1</v>
      </c>
      <c r="T30" s="239">
        <v>-2.2000000000000002</v>
      </c>
      <c r="U30" s="239">
        <v>-2.5</v>
      </c>
      <c r="V30" s="239">
        <v>-3</v>
      </c>
      <c r="W30" s="239">
        <v>-2.4</v>
      </c>
      <c r="X30" s="239">
        <v>-1.7</v>
      </c>
      <c r="Y30" s="239">
        <v>-0.6</v>
      </c>
      <c r="Z30" s="239">
        <v>-0.9</v>
      </c>
      <c r="AA30" s="239">
        <v>-0.9</v>
      </c>
      <c r="AB30" s="239">
        <v>-5.5</v>
      </c>
      <c r="AC30" s="239">
        <v>-2.7</v>
      </c>
      <c r="AD30" s="239">
        <v>-0.2</v>
      </c>
      <c r="AE30" s="239">
        <v>-3</v>
      </c>
      <c r="AF30" s="357">
        <v>-3.7</v>
      </c>
      <c r="AG30" s="357">
        <v>-3</v>
      </c>
      <c r="AH30" s="357">
        <v>-2.5</v>
      </c>
      <c r="AI30" s="241">
        <f t="shared" si="0"/>
        <v>-2.127272727272727</v>
      </c>
      <c r="AJ30" s="293">
        <f t="shared" si="1"/>
        <v>1.4909090909090907</v>
      </c>
    </row>
    <row r="31" spans="1:36" ht="13.15" customHeight="1">
      <c r="A31" s="238" t="s">
        <v>456</v>
      </c>
      <c r="B31" s="238" t="s">
        <v>457</v>
      </c>
      <c r="C31" s="249">
        <v>-7</v>
      </c>
      <c r="D31" s="249">
        <v>-3.1</v>
      </c>
      <c r="E31" s="249">
        <v>-1.6</v>
      </c>
      <c r="F31" s="249">
        <v>0.8</v>
      </c>
      <c r="G31" s="249">
        <v>0.6</v>
      </c>
      <c r="H31" s="249">
        <v>3.1</v>
      </c>
      <c r="I31" s="249">
        <v>1.4</v>
      </c>
      <c r="J31" s="249">
        <v>-1.5</v>
      </c>
      <c r="K31" s="249">
        <v>-1.2</v>
      </c>
      <c r="L31" s="249">
        <v>0.2</v>
      </c>
      <c r="M31" s="249">
        <v>2.1</v>
      </c>
      <c r="N31" s="239">
        <v>2.2000000000000002</v>
      </c>
      <c r="O31" s="239">
        <v>3.4</v>
      </c>
      <c r="P31" s="239">
        <v>1.9</v>
      </c>
      <c r="Q31" s="239">
        <v>-0.9</v>
      </c>
      <c r="R31" s="239">
        <v>-0.1</v>
      </c>
      <c r="S31" s="239">
        <v>-0.4</v>
      </c>
      <c r="T31" s="239">
        <v>-1.2</v>
      </c>
      <c r="U31" s="239">
        <v>-1.6</v>
      </c>
      <c r="V31" s="239">
        <v>-1.8</v>
      </c>
      <c r="W31" s="239">
        <v>-0.3</v>
      </c>
      <c r="X31" s="239">
        <v>0.9</v>
      </c>
      <c r="Y31" s="239">
        <v>1.3</v>
      </c>
      <c r="Z31" s="239">
        <v>0.7</v>
      </c>
      <c r="AA31" s="239">
        <v>0.4</v>
      </c>
      <c r="AB31" s="239">
        <v>-3.2</v>
      </c>
      <c r="AC31" s="239">
        <v>-0.1</v>
      </c>
      <c r="AD31" s="239">
        <v>1</v>
      </c>
      <c r="AE31" s="239">
        <v>-0.6</v>
      </c>
      <c r="AF31" s="357">
        <v>-1.9</v>
      </c>
      <c r="AG31" s="357">
        <v>-1.4</v>
      </c>
      <c r="AH31" s="357">
        <v>-0.3</v>
      </c>
      <c r="AI31" s="241">
        <f t="shared" si="0"/>
        <v>-0.30000000000000004</v>
      </c>
      <c r="AJ31" s="293">
        <f t="shared" si="1"/>
        <v>0.40909090909090901</v>
      </c>
    </row>
    <row r="32" spans="1:36" s="233" customFormat="1" ht="13.15" customHeight="1">
      <c r="A32" s="298" t="s">
        <v>458</v>
      </c>
      <c r="B32" s="299" t="s">
        <v>459</v>
      </c>
      <c r="C32" s="290">
        <f t="shared" ref="C32:AD32" si="2">COUNT(C5:C31)</f>
        <v>27</v>
      </c>
      <c r="D32" s="290">
        <f t="shared" si="2"/>
        <v>27</v>
      </c>
      <c r="E32" s="290">
        <f t="shared" si="2"/>
        <v>27</v>
      </c>
      <c r="F32" s="290">
        <f t="shared" si="2"/>
        <v>27</v>
      </c>
      <c r="G32" s="290">
        <f t="shared" si="2"/>
        <v>27</v>
      </c>
      <c r="H32" s="290">
        <f t="shared" si="2"/>
        <v>27</v>
      </c>
      <c r="I32" s="290">
        <f t="shared" si="2"/>
        <v>27</v>
      </c>
      <c r="J32" s="290">
        <f t="shared" si="2"/>
        <v>27</v>
      </c>
      <c r="K32" s="290">
        <f t="shared" si="2"/>
        <v>27</v>
      </c>
      <c r="L32" s="290">
        <f t="shared" si="2"/>
        <v>27</v>
      </c>
      <c r="M32" s="290">
        <f t="shared" si="2"/>
        <v>27</v>
      </c>
      <c r="N32" s="290">
        <f t="shared" si="2"/>
        <v>27</v>
      </c>
      <c r="O32" s="290">
        <f t="shared" si="2"/>
        <v>27</v>
      </c>
      <c r="P32" s="290">
        <f t="shared" si="2"/>
        <v>27</v>
      </c>
      <c r="Q32" s="290">
        <f t="shared" si="2"/>
        <v>27</v>
      </c>
      <c r="R32" s="290">
        <f t="shared" si="2"/>
        <v>27</v>
      </c>
      <c r="S32" s="290">
        <f t="shared" si="2"/>
        <v>27</v>
      </c>
      <c r="T32" s="290">
        <f t="shared" si="2"/>
        <v>27</v>
      </c>
      <c r="U32" s="290">
        <f t="shared" si="2"/>
        <v>27</v>
      </c>
      <c r="V32" s="290">
        <f t="shared" si="2"/>
        <v>27</v>
      </c>
      <c r="W32" s="290">
        <f t="shared" si="2"/>
        <v>27</v>
      </c>
      <c r="X32" s="290">
        <f t="shared" si="2"/>
        <v>27</v>
      </c>
      <c r="Y32" s="290">
        <f t="shared" si="2"/>
        <v>27</v>
      </c>
      <c r="Z32" s="290">
        <f t="shared" si="2"/>
        <v>27</v>
      </c>
      <c r="AA32" s="290">
        <f t="shared" si="2"/>
        <v>27</v>
      </c>
      <c r="AB32" s="290">
        <f t="shared" si="2"/>
        <v>27</v>
      </c>
      <c r="AC32" s="290">
        <f t="shared" si="2"/>
        <v>27</v>
      </c>
      <c r="AD32" s="290">
        <f t="shared" si="2"/>
        <v>27</v>
      </c>
      <c r="AE32" s="414">
        <f t="shared" ref="AE32:AF32" si="3">COUNT(AE5:AE31)</f>
        <v>27</v>
      </c>
      <c r="AF32" s="359">
        <f t="shared" si="3"/>
        <v>27</v>
      </c>
      <c r="AG32" s="359">
        <f t="shared" ref="AG32" si="4">COUNT(AG5:AG31)</f>
        <v>27</v>
      </c>
      <c r="AH32" s="359">
        <f t="shared" ref="AH32" si="5">COUNT(AH5:AH31)</f>
        <v>27</v>
      </c>
      <c r="AI32" s="294">
        <f>COUNT(AI5:AI31)</f>
        <v>27</v>
      </c>
      <c r="AJ32" s="291">
        <f>COUNT(AJ5:AJ31)</f>
        <v>27</v>
      </c>
    </row>
    <row r="33" spans="1:36" s="233" customFormat="1" ht="13.15" customHeight="1">
      <c r="A33" s="300" t="s">
        <v>460</v>
      </c>
      <c r="B33" s="301" t="s">
        <v>461</v>
      </c>
      <c r="C33" s="253">
        <f t="shared" ref="C33:AD33" si="6">_xlfn.RANK.AVG(C29,C5:C31)</f>
        <v>9</v>
      </c>
      <c r="D33" s="253">
        <f t="shared" si="6"/>
        <v>27</v>
      </c>
      <c r="E33" s="253">
        <f t="shared" si="6"/>
        <v>24.5</v>
      </c>
      <c r="F33" s="253">
        <f t="shared" si="6"/>
        <v>24</v>
      </c>
      <c r="G33" s="253">
        <f t="shared" si="6"/>
        <v>26</v>
      </c>
      <c r="H33" s="253">
        <f t="shared" si="6"/>
        <v>27</v>
      </c>
      <c r="I33" s="253">
        <f t="shared" si="6"/>
        <v>27</v>
      </c>
      <c r="J33" s="253">
        <f t="shared" si="6"/>
        <v>26</v>
      </c>
      <c r="K33" s="253">
        <f t="shared" si="6"/>
        <v>14</v>
      </c>
      <c r="L33" s="253">
        <f t="shared" si="6"/>
        <v>15.5</v>
      </c>
      <c r="M33" s="253">
        <f t="shared" si="6"/>
        <v>18</v>
      </c>
      <c r="N33" s="253">
        <f t="shared" si="6"/>
        <v>23.5</v>
      </c>
      <c r="O33" s="253">
        <f t="shared" si="6"/>
        <v>22</v>
      </c>
      <c r="P33" s="253">
        <f t="shared" si="6"/>
        <v>14</v>
      </c>
      <c r="Q33" s="253">
        <f t="shared" si="6"/>
        <v>20</v>
      </c>
      <c r="R33" s="253">
        <f t="shared" si="6"/>
        <v>21.5</v>
      </c>
      <c r="S33" s="253">
        <f t="shared" si="6"/>
        <v>13</v>
      </c>
      <c r="T33" s="253">
        <f t="shared" si="6"/>
        <v>20</v>
      </c>
      <c r="U33" s="253">
        <f t="shared" si="6"/>
        <v>16</v>
      </c>
      <c r="V33" s="253">
        <f t="shared" si="6"/>
        <v>16.5</v>
      </c>
      <c r="W33" s="253">
        <f t="shared" si="6"/>
        <v>21.5</v>
      </c>
      <c r="X33" s="253">
        <f t="shared" si="6"/>
        <v>25</v>
      </c>
      <c r="Y33" s="253">
        <f t="shared" si="6"/>
        <v>20</v>
      </c>
      <c r="Z33" s="253">
        <f t="shared" si="6"/>
        <v>19.5</v>
      </c>
      <c r="AA33" s="253">
        <f t="shared" si="6"/>
        <v>21</v>
      </c>
      <c r="AB33" s="253">
        <f t="shared" si="6"/>
        <v>9</v>
      </c>
      <c r="AC33" s="253">
        <f t="shared" si="6"/>
        <v>17</v>
      </c>
      <c r="AD33" s="253">
        <f t="shared" si="6"/>
        <v>12</v>
      </c>
      <c r="AE33" s="253">
        <f t="shared" ref="AE33:AF33" si="7">_xlfn.RANK.AVG(AE29,AE5:AE31)</f>
        <v>22</v>
      </c>
      <c r="AF33" s="360">
        <f t="shared" si="7"/>
        <v>24.5</v>
      </c>
      <c r="AG33" s="360">
        <f t="shared" ref="AG33" si="8">_xlfn.RANK.AVG(AG29,AG5:AG31)</f>
        <v>23</v>
      </c>
      <c r="AH33" s="360">
        <f t="shared" ref="AH33" si="9">_xlfn.RANK.AVG(AH29,AH5:AH31)</f>
        <v>22.5</v>
      </c>
      <c r="AI33" s="295">
        <f>_xlfn.RANK.AVG(AI29,AI5:AI31)</f>
        <v>18</v>
      </c>
      <c r="AJ33" s="292">
        <f>_xlfn.RANK.AVG(AJ29,AJ5:AJ31)</f>
        <v>21</v>
      </c>
    </row>
    <row r="34" spans="1:36" ht="13.15" customHeight="1">
      <c r="A34" s="210" t="s">
        <v>462</v>
      </c>
      <c r="B34" s="210"/>
      <c r="AF34" s="267"/>
      <c r="AG34" s="267"/>
      <c r="AH34" s="267"/>
      <c r="AJ34" s="309" t="s">
        <v>502</v>
      </c>
    </row>
    <row r="35" spans="1:36" ht="13.15" customHeight="1">
      <c r="A35" s="255" t="s">
        <v>463</v>
      </c>
      <c r="B35" s="210"/>
      <c r="Z35" s="254"/>
      <c r="AJ35" s="309" t="s">
        <v>503</v>
      </c>
    </row>
    <row r="36" spans="1:36" ht="13.15" customHeight="1">
      <c r="A36" s="255" t="s">
        <v>612</v>
      </c>
      <c r="B36" s="255"/>
      <c r="Z36" s="254"/>
    </row>
    <row r="37" spans="1:36" ht="13.15" customHeight="1">
      <c r="A37" s="267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7"/>
      <c r="T37" s="258"/>
      <c r="U37" s="257"/>
      <c r="V37" s="257"/>
      <c r="W37" s="257"/>
    </row>
    <row r="38" spans="1:36" ht="13.15" customHeight="1">
      <c r="A38" s="255" t="s">
        <v>464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59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:36" ht="13.15" customHeight="1">
      <c r="A39" s="255" t="s">
        <v>465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59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6" ht="13.15" customHeight="1">
      <c r="A40" s="255" t="s">
        <v>543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259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6" ht="13.15" customHeight="1">
      <c r="U41" s="382"/>
      <c r="V41" s="432"/>
      <c r="W41" s="433"/>
      <c r="X41" s="384"/>
      <c r="Y41" s="384"/>
      <c r="Z41" s="384"/>
      <c r="AA41" s="384"/>
      <c r="AB41" s="384"/>
      <c r="AC41" s="384"/>
      <c r="AD41" s="384"/>
      <c r="AE41" s="384"/>
    </row>
    <row r="42" spans="1:36" ht="13.15" customHeight="1">
      <c r="U42" s="382"/>
      <c r="V42" s="432"/>
      <c r="W42" s="432"/>
      <c r="X42" s="384"/>
      <c r="Y42" s="384"/>
      <c r="Z42" s="384"/>
      <c r="AA42" s="384"/>
      <c r="AB42" s="384"/>
      <c r="AC42" s="384"/>
      <c r="AD42" s="384"/>
      <c r="AE42" s="384"/>
    </row>
    <row r="43" spans="1:36" ht="13.15" customHeight="1">
      <c r="U43" s="382"/>
      <c r="V43" s="382"/>
      <c r="W43" s="383"/>
      <c r="X43" s="384"/>
      <c r="Y43" s="384"/>
      <c r="Z43" s="384"/>
      <c r="AA43" s="384"/>
      <c r="AB43" s="384"/>
      <c r="AC43" s="384"/>
      <c r="AD43" s="384"/>
      <c r="AE43" s="384"/>
    </row>
    <row r="44" spans="1:36" ht="13.15" customHeight="1">
      <c r="U44" s="382"/>
      <c r="V44" s="382"/>
      <c r="W44" s="383"/>
      <c r="X44" s="384"/>
      <c r="Y44" s="384"/>
      <c r="Z44" s="384"/>
      <c r="AA44" s="384"/>
      <c r="AB44" s="384"/>
      <c r="AC44" s="384"/>
      <c r="AD44" s="384"/>
      <c r="AE44" s="384"/>
    </row>
    <row r="45" spans="1:36" ht="13.15" customHeight="1">
      <c r="U45" s="382"/>
      <c r="V45" s="382"/>
      <c r="W45" s="383"/>
      <c r="X45" s="384"/>
      <c r="Y45" s="384"/>
      <c r="Z45" s="384"/>
      <c r="AA45" s="384"/>
      <c r="AB45" s="384"/>
      <c r="AC45" s="384"/>
      <c r="AD45" s="384"/>
      <c r="AE45" s="384"/>
    </row>
    <row r="46" spans="1:36" ht="13.15" customHeight="1">
      <c r="U46" s="382"/>
      <c r="V46" s="382"/>
      <c r="W46" s="383"/>
      <c r="X46" s="384"/>
      <c r="Y46" s="384"/>
      <c r="Z46" s="384"/>
      <c r="AA46" s="384"/>
      <c r="AB46" s="384"/>
      <c r="AC46" s="384"/>
      <c r="AD46" s="384"/>
      <c r="AE46" s="384"/>
    </row>
    <row r="47" spans="1:36" ht="13.15" customHeight="1">
      <c r="U47" s="382"/>
      <c r="V47" s="382"/>
      <c r="W47" s="383"/>
      <c r="X47" s="384"/>
      <c r="Y47" s="384"/>
      <c r="Z47" s="384"/>
      <c r="AA47" s="384"/>
      <c r="AB47" s="384"/>
      <c r="AC47" s="384"/>
      <c r="AD47" s="384"/>
      <c r="AE47" s="384"/>
    </row>
    <row r="48" spans="1:36" ht="13.15" customHeight="1">
      <c r="U48" s="382"/>
      <c r="V48" s="382"/>
      <c r="W48" s="383"/>
      <c r="X48" s="384"/>
      <c r="Y48" s="384"/>
      <c r="Z48" s="384"/>
      <c r="AA48" s="384"/>
      <c r="AB48" s="384"/>
      <c r="AC48" s="384"/>
      <c r="AD48" s="384"/>
      <c r="AE48" s="384"/>
    </row>
    <row r="49" spans="21:31" ht="13.15" customHeight="1">
      <c r="U49" s="382"/>
      <c r="V49" s="382"/>
      <c r="W49" s="383"/>
      <c r="X49" s="384"/>
      <c r="Y49" s="384"/>
      <c r="Z49" s="384"/>
      <c r="AA49" s="384"/>
      <c r="AB49" s="384"/>
      <c r="AC49" s="384"/>
      <c r="AD49" s="384"/>
      <c r="AE49" s="384"/>
    </row>
    <row r="50" spans="21:31" ht="13.15" customHeight="1">
      <c r="U50" s="382"/>
      <c r="V50" s="382"/>
      <c r="W50" s="383"/>
      <c r="X50" s="384"/>
      <c r="Y50" s="384"/>
      <c r="Z50" s="384"/>
      <c r="AA50" s="384"/>
      <c r="AB50" s="384"/>
      <c r="AC50" s="384"/>
      <c r="AD50" s="384"/>
      <c r="AE50" s="384"/>
    </row>
    <row r="51" spans="21:31" ht="13.15" customHeight="1">
      <c r="U51" s="382"/>
      <c r="V51" s="382"/>
      <c r="W51" s="383"/>
      <c r="X51" s="384"/>
      <c r="Y51" s="384"/>
      <c r="Z51" s="384"/>
      <c r="AA51" s="384"/>
      <c r="AB51" s="384"/>
      <c r="AC51" s="384"/>
      <c r="AD51" s="384"/>
      <c r="AE51" s="384"/>
    </row>
    <row r="52" spans="21:31" ht="13.15" customHeight="1">
      <c r="U52" s="382"/>
      <c r="V52" s="382"/>
      <c r="W52" s="383"/>
      <c r="X52" s="384"/>
      <c r="Y52" s="384"/>
      <c r="Z52" s="384"/>
      <c r="AA52" s="384"/>
      <c r="AB52" s="384"/>
      <c r="AC52" s="384"/>
      <c r="AD52" s="384"/>
      <c r="AE52" s="384"/>
    </row>
    <row r="53" spans="21:31" ht="13.15" customHeight="1">
      <c r="U53" s="382"/>
      <c r="V53" s="382"/>
      <c r="W53" s="383"/>
      <c r="X53" s="384"/>
      <c r="Y53" s="384"/>
      <c r="Z53" s="384"/>
      <c r="AA53" s="384"/>
      <c r="AB53" s="384"/>
      <c r="AC53" s="384"/>
      <c r="AD53" s="384"/>
      <c r="AE53" s="384"/>
    </row>
    <row r="54" spans="21:31" ht="13.15" customHeight="1">
      <c r="U54" s="382"/>
      <c r="V54" s="382"/>
      <c r="W54" s="383"/>
      <c r="X54" s="384"/>
      <c r="Y54" s="384"/>
      <c r="Z54" s="384"/>
      <c r="AA54" s="384"/>
      <c r="AB54" s="384"/>
      <c r="AC54" s="384"/>
      <c r="AD54" s="384"/>
      <c r="AE54" s="384"/>
    </row>
    <row r="55" spans="21:31" ht="13.15" customHeight="1">
      <c r="U55" s="382"/>
      <c r="V55" s="382"/>
      <c r="W55" s="383"/>
      <c r="X55" s="384"/>
      <c r="Y55" s="384"/>
      <c r="Z55" s="384"/>
      <c r="AA55" s="384"/>
      <c r="AB55" s="384"/>
      <c r="AC55" s="384"/>
      <c r="AD55" s="384"/>
      <c r="AE55" s="384"/>
    </row>
    <row r="56" spans="21:31" ht="13.15" customHeight="1">
      <c r="U56" s="382"/>
      <c r="V56" s="382"/>
      <c r="W56" s="383"/>
      <c r="X56" s="384"/>
      <c r="Y56" s="384"/>
      <c r="Z56" s="384"/>
      <c r="AA56" s="384"/>
      <c r="AB56" s="384"/>
      <c r="AC56" s="384"/>
      <c r="AD56" s="384"/>
      <c r="AE56" s="384"/>
    </row>
    <row r="57" spans="21:31" ht="13.15" customHeight="1">
      <c r="U57" s="382"/>
      <c r="V57" s="382"/>
      <c r="W57" s="383"/>
      <c r="X57" s="384"/>
      <c r="Y57" s="384"/>
      <c r="Z57" s="384"/>
      <c r="AA57" s="384"/>
      <c r="AB57" s="384"/>
      <c r="AC57" s="384"/>
      <c r="AD57" s="384"/>
      <c r="AE57" s="384"/>
    </row>
    <row r="58" spans="21:31" ht="13.15" customHeight="1">
      <c r="U58" s="382"/>
      <c r="V58" s="382"/>
      <c r="W58" s="383"/>
      <c r="X58" s="384"/>
      <c r="Y58" s="384"/>
      <c r="Z58" s="384"/>
      <c r="AA58" s="384"/>
      <c r="AB58" s="384"/>
      <c r="AC58" s="384"/>
      <c r="AD58" s="384"/>
      <c r="AE58" s="384"/>
    </row>
    <row r="59" spans="21:31" ht="13.15" customHeight="1">
      <c r="U59" s="382"/>
      <c r="V59" s="382"/>
      <c r="W59" s="383"/>
      <c r="X59" s="384"/>
      <c r="Y59" s="384"/>
      <c r="Z59" s="384"/>
      <c r="AA59" s="384"/>
      <c r="AB59" s="384"/>
      <c r="AC59" s="384"/>
      <c r="AD59" s="384"/>
      <c r="AE59" s="384"/>
    </row>
    <row r="60" spans="21:31" ht="13.15" customHeight="1">
      <c r="U60" s="382"/>
      <c r="V60" s="382"/>
      <c r="W60" s="383"/>
      <c r="X60" s="384"/>
      <c r="Y60" s="384"/>
      <c r="Z60" s="384"/>
      <c r="AA60" s="384"/>
      <c r="AB60" s="384"/>
      <c r="AC60" s="384"/>
      <c r="AD60" s="384"/>
      <c r="AE60" s="384"/>
    </row>
    <row r="61" spans="21:31" ht="13.15" customHeight="1">
      <c r="U61" s="382"/>
      <c r="V61" s="382"/>
      <c r="W61" s="383"/>
      <c r="X61" s="384"/>
      <c r="Y61" s="384"/>
      <c r="Z61" s="384"/>
      <c r="AA61" s="384"/>
      <c r="AB61" s="384"/>
      <c r="AC61" s="384"/>
      <c r="AD61" s="384"/>
      <c r="AE61" s="384"/>
    </row>
    <row r="62" spans="21:31" ht="13.15" customHeight="1">
      <c r="U62" s="382"/>
      <c r="V62" s="382"/>
      <c r="W62" s="383"/>
      <c r="X62" s="384"/>
      <c r="Y62" s="384"/>
      <c r="Z62" s="384"/>
      <c r="AA62" s="384"/>
      <c r="AB62" s="384"/>
      <c r="AC62" s="384"/>
      <c r="AD62" s="384"/>
      <c r="AE62" s="384"/>
    </row>
    <row r="63" spans="21:31" ht="13.15" customHeight="1">
      <c r="U63" s="382"/>
      <c r="V63" s="382"/>
      <c r="W63" s="383"/>
      <c r="X63" s="384"/>
      <c r="Y63" s="384"/>
      <c r="Z63" s="384"/>
      <c r="AA63" s="384"/>
      <c r="AB63" s="384"/>
      <c r="AC63" s="384"/>
      <c r="AD63" s="384"/>
      <c r="AE63" s="384"/>
    </row>
    <row r="64" spans="21:31" ht="13.15" customHeight="1">
      <c r="U64" s="382"/>
      <c r="V64" s="382"/>
      <c r="W64" s="383"/>
      <c r="X64" s="384"/>
      <c r="Y64" s="384"/>
      <c r="Z64" s="384"/>
      <c r="AA64" s="384"/>
      <c r="AB64" s="384"/>
      <c r="AC64" s="384"/>
      <c r="AD64" s="384"/>
      <c r="AE64" s="384"/>
    </row>
    <row r="65" spans="21:31" ht="13.15" customHeight="1">
      <c r="U65" s="382"/>
      <c r="V65" s="382"/>
      <c r="W65" s="383"/>
      <c r="X65" s="384"/>
      <c r="Y65" s="384"/>
      <c r="Z65" s="384"/>
      <c r="AA65" s="384"/>
      <c r="AB65" s="384"/>
      <c r="AC65" s="384"/>
      <c r="AD65" s="384"/>
      <c r="AE65" s="384"/>
    </row>
    <row r="66" spans="21:31" ht="13.15" customHeight="1">
      <c r="U66" s="382"/>
      <c r="V66" s="382"/>
      <c r="W66" s="383"/>
      <c r="X66" s="384"/>
      <c r="Y66" s="384"/>
      <c r="Z66" s="384"/>
      <c r="AA66" s="384"/>
      <c r="AB66" s="384"/>
      <c r="AC66" s="384"/>
      <c r="AD66" s="384"/>
      <c r="AE66" s="384"/>
    </row>
    <row r="67" spans="21:31" ht="13.15" customHeight="1">
      <c r="U67" s="382"/>
      <c r="V67" s="382"/>
      <c r="W67" s="383"/>
      <c r="X67" s="384"/>
      <c r="Y67" s="384"/>
      <c r="Z67" s="384"/>
      <c r="AA67" s="384"/>
      <c r="AB67" s="384"/>
      <c r="AC67" s="384"/>
      <c r="AD67" s="384"/>
      <c r="AE67" s="384"/>
    </row>
    <row r="68" spans="21:31" ht="13.15" customHeight="1">
      <c r="U68" s="382"/>
      <c r="V68" s="382"/>
      <c r="W68" s="383"/>
      <c r="X68" s="384"/>
      <c r="Y68" s="384"/>
      <c r="Z68" s="384"/>
      <c r="AA68" s="384"/>
      <c r="AB68" s="384"/>
      <c r="AC68" s="384"/>
      <c r="AD68" s="384"/>
      <c r="AE68" s="384"/>
    </row>
    <row r="69" spans="21:31" ht="13.15" customHeight="1">
      <c r="U69" s="382"/>
      <c r="V69" s="432"/>
      <c r="W69" s="433"/>
      <c r="X69" s="384"/>
      <c r="Y69" s="384"/>
      <c r="Z69" s="384"/>
      <c r="AA69" s="384"/>
      <c r="AB69" s="384"/>
      <c r="AC69" s="384"/>
      <c r="AD69" s="384"/>
      <c r="AE69" s="384"/>
    </row>
  </sheetData>
  <mergeCells count="4">
    <mergeCell ref="V69:W69"/>
    <mergeCell ref="V42:W42"/>
    <mergeCell ref="V41:W41"/>
    <mergeCell ref="AE1:AH1"/>
  </mergeCells>
  <pageMargins left="0.75" right="0.75" top="1" bottom="1" header="0.4921259845" footer="0.4921259845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84"/>
  <sheetViews>
    <sheetView showGridLines="0" zoomScaleNormal="100" workbookViewId="0">
      <pane xSplit="2" topLeftCell="N1" activePane="topRight" state="frozen"/>
      <selection activeCell="A21" sqref="A21"/>
      <selection pane="topRight"/>
    </sheetView>
  </sheetViews>
  <sheetFormatPr defaultColWidth="8.85546875" defaultRowHeight="13.15" customHeight="1"/>
  <cols>
    <col min="1" max="1" width="12.42578125" style="46" customWidth="1"/>
    <col min="2" max="2" width="16.140625" style="46" customWidth="1"/>
    <col min="3" max="7" width="8.85546875" style="46"/>
    <col min="8" max="34" width="9.28515625" style="46" customWidth="1"/>
    <col min="35" max="35" width="14.5703125" style="46" bestFit="1" customWidth="1"/>
    <col min="36" max="36" width="14.7109375" style="46" bestFit="1" customWidth="1"/>
    <col min="37" max="16384" width="8.85546875" style="46"/>
  </cols>
  <sheetData>
    <row r="1" spans="1:36" ht="19.5" customHeight="1">
      <c r="A1" s="10" t="s">
        <v>26</v>
      </c>
      <c r="B1" s="10"/>
      <c r="C1" s="10"/>
      <c r="D1" s="10" t="s">
        <v>466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296"/>
      <c r="AC1" s="10"/>
      <c r="AD1" s="10"/>
      <c r="AE1" s="434" t="s">
        <v>580</v>
      </c>
      <c r="AF1" s="434"/>
      <c r="AG1" s="434"/>
      <c r="AH1" s="434"/>
      <c r="AI1" s="10"/>
      <c r="AJ1" s="13"/>
    </row>
    <row r="2" spans="1:36" ht="48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15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336">
        <v>2024</v>
      </c>
      <c r="AG2" s="336">
        <v>2025</v>
      </c>
      <c r="AH2" s="407">
        <v>2026</v>
      </c>
      <c r="AI2" s="237" t="s">
        <v>599</v>
      </c>
      <c r="AJ2" s="14" t="s">
        <v>603</v>
      </c>
    </row>
    <row r="3" spans="1:36" ht="13.15" customHeight="1">
      <c r="A3" s="238" t="s">
        <v>488</v>
      </c>
      <c r="B3" s="238" t="s">
        <v>501</v>
      </c>
      <c r="C3" s="249" t="s">
        <v>51</v>
      </c>
      <c r="D3" s="249" t="s">
        <v>51</v>
      </c>
      <c r="E3" s="249" t="s">
        <v>51</v>
      </c>
      <c r="F3" s="249" t="s">
        <v>51</v>
      </c>
      <c r="G3" s="249" t="s">
        <v>51</v>
      </c>
      <c r="H3" s="249">
        <v>66.553071681607008</v>
      </c>
      <c r="I3" s="249">
        <v>65.750778741148991</v>
      </c>
      <c r="J3" s="249">
        <v>65.605804372871646</v>
      </c>
      <c r="K3" s="249">
        <v>66.832766373173186</v>
      </c>
      <c r="L3" s="249">
        <v>67.144915346127604</v>
      </c>
      <c r="M3" s="249">
        <v>67.220930514895755</v>
      </c>
      <c r="N3" s="239">
        <v>65.038791333037281</v>
      </c>
      <c r="O3" s="239">
        <v>62.370727501698084</v>
      </c>
      <c r="P3" s="239">
        <v>65.089940504769501</v>
      </c>
      <c r="Q3" s="239">
        <v>75.727048889519025</v>
      </c>
      <c r="R3" s="239">
        <v>80.380162193492083</v>
      </c>
      <c r="S3" s="239">
        <v>81.651885924617858</v>
      </c>
      <c r="T3" s="239">
        <v>84.956740104195987</v>
      </c>
      <c r="U3" s="239">
        <v>86.730559390777714</v>
      </c>
      <c r="V3" s="239">
        <v>86.876820431777816</v>
      </c>
      <c r="W3" s="239">
        <v>85.040059664744632</v>
      </c>
      <c r="X3" s="239">
        <v>84.016312204904835</v>
      </c>
      <c r="Y3" s="239">
        <v>81.502177753545908</v>
      </c>
      <c r="Z3" s="239">
        <v>79.484937218224644</v>
      </c>
      <c r="AA3" s="239">
        <v>77.412549029009838</v>
      </c>
      <c r="AB3" s="239">
        <v>89.468245516627292</v>
      </c>
      <c r="AC3" s="239">
        <v>86.712533841620854</v>
      </c>
      <c r="AD3" s="239">
        <v>82.469690581250887</v>
      </c>
      <c r="AE3" s="239">
        <v>80.817658488043065</v>
      </c>
      <c r="AF3" s="357">
        <v>82.38</v>
      </c>
      <c r="AG3" s="357">
        <v>82.960000000000008</v>
      </c>
      <c r="AH3" s="357">
        <v>83.44</v>
      </c>
      <c r="AI3" s="264">
        <f>AE3-U3</f>
        <v>-5.9129009027346484</v>
      </c>
      <c r="AJ3" s="241">
        <f>T3-J3</f>
        <v>19.350935731324341</v>
      </c>
    </row>
    <row r="4" spans="1:36" ht="13.15" customHeight="1">
      <c r="A4" s="250" t="s">
        <v>489</v>
      </c>
      <c r="B4" s="242" t="s">
        <v>482</v>
      </c>
      <c r="C4" s="249">
        <v>71.787867567180768</v>
      </c>
      <c r="D4" s="249">
        <v>73.55557735384761</v>
      </c>
      <c r="E4" s="249">
        <v>73.043970880079286</v>
      </c>
      <c r="F4" s="249">
        <v>72.690875837747342</v>
      </c>
      <c r="G4" s="260">
        <v>71.634303491977761</v>
      </c>
      <c r="H4" s="260">
        <v>69.214600249566075</v>
      </c>
      <c r="I4" s="260">
        <v>68.201474864631322</v>
      </c>
      <c r="J4" s="260">
        <v>68.135439500124619</v>
      </c>
      <c r="K4" s="260">
        <v>69.417298191542827</v>
      </c>
      <c r="L4" s="260">
        <v>69.719278370512939</v>
      </c>
      <c r="M4" s="260">
        <v>70.343308077362437</v>
      </c>
      <c r="N4" s="239">
        <v>68.30099956187685</v>
      </c>
      <c r="O4" s="239">
        <v>65.921904000973115</v>
      </c>
      <c r="P4" s="239">
        <v>69.573568161332389</v>
      </c>
      <c r="Q4" s="239">
        <v>80.017519659068938</v>
      </c>
      <c r="R4" s="239">
        <v>85.424692358625848</v>
      </c>
      <c r="S4" s="239">
        <v>87.246587723717113</v>
      </c>
      <c r="T4" s="239">
        <v>90.751250883447753</v>
      </c>
      <c r="U4" s="239">
        <v>92.741103037156265</v>
      </c>
      <c r="V4" s="239">
        <v>92.915223035441386</v>
      </c>
      <c r="W4" s="239">
        <v>91.002742923360529</v>
      </c>
      <c r="X4" s="244">
        <v>89.90415532460031</v>
      </c>
      <c r="Y4" s="244">
        <v>87.471501213193619</v>
      </c>
      <c r="Z4" s="244">
        <v>85.541961357197579</v>
      </c>
      <c r="AA4" s="244">
        <v>83.573608010141058</v>
      </c>
      <c r="AB4" s="244">
        <v>96.479374749923437</v>
      </c>
      <c r="AC4" s="244">
        <v>93.831168380692404</v>
      </c>
      <c r="AD4" s="244">
        <v>89.498899530685932</v>
      </c>
      <c r="AE4" s="244">
        <v>87.355317988101774</v>
      </c>
      <c r="AF4" s="358">
        <v>89.12</v>
      </c>
      <c r="AG4" s="358">
        <v>89.63</v>
      </c>
      <c r="AH4" s="358">
        <v>90.04</v>
      </c>
      <c r="AI4" s="241">
        <f t="shared" ref="AI4:AI31" si="0">AE4-U4</f>
        <v>-5.3857850490544905</v>
      </c>
      <c r="AJ4" s="241">
        <f t="shared" ref="AJ4:AJ31" si="1">T4-J4</f>
        <v>22.615811383323134</v>
      </c>
    </row>
    <row r="5" spans="1:36" ht="13.15" customHeight="1">
      <c r="A5" s="261" t="s">
        <v>406</v>
      </c>
      <c r="B5" s="246" t="s">
        <v>407</v>
      </c>
      <c r="C5" s="262">
        <v>130.79107293253395</v>
      </c>
      <c r="D5" s="262">
        <v>126.41971256375437</v>
      </c>
      <c r="E5" s="262">
        <v>123.55654574418908</v>
      </c>
      <c r="F5" s="262">
        <v>120.01552275451408</v>
      </c>
      <c r="G5" s="263">
        <v>115.36212648715929</v>
      </c>
      <c r="H5" s="263">
        <v>109.5886750886587</v>
      </c>
      <c r="I5" s="263">
        <v>108.21707614091063</v>
      </c>
      <c r="J5" s="263">
        <v>105.43625956475229</v>
      </c>
      <c r="K5" s="263">
        <v>101.65949384104277</v>
      </c>
      <c r="L5" s="263">
        <v>97.169695946731295</v>
      </c>
      <c r="M5" s="263">
        <v>95.141782803118076</v>
      </c>
      <c r="N5" s="263">
        <v>91.494241914922753</v>
      </c>
      <c r="O5" s="263">
        <v>87.32456218211513</v>
      </c>
      <c r="P5" s="263">
        <v>93.159808962848174</v>
      </c>
      <c r="Q5" s="263">
        <v>99.852991459873593</v>
      </c>
      <c r="R5" s="263">
        <v>100.24493286026079</v>
      </c>
      <c r="S5" s="263">
        <v>102.73566358825744</v>
      </c>
      <c r="T5" s="263">
        <v>104.33510880304917</v>
      </c>
      <c r="U5" s="263">
        <v>105.03273686363184</v>
      </c>
      <c r="V5" s="263">
        <v>106.54534059432788</v>
      </c>
      <c r="W5" s="263">
        <v>105.56365482819862</v>
      </c>
      <c r="X5" s="239">
        <v>105.44987001335693</v>
      </c>
      <c r="Y5" s="239">
        <v>102.45253121735507</v>
      </c>
      <c r="Z5" s="239">
        <v>100.03847729165133</v>
      </c>
      <c r="AA5" s="239">
        <v>97.515606068601414</v>
      </c>
      <c r="AB5" s="239">
        <v>111.16521822383525</v>
      </c>
      <c r="AC5" s="239">
        <v>108.44866401382387</v>
      </c>
      <c r="AD5" s="239">
        <v>102.6248723257615</v>
      </c>
      <c r="AE5" s="239">
        <v>103.13096679873209</v>
      </c>
      <c r="AF5" s="357">
        <v>103.38</v>
      </c>
      <c r="AG5" s="357">
        <v>105.12</v>
      </c>
      <c r="AH5" s="357">
        <v>107.16</v>
      </c>
      <c r="AI5" s="264">
        <f t="shared" si="0"/>
        <v>-1.9017700648997504</v>
      </c>
      <c r="AJ5" s="264">
        <f t="shared" si="1"/>
        <v>-1.1011507617031242</v>
      </c>
    </row>
    <row r="6" spans="1:36" ht="13.15" customHeight="1">
      <c r="A6" s="238" t="s">
        <v>408</v>
      </c>
      <c r="B6" s="238" t="s">
        <v>409</v>
      </c>
      <c r="C6" s="249" t="s">
        <v>51</v>
      </c>
      <c r="D6" s="249" t="s">
        <v>51</v>
      </c>
      <c r="E6" s="249">
        <v>92.073285840611234</v>
      </c>
      <c r="F6" s="249">
        <v>67.91316901827706</v>
      </c>
      <c r="G6" s="260">
        <v>75.345193839617636</v>
      </c>
      <c r="H6" s="260">
        <v>70.47853185595568</v>
      </c>
      <c r="I6" s="260">
        <v>64.568414302150856</v>
      </c>
      <c r="J6" s="260">
        <v>50.86478662112448</v>
      </c>
      <c r="K6" s="260">
        <v>43.229972923083473</v>
      </c>
      <c r="L6" s="260">
        <v>35.680693304003185</v>
      </c>
      <c r="M6" s="260">
        <v>26.574985752852548</v>
      </c>
      <c r="N6" s="239">
        <v>20.87194454578621</v>
      </c>
      <c r="O6" s="239">
        <v>16.315875396969631</v>
      </c>
      <c r="P6" s="239">
        <v>13.017529069689399</v>
      </c>
      <c r="Q6" s="239">
        <v>13.663319765779297</v>
      </c>
      <c r="R6" s="239">
        <v>15.296422042308697</v>
      </c>
      <c r="S6" s="239">
        <v>15.151916952548101</v>
      </c>
      <c r="T6" s="239">
        <v>16.579458671456596</v>
      </c>
      <c r="U6" s="239">
        <v>16.995353836057468</v>
      </c>
      <c r="V6" s="239">
        <v>27.006115092028534</v>
      </c>
      <c r="W6" s="239">
        <v>25.921769167951297</v>
      </c>
      <c r="X6" s="239">
        <v>29.102541223865231</v>
      </c>
      <c r="Y6" s="239">
        <v>25.108853410740199</v>
      </c>
      <c r="Z6" s="239">
        <v>22.139519305628056</v>
      </c>
      <c r="AA6" s="239">
        <v>20.080674363298876</v>
      </c>
      <c r="AB6" s="239">
        <v>24.440460327074501</v>
      </c>
      <c r="AC6" s="239">
        <v>23.835221859834352</v>
      </c>
      <c r="AD6" s="239">
        <v>22.482063697108817</v>
      </c>
      <c r="AE6" s="239">
        <v>22.884341875613057</v>
      </c>
      <c r="AF6" s="357">
        <v>24.5</v>
      </c>
      <c r="AG6" s="357">
        <v>23.13</v>
      </c>
      <c r="AH6" s="357">
        <v>24.51</v>
      </c>
      <c r="AI6" s="241">
        <f t="shared" si="0"/>
        <v>5.8889880395555885</v>
      </c>
      <c r="AJ6" s="241">
        <f t="shared" si="1"/>
        <v>-34.285327949667888</v>
      </c>
    </row>
    <row r="7" spans="1:36" ht="13.15" customHeight="1">
      <c r="A7" s="238" t="s">
        <v>410</v>
      </c>
      <c r="B7" s="238" t="s">
        <v>411</v>
      </c>
      <c r="C7" s="249">
        <v>13.380786297632822</v>
      </c>
      <c r="D7" s="249">
        <v>11.57668114422645</v>
      </c>
      <c r="E7" s="249">
        <v>11.455089842065009</v>
      </c>
      <c r="F7" s="249">
        <v>14.214101577497843</v>
      </c>
      <c r="G7" s="260">
        <v>15.414248158463263</v>
      </c>
      <c r="H7" s="260">
        <v>17.160565620123069</v>
      </c>
      <c r="I7" s="260">
        <v>24.085783469566426</v>
      </c>
      <c r="J7" s="260">
        <v>25.073949922490691</v>
      </c>
      <c r="K7" s="260">
        <v>27.573241792333214</v>
      </c>
      <c r="L7" s="260">
        <v>29.613892595545678</v>
      </c>
      <c r="M7" s="260">
        <v>28.424145163685893</v>
      </c>
      <c r="N7" s="239">
        <v>28.424280862884256</v>
      </c>
      <c r="O7" s="239">
        <v>28.514696088842488</v>
      </c>
      <c r="P7" s="239">
        <v>26.134090237883694</v>
      </c>
      <c r="Q7" s="239">
        <v>33.382489207929353</v>
      </c>
      <c r="R7" s="239">
        <v>37.026671707226242</v>
      </c>
      <c r="S7" s="239">
        <v>37.572975553227195</v>
      </c>
      <c r="T7" s="239">
        <v>43.831804464354413</v>
      </c>
      <c r="U7" s="239">
        <v>41.812301364741074</v>
      </c>
      <c r="V7" s="239">
        <v>41.248117037703274</v>
      </c>
      <c r="W7" s="239">
        <v>39.843415101277039</v>
      </c>
      <c r="X7" s="239">
        <v>36.249671357256851</v>
      </c>
      <c r="Y7" s="239">
        <v>34.828277303855316</v>
      </c>
      <c r="Z7" s="239">
        <v>31.582948253299449</v>
      </c>
      <c r="AA7" s="239">
        <v>29.856451446274235</v>
      </c>
      <c r="AB7" s="239">
        <v>37.18232350145658</v>
      </c>
      <c r="AC7" s="239">
        <v>41.972129035824636</v>
      </c>
      <c r="AD7" s="239">
        <v>43.313814914655126</v>
      </c>
      <c r="AE7" s="239">
        <v>41.212841105653347</v>
      </c>
      <c r="AF7" s="357">
        <v>43.42</v>
      </c>
      <c r="AG7" s="357">
        <v>44.41</v>
      </c>
      <c r="AH7" s="357">
        <v>44.83</v>
      </c>
      <c r="AI7" s="241">
        <f t="shared" si="0"/>
        <v>-0.59946025908772782</v>
      </c>
      <c r="AJ7" s="241">
        <f t="shared" si="1"/>
        <v>18.757854541863722</v>
      </c>
    </row>
    <row r="8" spans="1:36" ht="13.15" customHeight="1">
      <c r="A8" s="238" t="s">
        <v>412</v>
      </c>
      <c r="B8" s="238" t="s">
        <v>413</v>
      </c>
      <c r="C8" s="249" t="s">
        <v>51</v>
      </c>
      <c r="D8" s="249" t="s">
        <v>51</v>
      </c>
      <c r="E8" s="249" t="s">
        <v>51</v>
      </c>
      <c r="F8" s="249" t="s">
        <v>51</v>
      </c>
      <c r="G8" s="260" t="s">
        <v>51</v>
      </c>
      <c r="H8" s="260">
        <v>53.485877786428389</v>
      </c>
      <c r="I8" s="260">
        <v>50.201551701011645</v>
      </c>
      <c r="J8" s="260">
        <v>50.331310951133815</v>
      </c>
      <c r="K8" s="260">
        <v>48.069759767653352</v>
      </c>
      <c r="L8" s="260">
        <v>46.221956978235809</v>
      </c>
      <c r="M8" s="260">
        <v>39.31403709219812</v>
      </c>
      <c r="N8" s="239">
        <v>33.204813155178485</v>
      </c>
      <c r="O8" s="239">
        <v>29.452219030322667</v>
      </c>
      <c r="P8" s="239">
        <v>35.564916131791307</v>
      </c>
      <c r="Q8" s="239">
        <v>43.074267016833865</v>
      </c>
      <c r="R8" s="239">
        <v>46.084930405015982</v>
      </c>
      <c r="S8" s="239">
        <v>50.096531710364566</v>
      </c>
      <c r="T8" s="239">
        <v>48.598253956831414</v>
      </c>
      <c r="U8" s="239">
        <v>47.760940990070935</v>
      </c>
      <c r="V8" s="239">
        <v>48.77461877300378</v>
      </c>
      <c r="W8" s="239">
        <v>44.527081886749478</v>
      </c>
      <c r="X8" s="239">
        <v>41.752522717119476</v>
      </c>
      <c r="Y8" s="239">
        <v>40.118564318594899</v>
      </c>
      <c r="Z8" s="239">
        <v>38.465995143800704</v>
      </c>
      <c r="AA8" s="239">
        <v>38.306937502390241</v>
      </c>
      <c r="AB8" s="239">
        <v>46.361107310913845</v>
      </c>
      <c r="AC8" s="239">
        <v>40.490476080130691</v>
      </c>
      <c r="AD8" s="239">
        <v>34.091035713753236</v>
      </c>
      <c r="AE8" s="239">
        <v>33.579576548096597</v>
      </c>
      <c r="AF8" s="357">
        <v>30.97</v>
      </c>
      <c r="AG8" s="357">
        <v>29.29</v>
      </c>
      <c r="AH8" s="357">
        <v>28.32</v>
      </c>
      <c r="AI8" s="241">
        <f t="shared" si="0"/>
        <v>-14.181364441974338</v>
      </c>
      <c r="AJ8" s="241">
        <f t="shared" si="1"/>
        <v>-1.7330569943024017</v>
      </c>
    </row>
    <row r="9" spans="1:36" ht="13.15" customHeight="1">
      <c r="A9" s="250" t="s">
        <v>414</v>
      </c>
      <c r="B9" s="250" t="s">
        <v>415</v>
      </c>
      <c r="C9" s="249">
        <v>54.98760032677189</v>
      </c>
      <c r="D9" s="249">
        <v>57.005352526132228</v>
      </c>
      <c r="E9" s="249">
        <v>58.848722999889311</v>
      </c>
      <c r="F9" s="249">
        <v>60.215300545251068</v>
      </c>
      <c r="G9" s="260">
        <v>60.349208565211519</v>
      </c>
      <c r="H9" s="260">
        <v>59.238784594724038</v>
      </c>
      <c r="I9" s="260">
        <v>58.061561445300228</v>
      </c>
      <c r="J9" s="260">
        <v>59.823110067645366</v>
      </c>
      <c r="K9" s="260">
        <v>63.344326381977943</v>
      </c>
      <c r="L9" s="260">
        <v>64.964889404458702</v>
      </c>
      <c r="M9" s="260">
        <v>67.120169754612562</v>
      </c>
      <c r="N9" s="239">
        <v>66.396710054488949</v>
      </c>
      <c r="O9" s="239">
        <v>63.68703731384381</v>
      </c>
      <c r="P9" s="239">
        <v>65.160251459639809</v>
      </c>
      <c r="Q9" s="239">
        <v>72.336274034318421</v>
      </c>
      <c r="R9" s="239">
        <v>81.008914168635272</v>
      </c>
      <c r="S9" s="239">
        <v>78.457961067177138</v>
      </c>
      <c r="T9" s="239">
        <v>79.803544518958134</v>
      </c>
      <c r="U9" s="239">
        <v>77.435095281939681</v>
      </c>
      <c r="V9" s="239">
        <v>74.520362324423743</v>
      </c>
      <c r="W9" s="239">
        <v>71.215912368544707</v>
      </c>
      <c r="X9" s="239">
        <v>68.28222432894988</v>
      </c>
      <c r="Y9" s="239">
        <v>64.026222490401096</v>
      </c>
      <c r="Z9" s="239">
        <v>60.809269832387578</v>
      </c>
      <c r="AA9" s="239">
        <v>58.701047843208251</v>
      </c>
      <c r="AB9" s="239">
        <v>68.03516039447824</v>
      </c>
      <c r="AC9" s="239">
        <v>68.076829341268493</v>
      </c>
      <c r="AD9" s="239">
        <v>64.997331714657875</v>
      </c>
      <c r="AE9" s="239">
        <v>62.877691103917059</v>
      </c>
      <c r="AF9" s="357">
        <v>62.97</v>
      </c>
      <c r="AG9" s="357">
        <v>63.16</v>
      </c>
      <c r="AH9" s="357">
        <v>62.82</v>
      </c>
      <c r="AI9" s="241">
        <f t="shared" si="0"/>
        <v>-14.557404178022622</v>
      </c>
      <c r="AJ9" s="241">
        <f t="shared" si="1"/>
        <v>19.980434451312767</v>
      </c>
    </row>
    <row r="10" spans="1:36" ht="13.15" customHeight="1">
      <c r="A10" s="250" t="s">
        <v>416</v>
      </c>
      <c r="B10" s="250" t="s">
        <v>417</v>
      </c>
      <c r="C10" s="249">
        <v>7.9046885981058193</v>
      </c>
      <c r="D10" s="249">
        <v>7.3395225464190972</v>
      </c>
      <c r="E10" s="249">
        <v>6.8340031183433254</v>
      </c>
      <c r="F10" s="249">
        <v>5.9654662062160826</v>
      </c>
      <c r="G10" s="260">
        <v>6.4362203850635309</v>
      </c>
      <c r="H10" s="260">
        <v>5.1137468403655451</v>
      </c>
      <c r="I10" s="260">
        <v>4.93261339711548</v>
      </c>
      <c r="J10" s="260">
        <v>5.6601362317729293</v>
      </c>
      <c r="K10" s="260">
        <v>5.5986829318485825</v>
      </c>
      <c r="L10" s="260">
        <v>5.1586976972473311</v>
      </c>
      <c r="M10" s="260">
        <v>4.7331958326722727</v>
      </c>
      <c r="N10" s="239">
        <v>4.7166057533600565</v>
      </c>
      <c r="O10" s="239">
        <v>3.9080123398080744</v>
      </c>
      <c r="P10" s="239">
        <v>4.6729927973572254</v>
      </c>
      <c r="Q10" s="239">
        <v>7.9759419777109501</v>
      </c>
      <c r="R10" s="239">
        <v>7.9902047239821474</v>
      </c>
      <c r="S10" s="239">
        <v>7.5965093567635682</v>
      </c>
      <c r="T10" s="239">
        <v>11.146926453838754</v>
      </c>
      <c r="U10" s="239">
        <v>11.434937797445103</v>
      </c>
      <c r="V10" s="239">
        <v>11.563126055701773</v>
      </c>
      <c r="W10" s="239">
        <v>10.789637759448667</v>
      </c>
      <c r="X10" s="239">
        <v>10.239307765108837</v>
      </c>
      <c r="Y10" s="239">
        <v>9.4344899058648384</v>
      </c>
      <c r="Z10" s="239">
        <v>8.5069122680938776</v>
      </c>
      <c r="AA10" s="239">
        <v>9.0471022509755166</v>
      </c>
      <c r="AB10" s="239">
        <v>19.095598238290265</v>
      </c>
      <c r="AC10" s="239">
        <v>18.41862653467361</v>
      </c>
      <c r="AD10" s="239">
        <v>19.112142864982932</v>
      </c>
      <c r="AE10" s="239">
        <v>20.18367122484144</v>
      </c>
      <c r="AF10" s="357">
        <v>23.19</v>
      </c>
      <c r="AG10" s="357">
        <v>24.24</v>
      </c>
      <c r="AH10" s="357">
        <v>25.52</v>
      </c>
      <c r="AI10" s="241">
        <f t="shared" si="0"/>
        <v>8.7487334273963366</v>
      </c>
      <c r="AJ10" s="241">
        <f t="shared" si="1"/>
        <v>5.4867902220658245</v>
      </c>
    </row>
    <row r="11" spans="1:36" ht="13.15" customHeight="1">
      <c r="A11" s="250" t="s">
        <v>418</v>
      </c>
      <c r="B11" s="250" t="s">
        <v>419</v>
      </c>
      <c r="C11" s="249">
        <v>78.162412799987905</v>
      </c>
      <c r="D11" s="249">
        <v>74.448213193973345</v>
      </c>
      <c r="E11" s="249">
        <v>59.627756473027446</v>
      </c>
      <c r="F11" s="249">
        <v>51.327922428527273</v>
      </c>
      <c r="G11" s="260">
        <v>46.570392443191921</v>
      </c>
      <c r="H11" s="260">
        <v>36.412545059555576</v>
      </c>
      <c r="I11" s="260">
        <v>33.577826703754305</v>
      </c>
      <c r="J11" s="260">
        <v>30.889594618740436</v>
      </c>
      <c r="K11" s="260">
        <v>29.832068137183853</v>
      </c>
      <c r="L11" s="260">
        <v>28.102969409957762</v>
      </c>
      <c r="M11" s="260">
        <v>26.059558396963599</v>
      </c>
      <c r="N11" s="239">
        <v>23.653200747149246</v>
      </c>
      <c r="O11" s="239">
        <v>23.948466885269859</v>
      </c>
      <c r="P11" s="239">
        <v>42.513735897011472</v>
      </c>
      <c r="Q11" s="239">
        <v>61.764738847461373</v>
      </c>
      <c r="R11" s="239">
        <v>86.135147095446456</v>
      </c>
      <c r="S11" s="239">
        <v>109.42818697186125</v>
      </c>
      <c r="T11" s="239">
        <v>118.73018582922164</v>
      </c>
      <c r="U11" s="239">
        <v>117.49463815970833</v>
      </c>
      <c r="V11" s="239">
        <v>101.27622831186203</v>
      </c>
      <c r="W11" s="239">
        <v>73.961517448723015</v>
      </c>
      <c r="X11" s="239">
        <v>72.639650347802117</v>
      </c>
      <c r="Y11" s="239">
        <v>65.234109116084781</v>
      </c>
      <c r="Z11" s="239">
        <v>61.471688500793007</v>
      </c>
      <c r="AA11" s="239">
        <v>55.924425908964295</v>
      </c>
      <c r="AB11" s="239">
        <v>57.007025772153376</v>
      </c>
      <c r="AC11" s="239">
        <v>52.564253539217717</v>
      </c>
      <c r="AD11" s="239">
        <v>43.149254811490032</v>
      </c>
      <c r="AE11" s="239">
        <v>43.283325992770301</v>
      </c>
      <c r="AF11" s="357">
        <v>41.56</v>
      </c>
      <c r="AG11" s="357">
        <v>38.35</v>
      </c>
      <c r="AH11" s="357">
        <v>36.78</v>
      </c>
      <c r="AI11" s="241">
        <f t="shared" si="0"/>
        <v>-74.211312166938029</v>
      </c>
      <c r="AJ11" s="241">
        <f t="shared" si="1"/>
        <v>87.840591210481207</v>
      </c>
    </row>
    <row r="12" spans="1:36" ht="13.15" customHeight="1">
      <c r="A12" s="250" t="s">
        <v>420</v>
      </c>
      <c r="B12" s="250" t="s">
        <v>421</v>
      </c>
      <c r="C12" s="249">
        <v>97.622628054074184</v>
      </c>
      <c r="D12" s="249">
        <v>102.39840088792052</v>
      </c>
      <c r="E12" s="249">
        <v>101.71631103759211</v>
      </c>
      <c r="F12" s="249">
        <v>101.1036885272183</v>
      </c>
      <c r="G12" s="260">
        <v>101.42931655531515</v>
      </c>
      <c r="H12" s="260">
        <v>107.5379677219947</v>
      </c>
      <c r="I12" s="260">
        <v>110.53475105247128</v>
      </c>
      <c r="J12" s="260">
        <v>107.87131463798825</v>
      </c>
      <c r="K12" s="260">
        <v>104.25856998437644</v>
      </c>
      <c r="L12" s="260">
        <v>105.49312565244364</v>
      </c>
      <c r="M12" s="260">
        <v>109.85894377774379</v>
      </c>
      <c r="N12" s="239">
        <v>105.33418510314331</v>
      </c>
      <c r="O12" s="239">
        <v>104.63715551275543</v>
      </c>
      <c r="P12" s="239">
        <v>110.90730574518903</v>
      </c>
      <c r="Q12" s="239">
        <v>128.48184511438504</v>
      </c>
      <c r="R12" s="239">
        <v>147.84617414425031</v>
      </c>
      <c r="S12" s="239">
        <v>175.07556210836711</v>
      </c>
      <c r="T12" s="239">
        <v>164.11313227813781</v>
      </c>
      <c r="U12" s="239">
        <v>180.36604667013637</v>
      </c>
      <c r="V12" s="239">
        <v>182.67036515785037</v>
      </c>
      <c r="W12" s="239">
        <v>179.62009068052595</v>
      </c>
      <c r="X12" s="239">
        <v>183.10593058569819</v>
      </c>
      <c r="Y12" s="239">
        <v>182.09873237173616</v>
      </c>
      <c r="Z12" s="239">
        <v>189.02897145707709</v>
      </c>
      <c r="AA12" s="239">
        <v>183.17248187180988</v>
      </c>
      <c r="AB12" s="239">
        <v>209.38226507778762</v>
      </c>
      <c r="AC12" s="239">
        <v>197.28662557036557</v>
      </c>
      <c r="AD12" s="239">
        <v>177.04958571922049</v>
      </c>
      <c r="AE12" s="239">
        <v>163.90056879113345</v>
      </c>
      <c r="AF12" s="357">
        <v>153.13</v>
      </c>
      <c r="AG12" s="357">
        <v>146.85</v>
      </c>
      <c r="AH12" s="357">
        <v>142.66999999999999</v>
      </c>
      <c r="AI12" s="241">
        <f t="shared" si="0"/>
        <v>-16.465477879002918</v>
      </c>
      <c r="AJ12" s="241">
        <f t="shared" si="1"/>
        <v>56.241817640149563</v>
      </c>
    </row>
    <row r="13" spans="1:36" ht="13.15" customHeight="1">
      <c r="A13" s="250" t="s">
        <v>422</v>
      </c>
      <c r="B13" s="250" t="s">
        <v>423</v>
      </c>
      <c r="C13" s="249">
        <v>62.918514094443424</v>
      </c>
      <c r="D13" s="249">
        <v>64.078873479885061</v>
      </c>
      <c r="E13" s="249">
        <v>63.709666109609564</v>
      </c>
      <c r="F13" s="249">
        <v>62.653812172582526</v>
      </c>
      <c r="G13" s="260">
        <v>60.853064803894888</v>
      </c>
      <c r="H13" s="260">
        <v>57.840477230997777</v>
      </c>
      <c r="I13" s="260">
        <v>54.052168603539727</v>
      </c>
      <c r="J13" s="260">
        <v>51.236822168633559</v>
      </c>
      <c r="K13" s="260">
        <v>47.686944908513077</v>
      </c>
      <c r="L13" s="260">
        <v>45.332703919149729</v>
      </c>
      <c r="M13" s="260">
        <v>42.395180805971627</v>
      </c>
      <c r="N13" s="239">
        <v>39.019041250736336</v>
      </c>
      <c r="O13" s="239">
        <v>35.69813120800044</v>
      </c>
      <c r="P13" s="239">
        <v>39.608803054928302</v>
      </c>
      <c r="Q13" s="239">
        <v>53.079245845720834</v>
      </c>
      <c r="R13" s="239">
        <v>60.266073741232603</v>
      </c>
      <c r="S13" s="239">
        <v>69.528394576537636</v>
      </c>
      <c r="T13" s="239">
        <v>89.560351518006414</v>
      </c>
      <c r="U13" s="239">
        <v>100.01491734038446</v>
      </c>
      <c r="V13" s="239">
        <v>104.44834154515765</v>
      </c>
      <c r="W13" s="239">
        <v>102.48520851577389</v>
      </c>
      <c r="X13" s="239">
        <v>102.02036212996464</v>
      </c>
      <c r="Y13" s="239">
        <v>101.20715472503127</v>
      </c>
      <c r="Z13" s="239">
        <v>99.790971692914809</v>
      </c>
      <c r="AA13" s="239">
        <v>97.659267294669419</v>
      </c>
      <c r="AB13" s="239">
        <v>119.27907376281202</v>
      </c>
      <c r="AC13" s="239">
        <v>115.69680948364758</v>
      </c>
      <c r="AD13" s="239">
        <v>109.49863463861058</v>
      </c>
      <c r="AE13" s="239">
        <v>105.14241245551696</v>
      </c>
      <c r="AF13" s="357">
        <v>102.26</v>
      </c>
      <c r="AG13" s="357">
        <v>101.26</v>
      </c>
      <c r="AH13" s="357">
        <v>101.14</v>
      </c>
      <c r="AI13" s="241">
        <f t="shared" si="0"/>
        <v>5.1274951151325041</v>
      </c>
      <c r="AJ13" s="241">
        <f t="shared" si="1"/>
        <v>38.323529349372855</v>
      </c>
    </row>
    <row r="14" spans="1:36" ht="13.15" customHeight="1">
      <c r="A14" s="250" t="s">
        <v>424</v>
      </c>
      <c r="B14" s="250" t="s">
        <v>425</v>
      </c>
      <c r="C14" s="249">
        <v>58.570348089681005</v>
      </c>
      <c r="D14" s="249">
        <v>59.956937788408382</v>
      </c>
      <c r="E14" s="249">
        <v>61.987572211818311</v>
      </c>
      <c r="F14" s="249">
        <v>62.495829858371046</v>
      </c>
      <c r="G14" s="260">
        <v>61.423125001791924</v>
      </c>
      <c r="H14" s="260">
        <v>59.721375514220298</v>
      </c>
      <c r="I14" s="260">
        <v>59.322257550287382</v>
      </c>
      <c r="J14" s="260">
        <v>61.256027255129851</v>
      </c>
      <c r="K14" s="260">
        <v>65.363868176346756</v>
      </c>
      <c r="L14" s="260">
        <v>66.879414556044992</v>
      </c>
      <c r="M14" s="260">
        <v>68.186048538867595</v>
      </c>
      <c r="N14" s="239">
        <v>65.400817802269614</v>
      </c>
      <c r="O14" s="239">
        <v>65.476764435377007</v>
      </c>
      <c r="P14" s="239">
        <v>69.819186404902482</v>
      </c>
      <c r="Q14" s="239">
        <v>84.055605416190858</v>
      </c>
      <c r="R14" s="239">
        <v>86.277926116106556</v>
      </c>
      <c r="S14" s="239">
        <v>88.749311759125732</v>
      </c>
      <c r="T14" s="239">
        <v>91.741962442225969</v>
      </c>
      <c r="U14" s="239">
        <v>94.545806288097751</v>
      </c>
      <c r="V14" s="239">
        <v>96.139085200482825</v>
      </c>
      <c r="W14" s="239">
        <v>96.941444032747143</v>
      </c>
      <c r="X14" s="239">
        <v>98.126541791557301</v>
      </c>
      <c r="Y14" s="239">
        <v>98.724176428607748</v>
      </c>
      <c r="Z14" s="239">
        <v>98.489077776043686</v>
      </c>
      <c r="AA14" s="239">
        <v>98.105687394673851</v>
      </c>
      <c r="AB14" s="239">
        <v>114.83122675374055</v>
      </c>
      <c r="AC14" s="239">
        <v>112.70377607803319</v>
      </c>
      <c r="AD14" s="239">
        <v>111.22938426284206</v>
      </c>
      <c r="AE14" s="239">
        <v>109.88222804363265</v>
      </c>
      <c r="AF14" s="357">
        <v>112.72</v>
      </c>
      <c r="AG14" s="357">
        <v>115.3</v>
      </c>
      <c r="AH14" s="357">
        <v>117.06</v>
      </c>
      <c r="AI14" s="241">
        <f t="shared" si="0"/>
        <v>15.3364217555349</v>
      </c>
      <c r="AJ14" s="241">
        <f t="shared" si="1"/>
        <v>30.485935187096118</v>
      </c>
    </row>
    <row r="15" spans="1:36" ht="13.15" customHeight="1">
      <c r="A15" s="250" t="s">
        <v>426</v>
      </c>
      <c r="B15" s="250" t="s">
        <v>427</v>
      </c>
      <c r="C15" s="249">
        <v>23.229890240352514</v>
      </c>
      <c r="D15" s="249">
        <v>24.803929748446041</v>
      </c>
      <c r="E15" s="249">
        <v>24.786188229544557</v>
      </c>
      <c r="F15" s="249">
        <v>22.012460706048547</v>
      </c>
      <c r="G15" s="260">
        <v>28.367336821563931</v>
      </c>
      <c r="H15" s="260">
        <v>35.719575309018126</v>
      </c>
      <c r="I15" s="260">
        <v>37.249821679871992</v>
      </c>
      <c r="J15" s="260">
        <v>36.151511253124902</v>
      </c>
      <c r="K15" s="260">
        <v>37.471587520110397</v>
      </c>
      <c r="L15" s="260">
        <v>39.081789324521424</v>
      </c>
      <c r="M15" s="260">
        <v>41.06078745971891</v>
      </c>
      <c r="N15" s="239">
        <v>38.238095824154186</v>
      </c>
      <c r="O15" s="239">
        <v>37.112046942629433</v>
      </c>
      <c r="P15" s="239">
        <v>38.21876538023546</v>
      </c>
      <c r="Q15" s="239">
        <v>48.177711303073778</v>
      </c>
      <c r="R15" s="239">
        <v>56.079619212462141</v>
      </c>
      <c r="S15" s="239">
        <v>62.309262042928061</v>
      </c>
      <c r="T15" s="239">
        <v>68.523557689093323</v>
      </c>
      <c r="U15" s="239">
        <v>78.980401259711769</v>
      </c>
      <c r="V15" s="239">
        <v>82.967216594482053</v>
      </c>
      <c r="W15" s="239">
        <v>82.505918479945322</v>
      </c>
      <c r="X15" s="239">
        <v>78.978586381712262</v>
      </c>
      <c r="Y15" s="239">
        <v>76.414983478498144</v>
      </c>
      <c r="Z15" s="239">
        <v>72.90324405351133</v>
      </c>
      <c r="AA15" s="239">
        <v>70.677226970015383</v>
      </c>
      <c r="AB15" s="239">
        <v>86.317080335719595</v>
      </c>
      <c r="AC15" s="239">
        <v>78.335996273596137</v>
      </c>
      <c r="AD15" s="239">
        <v>68.531240987110181</v>
      </c>
      <c r="AE15" s="239">
        <v>61.836422224642376</v>
      </c>
      <c r="AF15" s="357">
        <v>57.34</v>
      </c>
      <c r="AG15" s="357">
        <v>56.03</v>
      </c>
      <c r="AH15" s="357">
        <v>56</v>
      </c>
      <c r="AI15" s="241">
        <f t="shared" si="0"/>
        <v>-17.143979035069393</v>
      </c>
      <c r="AJ15" s="241">
        <f t="shared" si="1"/>
        <v>32.372046435968421</v>
      </c>
    </row>
    <row r="16" spans="1:36" ht="13.15" customHeight="1">
      <c r="A16" s="250" t="s">
        <v>428</v>
      </c>
      <c r="B16" s="250" t="s">
        <v>429</v>
      </c>
      <c r="C16" s="249">
        <v>121.79986732116821</v>
      </c>
      <c r="D16" s="249">
        <v>121.70695996091969</v>
      </c>
      <c r="E16" s="249">
        <v>115.7270549682079</v>
      </c>
      <c r="F16" s="249">
        <v>114.32060911589272</v>
      </c>
      <c r="G16" s="260">
        <v>113.05854861157879</v>
      </c>
      <c r="H16" s="260">
        <v>108.74276819285443</v>
      </c>
      <c r="I16" s="260">
        <v>108.51303175070042</v>
      </c>
      <c r="J16" s="260">
        <v>105.94748607234274</v>
      </c>
      <c r="K16" s="260">
        <v>105.14080461002182</v>
      </c>
      <c r="L16" s="260">
        <v>104.74181946733407</v>
      </c>
      <c r="M16" s="260">
        <v>106.17558943589876</v>
      </c>
      <c r="N16" s="239">
        <v>106.2530571571551</v>
      </c>
      <c r="O16" s="239">
        <v>103.4537645189705</v>
      </c>
      <c r="P16" s="239">
        <v>105.78762620467685</v>
      </c>
      <c r="Q16" s="239">
        <v>116.12136252429444</v>
      </c>
      <c r="R16" s="239">
        <v>118.73707426465194</v>
      </c>
      <c r="S16" s="239">
        <v>119.10571509353841</v>
      </c>
      <c r="T16" s="239">
        <v>125.87053634993235</v>
      </c>
      <c r="U16" s="239">
        <v>131.81640682463961</v>
      </c>
      <c r="V16" s="239">
        <v>134.75536911321905</v>
      </c>
      <c r="W16" s="239">
        <v>134.74567115280871</v>
      </c>
      <c r="X16" s="239">
        <v>134.19545466783219</v>
      </c>
      <c r="Y16" s="239">
        <v>133.68910623315773</v>
      </c>
      <c r="Z16" s="239">
        <v>134.13798406565084</v>
      </c>
      <c r="AA16" s="239">
        <v>133.82275534364913</v>
      </c>
      <c r="AB16" s="239">
        <v>154.28805627073677</v>
      </c>
      <c r="AC16" s="239">
        <v>145.73473626211759</v>
      </c>
      <c r="AD16" s="239">
        <v>138.34914102762022</v>
      </c>
      <c r="AE16" s="239">
        <v>134.79364252297955</v>
      </c>
      <c r="AF16" s="357">
        <v>136.56</v>
      </c>
      <c r="AG16" s="357">
        <v>138.22</v>
      </c>
      <c r="AH16" s="357">
        <v>139.28</v>
      </c>
      <c r="AI16" s="241">
        <f t="shared" si="0"/>
        <v>2.9772356983399391</v>
      </c>
      <c r="AJ16" s="241">
        <f t="shared" si="1"/>
        <v>19.92305027758961</v>
      </c>
    </row>
    <row r="17" spans="1:36" ht="13.15" customHeight="1">
      <c r="A17" s="250" t="s">
        <v>430</v>
      </c>
      <c r="B17" s="250" t="s">
        <v>430</v>
      </c>
      <c r="C17" s="249">
        <v>49.12717219589257</v>
      </c>
      <c r="D17" s="249">
        <v>51.265509942839756</v>
      </c>
      <c r="E17" s="249">
        <v>55.065780873037561</v>
      </c>
      <c r="F17" s="249">
        <v>56.17201669470969</v>
      </c>
      <c r="G17" s="260">
        <v>56.739534741912856</v>
      </c>
      <c r="H17" s="260">
        <v>56.488902874701509</v>
      </c>
      <c r="I17" s="260">
        <v>58.137189840470924</v>
      </c>
      <c r="J17" s="260">
        <v>61.501282794008105</v>
      </c>
      <c r="K17" s="260">
        <v>64.336158740764333</v>
      </c>
      <c r="L17" s="260">
        <v>65.7217678289568</v>
      </c>
      <c r="M17" s="260">
        <v>64.482389472914306</v>
      </c>
      <c r="N17" s="239">
        <v>59.743110466188718</v>
      </c>
      <c r="O17" s="239">
        <v>54.535273719515651</v>
      </c>
      <c r="P17" s="239">
        <v>46.290538941055793</v>
      </c>
      <c r="Q17" s="239">
        <v>56.841851623785175</v>
      </c>
      <c r="R17" s="239">
        <v>59.312680167102585</v>
      </c>
      <c r="S17" s="239">
        <v>69.129473615300569</v>
      </c>
      <c r="T17" s="239">
        <v>83.609466848589918</v>
      </c>
      <c r="U17" s="239">
        <v>107.50209253726379</v>
      </c>
      <c r="V17" s="239">
        <v>112.71478252911433</v>
      </c>
      <c r="W17" s="239">
        <v>111.59594743705487</v>
      </c>
      <c r="X17" s="239">
        <v>106.92128874817237</v>
      </c>
      <c r="Y17" s="239">
        <v>96.478998050451935</v>
      </c>
      <c r="Z17" s="239">
        <v>100.7190087950183</v>
      </c>
      <c r="AA17" s="239">
        <v>92.293458798593207</v>
      </c>
      <c r="AB17" s="239">
        <v>113.60487360102979</v>
      </c>
      <c r="AC17" s="239">
        <v>96.479375080315108</v>
      </c>
      <c r="AD17" s="239">
        <v>80.954048348331</v>
      </c>
      <c r="AE17" s="239">
        <v>73.630823229100201</v>
      </c>
      <c r="AF17" s="357">
        <v>66.400000000000006</v>
      </c>
      <c r="AG17" s="357">
        <v>61.39</v>
      </c>
      <c r="AH17" s="357">
        <v>56.72</v>
      </c>
      <c r="AI17" s="241">
        <f t="shared" si="0"/>
        <v>-33.87126930816359</v>
      </c>
      <c r="AJ17" s="241">
        <f t="shared" si="1"/>
        <v>22.108184054581812</v>
      </c>
    </row>
    <row r="18" spans="1:36" ht="13.15" customHeight="1">
      <c r="A18" s="250" t="s">
        <v>431</v>
      </c>
      <c r="B18" s="250" t="s">
        <v>432</v>
      </c>
      <c r="C18" s="249">
        <v>14.004141613233202</v>
      </c>
      <c r="D18" s="249">
        <v>13.703671252080962</v>
      </c>
      <c r="E18" s="249">
        <v>11.074563363663991</v>
      </c>
      <c r="F18" s="249">
        <v>9.2204728200683714</v>
      </c>
      <c r="G18" s="260">
        <v>13.204490052111465</v>
      </c>
      <c r="H18" s="260">
        <v>12.009978617248752</v>
      </c>
      <c r="I18" s="260">
        <v>14.20574589967546</v>
      </c>
      <c r="J18" s="260">
        <v>12.717203536225993</v>
      </c>
      <c r="K18" s="260">
        <v>14.061222454880845</v>
      </c>
      <c r="L18" s="260">
        <v>14.502613604993901</v>
      </c>
      <c r="M18" s="260">
        <v>12.389902395875072</v>
      </c>
      <c r="N18" s="239">
        <v>10.556616046785901</v>
      </c>
      <c r="O18" s="239">
        <v>8.9619495748504097</v>
      </c>
      <c r="P18" s="239">
        <v>19.31595826215035</v>
      </c>
      <c r="Q18" s="239">
        <v>37.796225267023786</v>
      </c>
      <c r="R18" s="239">
        <v>48.586403523747741</v>
      </c>
      <c r="S18" s="239">
        <v>47.041413897153916</v>
      </c>
      <c r="T18" s="239">
        <v>44.023054971815952</v>
      </c>
      <c r="U18" s="239">
        <v>41.69659499022594</v>
      </c>
      <c r="V18" s="239">
        <v>43.078914459972353</v>
      </c>
      <c r="W18" s="239">
        <v>38.279081716454058</v>
      </c>
      <c r="X18" s="239">
        <v>41.734086585953257</v>
      </c>
      <c r="Y18" s="239">
        <v>40.32962935915225</v>
      </c>
      <c r="Z18" s="239">
        <v>38.304432146738939</v>
      </c>
      <c r="AA18" s="239">
        <v>37.910846551899077</v>
      </c>
      <c r="AB18" s="239">
        <v>44.036982921746635</v>
      </c>
      <c r="AC18" s="239">
        <v>45.871650565427608</v>
      </c>
      <c r="AD18" s="239">
        <v>44.424532665627069</v>
      </c>
      <c r="AE18" s="239">
        <v>44.989442702668114</v>
      </c>
      <c r="AF18" s="357">
        <v>48.07</v>
      </c>
      <c r="AG18" s="357">
        <v>50.3</v>
      </c>
      <c r="AH18" s="357">
        <v>51.58</v>
      </c>
      <c r="AI18" s="241">
        <f t="shared" si="0"/>
        <v>3.2928477124421747</v>
      </c>
      <c r="AJ18" s="241">
        <f t="shared" si="1"/>
        <v>31.305851435589958</v>
      </c>
    </row>
    <row r="19" spans="1:36" ht="13.15" customHeight="1">
      <c r="A19" s="250" t="s">
        <v>433</v>
      </c>
      <c r="B19" s="250" t="s">
        <v>434</v>
      </c>
      <c r="C19" s="249">
        <v>11.392503248075394</v>
      </c>
      <c r="D19" s="249">
        <v>14.023857577491944</v>
      </c>
      <c r="E19" s="249">
        <v>15.711640978743336</v>
      </c>
      <c r="F19" s="249">
        <v>15.823237338629594</v>
      </c>
      <c r="G19" s="260">
        <v>23.989090592570385</v>
      </c>
      <c r="H19" s="260">
        <v>23.28990618776842</v>
      </c>
      <c r="I19" s="260">
        <v>23.265428356475564</v>
      </c>
      <c r="J19" s="260">
        <v>22.176027198692775</v>
      </c>
      <c r="K19" s="260">
        <v>20.360908207693139</v>
      </c>
      <c r="L19" s="260">
        <v>18.591126279863481</v>
      </c>
      <c r="M19" s="260">
        <v>17.639855141522919</v>
      </c>
      <c r="N19" s="239">
        <v>17.299871664527743</v>
      </c>
      <c r="O19" s="239">
        <v>15.876848257738315</v>
      </c>
      <c r="P19" s="239">
        <v>14.570527275564437</v>
      </c>
      <c r="Q19" s="239">
        <v>27.910727195210111</v>
      </c>
      <c r="R19" s="239">
        <v>36.704092772399633</v>
      </c>
      <c r="S19" s="239">
        <v>37.441415806144256</v>
      </c>
      <c r="T19" s="239">
        <v>39.909868713974561</v>
      </c>
      <c r="U19" s="239">
        <v>38.86132935711418</v>
      </c>
      <c r="V19" s="239">
        <v>40.727710168332415</v>
      </c>
      <c r="W19" s="239">
        <v>42.420147059216312</v>
      </c>
      <c r="X19" s="239">
        <v>39.794233488834571</v>
      </c>
      <c r="Y19" s="239">
        <v>39.129406310172065</v>
      </c>
      <c r="Z19" s="239">
        <v>33.348132864971689</v>
      </c>
      <c r="AA19" s="239">
        <v>35.593795187574131</v>
      </c>
      <c r="AB19" s="239">
        <v>45.882191442884256</v>
      </c>
      <c r="AC19" s="239">
        <v>43.287984939934404</v>
      </c>
      <c r="AD19" s="239">
        <v>38.058275455670774</v>
      </c>
      <c r="AE19" s="239">
        <v>37.344971325115729</v>
      </c>
      <c r="AF19" s="357">
        <v>38.26</v>
      </c>
      <c r="AG19" s="357">
        <v>40.98</v>
      </c>
      <c r="AH19" s="357">
        <v>44.58</v>
      </c>
      <c r="AI19" s="241">
        <f t="shared" si="0"/>
        <v>-1.5163580319984504</v>
      </c>
      <c r="AJ19" s="241">
        <f t="shared" si="1"/>
        <v>17.733841515281785</v>
      </c>
    </row>
    <row r="20" spans="1:36" ht="13.15" customHeight="1">
      <c r="A20" s="250" t="s">
        <v>435</v>
      </c>
      <c r="B20" s="250" t="s">
        <v>436</v>
      </c>
      <c r="C20" s="249">
        <v>10.095822202154746</v>
      </c>
      <c r="D20" s="249">
        <v>9.7557419770260179</v>
      </c>
      <c r="E20" s="249">
        <v>9.4118669099122574</v>
      </c>
      <c r="F20" s="249">
        <v>9.1426603797686283</v>
      </c>
      <c r="G20" s="260">
        <v>8.074830395468128</v>
      </c>
      <c r="H20" s="260">
        <v>7.4941268598277215</v>
      </c>
      <c r="I20" s="260">
        <v>7.6231475006176748</v>
      </c>
      <c r="J20" s="260">
        <v>7.4478931354478615</v>
      </c>
      <c r="K20" s="260">
        <v>7.434619652041957</v>
      </c>
      <c r="L20" s="260">
        <v>7.8298935060696557</v>
      </c>
      <c r="M20" s="260">
        <v>7.9501997952511481</v>
      </c>
      <c r="N20" s="239">
        <v>8.2051207022677382</v>
      </c>
      <c r="O20" s="239">
        <v>8.0917807018242964</v>
      </c>
      <c r="P20" s="239">
        <v>14.627489402543389</v>
      </c>
      <c r="Q20" s="239">
        <v>15.285257370546496</v>
      </c>
      <c r="R20" s="239">
        <v>19.08958627634561</v>
      </c>
      <c r="S20" s="239">
        <v>18.503051428700353</v>
      </c>
      <c r="T20" s="239">
        <v>20.849112972905591</v>
      </c>
      <c r="U20" s="239">
        <v>22.400676246830091</v>
      </c>
      <c r="V20" s="239">
        <v>21.850387999528877</v>
      </c>
      <c r="W20" s="239">
        <v>21.115098545868939</v>
      </c>
      <c r="X20" s="239">
        <v>19.574936708410355</v>
      </c>
      <c r="Y20" s="239">
        <v>21.775591038494863</v>
      </c>
      <c r="Z20" s="239">
        <v>20.864354004910084</v>
      </c>
      <c r="AA20" s="239">
        <v>22.298359001465606</v>
      </c>
      <c r="AB20" s="239">
        <v>24.485348930557944</v>
      </c>
      <c r="AC20" s="239">
        <v>24.373936753136018</v>
      </c>
      <c r="AD20" s="239">
        <v>24.607050265062103</v>
      </c>
      <c r="AE20" s="239">
        <v>25.547979059281602</v>
      </c>
      <c r="AF20" s="357">
        <v>27.46</v>
      </c>
      <c r="AG20" s="357">
        <v>27.63</v>
      </c>
      <c r="AH20" s="357">
        <v>27.46</v>
      </c>
      <c r="AI20" s="241">
        <f t="shared" si="0"/>
        <v>3.1473028124515103</v>
      </c>
      <c r="AJ20" s="241">
        <f t="shared" si="1"/>
        <v>13.401219837457729</v>
      </c>
    </row>
    <row r="21" spans="1:36" ht="13.15" customHeight="1">
      <c r="A21" s="238" t="s">
        <v>437</v>
      </c>
      <c r="B21" s="238" t="s">
        <v>438</v>
      </c>
      <c r="C21" s="249">
        <v>75.289585054544844</v>
      </c>
      <c r="D21" s="249">
        <v>66.645164962340388</v>
      </c>
      <c r="E21" s="249">
        <v>58.580956706748587</v>
      </c>
      <c r="F21" s="249">
        <v>57.592380479233071</v>
      </c>
      <c r="G21" s="260">
        <v>59.83977103953687</v>
      </c>
      <c r="H21" s="260">
        <v>54.596313125110861</v>
      </c>
      <c r="I21" s="260">
        <v>54.634186133233889</v>
      </c>
      <c r="J21" s="260">
        <v>57.125065995405741</v>
      </c>
      <c r="K21" s="260">
        <v>56.206449866081265</v>
      </c>
      <c r="L21" s="260">
        <v>60.269838409609733</v>
      </c>
      <c r="M21" s="260">
        <v>59.424062769575656</v>
      </c>
      <c r="N21" s="239">
        <v>67.688128816358457</v>
      </c>
      <c r="O21" s="239">
        <v>64.964803522969049</v>
      </c>
      <c r="P21" s="239">
        <v>67.711592666339115</v>
      </c>
      <c r="Q21" s="239">
        <v>81.053649464183209</v>
      </c>
      <c r="R21" s="239">
        <v>79.461907459412544</v>
      </c>
      <c r="S21" s="239">
        <v>71.461726947284419</v>
      </c>
      <c r="T21" s="239">
        <v>77.546286803647533</v>
      </c>
      <c r="U21" s="239">
        <v>77.17601547388783</v>
      </c>
      <c r="V21" s="239">
        <v>74.83479145683512</v>
      </c>
      <c r="W21" s="239">
        <v>74.291030889467805</v>
      </c>
      <c r="X21" s="239">
        <v>75.03377117935392</v>
      </c>
      <c r="Y21" s="239">
        <v>71.737153412328794</v>
      </c>
      <c r="Z21" s="239">
        <v>68.368062673890762</v>
      </c>
      <c r="AA21" s="239">
        <v>63.960136578428092</v>
      </c>
      <c r="AB21" s="239">
        <v>75.953351636686833</v>
      </c>
      <c r="AC21" s="239">
        <v>74.016597617480414</v>
      </c>
      <c r="AD21" s="239">
        <v>72.078244264651872</v>
      </c>
      <c r="AE21" s="239">
        <v>73.255763098876614</v>
      </c>
      <c r="AF21" s="357">
        <v>74.5</v>
      </c>
      <c r="AG21" s="357">
        <v>74.48</v>
      </c>
      <c r="AH21" s="357">
        <v>73.77</v>
      </c>
      <c r="AI21" s="241">
        <f t="shared" si="0"/>
        <v>-3.9202523750112164</v>
      </c>
      <c r="AJ21" s="241">
        <f t="shared" si="1"/>
        <v>20.421220808241792</v>
      </c>
    </row>
    <row r="22" spans="1:36" ht="13.15" customHeight="1">
      <c r="A22" s="250" t="s">
        <v>439</v>
      </c>
      <c r="B22" s="250" t="s">
        <v>439</v>
      </c>
      <c r="C22" s="249">
        <v>34.120217038968356</v>
      </c>
      <c r="D22" s="249">
        <v>39.103139013452918</v>
      </c>
      <c r="E22" s="249">
        <v>46.950014965579165</v>
      </c>
      <c r="F22" s="249">
        <v>49.988830559588969</v>
      </c>
      <c r="G22" s="260">
        <v>63.388800913787293</v>
      </c>
      <c r="H22" s="260">
        <v>60.635138222526841</v>
      </c>
      <c r="I22" s="260">
        <v>65.753063065044756</v>
      </c>
      <c r="J22" s="260">
        <v>61.959995766747809</v>
      </c>
      <c r="K22" s="260">
        <v>68.114824157268245</v>
      </c>
      <c r="L22" s="260">
        <v>70.17658068191065</v>
      </c>
      <c r="M22" s="260">
        <v>70.24815925824926</v>
      </c>
      <c r="N22" s="239">
        <v>64.544846299669175</v>
      </c>
      <c r="O22" s="239">
        <v>62.036620400816865</v>
      </c>
      <c r="P22" s="239">
        <v>61.524893770544374</v>
      </c>
      <c r="Q22" s="239">
        <v>66.04586805776448</v>
      </c>
      <c r="R22" s="239">
        <v>65.03206062372486</v>
      </c>
      <c r="S22" s="239">
        <v>68.938402912069165</v>
      </c>
      <c r="T22" s="239">
        <v>65.611337656260432</v>
      </c>
      <c r="U22" s="239">
        <v>64.944522350973017</v>
      </c>
      <c r="V22" s="239">
        <v>60.745376320053644</v>
      </c>
      <c r="W22" s="239">
        <v>55.048232140411294</v>
      </c>
      <c r="X22" s="239">
        <v>53.149305523595636</v>
      </c>
      <c r="Y22" s="239">
        <v>45.557886675654331</v>
      </c>
      <c r="Z22" s="239">
        <v>41.442837717310248</v>
      </c>
      <c r="AA22" s="239">
        <v>39.249153773416836</v>
      </c>
      <c r="AB22" s="239">
        <v>48.673497839118916</v>
      </c>
      <c r="AC22" s="239">
        <v>49.622418560571973</v>
      </c>
      <c r="AD22" s="239">
        <v>49.395635418779435</v>
      </c>
      <c r="AE22" s="239">
        <v>47.415062177972331</v>
      </c>
      <c r="AF22" s="357">
        <v>49.75</v>
      </c>
      <c r="AG22" s="357">
        <v>50.44</v>
      </c>
      <c r="AH22" s="357">
        <v>50.22</v>
      </c>
      <c r="AI22" s="241">
        <f t="shared" si="0"/>
        <v>-17.529460173000686</v>
      </c>
      <c r="AJ22" s="241">
        <f t="shared" si="1"/>
        <v>3.6513418895126222</v>
      </c>
    </row>
    <row r="23" spans="1:36" ht="13.15" customHeight="1">
      <c r="A23" s="250" t="s">
        <v>440</v>
      </c>
      <c r="B23" s="250" t="s">
        <v>441</v>
      </c>
      <c r="C23" s="249">
        <v>72.827277712042942</v>
      </c>
      <c r="D23" s="249">
        <v>69.902759738296851</v>
      </c>
      <c r="E23" s="249">
        <v>65.318248037308507</v>
      </c>
      <c r="F23" s="249">
        <v>63.233257058017713</v>
      </c>
      <c r="G23" s="260">
        <v>58.694301702039539</v>
      </c>
      <c r="H23" s="260">
        <v>52.241862398853577</v>
      </c>
      <c r="I23" s="260">
        <v>49.49610822025879</v>
      </c>
      <c r="J23" s="260">
        <v>48.767650094153723</v>
      </c>
      <c r="K23" s="260">
        <v>49.877937700645369</v>
      </c>
      <c r="L23" s="260">
        <v>50.164511741567011</v>
      </c>
      <c r="M23" s="260">
        <v>49.645105419780812</v>
      </c>
      <c r="N23" s="239">
        <v>45.020801982827301</v>
      </c>
      <c r="O23" s="239">
        <v>42.799566456585438</v>
      </c>
      <c r="P23" s="239">
        <v>54.332341981179155</v>
      </c>
      <c r="Q23" s="239">
        <v>56.34278206143393</v>
      </c>
      <c r="R23" s="239">
        <v>58.947127781009044</v>
      </c>
      <c r="S23" s="239">
        <v>61.215097871536081</v>
      </c>
      <c r="T23" s="239">
        <v>65.740194946462651</v>
      </c>
      <c r="U23" s="239">
        <v>67.19398648069992</v>
      </c>
      <c r="V23" s="239">
        <v>67.184182179606765</v>
      </c>
      <c r="W23" s="239">
        <v>63.796474416276325</v>
      </c>
      <c r="X23" s="239">
        <v>60.846877495053285</v>
      </c>
      <c r="Y23" s="239">
        <v>55.947771957792455</v>
      </c>
      <c r="Z23" s="239">
        <v>51.521771990148267</v>
      </c>
      <c r="AA23" s="239">
        <v>47.597458081606042</v>
      </c>
      <c r="AB23" s="239">
        <v>53.34779408252426</v>
      </c>
      <c r="AC23" s="239">
        <v>50.431271381302224</v>
      </c>
      <c r="AD23" s="239">
        <v>48.345273792034774</v>
      </c>
      <c r="AE23" s="239">
        <v>45.098206349013061</v>
      </c>
      <c r="AF23" s="357">
        <v>43.32</v>
      </c>
      <c r="AG23" s="357">
        <v>44.35</v>
      </c>
      <c r="AH23" s="357">
        <v>46.57</v>
      </c>
      <c r="AI23" s="241">
        <f t="shared" si="0"/>
        <v>-22.095780131686858</v>
      </c>
      <c r="AJ23" s="241">
        <f t="shared" si="1"/>
        <v>16.972544852308928</v>
      </c>
    </row>
    <row r="24" spans="1:36" ht="13.15" customHeight="1">
      <c r="A24" s="250" t="s">
        <v>442</v>
      </c>
      <c r="B24" s="250" t="s">
        <v>443</v>
      </c>
      <c r="C24" s="249">
        <v>68.205655745382543</v>
      </c>
      <c r="D24" s="249">
        <v>67.319404834442892</v>
      </c>
      <c r="E24" s="249">
        <v>63.545499777971571</v>
      </c>
      <c r="F24" s="249">
        <v>64.78584355519807</v>
      </c>
      <c r="G24" s="260">
        <v>67.080081294206934</v>
      </c>
      <c r="H24" s="260">
        <v>66.637791257153737</v>
      </c>
      <c r="I24" s="260">
        <v>67.238127885207547</v>
      </c>
      <c r="J24" s="260">
        <v>67.440319981660508</v>
      </c>
      <c r="K24" s="260">
        <v>66.411745543868591</v>
      </c>
      <c r="L24" s="260">
        <v>65.911939593010288</v>
      </c>
      <c r="M24" s="260">
        <v>69.427579967735923</v>
      </c>
      <c r="N24" s="239">
        <v>68.176541747059503</v>
      </c>
      <c r="O24" s="239">
        <v>65.813112446768017</v>
      </c>
      <c r="P24" s="239">
        <v>69.527956848504459</v>
      </c>
      <c r="Q24" s="239">
        <v>80.752223131607096</v>
      </c>
      <c r="R24" s="239">
        <v>83.654105789955878</v>
      </c>
      <c r="S24" s="239">
        <v>83.3560699231261</v>
      </c>
      <c r="T24" s="239">
        <v>82.935625766371203</v>
      </c>
      <c r="U24" s="239">
        <v>82.430834918835075</v>
      </c>
      <c r="V24" s="239">
        <v>85.209844492878972</v>
      </c>
      <c r="W24" s="239">
        <v>85.614681795526536</v>
      </c>
      <c r="X24" s="239">
        <v>83.419116158548917</v>
      </c>
      <c r="Y24" s="239">
        <v>79.0571282095123</v>
      </c>
      <c r="Z24" s="239">
        <v>74.586277898403154</v>
      </c>
      <c r="AA24" s="239">
        <v>71.005931664555675</v>
      </c>
      <c r="AB24" s="239">
        <v>83.182989809314776</v>
      </c>
      <c r="AC24" s="239">
        <v>82.394596586532671</v>
      </c>
      <c r="AD24" s="239">
        <v>78.375647366539042</v>
      </c>
      <c r="AE24" s="239">
        <v>78.551928705628825</v>
      </c>
      <c r="AF24" s="357">
        <v>79.540000000000006</v>
      </c>
      <c r="AG24" s="357">
        <v>80.8</v>
      </c>
      <c r="AH24" s="357">
        <v>81.8</v>
      </c>
      <c r="AI24" s="241">
        <f t="shared" si="0"/>
        <v>-3.8789062132062497</v>
      </c>
      <c r="AJ24" s="241">
        <f t="shared" si="1"/>
        <v>15.495305784710695</v>
      </c>
    </row>
    <row r="25" spans="1:36" ht="13.15" customHeight="1">
      <c r="A25" s="238" t="s">
        <v>444</v>
      </c>
      <c r="B25" s="238" t="s">
        <v>445</v>
      </c>
      <c r="C25" s="249">
        <v>46.272901350282652</v>
      </c>
      <c r="D25" s="249">
        <v>40.060431402543706</v>
      </c>
      <c r="E25" s="249">
        <v>40.303892870074918</v>
      </c>
      <c r="F25" s="249">
        <v>36.619950122443676</v>
      </c>
      <c r="G25" s="260">
        <v>39.393247050289744</v>
      </c>
      <c r="H25" s="260">
        <v>37.718948365299298</v>
      </c>
      <c r="I25" s="260">
        <v>38.95421804830513</v>
      </c>
      <c r="J25" s="260">
        <v>39.875059180001898</v>
      </c>
      <c r="K25" s="260">
        <v>43.423485348830951</v>
      </c>
      <c r="L25" s="260">
        <v>49.771520357917638</v>
      </c>
      <c r="M25" s="260">
        <v>48.436717812133963</v>
      </c>
      <c r="N25" s="239">
        <v>47.895497143520835</v>
      </c>
      <c r="O25" s="239">
        <v>46.778989318807994</v>
      </c>
      <c r="P25" s="239">
        <v>39.369480614739118</v>
      </c>
      <c r="Q25" s="239">
        <v>52.401983283466016</v>
      </c>
      <c r="R25" s="239">
        <v>54.014082380066867</v>
      </c>
      <c r="S25" s="239">
        <v>50.634214099888133</v>
      </c>
      <c r="T25" s="239">
        <v>55.952337652320864</v>
      </c>
      <c r="U25" s="239">
        <v>57.45028538330039</v>
      </c>
      <c r="V25" s="239">
        <v>50.066244253020507</v>
      </c>
      <c r="W25" s="239">
        <v>50.100650703445062</v>
      </c>
      <c r="X25" s="239">
        <v>53.550752866889617</v>
      </c>
      <c r="Y25" s="239">
        <v>51.410425538809456</v>
      </c>
      <c r="Z25" s="239">
        <v>47.78619349897113</v>
      </c>
      <c r="AA25" s="239">
        <v>45.644441596624219</v>
      </c>
      <c r="AB25" s="239">
        <v>55.136440882887946</v>
      </c>
      <c r="AC25" s="239">
        <v>52.648003932752133</v>
      </c>
      <c r="AD25" s="239">
        <v>48.841150451638875</v>
      </c>
      <c r="AE25" s="239">
        <v>52.038165718950694</v>
      </c>
      <c r="AF25" s="357">
        <v>54.66</v>
      </c>
      <c r="AG25" s="357">
        <v>58.89</v>
      </c>
      <c r="AH25" s="357">
        <v>62.39</v>
      </c>
      <c r="AI25" s="241">
        <f t="shared" si="0"/>
        <v>-5.4121196643496958</v>
      </c>
      <c r="AJ25" s="241">
        <f t="shared" si="1"/>
        <v>16.077278472318966</v>
      </c>
    </row>
    <row r="26" spans="1:36" ht="13.15" customHeight="1">
      <c r="A26" s="250" t="s">
        <v>446</v>
      </c>
      <c r="B26" s="250" t="s">
        <v>447</v>
      </c>
      <c r="C26" s="249">
        <v>62.088011092579535</v>
      </c>
      <c r="D26" s="249">
        <v>63.245497108462658</v>
      </c>
      <c r="E26" s="249">
        <v>57.684794582340324</v>
      </c>
      <c r="F26" s="249">
        <v>55.952231448713775</v>
      </c>
      <c r="G26" s="260">
        <v>55.405578274178048</v>
      </c>
      <c r="H26" s="260">
        <v>54.193143448086822</v>
      </c>
      <c r="I26" s="260">
        <v>57.380224636346902</v>
      </c>
      <c r="J26" s="260">
        <v>59.995805107246859</v>
      </c>
      <c r="K26" s="260">
        <v>63.888712030500884</v>
      </c>
      <c r="L26" s="260">
        <v>67.097322533438785</v>
      </c>
      <c r="M26" s="260">
        <v>72.242667579927684</v>
      </c>
      <c r="N26" s="239">
        <v>73.659949296435414</v>
      </c>
      <c r="O26" s="239">
        <v>72.696790693592675</v>
      </c>
      <c r="P26" s="239">
        <v>75.492454612658207</v>
      </c>
      <c r="Q26" s="239">
        <v>87.576988240552183</v>
      </c>
      <c r="R26" s="239">
        <v>99.884632748509389</v>
      </c>
      <c r="S26" s="239">
        <v>114.02375253802788</v>
      </c>
      <c r="T26" s="239">
        <v>128.60344324274294</v>
      </c>
      <c r="U26" s="239">
        <v>130.840788021252</v>
      </c>
      <c r="V26" s="239">
        <v>132.45318491546982</v>
      </c>
      <c r="W26" s="239">
        <v>131.02322446788526</v>
      </c>
      <c r="X26" s="239">
        <v>131.18026705554811</v>
      </c>
      <c r="Y26" s="239">
        <v>126.02922319216854</v>
      </c>
      <c r="Z26" s="239">
        <v>121.11224716777171</v>
      </c>
      <c r="AA26" s="239">
        <v>116.10970959471751</v>
      </c>
      <c r="AB26" s="239">
        <v>134.09644301648439</v>
      </c>
      <c r="AC26" s="239">
        <v>123.87820061276609</v>
      </c>
      <c r="AD26" s="239">
        <v>111.23168786643225</v>
      </c>
      <c r="AE26" s="239">
        <v>97.929758777908802</v>
      </c>
      <c r="AF26" s="357">
        <v>95.72</v>
      </c>
      <c r="AG26" s="357">
        <v>92.94</v>
      </c>
      <c r="AH26" s="357">
        <v>90.54</v>
      </c>
      <c r="AI26" s="241">
        <f t="shared" si="0"/>
        <v>-32.911029243343194</v>
      </c>
      <c r="AJ26" s="241">
        <f t="shared" si="1"/>
        <v>68.607638135496074</v>
      </c>
    </row>
    <row r="27" spans="1:36" ht="13.15" customHeight="1">
      <c r="A27" s="238" t="s">
        <v>448</v>
      </c>
      <c r="B27" s="238" t="s">
        <v>449</v>
      </c>
      <c r="C27" s="249">
        <v>5.2011556569126052</v>
      </c>
      <c r="D27" s="249">
        <v>8.0398410216494351</v>
      </c>
      <c r="E27" s="249">
        <v>13.782928729272987</v>
      </c>
      <c r="F27" s="249">
        <v>13.091386897550947</v>
      </c>
      <c r="G27" s="260">
        <v>19.353748354424372</v>
      </c>
      <c r="H27" s="260">
        <v>18.556025510593695</v>
      </c>
      <c r="I27" s="260">
        <v>24.183272933483376</v>
      </c>
      <c r="J27" s="260">
        <v>22.090451518306548</v>
      </c>
      <c r="K27" s="260">
        <v>20.17179138499467</v>
      </c>
      <c r="L27" s="260">
        <v>19.483957484851498</v>
      </c>
      <c r="M27" s="260">
        <v>15.648813047577818</v>
      </c>
      <c r="N27" s="239">
        <v>12.946070383765568</v>
      </c>
      <c r="O27" s="239">
        <v>11.046916133884919</v>
      </c>
      <c r="P27" s="239">
        <v>11.289606295667431</v>
      </c>
      <c r="Q27" s="239">
        <v>21.792400243411986</v>
      </c>
      <c r="R27" s="239">
        <v>28.623057660127838</v>
      </c>
      <c r="S27" s="239">
        <v>31.714842176538781</v>
      </c>
      <c r="T27" s="239">
        <v>35.492295113622575</v>
      </c>
      <c r="U27" s="239">
        <v>37.341817316841102</v>
      </c>
      <c r="V27" s="239">
        <v>38.795366733807754</v>
      </c>
      <c r="W27" s="239">
        <v>37.056067478117647</v>
      </c>
      <c r="X27" s="239">
        <v>37.428767423435986</v>
      </c>
      <c r="Y27" s="239">
        <v>34.583249284331693</v>
      </c>
      <c r="Z27" s="239">
        <v>34.305425962603515</v>
      </c>
      <c r="AA27" s="239">
        <v>34.686613806094655</v>
      </c>
      <c r="AB27" s="239">
        <v>46.324355254200491</v>
      </c>
      <c r="AC27" s="239">
        <v>48.070423395651957</v>
      </c>
      <c r="AD27" s="239">
        <v>47.719879302132938</v>
      </c>
      <c r="AE27" s="239">
        <v>48.601683393522066</v>
      </c>
      <c r="AF27" s="357">
        <v>52.23</v>
      </c>
      <c r="AG27" s="357">
        <v>56.07</v>
      </c>
      <c r="AH27" s="357">
        <v>59.7</v>
      </c>
      <c r="AI27" s="241">
        <f t="shared" si="0"/>
        <v>11.259866076680964</v>
      </c>
      <c r="AJ27" s="241">
        <f t="shared" si="1"/>
        <v>13.401843595316027</v>
      </c>
    </row>
    <row r="28" spans="1:36" ht="13.15" customHeight="1">
      <c r="A28" s="250" t="s">
        <v>450</v>
      </c>
      <c r="B28" s="250" t="s">
        <v>451</v>
      </c>
      <c r="C28" s="249">
        <v>17.049902152641881</v>
      </c>
      <c r="D28" s="249">
        <v>20.927689406702015</v>
      </c>
      <c r="E28" s="249">
        <v>21.408184243908842</v>
      </c>
      <c r="F28" s="249">
        <v>22.474538599331179</v>
      </c>
      <c r="G28" s="260">
        <v>23.286517385625864</v>
      </c>
      <c r="H28" s="260">
        <v>25.239572497721646</v>
      </c>
      <c r="I28" s="260">
        <v>26.220669820706316</v>
      </c>
      <c r="J28" s="260">
        <v>27.179422764458238</v>
      </c>
      <c r="K28" s="260">
        <v>26.702096159540389</v>
      </c>
      <c r="L28" s="260">
        <v>27.024519452924032</v>
      </c>
      <c r="M28" s="260">
        <v>26.59609052928645</v>
      </c>
      <c r="N28" s="260">
        <v>26.202707969917128</v>
      </c>
      <c r="O28" s="239">
        <v>22.943363606959974</v>
      </c>
      <c r="P28" s="260">
        <v>21.89385328320364</v>
      </c>
      <c r="Q28" s="239">
        <v>34.940539152616637</v>
      </c>
      <c r="R28" s="239">
        <v>38.607187635225849</v>
      </c>
      <c r="S28" s="239">
        <v>46.814763662858674</v>
      </c>
      <c r="T28" s="239">
        <v>54.073902976601296</v>
      </c>
      <c r="U28" s="239">
        <v>70.836235096958205</v>
      </c>
      <c r="V28" s="239">
        <v>81.13300188619003</v>
      </c>
      <c r="W28" s="239">
        <v>83.418151966935014</v>
      </c>
      <c r="X28" s="239">
        <v>79.430288004958356</v>
      </c>
      <c r="Y28" s="239">
        <v>74.889913314799827</v>
      </c>
      <c r="Z28" s="239">
        <v>71.006590061237418</v>
      </c>
      <c r="AA28" s="239">
        <v>66.020371081785427</v>
      </c>
      <c r="AB28" s="239">
        <v>80.169966216433082</v>
      </c>
      <c r="AC28" s="239">
        <v>74.832092206079665</v>
      </c>
      <c r="AD28" s="239">
        <v>72.738662561853346</v>
      </c>
      <c r="AE28" s="239">
        <v>68.394181813632898</v>
      </c>
      <c r="AF28" s="357">
        <v>67.099999999999994</v>
      </c>
      <c r="AG28" s="357">
        <v>64.38</v>
      </c>
      <c r="AH28" s="357">
        <v>63.1</v>
      </c>
      <c r="AI28" s="241">
        <f t="shared" si="0"/>
        <v>-2.4420532833253077</v>
      </c>
      <c r="AJ28" s="241">
        <f t="shared" si="1"/>
        <v>26.894480212143058</v>
      </c>
    </row>
    <row r="29" spans="1:36" ht="13.15" customHeight="1">
      <c r="A29" s="250" t="s">
        <v>452</v>
      </c>
      <c r="B29" s="250" t="s">
        <v>453</v>
      </c>
      <c r="C29" s="249">
        <v>21.314833423513953</v>
      </c>
      <c r="D29" s="249">
        <v>29.557834585767552</v>
      </c>
      <c r="E29" s="249">
        <v>32.550263025149526</v>
      </c>
      <c r="F29" s="249">
        <v>30.978761339367939</v>
      </c>
      <c r="G29" s="260">
        <v>49.038235143573736</v>
      </c>
      <c r="H29" s="260">
        <v>49.065654533587264</v>
      </c>
      <c r="I29" s="260">
        <v>51.975131235520109</v>
      </c>
      <c r="J29" s="260">
        <v>46.95839971407171</v>
      </c>
      <c r="K29" s="260">
        <v>43.977262474059373</v>
      </c>
      <c r="L29" s="260">
        <v>43.381065984276532</v>
      </c>
      <c r="M29" s="260">
        <v>35.648590585554935</v>
      </c>
      <c r="N29" s="239">
        <v>34.094577996139677</v>
      </c>
      <c r="O29" s="239">
        <v>30.546520520914854</v>
      </c>
      <c r="P29" s="239">
        <v>29.712678648732926</v>
      </c>
      <c r="Q29" s="239">
        <v>36.407249383733692</v>
      </c>
      <c r="R29" s="239">
        <v>40.653632431063912</v>
      </c>
      <c r="S29" s="239">
        <v>43.270161037002914</v>
      </c>
      <c r="T29" s="239">
        <v>51.687563409089677</v>
      </c>
      <c r="U29" s="239">
        <v>54.610698701949424</v>
      </c>
      <c r="V29" s="239">
        <v>53.392074167050886</v>
      </c>
      <c r="W29" s="239">
        <v>51.599289840413157</v>
      </c>
      <c r="X29" s="239">
        <v>52.135586658433553</v>
      </c>
      <c r="Y29" s="239">
        <v>51.381467130569071</v>
      </c>
      <c r="Z29" s="239">
        <v>49.27029251439199</v>
      </c>
      <c r="AA29" s="239">
        <v>48.00962479177133</v>
      </c>
      <c r="AB29" s="239">
        <v>58.408131415618648</v>
      </c>
      <c r="AC29" s="239">
        <v>60.167026284817581</v>
      </c>
      <c r="AD29" s="239">
        <v>57.679905094623784</v>
      </c>
      <c r="AE29" s="239">
        <v>56.051429031662344</v>
      </c>
      <c r="AF29" s="357">
        <v>58.88</v>
      </c>
      <c r="AG29" s="357">
        <v>59.8</v>
      </c>
      <c r="AH29" s="357">
        <v>61.79</v>
      </c>
      <c r="AI29" s="241">
        <f t="shared" si="0"/>
        <v>1.4407303297129204</v>
      </c>
      <c r="AJ29" s="241">
        <f t="shared" si="1"/>
        <v>4.7291636950179665</v>
      </c>
    </row>
    <row r="30" spans="1:36" ht="13.15" customHeight="1">
      <c r="A30" s="250" t="s">
        <v>454</v>
      </c>
      <c r="B30" s="250" t="s">
        <v>455</v>
      </c>
      <c r="C30" s="249">
        <v>55.124253130585977</v>
      </c>
      <c r="D30" s="249">
        <v>55.47546429488024</v>
      </c>
      <c r="E30" s="249">
        <v>51.305205821948384</v>
      </c>
      <c r="F30" s="249">
        <v>47.133191746051899</v>
      </c>
      <c r="G30" s="260">
        <v>44.064844587352624</v>
      </c>
      <c r="H30" s="260">
        <v>45.139530450339478</v>
      </c>
      <c r="I30" s="260">
        <v>43.443535505106738</v>
      </c>
      <c r="J30" s="260">
        <v>42.642818647264889</v>
      </c>
      <c r="K30" s="260">
        <v>45.156017242970329</v>
      </c>
      <c r="L30" s="260">
        <v>44.937980735915737</v>
      </c>
      <c r="M30" s="260">
        <v>42.144097749383604</v>
      </c>
      <c r="N30" s="239">
        <v>40.22422640155964</v>
      </c>
      <c r="O30" s="239">
        <v>35.99933710754361</v>
      </c>
      <c r="P30" s="239">
        <v>34.715036576011698</v>
      </c>
      <c r="Q30" s="239">
        <v>44.130189561724485</v>
      </c>
      <c r="R30" s="239">
        <v>50.112943602608595</v>
      </c>
      <c r="S30" s="239">
        <v>52.02448711138095</v>
      </c>
      <c r="T30" s="239">
        <v>57.856151872960105</v>
      </c>
      <c r="U30" s="239">
        <v>60.811707297896277</v>
      </c>
      <c r="V30" s="239">
        <v>64.812610818294431</v>
      </c>
      <c r="W30" s="239">
        <v>68.764272664992006</v>
      </c>
      <c r="X30" s="239">
        <v>68.649202427254224</v>
      </c>
      <c r="Y30" s="239">
        <v>66.580776659279238</v>
      </c>
      <c r="Z30" s="239">
        <v>65.358228584980921</v>
      </c>
      <c r="AA30" s="239">
        <v>65.331337676821036</v>
      </c>
      <c r="AB30" s="239">
        <v>75.362858363615587</v>
      </c>
      <c r="AC30" s="239">
        <v>73.247334823366728</v>
      </c>
      <c r="AD30" s="239">
        <v>74.033909004824821</v>
      </c>
      <c r="AE30" s="239">
        <v>77.149860968827738</v>
      </c>
      <c r="AF30" s="357">
        <v>82.59</v>
      </c>
      <c r="AG30" s="357">
        <v>84.74</v>
      </c>
      <c r="AH30" s="357">
        <v>85.320000000000007</v>
      </c>
      <c r="AI30" s="241">
        <f t="shared" si="0"/>
        <v>16.338153670931462</v>
      </c>
      <c r="AJ30" s="241">
        <f t="shared" si="1"/>
        <v>15.213333225695216</v>
      </c>
    </row>
    <row r="31" spans="1:36" ht="13.15" customHeight="1">
      <c r="A31" s="251" t="s">
        <v>456</v>
      </c>
      <c r="B31" s="251" t="s">
        <v>457</v>
      </c>
      <c r="C31" s="243">
        <v>73.782362758780835</v>
      </c>
      <c r="D31" s="243">
        <v>68.40476202902029</v>
      </c>
      <c r="E31" s="243">
        <v>66.30603056275875</v>
      </c>
      <c r="F31" s="243">
        <v>62.144996393969031</v>
      </c>
      <c r="G31" s="244">
        <v>62.480716367985714</v>
      </c>
      <c r="H31" s="244">
        <v>48.233067193407052</v>
      </c>
      <c r="I31" s="244">
        <v>51.728292834870238</v>
      </c>
      <c r="J31" s="244">
        <v>49.885162551203564</v>
      </c>
      <c r="K31" s="244">
        <v>49.68533023859375</v>
      </c>
      <c r="L31" s="244">
        <v>49.225193019682472</v>
      </c>
      <c r="M31" s="244">
        <v>48.343665242957108</v>
      </c>
      <c r="N31" s="244">
        <v>44.877775676725889</v>
      </c>
      <c r="O31" s="244">
        <v>38.404123256434211</v>
      </c>
      <c r="P31" s="244">
        <v>33.571160483859991</v>
      </c>
      <c r="Q31" s="244">
        <v>42.667323887960173</v>
      </c>
      <c r="R31" s="244">
        <v>41.05431151182129</v>
      </c>
      <c r="S31" s="244">
        <v>38.167753621952095</v>
      </c>
      <c r="T31" s="244">
        <v>38.532943899461372</v>
      </c>
      <c r="U31" s="244">
        <v>39.821203554101182</v>
      </c>
      <c r="V31" s="244">
        <v>44.253851906636967</v>
      </c>
      <c r="W31" s="244">
        <v>45.249618886013266</v>
      </c>
      <c r="X31" s="244">
        <v>42.411987415897364</v>
      </c>
      <c r="Y31" s="244">
        <v>40.677342508763324</v>
      </c>
      <c r="Z31" s="244">
        <v>39.82328636753028</v>
      </c>
      <c r="AA31" s="244">
        <v>36.180568134220856</v>
      </c>
      <c r="AB31" s="244">
        <v>41.941076875787253</v>
      </c>
      <c r="AC31" s="244">
        <v>36.313965241557142</v>
      </c>
      <c r="AD31" s="244">
        <v>32.140758743052046</v>
      </c>
      <c r="AE31" s="244">
        <v>32.575746086607857</v>
      </c>
      <c r="AF31" s="358">
        <v>32.78</v>
      </c>
      <c r="AG31" s="358">
        <v>32.72</v>
      </c>
      <c r="AH31" s="358">
        <v>31.65</v>
      </c>
      <c r="AI31" s="245">
        <f t="shared" si="0"/>
        <v>-7.2454574674933241</v>
      </c>
      <c r="AJ31" s="245">
        <f t="shared" si="1"/>
        <v>-11.352218651742191</v>
      </c>
    </row>
    <row r="32" spans="1:36" ht="13.15" hidden="1" customHeight="1">
      <c r="A32" s="265"/>
      <c r="B32" s="265"/>
      <c r="C32" s="247">
        <v>0</v>
      </c>
      <c r="D32" s="247">
        <v>0</v>
      </c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247">
        <v>0</v>
      </c>
      <c r="O32" s="247">
        <v>0</v>
      </c>
      <c r="P32" s="247">
        <v>0</v>
      </c>
      <c r="Q32" s="247">
        <v>0</v>
      </c>
      <c r="R32" s="247">
        <v>0</v>
      </c>
      <c r="S32" s="247">
        <v>0</v>
      </c>
      <c r="T32" s="247">
        <v>0</v>
      </c>
      <c r="U32" s="247">
        <v>0</v>
      </c>
      <c r="V32" s="247">
        <v>0</v>
      </c>
      <c r="W32" s="247">
        <v>0</v>
      </c>
      <c r="X32" s="247">
        <v>0</v>
      </c>
      <c r="Y32" s="239">
        <v>0</v>
      </c>
      <c r="Z32" s="240">
        <v>0</v>
      </c>
      <c r="AA32" s="240">
        <v>0</v>
      </c>
      <c r="AB32" s="240">
        <v>0</v>
      </c>
      <c r="AC32" s="240">
        <v>0</v>
      </c>
      <c r="AD32" s="240">
        <v>0</v>
      </c>
      <c r="AE32" s="240">
        <v>0</v>
      </c>
      <c r="AF32" s="362"/>
      <c r="AG32" s="362"/>
      <c r="AH32" s="362"/>
      <c r="AI32" s="289">
        <f t="shared" ref="AI32" si="2">AA32-Q32</f>
        <v>0</v>
      </c>
      <c r="AJ32" s="289"/>
    </row>
    <row r="33" spans="1:36" s="233" customFormat="1" ht="13.15" customHeight="1">
      <c r="A33" s="302" t="s">
        <v>458</v>
      </c>
      <c r="B33" s="302" t="s">
        <v>459</v>
      </c>
      <c r="C33" s="252">
        <f>COUNT(C5:C31)</f>
        <v>25</v>
      </c>
      <c r="D33" s="252">
        <f t="shared" ref="D33:AD33" si="3">COUNT(D5:D31)</f>
        <v>25</v>
      </c>
      <c r="E33" s="252">
        <f t="shared" si="3"/>
        <v>26</v>
      </c>
      <c r="F33" s="252">
        <f t="shared" si="3"/>
        <v>26</v>
      </c>
      <c r="G33" s="252">
        <f t="shared" si="3"/>
        <v>26</v>
      </c>
      <c r="H33" s="252">
        <f t="shared" si="3"/>
        <v>27</v>
      </c>
      <c r="I33" s="252">
        <f t="shared" si="3"/>
        <v>27</v>
      </c>
      <c r="J33" s="252">
        <f t="shared" si="3"/>
        <v>27</v>
      </c>
      <c r="K33" s="252">
        <f t="shared" si="3"/>
        <v>27</v>
      </c>
      <c r="L33" s="252">
        <f t="shared" si="3"/>
        <v>27</v>
      </c>
      <c r="M33" s="252">
        <f t="shared" si="3"/>
        <v>27</v>
      </c>
      <c r="N33" s="252">
        <f t="shared" si="3"/>
        <v>27</v>
      </c>
      <c r="O33" s="252">
        <f t="shared" si="3"/>
        <v>27</v>
      </c>
      <c r="P33" s="252">
        <f t="shared" si="3"/>
        <v>27</v>
      </c>
      <c r="Q33" s="252">
        <f t="shared" si="3"/>
        <v>27</v>
      </c>
      <c r="R33" s="252">
        <f t="shared" si="3"/>
        <v>27</v>
      </c>
      <c r="S33" s="252">
        <f t="shared" si="3"/>
        <v>27</v>
      </c>
      <c r="T33" s="252">
        <f t="shared" si="3"/>
        <v>27</v>
      </c>
      <c r="U33" s="252">
        <f t="shared" si="3"/>
        <v>27</v>
      </c>
      <c r="V33" s="252">
        <f t="shared" si="3"/>
        <v>27</v>
      </c>
      <c r="W33" s="252">
        <f t="shared" si="3"/>
        <v>27</v>
      </c>
      <c r="X33" s="252">
        <f t="shared" si="3"/>
        <v>27</v>
      </c>
      <c r="Y33" s="252">
        <f t="shared" si="3"/>
        <v>27</v>
      </c>
      <c r="Z33" s="252">
        <f t="shared" si="3"/>
        <v>27</v>
      </c>
      <c r="AA33" s="252">
        <f t="shared" si="3"/>
        <v>27</v>
      </c>
      <c r="AB33" s="252">
        <f t="shared" si="3"/>
        <v>27</v>
      </c>
      <c r="AC33" s="252">
        <f t="shared" si="3"/>
        <v>27</v>
      </c>
      <c r="AD33" s="252">
        <f t="shared" si="3"/>
        <v>27</v>
      </c>
      <c r="AE33" s="415">
        <f t="shared" ref="AE33:AF33" si="4">COUNT(AE5:AE31)</f>
        <v>27</v>
      </c>
      <c r="AF33" s="363">
        <f t="shared" si="4"/>
        <v>27</v>
      </c>
      <c r="AG33" s="363">
        <f t="shared" ref="AG33" si="5">COUNT(AG5:AG31)</f>
        <v>27</v>
      </c>
      <c r="AH33" s="363">
        <f t="shared" ref="AH33" si="6">COUNT(AH5:AH31)</f>
        <v>27</v>
      </c>
      <c r="AI33" s="303">
        <f>COUNT(AI5:AI31)</f>
        <v>27</v>
      </c>
      <c r="AJ33" s="303">
        <f>COUNT(AJ5:AJ31)</f>
        <v>27</v>
      </c>
    </row>
    <row r="34" spans="1:36" s="233" customFormat="1" ht="13.15" customHeight="1">
      <c r="A34" s="304" t="s">
        <v>460</v>
      </c>
      <c r="B34" s="304" t="s">
        <v>461</v>
      </c>
      <c r="C34" s="305">
        <f>_xlfn.RANK.AVG(C29,C5:C31)</f>
        <v>18</v>
      </c>
      <c r="D34" s="305">
        <f t="shared" ref="D34:AD34" si="7">_xlfn.RANK.AVG(D29,D5:D31)</f>
        <v>17</v>
      </c>
      <c r="E34" s="305">
        <f t="shared" si="7"/>
        <v>18</v>
      </c>
      <c r="F34" s="305">
        <f t="shared" si="7"/>
        <v>18</v>
      </c>
      <c r="G34" s="305">
        <f t="shared" si="7"/>
        <v>15</v>
      </c>
      <c r="H34" s="305">
        <f t="shared" si="7"/>
        <v>15</v>
      </c>
      <c r="I34" s="305">
        <f t="shared" si="7"/>
        <v>13</v>
      </c>
      <c r="J34" s="305">
        <f t="shared" si="7"/>
        <v>16</v>
      </c>
      <c r="K34" s="305">
        <f t="shared" si="7"/>
        <v>16</v>
      </c>
      <c r="L34" s="305">
        <f t="shared" si="7"/>
        <v>17</v>
      </c>
      <c r="M34" s="305">
        <f t="shared" si="7"/>
        <v>18</v>
      </c>
      <c r="N34" s="305">
        <f t="shared" si="7"/>
        <v>17</v>
      </c>
      <c r="O34" s="305">
        <f t="shared" si="7"/>
        <v>17</v>
      </c>
      <c r="P34" s="305">
        <f t="shared" si="7"/>
        <v>19</v>
      </c>
      <c r="Q34" s="305">
        <f t="shared" si="7"/>
        <v>20</v>
      </c>
      <c r="R34" s="305">
        <f t="shared" si="7"/>
        <v>20</v>
      </c>
      <c r="S34" s="305">
        <f t="shared" si="7"/>
        <v>20</v>
      </c>
      <c r="T34" s="305">
        <f t="shared" si="7"/>
        <v>18</v>
      </c>
      <c r="U34" s="305">
        <f t="shared" si="7"/>
        <v>18</v>
      </c>
      <c r="V34" s="305">
        <f t="shared" si="7"/>
        <v>17</v>
      </c>
      <c r="W34" s="305">
        <f t="shared" si="7"/>
        <v>17</v>
      </c>
      <c r="X34" s="305">
        <f t="shared" si="7"/>
        <v>18</v>
      </c>
      <c r="Y34" s="305">
        <f t="shared" si="7"/>
        <v>17</v>
      </c>
      <c r="Z34" s="305">
        <f t="shared" si="7"/>
        <v>16</v>
      </c>
      <c r="AA34" s="305">
        <f t="shared" si="7"/>
        <v>15</v>
      </c>
      <c r="AB34" s="305">
        <f t="shared" si="7"/>
        <v>14</v>
      </c>
      <c r="AC34" s="305">
        <f t="shared" si="7"/>
        <v>14</v>
      </c>
      <c r="AD34" s="305">
        <f t="shared" si="7"/>
        <v>14</v>
      </c>
      <c r="AE34" s="305">
        <f t="shared" ref="AE34:AF34" si="8">_xlfn.RANK.AVG(AE29,AE5:AE31)</f>
        <v>14</v>
      </c>
      <c r="AF34" s="364">
        <f t="shared" si="8"/>
        <v>13</v>
      </c>
      <c r="AG34" s="364">
        <f t="shared" ref="AG34" si="9">_xlfn.RANK.AVG(AG29,AG5:AG31)</f>
        <v>13</v>
      </c>
      <c r="AH34" s="364">
        <f t="shared" ref="AH34" si="10">_xlfn.RANK.AVG(AH29,AH5:AH31)</f>
        <v>13</v>
      </c>
      <c r="AI34" s="306">
        <f>_xlfn.RANK.AVG(AI29,AI5:AI31)</f>
        <v>10</v>
      </c>
      <c r="AJ34" s="306">
        <f>_xlfn.RANK.AVG(AJ29,AJ5:AJ31)</f>
        <v>22</v>
      </c>
    </row>
    <row r="35" spans="1:36" ht="13.15" customHeight="1">
      <c r="A35" s="210" t="s">
        <v>467</v>
      </c>
      <c r="B35" s="210"/>
      <c r="Z35" s="47"/>
      <c r="AF35" s="267"/>
      <c r="AG35" s="267"/>
      <c r="AH35" s="267"/>
      <c r="AJ35" s="309" t="s">
        <v>502</v>
      </c>
    </row>
    <row r="36" spans="1:36" ht="13.15" customHeight="1">
      <c r="A36" s="210" t="s">
        <v>468</v>
      </c>
      <c r="B36" s="210"/>
      <c r="Y36"/>
      <c r="Z36"/>
      <c r="AA36"/>
      <c r="AB36"/>
      <c r="AC36"/>
      <c r="AD36"/>
      <c r="AE36"/>
      <c r="AJ36" s="309" t="s">
        <v>503</v>
      </c>
    </row>
    <row r="37" spans="1:36" ht="13.15" customHeight="1">
      <c r="A37" s="255" t="s">
        <v>612</v>
      </c>
      <c r="B37" s="255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Y37"/>
      <c r="Z37"/>
      <c r="AA37"/>
      <c r="AB37"/>
      <c r="AC37"/>
      <c r="AD37"/>
      <c r="AE37"/>
    </row>
    <row r="38" spans="1:36" ht="13.15" customHeight="1">
      <c r="A38" s="255" t="s">
        <v>495</v>
      </c>
      <c r="B38" s="255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Y38"/>
      <c r="Z38"/>
      <c r="AA38"/>
      <c r="AB38"/>
      <c r="AC38"/>
      <c r="AD38"/>
      <c r="AE38"/>
    </row>
    <row r="39" spans="1:36" ht="13.15" customHeight="1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Y39"/>
      <c r="Z39"/>
      <c r="AA39"/>
      <c r="AB39"/>
      <c r="AC39"/>
      <c r="AD39"/>
      <c r="AE39"/>
    </row>
    <row r="40" spans="1:36" ht="13.15" customHeight="1">
      <c r="A40" s="210" t="s">
        <v>464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/>
      <c r="Z40"/>
      <c r="AA40"/>
      <c r="AB40"/>
      <c r="AC40"/>
      <c r="AD40"/>
      <c r="AE40"/>
      <c r="AF40" s="47"/>
      <c r="AG40" s="47"/>
      <c r="AH40" s="47"/>
    </row>
    <row r="41" spans="1:36" ht="13.15" customHeight="1">
      <c r="A41" s="255" t="s">
        <v>469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6" ht="13.15" customHeight="1">
      <c r="A42" s="255" t="s">
        <v>543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6" ht="13.15" customHeight="1">
      <c r="A43" s="210" t="s">
        <v>493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56" spans="15:25" ht="13.15" customHeight="1">
      <c r="O56" s="379"/>
      <c r="P56" s="432"/>
      <c r="Q56" s="433"/>
      <c r="R56" s="381"/>
      <c r="S56" s="381"/>
      <c r="T56" s="381"/>
      <c r="U56" s="381"/>
      <c r="V56" s="381"/>
      <c r="W56" s="381"/>
      <c r="X56" s="381"/>
      <c r="Y56" s="381"/>
    </row>
    <row r="57" spans="15:25" ht="13.15" customHeight="1">
      <c r="O57" s="379"/>
      <c r="P57" s="432"/>
      <c r="Q57" s="433"/>
      <c r="R57" s="381"/>
      <c r="S57" s="381"/>
      <c r="T57" s="381"/>
      <c r="U57" s="381"/>
      <c r="V57" s="381"/>
      <c r="W57" s="381"/>
      <c r="X57" s="381"/>
      <c r="Y57" s="381"/>
    </row>
    <row r="58" spans="15:25" ht="13.15" customHeight="1">
      <c r="O58" s="379"/>
      <c r="P58" s="379"/>
      <c r="Q58" s="380"/>
      <c r="R58" s="381"/>
      <c r="S58" s="381"/>
      <c r="T58" s="381"/>
      <c r="U58" s="381"/>
      <c r="V58" s="381"/>
      <c r="W58" s="381"/>
      <c r="X58" s="381"/>
      <c r="Y58" s="381"/>
    </row>
    <row r="59" spans="15:25" ht="13.15" customHeight="1">
      <c r="O59" s="379"/>
      <c r="P59" s="379"/>
      <c r="Q59" s="380"/>
      <c r="R59" s="381"/>
      <c r="S59" s="381"/>
      <c r="T59" s="381"/>
      <c r="U59" s="381"/>
      <c r="V59" s="381"/>
      <c r="W59" s="381"/>
      <c r="X59" s="381"/>
      <c r="Y59" s="381"/>
    </row>
    <row r="60" spans="15:25" ht="13.15" customHeight="1">
      <c r="O60" s="379"/>
      <c r="P60" s="379"/>
      <c r="Q60" s="380"/>
      <c r="R60" s="381"/>
      <c r="S60" s="381"/>
      <c r="T60" s="381"/>
      <c r="U60" s="381"/>
      <c r="V60" s="381"/>
      <c r="W60" s="381"/>
      <c r="X60" s="381"/>
      <c r="Y60" s="381"/>
    </row>
    <row r="61" spans="15:25" ht="13.15" customHeight="1">
      <c r="O61" s="379"/>
      <c r="P61" s="379"/>
      <c r="Q61" s="380"/>
      <c r="R61" s="381"/>
      <c r="S61" s="381"/>
      <c r="T61" s="381"/>
      <c r="U61" s="381"/>
      <c r="V61" s="381"/>
      <c r="W61" s="381"/>
      <c r="X61" s="381"/>
      <c r="Y61" s="381"/>
    </row>
    <row r="62" spans="15:25" ht="13.15" customHeight="1">
      <c r="O62" s="379"/>
      <c r="P62" s="379"/>
      <c r="Q62" s="380"/>
      <c r="R62" s="381"/>
      <c r="S62" s="381"/>
      <c r="T62" s="381"/>
      <c r="U62" s="381"/>
      <c r="V62" s="381"/>
      <c r="W62" s="381"/>
      <c r="X62" s="381"/>
      <c r="Y62" s="381"/>
    </row>
    <row r="63" spans="15:25" ht="13.15" customHeight="1">
      <c r="O63" s="379"/>
      <c r="P63" s="379"/>
      <c r="Q63" s="380"/>
      <c r="R63" s="381"/>
      <c r="S63" s="381"/>
      <c r="T63" s="381"/>
      <c r="U63" s="381"/>
      <c r="V63" s="381"/>
      <c r="W63" s="381"/>
      <c r="X63" s="381"/>
      <c r="Y63" s="381"/>
    </row>
    <row r="64" spans="15:25" ht="13.15" customHeight="1">
      <c r="O64" s="379"/>
      <c r="P64" s="379"/>
      <c r="Q64" s="380"/>
      <c r="R64" s="381"/>
      <c r="S64" s="381"/>
      <c r="T64" s="381"/>
      <c r="U64" s="381"/>
      <c r="V64" s="381"/>
      <c r="W64" s="381"/>
      <c r="X64" s="381"/>
      <c r="Y64" s="381"/>
    </row>
    <row r="65" spans="15:25" ht="13.15" customHeight="1">
      <c r="O65" s="379"/>
      <c r="P65" s="379"/>
      <c r="Q65" s="380"/>
      <c r="R65" s="381"/>
      <c r="S65" s="381"/>
      <c r="T65" s="381"/>
      <c r="U65" s="381"/>
      <c r="V65" s="381"/>
      <c r="W65" s="381"/>
      <c r="X65" s="381"/>
      <c r="Y65" s="381"/>
    </row>
    <row r="66" spans="15:25" ht="13.15" customHeight="1">
      <c r="O66" s="379"/>
      <c r="P66" s="379"/>
      <c r="Q66" s="380"/>
      <c r="R66" s="381"/>
      <c r="S66" s="381"/>
      <c r="T66" s="381"/>
      <c r="U66" s="381"/>
      <c r="V66" s="381"/>
      <c r="W66" s="381"/>
      <c r="X66" s="381"/>
      <c r="Y66" s="381"/>
    </row>
    <row r="67" spans="15:25" ht="13.15" customHeight="1">
      <c r="O67" s="379"/>
      <c r="P67" s="379"/>
      <c r="Q67" s="380"/>
      <c r="R67" s="381"/>
      <c r="S67" s="381"/>
      <c r="T67" s="381"/>
      <c r="U67" s="381"/>
      <c r="V67" s="381"/>
      <c r="W67" s="381"/>
      <c r="X67" s="381"/>
      <c r="Y67" s="381"/>
    </row>
    <row r="68" spans="15:25" ht="13.15" customHeight="1">
      <c r="O68" s="379"/>
      <c r="P68" s="379"/>
      <c r="Q68" s="380"/>
      <c r="R68" s="381"/>
      <c r="S68" s="381"/>
      <c r="T68" s="381"/>
      <c r="U68" s="381"/>
      <c r="V68" s="381"/>
      <c r="W68" s="381"/>
      <c r="X68" s="381"/>
      <c r="Y68" s="381"/>
    </row>
    <row r="69" spans="15:25" ht="13.15" customHeight="1">
      <c r="O69" s="379"/>
      <c r="P69" s="379"/>
      <c r="Q69" s="380"/>
      <c r="R69" s="381"/>
      <c r="S69" s="381"/>
      <c r="T69" s="381"/>
      <c r="U69" s="381"/>
      <c r="V69" s="381"/>
      <c r="W69" s="381"/>
      <c r="X69" s="381"/>
      <c r="Y69" s="381"/>
    </row>
    <row r="70" spans="15:25" ht="13.15" customHeight="1">
      <c r="O70" s="379"/>
      <c r="P70" s="379"/>
      <c r="Q70" s="380"/>
      <c r="R70" s="381"/>
      <c r="S70" s="381"/>
      <c r="T70" s="381"/>
      <c r="U70" s="381"/>
      <c r="V70" s="381"/>
      <c r="W70" s="381"/>
      <c r="X70" s="381"/>
      <c r="Y70" s="381"/>
    </row>
    <row r="71" spans="15:25" ht="13.15" customHeight="1">
      <c r="O71" s="379"/>
      <c r="P71" s="379"/>
      <c r="Q71" s="380"/>
      <c r="R71" s="381"/>
      <c r="S71" s="381"/>
      <c r="T71" s="381"/>
      <c r="U71" s="381"/>
      <c r="V71" s="381"/>
      <c r="W71" s="381"/>
      <c r="X71" s="381"/>
      <c r="Y71" s="381"/>
    </row>
    <row r="72" spans="15:25" ht="13.15" customHeight="1">
      <c r="O72" s="379"/>
      <c r="P72" s="379"/>
      <c r="Q72" s="380"/>
      <c r="R72" s="381"/>
      <c r="S72" s="381"/>
      <c r="T72" s="381"/>
      <c r="U72" s="381"/>
      <c r="V72" s="381"/>
      <c r="W72" s="381"/>
      <c r="X72" s="381"/>
      <c r="Y72" s="381"/>
    </row>
    <row r="73" spans="15:25" ht="13.15" customHeight="1">
      <c r="O73" s="379"/>
      <c r="P73" s="379"/>
      <c r="Q73" s="380"/>
      <c r="R73" s="381"/>
      <c r="S73" s="381"/>
      <c r="T73" s="381"/>
      <c r="U73" s="381"/>
      <c r="V73" s="381"/>
      <c r="W73" s="381"/>
      <c r="X73" s="381"/>
      <c r="Y73" s="381"/>
    </row>
    <row r="74" spans="15:25" ht="13.15" customHeight="1">
      <c r="O74" s="379"/>
      <c r="P74" s="379"/>
      <c r="Q74" s="380"/>
      <c r="R74" s="381"/>
      <c r="S74" s="381"/>
      <c r="T74" s="381"/>
      <c r="U74" s="381"/>
      <c r="V74" s="381"/>
      <c r="W74" s="381"/>
      <c r="X74" s="381"/>
      <c r="Y74" s="381"/>
    </row>
    <row r="75" spans="15:25" ht="13.15" customHeight="1">
      <c r="O75" s="379"/>
      <c r="P75" s="379"/>
      <c r="Q75" s="380"/>
      <c r="R75" s="381"/>
      <c r="S75" s="381"/>
      <c r="T75" s="381"/>
      <c r="U75" s="381"/>
      <c r="V75" s="381"/>
      <c r="W75" s="381"/>
      <c r="X75" s="381"/>
      <c r="Y75" s="381"/>
    </row>
    <row r="76" spans="15:25" ht="13.15" customHeight="1">
      <c r="O76" s="379"/>
      <c r="P76" s="379"/>
      <c r="Q76" s="380"/>
      <c r="R76" s="381"/>
      <c r="S76" s="381"/>
      <c r="T76" s="381"/>
      <c r="U76" s="381"/>
      <c r="V76" s="381"/>
      <c r="W76" s="381"/>
      <c r="X76" s="381"/>
      <c r="Y76" s="381"/>
    </row>
    <row r="77" spans="15:25" ht="13.15" customHeight="1">
      <c r="O77" s="379"/>
      <c r="P77" s="379"/>
      <c r="Q77" s="380"/>
      <c r="R77" s="381"/>
      <c r="S77" s="381"/>
      <c r="T77" s="381"/>
      <c r="U77" s="381"/>
      <c r="V77" s="381"/>
      <c r="W77" s="381"/>
      <c r="X77" s="381"/>
      <c r="Y77" s="381"/>
    </row>
    <row r="78" spans="15:25" ht="13.15" customHeight="1">
      <c r="O78" s="379"/>
      <c r="P78" s="379"/>
      <c r="Q78" s="380"/>
      <c r="R78" s="381"/>
      <c r="S78" s="381"/>
      <c r="T78" s="381"/>
      <c r="U78" s="381"/>
      <c r="V78" s="381"/>
      <c r="W78" s="381"/>
      <c r="X78" s="381"/>
      <c r="Y78" s="381"/>
    </row>
    <row r="79" spans="15:25" ht="13.15" customHeight="1">
      <c r="O79" s="379"/>
      <c r="P79" s="379"/>
      <c r="Q79" s="380"/>
      <c r="R79" s="381"/>
      <c r="S79" s="381"/>
      <c r="T79" s="381"/>
      <c r="U79" s="381"/>
      <c r="V79" s="381"/>
      <c r="W79" s="381"/>
      <c r="X79" s="381"/>
      <c r="Y79" s="381"/>
    </row>
    <row r="80" spans="15:25" ht="13.15" customHeight="1">
      <c r="O80" s="379"/>
      <c r="P80" s="379"/>
      <c r="Q80" s="380"/>
      <c r="R80" s="381"/>
      <c r="S80" s="381"/>
      <c r="T80" s="381"/>
      <c r="U80" s="381"/>
      <c r="V80" s="381"/>
      <c r="W80" s="381"/>
      <c r="X80" s="381"/>
      <c r="Y80" s="381"/>
    </row>
    <row r="81" spans="15:25" ht="13.15" customHeight="1">
      <c r="O81" s="379"/>
      <c r="P81" s="379"/>
      <c r="Q81" s="380"/>
      <c r="R81" s="381"/>
      <c r="S81" s="381"/>
      <c r="T81" s="381"/>
      <c r="U81" s="381"/>
      <c r="V81" s="381"/>
      <c r="W81" s="381"/>
      <c r="X81" s="381"/>
      <c r="Y81" s="381"/>
    </row>
    <row r="82" spans="15:25" ht="13.15" customHeight="1">
      <c r="O82" s="379"/>
      <c r="P82" s="379"/>
      <c r="Q82" s="380"/>
      <c r="R82" s="381"/>
      <c r="S82" s="381"/>
      <c r="T82" s="381"/>
      <c r="U82" s="381"/>
      <c r="V82" s="381"/>
      <c r="W82" s="381"/>
      <c r="X82" s="381"/>
      <c r="Y82" s="381"/>
    </row>
    <row r="83" spans="15:25" ht="13.15" customHeight="1">
      <c r="O83" s="379"/>
      <c r="P83" s="379"/>
      <c r="Q83" s="380"/>
      <c r="R83" s="381"/>
      <c r="S83" s="381"/>
      <c r="T83" s="381"/>
      <c r="U83" s="381"/>
      <c r="V83" s="381"/>
      <c r="W83" s="381"/>
      <c r="X83" s="381"/>
      <c r="Y83" s="381"/>
    </row>
    <row r="84" spans="15:25" ht="13.15" customHeight="1">
      <c r="O84" s="379"/>
      <c r="P84" s="432"/>
      <c r="Q84" s="433"/>
      <c r="R84" s="381"/>
      <c r="S84" s="381"/>
      <c r="T84" s="381"/>
      <c r="U84" s="381"/>
      <c r="V84" s="381"/>
      <c r="W84" s="381"/>
      <c r="X84" s="381"/>
      <c r="Y84" s="381"/>
    </row>
  </sheetData>
  <mergeCells count="4">
    <mergeCell ref="P84:Q84"/>
    <mergeCell ref="P57:Q57"/>
    <mergeCell ref="P56:Q56"/>
    <mergeCell ref="AE1:AH1"/>
  </mergeCells>
  <pageMargins left="0.75" right="0.75" top="1" bottom="1" header="0.4921259845" footer="0.4921259845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43"/>
  <sheetViews>
    <sheetView showGridLines="0" zoomScaleNormal="100" workbookViewId="0">
      <pane xSplit="2" topLeftCell="I1" activePane="topRight" state="frozen"/>
      <selection activeCell="A21" sqref="A21"/>
      <selection pane="topRight" activeCell="X18" sqref="X18"/>
    </sheetView>
  </sheetViews>
  <sheetFormatPr defaultColWidth="8.85546875" defaultRowHeight="13.15" customHeight="1"/>
  <cols>
    <col min="1" max="1" width="12.42578125" style="46" customWidth="1"/>
    <col min="2" max="2" width="16.140625" style="46" customWidth="1"/>
    <col min="3" max="3" width="8.85546875" style="46"/>
    <col min="4" max="27" width="9.28515625" style="46" customWidth="1"/>
    <col min="28" max="28" width="14.5703125" style="46" bestFit="1" customWidth="1"/>
    <col min="29" max="29" width="14.7109375" style="46" bestFit="1" customWidth="1"/>
    <col min="30" max="16384" width="8.85546875" style="46"/>
  </cols>
  <sheetData>
    <row r="1" spans="1:29" ht="19.5" customHeight="1">
      <c r="A1" s="10" t="s">
        <v>504</v>
      </c>
      <c r="B1" s="10"/>
      <c r="C1" s="10"/>
      <c r="D1" s="10"/>
      <c r="E1" s="10"/>
      <c r="F1" s="10"/>
      <c r="G1" s="10"/>
      <c r="H1" s="10"/>
      <c r="I1" s="10"/>
      <c r="J1" s="9"/>
      <c r="K1" s="9"/>
      <c r="L1" s="9"/>
      <c r="M1" s="10"/>
      <c r="N1" s="10"/>
      <c r="O1" s="10"/>
      <c r="P1" s="10"/>
      <c r="Q1" s="10"/>
      <c r="R1" s="10" t="s">
        <v>404</v>
      </c>
      <c r="S1" s="10"/>
      <c r="T1" s="10"/>
      <c r="U1" s="10"/>
      <c r="V1" s="10"/>
      <c r="W1" s="10"/>
      <c r="X1" s="296"/>
      <c r="Y1" s="10"/>
      <c r="Z1" s="10"/>
      <c r="AA1" s="10"/>
      <c r="AB1" s="10"/>
      <c r="AC1" s="13"/>
    </row>
    <row r="2" spans="1:29" ht="48" customHeight="1">
      <c r="A2" s="15"/>
      <c r="B2" s="15"/>
      <c r="C2" s="15">
        <v>1999</v>
      </c>
      <c r="D2" s="15">
        <v>2000</v>
      </c>
      <c r="E2" s="15">
        <v>2001</v>
      </c>
      <c r="F2" s="15">
        <v>2002</v>
      </c>
      <c r="G2" s="15">
        <v>2003</v>
      </c>
      <c r="H2" s="15">
        <v>2004</v>
      </c>
      <c r="I2" s="15">
        <v>2005</v>
      </c>
      <c r="J2" s="15">
        <v>2006</v>
      </c>
      <c r="K2" s="15">
        <v>2007</v>
      </c>
      <c r="L2" s="15">
        <v>2008</v>
      </c>
      <c r="M2" s="15">
        <v>2009</v>
      </c>
      <c r="N2" s="15">
        <v>2010</v>
      </c>
      <c r="O2" s="15">
        <v>2011</v>
      </c>
      <c r="P2" s="15">
        <v>2012</v>
      </c>
      <c r="Q2" s="15">
        <v>2013</v>
      </c>
      <c r="R2" s="15">
        <v>2014</v>
      </c>
      <c r="S2" s="15">
        <v>2015</v>
      </c>
      <c r="T2" s="15">
        <v>2016</v>
      </c>
      <c r="U2" s="15">
        <v>2017</v>
      </c>
      <c r="V2" s="15">
        <v>2018</v>
      </c>
      <c r="W2" s="15">
        <v>2019</v>
      </c>
      <c r="X2" s="15">
        <v>2020</v>
      </c>
      <c r="Y2" s="15">
        <v>2021</v>
      </c>
      <c r="Z2" s="15">
        <v>2022</v>
      </c>
      <c r="AA2" s="15">
        <v>2023</v>
      </c>
      <c r="AB2" s="237" t="s">
        <v>599</v>
      </c>
      <c r="AC2" s="14" t="s">
        <v>603</v>
      </c>
    </row>
    <row r="3" spans="1:29" ht="13.15" customHeight="1">
      <c r="A3" s="238" t="s">
        <v>488</v>
      </c>
      <c r="B3" s="238" t="s">
        <v>501</v>
      </c>
      <c r="C3" s="249" t="s">
        <v>492</v>
      </c>
      <c r="D3" s="249">
        <v>58.941576524204756</v>
      </c>
      <c r="E3" s="249">
        <v>58.9758684520204</v>
      </c>
      <c r="F3" s="249">
        <v>59.010414661733343</v>
      </c>
      <c r="G3" s="249">
        <v>60.417414847960373</v>
      </c>
      <c r="H3" s="249">
        <v>60.643460146066019</v>
      </c>
      <c r="I3" s="249">
        <v>60.442121714986087</v>
      </c>
      <c r="J3" s="239">
        <v>58.058761629472386</v>
      </c>
      <c r="K3" s="239">
        <v>55.208419093247798</v>
      </c>
      <c r="L3" s="239">
        <v>56.698526458835332</v>
      </c>
      <c r="M3" s="239">
        <v>66.275168530299538</v>
      </c>
      <c r="N3" s="239">
        <v>70.333025231994469</v>
      </c>
      <c r="O3" s="239">
        <v>71.906992843214411</v>
      </c>
      <c r="P3" s="239">
        <v>74.952583506417341</v>
      </c>
      <c r="Q3" s="239">
        <v>77.351618729659734</v>
      </c>
      <c r="R3" s="239">
        <v>77.126970324782874</v>
      </c>
      <c r="S3" s="239">
        <v>75.755450437766854</v>
      </c>
      <c r="T3" s="239">
        <v>74.598766611924106</v>
      </c>
      <c r="U3" s="239">
        <v>72.038250924922934</v>
      </c>
      <c r="V3" s="239">
        <v>70.063239717266754</v>
      </c>
      <c r="W3" s="239">
        <v>68.043546187423317</v>
      </c>
      <c r="X3" s="239">
        <v>77.673733640507322</v>
      </c>
      <c r="Y3" s="239">
        <v>75.41075527962812</v>
      </c>
      <c r="Z3" s="239">
        <v>72.831038105474462</v>
      </c>
      <c r="AA3" s="239">
        <v>71.987663612404248</v>
      </c>
      <c r="AB3" s="264">
        <f>AA3-Q3</f>
        <v>-5.363955117255486</v>
      </c>
      <c r="AC3" s="241">
        <f>P3-F3</f>
        <v>15.942168844683998</v>
      </c>
    </row>
    <row r="4" spans="1:29" ht="13.15" customHeight="1">
      <c r="A4" s="250" t="s">
        <v>489</v>
      </c>
      <c r="B4" s="242" t="s">
        <v>482</v>
      </c>
      <c r="C4" s="260">
        <v>64.619619740633894</v>
      </c>
      <c r="D4" s="260">
        <v>61.695864382267331</v>
      </c>
      <c r="E4" s="260">
        <v>61.481164757661858</v>
      </c>
      <c r="F4" s="260">
        <v>61.54950885522836</v>
      </c>
      <c r="G4" s="260">
        <v>62.987941015903523</v>
      </c>
      <c r="H4" s="260">
        <v>63.304226306074717</v>
      </c>
      <c r="I4" s="260">
        <v>63.687921061226135</v>
      </c>
      <c r="J4" s="239">
        <v>61.535785454897344</v>
      </c>
      <c r="K4" s="239">
        <v>59.065387426710139</v>
      </c>
      <c r="L4" s="239">
        <v>61.445922127626758</v>
      </c>
      <c r="M4" s="239">
        <v>70.785663139037652</v>
      </c>
      <c r="N4" s="239">
        <v>75.389792073504054</v>
      </c>
      <c r="O4" s="239">
        <v>77.62501184490948</v>
      </c>
      <c r="P4" s="239">
        <v>80.84468542116106</v>
      </c>
      <c r="Q4" s="239">
        <v>83.421892052653803</v>
      </c>
      <c r="R4" s="239">
        <v>83.347887129754952</v>
      </c>
      <c r="S4" s="239">
        <v>81.757491287917389</v>
      </c>
      <c r="T4" s="244">
        <v>80.581557414853876</v>
      </c>
      <c r="U4" s="244">
        <v>78.196749792012071</v>
      </c>
      <c r="V4" s="244">
        <v>76.227648131778622</v>
      </c>
      <c r="W4" s="244">
        <v>74.235591344105615</v>
      </c>
      <c r="X4" s="244">
        <v>84.700028863060169</v>
      </c>
      <c r="Y4" s="244">
        <v>82.589115229225442</v>
      </c>
      <c r="Z4" s="244">
        <v>80.036631863593371</v>
      </c>
      <c r="AA4" s="244">
        <v>78.790436416929538</v>
      </c>
      <c r="AB4" s="241">
        <f t="shared" ref="AB4:AB32" si="0">AA4-Q4</f>
        <v>-4.6314556357242651</v>
      </c>
      <c r="AC4" s="241">
        <f t="shared" ref="AC4:AC31" si="1">P4-F4</f>
        <v>19.295176565932699</v>
      </c>
    </row>
    <row r="5" spans="1:29" ht="13.15" customHeight="1">
      <c r="A5" s="261" t="s">
        <v>406</v>
      </c>
      <c r="B5" s="246" t="s">
        <v>407</v>
      </c>
      <c r="C5" s="263">
        <v>112.09891889482624</v>
      </c>
      <c r="D5" s="263">
        <v>106.16480300058819</v>
      </c>
      <c r="E5" s="263">
        <v>105.16450911324988</v>
      </c>
      <c r="F5" s="263">
        <v>102.5656902559103</v>
      </c>
      <c r="G5" s="263">
        <v>98.518671039352029</v>
      </c>
      <c r="H5" s="263">
        <v>93.762577079621053</v>
      </c>
      <c r="I5" s="263">
        <v>91.634466271187748</v>
      </c>
      <c r="J5" s="263">
        <v>88.286506443919222</v>
      </c>
      <c r="K5" s="263">
        <v>83.869571784322687</v>
      </c>
      <c r="L5" s="263">
        <v>87.574766925065489</v>
      </c>
      <c r="M5" s="263">
        <v>94.481083146960515</v>
      </c>
      <c r="N5" s="263">
        <v>94.825136052399159</v>
      </c>
      <c r="O5" s="263">
        <v>97.306158701861449</v>
      </c>
      <c r="P5" s="263">
        <v>99.251781677802114</v>
      </c>
      <c r="Q5" s="263">
        <v>100.21413205688665</v>
      </c>
      <c r="R5" s="263">
        <v>101.93153220961271</v>
      </c>
      <c r="S5" s="263">
        <v>101.04758168927992</v>
      </c>
      <c r="T5" s="239">
        <v>100.4392169200389</v>
      </c>
      <c r="U5" s="239">
        <v>97.437953195166884</v>
      </c>
      <c r="V5" s="239">
        <v>95.33784933702843</v>
      </c>
      <c r="W5" s="239">
        <v>93.50304904692905</v>
      </c>
      <c r="X5" s="239">
        <v>106.26797705406071</v>
      </c>
      <c r="Y5" s="239">
        <v>102.96946859353484</v>
      </c>
      <c r="Z5" s="239">
        <v>97.905450438972252</v>
      </c>
      <c r="AA5" s="239">
        <v>98.010231409077591</v>
      </c>
      <c r="AB5" s="264">
        <f t="shared" si="0"/>
        <v>-2.2039006478090641</v>
      </c>
      <c r="AC5" s="264">
        <f t="shared" si="1"/>
        <v>-3.3139085781081832</v>
      </c>
    </row>
    <row r="6" spans="1:29" ht="13.15" customHeight="1">
      <c r="A6" s="238" t="s">
        <v>408</v>
      </c>
      <c r="B6" s="238" t="s">
        <v>409</v>
      </c>
      <c r="C6" s="260">
        <v>58.98206866389679</v>
      </c>
      <c r="D6" s="260">
        <v>52.80193905817174</v>
      </c>
      <c r="E6" s="260">
        <v>50.608287803436589</v>
      </c>
      <c r="F6" s="260">
        <v>38.256008879582104</v>
      </c>
      <c r="G6" s="260">
        <v>29.352654229371804</v>
      </c>
      <c r="H6" s="260">
        <v>22.061612273149638</v>
      </c>
      <c r="I6" s="260">
        <v>15.7213632336241</v>
      </c>
      <c r="J6" s="239">
        <v>7.6767603064574992</v>
      </c>
      <c r="K6" s="239">
        <v>1.6032798701358704</v>
      </c>
      <c r="L6" s="239">
        <v>-0.96384377676411603</v>
      </c>
      <c r="M6" s="239">
        <v>1.3688708819622797</v>
      </c>
      <c r="N6" s="239">
        <v>5.5413946200052235</v>
      </c>
      <c r="O6" s="239">
        <v>7.052813531373026</v>
      </c>
      <c r="P6" s="239">
        <v>5.6908837471275788</v>
      </c>
      <c r="Q6" s="239">
        <v>7.3853557858294376</v>
      </c>
      <c r="R6" s="239">
        <v>15.930616599302262</v>
      </c>
      <c r="S6" s="239">
        <v>17.513723366624596</v>
      </c>
      <c r="T6" s="239">
        <v>15.320160567442223</v>
      </c>
      <c r="U6" s="239">
        <v>13.106979189284937</v>
      </c>
      <c r="V6" s="239">
        <v>10.726279277337243</v>
      </c>
      <c r="W6" s="239">
        <v>10.004045135887209</v>
      </c>
      <c r="X6" s="239">
        <v>13.730991318392894</v>
      </c>
      <c r="Y6" s="239">
        <v>13.617424879235179</v>
      </c>
      <c r="Z6" s="239">
        <v>12.32307649414979</v>
      </c>
      <c r="AA6" s="239">
        <v>13.304184488746088</v>
      </c>
      <c r="AB6" s="241">
        <f t="shared" si="0"/>
        <v>5.9188287029166506</v>
      </c>
      <c r="AC6" s="241">
        <f t="shared" si="1"/>
        <v>-32.565125132454526</v>
      </c>
    </row>
    <row r="7" spans="1:29" ht="13.15" customHeight="1">
      <c r="A7" s="238" t="s">
        <v>410</v>
      </c>
      <c r="B7" s="238" t="s">
        <v>411</v>
      </c>
      <c r="C7" s="260">
        <v>2.5786394752596378</v>
      </c>
      <c r="D7" s="260">
        <v>5.4778872913489547</v>
      </c>
      <c r="E7" s="260">
        <v>11.398753263415827</v>
      </c>
      <c r="F7" s="260">
        <v>11.713189340276712</v>
      </c>
      <c r="G7" s="260">
        <v>13.751045347864791</v>
      </c>
      <c r="H7" s="260">
        <v>13.227669515857835</v>
      </c>
      <c r="I7" s="260">
        <v>7.1522240777838499</v>
      </c>
      <c r="J7" s="239">
        <v>6.5129777856276956</v>
      </c>
      <c r="K7" s="239">
        <v>2.0001079933044141</v>
      </c>
      <c r="L7" s="239">
        <v>7.4458672789124876</v>
      </c>
      <c r="M7" s="239">
        <v>13.646751725759801</v>
      </c>
      <c r="N7" s="239">
        <v>20.471003930257215</v>
      </c>
      <c r="O7" s="239">
        <v>20.86661002548853</v>
      </c>
      <c r="P7" s="239">
        <v>24.417224293689401</v>
      </c>
      <c r="Q7" s="239">
        <v>25.54801520533433</v>
      </c>
      <c r="R7" s="239">
        <v>26.796841340574808</v>
      </c>
      <c r="S7" s="239">
        <v>27.181571513769349</v>
      </c>
      <c r="T7" s="239">
        <v>23.696886169317857</v>
      </c>
      <c r="U7" s="239">
        <v>19.851711940762033</v>
      </c>
      <c r="V7" s="239">
        <v>17.214833910524046</v>
      </c>
      <c r="W7" s="239">
        <v>16.094865581519631</v>
      </c>
      <c r="X7" s="239">
        <v>21.261573433143937</v>
      </c>
      <c r="Y7" s="239">
        <v>22.611755591082233</v>
      </c>
      <c r="Z7" s="239">
        <v>25.4859974743603</v>
      </c>
      <c r="AA7" s="239">
        <v>23.971208650637866</v>
      </c>
      <c r="AB7" s="241">
        <f t="shared" si="0"/>
        <v>-1.5768065546964642</v>
      </c>
      <c r="AC7" s="241">
        <f t="shared" si="1"/>
        <v>12.704034953412689</v>
      </c>
    </row>
    <row r="8" spans="1:29" ht="13.15" customHeight="1">
      <c r="A8" s="238" t="s">
        <v>412</v>
      </c>
      <c r="B8" s="238" t="s">
        <v>413</v>
      </c>
      <c r="C8" s="260">
        <v>-9.3386794679908984</v>
      </c>
      <c r="D8" s="260">
        <v>44.597301194253866</v>
      </c>
      <c r="E8" s="260">
        <v>41.036610564534833</v>
      </c>
      <c r="F8" s="260">
        <v>42.02203124383086</v>
      </c>
      <c r="G8" s="260">
        <v>41.237450404535799</v>
      </c>
      <c r="H8" s="260">
        <v>38.007716497327216</v>
      </c>
      <c r="I8" s="260">
        <v>31.653777407445244</v>
      </c>
      <c r="J8" s="239">
        <v>22.629451141677006</v>
      </c>
      <c r="K8" s="239">
        <v>17.24959320021388</v>
      </c>
      <c r="L8" s="239">
        <v>15.803264748160533</v>
      </c>
      <c r="M8" s="239">
        <v>21.83790416325828</v>
      </c>
      <c r="N8" s="239">
        <v>25.384761691148043</v>
      </c>
      <c r="O8" s="239">
        <v>25.819794038814209</v>
      </c>
      <c r="P8" s="239">
        <v>29.29877896521716</v>
      </c>
      <c r="Q8" s="239">
        <v>29.539449830444081</v>
      </c>
      <c r="R8" s="239">
        <v>30.007977090428735</v>
      </c>
      <c r="S8" s="239">
        <v>29.934935872707968</v>
      </c>
      <c r="T8" s="239">
        <v>29.793339665442176</v>
      </c>
      <c r="U8" s="239">
        <v>26.376823903110193</v>
      </c>
      <c r="V8" s="239">
        <v>24.419692821641814</v>
      </c>
      <c r="W8" s="239">
        <v>23.86945617868572</v>
      </c>
      <c r="X8" s="239">
        <v>29.149043808068932</v>
      </c>
      <c r="Y8" s="239">
        <v>23.255077685988716</v>
      </c>
      <c r="Z8" s="239">
        <v>18.556781119371148</v>
      </c>
      <c r="AA8" s="239">
        <v>17.360757644183515</v>
      </c>
      <c r="AB8" s="241">
        <f t="shared" si="0"/>
        <v>-12.178692186260566</v>
      </c>
      <c r="AC8" s="241">
        <f t="shared" si="1"/>
        <v>-12.7232522786137</v>
      </c>
    </row>
    <row r="9" spans="1:29" ht="13.15" customHeight="1">
      <c r="A9" s="250" t="s">
        <v>414</v>
      </c>
      <c r="B9" s="250" t="s">
        <v>415</v>
      </c>
      <c r="C9" s="260">
        <v>51.975597427355524</v>
      </c>
      <c r="D9" s="260">
        <v>48.899434651540616</v>
      </c>
      <c r="E9" s="260">
        <v>49.965930777534354</v>
      </c>
      <c r="F9" s="260">
        <v>52.492853159182509</v>
      </c>
      <c r="G9" s="260">
        <v>56.066467036473419</v>
      </c>
      <c r="H9" s="260">
        <v>58.099112967937764</v>
      </c>
      <c r="I9" s="260">
        <v>60.085715759918479</v>
      </c>
      <c r="J9" s="239">
        <v>58.513741766892814</v>
      </c>
      <c r="K9" s="239">
        <v>55.652799521677906</v>
      </c>
      <c r="L9" s="239">
        <v>55.684563343733586</v>
      </c>
      <c r="M9" s="239">
        <v>62.53836873263937</v>
      </c>
      <c r="N9" s="239">
        <v>65.974052582891815</v>
      </c>
      <c r="O9" s="239">
        <v>63.815900662709581</v>
      </c>
      <c r="P9" s="239">
        <v>64.869428434712432</v>
      </c>
      <c r="Q9" s="239">
        <v>63.692314667559501</v>
      </c>
      <c r="R9" s="239">
        <v>59.869940405404044</v>
      </c>
      <c r="S9" s="239">
        <v>56.439414710028679</v>
      </c>
      <c r="T9" s="239">
        <v>53.376792413277386</v>
      </c>
      <c r="U9" s="239">
        <v>49.288972744820789</v>
      </c>
      <c r="V9" s="239">
        <v>46.354993835850003</v>
      </c>
      <c r="W9" s="239">
        <v>43.939528357398274</v>
      </c>
      <c r="X9" s="239">
        <v>50.538160724949407</v>
      </c>
      <c r="Y9" s="239">
        <v>51.429701397540015</v>
      </c>
      <c r="Z9" s="239">
        <v>51.468163941474764</v>
      </c>
      <c r="AA9" s="239">
        <v>50.643743355114623</v>
      </c>
      <c r="AB9" s="241">
        <f t="shared" si="0"/>
        <v>-13.048571312444878</v>
      </c>
      <c r="AC9" s="241">
        <f t="shared" si="1"/>
        <v>12.376575275529923</v>
      </c>
    </row>
    <row r="10" spans="1:29" ht="13.15" customHeight="1">
      <c r="A10" s="250" t="s">
        <v>416</v>
      </c>
      <c r="B10" s="250" t="s">
        <v>417</v>
      </c>
      <c r="C10" s="260">
        <v>-3.1496791137250542</v>
      </c>
      <c r="D10" s="260">
        <v>-3.0769978611705224</v>
      </c>
      <c r="E10" s="260">
        <v>-4.429899313959984</v>
      </c>
      <c r="F10" s="260">
        <v>-7.067182967194471</v>
      </c>
      <c r="G10" s="260">
        <v>-9.1074348039832156</v>
      </c>
      <c r="H10" s="260">
        <v>-9.9370117387214201</v>
      </c>
      <c r="I10" s="260">
        <v>-11.357907169425493</v>
      </c>
      <c r="J10" s="239">
        <v>-12.566316906390002</v>
      </c>
      <c r="K10" s="239">
        <v>-11.592957042347978</v>
      </c>
      <c r="L10" s="239">
        <v>-8.0306157447243809</v>
      </c>
      <c r="M10" s="239">
        <v>-7.8839554218998771</v>
      </c>
      <c r="N10" s="239">
        <v>-5.7096148367227872</v>
      </c>
      <c r="O10" s="239">
        <v>-3.5103542608664489</v>
      </c>
      <c r="P10" s="239">
        <v>-0.30409253259319052</v>
      </c>
      <c r="Q10" s="239">
        <v>0.48895800283877577</v>
      </c>
      <c r="R10" s="239">
        <v>0.47236516478768259</v>
      </c>
      <c r="S10" s="239">
        <v>1.7238671356296018</v>
      </c>
      <c r="T10" s="239">
        <v>1.1951868042723863</v>
      </c>
      <c r="U10" s="239">
        <v>1.2789879956078485</v>
      </c>
      <c r="V10" s="239">
        <v>-0.22202469882935974</v>
      </c>
      <c r="W10" s="239">
        <v>-0.63219783577607391</v>
      </c>
      <c r="X10" s="239">
        <v>5.4994203012997431</v>
      </c>
      <c r="Y10" s="239">
        <v>6.7954807001481434</v>
      </c>
      <c r="Z10" s="239">
        <v>6.4558705697696128</v>
      </c>
      <c r="AA10" s="239">
        <v>9.0107311759252955</v>
      </c>
      <c r="AB10" s="241">
        <f t="shared" si="0"/>
        <v>8.5217731730865189</v>
      </c>
      <c r="AC10" s="241">
        <f t="shared" si="1"/>
        <v>6.7630904346012803</v>
      </c>
    </row>
    <row r="11" spans="1:29" ht="13.15" customHeight="1">
      <c r="A11" s="250" t="s">
        <v>418</v>
      </c>
      <c r="B11" s="250" t="s">
        <v>419</v>
      </c>
      <c r="C11" s="260">
        <v>36.606118083208948</v>
      </c>
      <c r="D11" s="260">
        <v>25.94379664372558</v>
      </c>
      <c r="E11" s="260">
        <v>21.911356614671899</v>
      </c>
      <c r="F11" s="260">
        <v>23.880442271535074</v>
      </c>
      <c r="G11" s="260">
        <v>23.160473948820179</v>
      </c>
      <c r="H11" s="260">
        <v>20.868872392166899</v>
      </c>
      <c r="I11" s="260">
        <v>18.628381250778009</v>
      </c>
      <c r="J11" s="239">
        <v>15.357388914546153</v>
      </c>
      <c r="K11" s="239">
        <v>15.278729219249666</v>
      </c>
      <c r="L11" s="239">
        <v>23.804936913654736</v>
      </c>
      <c r="M11" s="239">
        <v>38.089319412434065</v>
      </c>
      <c r="N11" s="239">
        <v>67.929663168418173</v>
      </c>
      <c r="O11" s="239">
        <v>93.620548148259246</v>
      </c>
      <c r="P11" s="239">
        <v>98.842976795090394</v>
      </c>
      <c r="Q11" s="239">
        <v>98.557475270575736</v>
      </c>
      <c r="R11" s="239">
        <v>87.300410370967199</v>
      </c>
      <c r="S11" s="239">
        <v>65.995876633633515</v>
      </c>
      <c r="T11" s="239">
        <v>66.392064760383462</v>
      </c>
      <c r="U11" s="239">
        <v>58.880737501409953</v>
      </c>
      <c r="V11" s="239">
        <v>54.503760761403754</v>
      </c>
      <c r="W11" s="239">
        <v>48.809857375364643</v>
      </c>
      <c r="X11" s="239">
        <v>49.655984935915633</v>
      </c>
      <c r="Y11" s="239">
        <v>43.673061875509909</v>
      </c>
      <c r="Z11" s="239">
        <v>36.614412576763378</v>
      </c>
      <c r="AA11" s="239">
        <v>35.941396814365589</v>
      </c>
      <c r="AB11" s="241">
        <f t="shared" si="0"/>
        <v>-62.616078456210147</v>
      </c>
      <c r="AC11" s="241">
        <f t="shared" si="1"/>
        <v>74.96253452355532</v>
      </c>
    </row>
    <row r="12" spans="1:29" ht="13.15" customHeight="1">
      <c r="A12" s="250" t="s">
        <v>420</v>
      </c>
      <c r="B12" s="250" t="s">
        <v>421</v>
      </c>
      <c r="C12" s="260">
        <v>95.716062554982301</v>
      </c>
      <c r="D12" s="260">
        <v>101.9728269229095</v>
      </c>
      <c r="E12" s="260">
        <v>105.0153724903977</v>
      </c>
      <c r="F12" s="260">
        <v>102.83998406568062</v>
      </c>
      <c r="G12" s="260">
        <v>99.688677511258163</v>
      </c>
      <c r="H12" s="260">
        <v>100.4651010136301</v>
      </c>
      <c r="I12" s="260">
        <v>104.23389436134502</v>
      </c>
      <c r="J12" s="239">
        <v>99.869761347351755</v>
      </c>
      <c r="K12" s="239">
        <v>99.468472994921569</v>
      </c>
      <c r="L12" s="239">
        <v>104.30476586212183</v>
      </c>
      <c r="M12" s="239">
        <v>121.75765376451098</v>
      </c>
      <c r="N12" s="239">
        <v>138.60432352895137</v>
      </c>
      <c r="O12" s="239">
        <v>166.11048040299789</v>
      </c>
      <c r="P12" s="239">
        <v>146.8005779476189</v>
      </c>
      <c r="Q12" s="239">
        <v>160.54906439081961</v>
      </c>
      <c r="R12" s="239">
        <v>166.22622134833631</v>
      </c>
      <c r="S12" s="239">
        <v>170.25562419417105</v>
      </c>
      <c r="T12" s="239">
        <v>170.48189663177951</v>
      </c>
      <c r="U12" s="239">
        <v>167.69529565308085</v>
      </c>
      <c r="V12" s="239">
        <v>163.76355986771912</v>
      </c>
      <c r="W12" s="239">
        <v>158.17771998453406</v>
      </c>
      <c r="X12" s="239">
        <v>186.06758406226592</v>
      </c>
      <c r="Y12" s="239">
        <v>174.54606430137193</v>
      </c>
      <c r="Z12" s="239">
        <v>158.81603547101767</v>
      </c>
      <c r="AA12" s="239">
        <v>146.92964245955429</v>
      </c>
      <c r="AB12" s="241">
        <f t="shared" si="0"/>
        <v>-13.619421931265322</v>
      </c>
      <c r="AC12" s="241">
        <f t="shared" si="1"/>
        <v>43.96059388193828</v>
      </c>
    </row>
    <row r="13" spans="1:29" ht="13.15" customHeight="1">
      <c r="A13" s="250" t="s">
        <v>422</v>
      </c>
      <c r="B13" s="250" t="s">
        <v>423</v>
      </c>
      <c r="C13" s="260">
        <v>53.117051552141817</v>
      </c>
      <c r="D13" s="260">
        <v>48.991072765990964</v>
      </c>
      <c r="E13" s="260">
        <v>46.201198930606395</v>
      </c>
      <c r="F13" s="260">
        <v>42.833287095328537</v>
      </c>
      <c r="G13" s="260">
        <v>40.383688205680201</v>
      </c>
      <c r="H13" s="260">
        <v>37.68008938921632</v>
      </c>
      <c r="I13" s="260">
        <v>33.580068137593983</v>
      </c>
      <c r="J13" s="239">
        <v>28.493814777666334</v>
      </c>
      <c r="K13" s="239">
        <v>24.175042991403576</v>
      </c>
      <c r="L13" s="239">
        <v>27.335783220906983</v>
      </c>
      <c r="M13" s="239">
        <v>39.291046514878985</v>
      </c>
      <c r="N13" s="239">
        <v>49.343588839014245</v>
      </c>
      <c r="O13" s="239">
        <v>60.916542683097994</v>
      </c>
      <c r="P13" s="239">
        <v>80.658594314088134</v>
      </c>
      <c r="Q13" s="239">
        <v>91.409561917687483</v>
      </c>
      <c r="R13" s="239">
        <v>95.257515046455595</v>
      </c>
      <c r="S13" s="239">
        <v>93.919945690968362</v>
      </c>
      <c r="T13" s="239">
        <v>94.296359554644084</v>
      </c>
      <c r="U13" s="239">
        <v>92.638270667952099</v>
      </c>
      <c r="V13" s="239">
        <v>90.737917767901038</v>
      </c>
      <c r="W13" s="239">
        <v>88.890891833039547</v>
      </c>
      <c r="X13" s="239">
        <v>108.23351463938633</v>
      </c>
      <c r="Y13" s="239">
        <v>102.90706239062901</v>
      </c>
      <c r="Z13" s="239">
        <v>96.919546689826731</v>
      </c>
      <c r="AA13" s="239">
        <v>93.670461128567652</v>
      </c>
      <c r="AB13" s="241">
        <f t="shared" si="0"/>
        <v>2.2608992108801687</v>
      </c>
      <c r="AC13" s="241">
        <f t="shared" si="1"/>
        <v>37.825307218759598</v>
      </c>
    </row>
    <row r="14" spans="1:29" ht="13.15" customHeight="1">
      <c r="A14" s="250" t="s">
        <v>424</v>
      </c>
      <c r="B14" s="250" t="s">
        <v>425</v>
      </c>
      <c r="C14" s="260">
        <v>55.803076089418468</v>
      </c>
      <c r="D14" s="260">
        <v>54.686891019196047</v>
      </c>
      <c r="E14" s="260">
        <v>54.477187952532134</v>
      </c>
      <c r="F14" s="260">
        <v>56.021445192971008</v>
      </c>
      <c r="G14" s="260">
        <v>59.604313052328742</v>
      </c>
      <c r="H14" s="260">
        <v>61.182724422511612</v>
      </c>
      <c r="I14" s="260">
        <v>62.86434243522465</v>
      </c>
      <c r="J14" s="239">
        <v>61.635313101564179</v>
      </c>
      <c r="K14" s="239">
        <v>61.588951781906822</v>
      </c>
      <c r="L14" s="239">
        <v>64.427426798104548</v>
      </c>
      <c r="M14" s="239">
        <v>78.029539834951251</v>
      </c>
      <c r="N14" s="239">
        <v>81.334124151941978</v>
      </c>
      <c r="O14" s="239">
        <v>83.465629466534168</v>
      </c>
      <c r="P14" s="239">
        <v>86.998839766589526</v>
      </c>
      <c r="Q14" s="239">
        <v>90.253735712454159</v>
      </c>
      <c r="R14" s="239">
        <v>91.728464404433396</v>
      </c>
      <c r="S14" s="239">
        <v>92.432407607953039</v>
      </c>
      <c r="T14" s="239">
        <v>93.585492946740473</v>
      </c>
      <c r="U14" s="239">
        <v>93.740977418099959</v>
      </c>
      <c r="V14" s="239">
        <v>93.548013070428055</v>
      </c>
      <c r="W14" s="239">
        <v>93.013316137427154</v>
      </c>
      <c r="X14" s="239">
        <v>106.06617968989198</v>
      </c>
      <c r="Y14" s="239">
        <v>104.62184895727739</v>
      </c>
      <c r="Z14" s="239">
        <v>104.94239173619388</v>
      </c>
      <c r="AA14" s="239">
        <v>105.43142128840618</v>
      </c>
      <c r="AB14" s="241">
        <f t="shared" si="0"/>
        <v>15.177685575952026</v>
      </c>
      <c r="AC14" s="241">
        <f t="shared" si="1"/>
        <v>30.977394573618518</v>
      </c>
    </row>
    <row r="15" spans="1:29" ht="13.15" customHeight="1">
      <c r="A15" s="250" t="s">
        <v>426</v>
      </c>
      <c r="B15" s="250" t="s">
        <v>427</v>
      </c>
      <c r="C15" s="260">
        <v>24.36218109054527</v>
      </c>
      <c r="D15" s="260">
        <v>30.874729701709175</v>
      </c>
      <c r="E15" s="260">
        <v>30.184874597574847</v>
      </c>
      <c r="F15" s="260">
        <v>29.800180105629515</v>
      </c>
      <c r="G15" s="260">
        <v>29.738556823347722</v>
      </c>
      <c r="H15" s="260">
        <v>31.928810420469379</v>
      </c>
      <c r="I15" s="260">
        <v>32.5145446302284</v>
      </c>
      <c r="J15" s="239">
        <v>24.789730840707417</v>
      </c>
      <c r="K15" s="239">
        <v>18.504930371584138</v>
      </c>
      <c r="L15" s="239">
        <v>27.404258999561371</v>
      </c>
      <c r="M15" s="239">
        <v>34.231468601603829</v>
      </c>
      <c r="N15" s="239">
        <v>39.6545688198674</v>
      </c>
      <c r="O15" s="239">
        <v>47.300828497518012</v>
      </c>
      <c r="P15" s="239">
        <v>52.593117557782698</v>
      </c>
      <c r="Q15" s="239">
        <v>60.415722738422332</v>
      </c>
      <c r="R15" s="239">
        <v>64.629239058273072</v>
      </c>
      <c r="S15" s="239">
        <v>66.620652362665993</v>
      </c>
      <c r="T15" s="239">
        <v>64.700318640020853</v>
      </c>
      <c r="U15" s="239">
        <v>62.620774269877089</v>
      </c>
      <c r="V15" s="239">
        <v>60.233239999622889</v>
      </c>
      <c r="W15" s="239">
        <v>56.48250090552748</v>
      </c>
      <c r="X15" s="239">
        <v>69.127322267546504</v>
      </c>
      <c r="Y15" s="239">
        <v>62.71489756670622</v>
      </c>
      <c r="Z15" s="239">
        <v>53.576240728278471</v>
      </c>
      <c r="AA15" s="239">
        <v>45.025977437106427</v>
      </c>
      <c r="AB15" s="241">
        <f t="shared" si="0"/>
        <v>-15.389745301315905</v>
      </c>
      <c r="AC15" s="241">
        <f t="shared" si="1"/>
        <v>22.792937452153183</v>
      </c>
    </row>
    <row r="16" spans="1:29" ht="13.15" customHeight="1">
      <c r="A16" s="250" t="s">
        <v>428</v>
      </c>
      <c r="B16" s="250" t="s">
        <v>429</v>
      </c>
      <c r="C16" s="260">
        <v>107.2886010671142</v>
      </c>
      <c r="D16" s="260">
        <v>103.75820991975702</v>
      </c>
      <c r="E16" s="260">
        <v>103.68131205998121</v>
      </c>
      <c r="F16" s="260">
        <v>101.13406470701366</v>
      </c>
      <c r="G16" s="260">
        <v>101.12518633171976</v>
      </c>
      <c r="H16" s="260">
        <v>100.65311418032188</v>
      </c>
      <c r="I16" s="260">
        <v>101.62257597711546</v>
      </c>
      <c r="J16" s="239">
        <v>101.08523549678235</v>
      </c>
      <c r="K16" s="239">
        <v>98.920660819151578</v>
      </c>
      <c r="L16" s="239">
        <v>100.57006709420126</v>
      </c>
      <c r="M16" s="239">
        <v>109.68290774334153</v>
      </c>
      <c r="N16" s="239">
        <v>111.60802961930652</v>
      </c>
      <c r="O16" s="239">
        <v>113.12198987040975</v>
      </c>
      <c r="P16" s="239">
        <v>120.03275770049396</v>
      </c>
      <c r="Q16" s="239">
        <v>126.29644325554798</v>
      </c>
      <c r="R16" s="239">
        <v>128.67616004125512</v>
      </c>
      <c r="S16" s="239">
        <v>129.28608974917418</v>
      </c>
      <c r="T16" s="239">
        <v>128.34299797748398</v>
      </c>
      <c r="U16" s="239">
        <v>128.56521063713069</v>
      </c>
      <c r="V16" s="239">
        <v>128.71999484290316</v>
      </c>
      <c r="W16" s="239">
        <v>128.25078871802307</v>
      </c>
      <c r="X16" s="239">
        <v>147.29978271412318</v>
      </c>
      <c r="Y16" s="239">
        <v>139.23603780370161</v>
      </c>
      <c r="Z16" s="239">
        <v>132.87377828220946</v>
      </c>
      <c r="AA16" s="239">
        <v>129.4172832781031</v>
      </c>
      <c r="AB16" s="241">
        <f t="shared" si="0"/>
        <v>3.1208400225551145</v>
      </c>
      <c r="AC16" s="241">
        <f t="shared" si="1"/>
        <v>18.898692993480296</v>
      </c>
    </row>
    <row r="17" spans="1:29" ht="13.15" customHeight="1">
      <c r="A17" s="250" t="s">
        <v>430</v>
      </c>
      <c r="B17" s="250" t="s">
        <v>430</v>
      </c>
      <c r="C17" s="260">
        <v>45.807290872689208</v>
      </c>
      <c r="D17" s="260">
        <v>45.910075338281835</v>
      </c>
      <c r="E17" s="260">
        <v>44.864645907488651</v>
      </c>
      <c r="F17" s="260">
        <v>47.933460233385745</v>
      </c>
      <c r="G17" s="260">
        <v>50.406718824050415</v>
      </c>
      <c r="H17" s="260">
        <v>51.45071028842014</v>
      </c>
      <c r="I17" s="260">
        <v>50.842791885260617</v>
      </c>
      <c r="J17" s="239">
        <v>47.469226134113804</v>
      </c>
      <c r="K17" s="239">
        <v>41.287021772497297</v>
      </c>
      <c r="L17" s="239">
        <v>41.130487387885005</v>
      </c>
      <c r="M17" s="239">
        <v>49.515675617788006</v>
      </c>
      <c r="N17" s="239">
        <v>53.828920256306169</v>
      </c>
      <c r="O17" s="239">
        <v>59.550510874655686</v>
      </c>
      <c r="P17" s="239">
        <v>76.273890251033578</v>
      </c>
      <c r="Q17" s="239">
        <v>88.68754954185907</v>
      </c>
      <c r="R17" s="239">
        <v>99.740888187246895</v>
      </c>
      <c r="S17" s="239">
        <v>100.62861537432708</v>
      </c>
      <c r="T17" s="239">
        <v>94.613386066961894</v>
      </c>
      <c r="U17" s="239">
        <v>85.323743132273876</v>
      </c>
      <c r="V17" s="239">
        <v>90.464420986986312</v>
      </c>
      <c r="W17" s="239">
        <v>79.611040601002529</v>
      </c>
      <c r="X17" s="239">
        <v>88.589230164122</v>
      </c>
      <c r="Y17" s="239">
        <v>77.345103796324779</v>
      </c>
      <c r="Z17" s="239">
        <v>64.409482011306878</v>
      </c>
      <c r="AA17" s="239">
        <v>56.206126356094444</v>
      </c>
      <c r="AB17" s="241">
        <f t="shared" si="0"/>
        <v>-32.481423185764626</v>
      </c>
      <c r="AC17" s="241">
        <f t="shared" si="1"/>
        <v>28.340430017647833</v>
      </c>
    </row>
    <row r="18" spans="1:29" ht="13.15" customHeight="1">
      <c r="A18" s="250" t="s">
        <v>431</v>
      </c>
      <c r="B18" s="250" t="s">
        <v>432</v>
      </c>
      <c r="C18" s="260">
        <v>9.6048578977330781</v>
      </c>
      <c r="D18" s="260">
        <v>9.8847707293894036</v>
      </c>
      <c r="E18" s="260">
        <v>10.250266820587658</v>
      </c>
      <c r="F18" s="260">
        <v>10.105680317040951</v>
      </c>
      <c r="G18" s="260">
        <v>10.984145976667662</v>
      </c>
      <c r="H18" s="260">
        <v>11.383207031354353</v>
      </c>
      <c r="I18" s="260">
        <v>10.589782942337207</v>
      </c>
      <c r="J18" s="239">
        <v>7.6294576093960869</v>
      </c>
      <c r="K18" s="239">
        <v>5.6246642337118606</v>
      </c>
      <c r="L18" s="239">
        <v>13.596485594276245</v>
      </c>
      <c r="M18" s="239">
        <v>26.349787576195499</v>
      </c>
      <c r="N18" s="239">
        <v>35.813956135259104</v>
      </c>
      <c r="O18" s="239">
        <v>39.178135480954232</v>
      </c>
      <c r="P18" s="239">
        <v>34.478089784635344</v>
      </c>
      <c r="Q18" s="239">
        <v>33.903259535391186</v>
      </c>
      <c r="R18" s="239">
        <v>34.216011057238759</v>
      </c>
      <c r="S18" s="239">
        <v>34.747286717233187</v>
      </c>
      <c r="T18" s="239">
        <v>34.173531116571823</v>
      </c>
      <c r="U18" s="239">
        <v>33.272347802022516</v>
      </c>
      <c r="V18" s="239">
        <v>30.727016985515071</v>
      </c>
      <c r="W18" s="239">
        <v>30.248249737883455</v>
      </c>
      <c r="X18" s="239">
        <v>35.468428670661062</v>
      </c>
      <c r="Y18" s="239">
        <v>36.373210098713656</v>
      </c>
      <c r="Z18" s="239">
        <v>35.946731221453753</v>
      </c>
      <c r="AA18" s="239">
        <v>36.90140124128223</v>
      </c>
      <c r="AB18" s="241">
        <f t="shared" si="0"/>
        <v>2.9981417058910438</v>
      </c>
      <c r="AC18" s="241">
        <f t="shared" si="1"/>
        <v>24.372409467594395</v>
      </c>
    </row>
    <row r="19" spans="1:29" ht="13.15" customHeight="1">
      <c r="A19" s="250" t="s">
        <v>433</v>
      </c>
      <c r="B19" s="250" t="s">
        <v>434</v>
      </c>
      <c r="C19" s="260">
        <v>14.871804791241525</v>
      </c>
      <c r="D19" s="260">
        <v>13.368842822524533</v>
      </c>
      <c r="E19" s="260">
        <v>12.758295777425548</v>
      </c>
      <c r="F19" s="260">
        <v>10.792504546293124</v>
      </c>
      <c r="G19" s="260">
        <v>7.5989828841471461</v>
      </c>
      <c r="H19" s="260">
        <v>4.3631399317406148</v>
      </c>
      <c r="I19" s="260">
        <v>3.1277994853712001</v>
      </c>
      <c r="J19" s="239">
        <v>2.128368806146768</v>
      </c>
      <c r="K19" s="239">
        <v>2.9696115946421631</v>
      </c>
      <c r="L19" s="239">
        <v>10.319400546459793</v>
      </c>
      <c r="M19" s="239">
        <v>19.502103916807233</v>
      </c>
      <c r="N19" s="239">
        <v>26.849917219141538</v>
      </c>
      <c r="O19" s="239">
        <v>33.098781963793677</v>
      </c>
      <c r="P19" s="239">
        <v>33.304051696128809</v>
      </c>
      <c r="Q19" s="239">
        <v>34.080116992601937</v>
      </c>
      <c r="R19" s="239">
        <v>32.790077478501843</v>
      </c>
      <c r="S19" s="239">
        <v>35.352170231859979</v>
      </c>
      <c r="T19" s="239">
        <v>34.080786796734735</v>
      </c>
      <c r="U19" s="239">
        <v>30.915727174237013</v>
      </c>
      <c r="V19" s="239">
        <v>27.459660394276934</v>
      </c>
      <c r="W19" s="239">
        <v>26.509163430762477</v>
      </c>
      <c r="X19" s="239">
        <v>30.577981322839538</v>
      </c>
      <c r="Y19" s="239">
        <v>28.000324631217175</v>
      </c>
      <c r="Z19" s="239">
        <v>24.88959388041005</v>
      </c>
      <c r="AA19" s="239">
        <v>22.415059463795931</v>
      </c>
      <c r="AB19" s="241">
        <f t="shared" si="0"/>
        <v>-11.665057528806006</v>
      </c>
      <c r="AC19" s="241">
        <f t="shared" si="1"/>
        <v>22.511547149835685</v>
      </c>
    </row>
    <row r="20" spans="1:29" ht="13.15" customHeight="1">
      <c r="A20" s="250" t="s">
        <v>435</v>
      </c>
      <c r="B20" s="250" t="s">
        <v>436</v>
      </c>
      <c r="C20" s="260">
        <v>-22.698780404714864</v>
      </c>
      <c r="D20" s="260">
        <v>-26.647524580179244</v>
      </c>
      <c r="E20" s="260">
        <v>-27.517703172961362</v>
      </c>
      <c r="F20" s="260">
        <v>-28.227866827128757</v>
      </c>
      <c r="G20" s="260">
        <v>-28.712067197157161</v>
      </c>
      <c r="H20" s="260">
        <v>-26.190695793454278</v>
      </c>
      <c r="I20" s="260">
        <v>-22.607575707539386</v>
      </c>
      <c r="J20" s="239">
        <v>-22.494806144842723</v>
      </c>
      <c r="K20" s="239">
        <v>-23.360404230392199</v>
      </c>
      <c r="L20" s="239">
        <v>-19.279622890506275</v>
      </c>
      <c r="M20" s="239">
        <v>-16.071670930354642</v>
      </c>
      <c r="N20" s="239">
        <v>-10.709223705094253</v>
      </c>
      <c r="O20" s="239">
        <v>-9.6698139812966026</v>
      </c>
      <c r="P20" s="239">
        <v>-8.305857774759172</v>
      </c>
      <c r="Q20" s="239">
        <v>-7.1653647557262001</v>
      </c>
      <c r="R20" s="239">
        <v>-8.6699889749822834</v>
      </c>
      <c r="S20" s="239">
        <v>-10.111687165118587</v>
      </c>
      <c r="T20" s="239">
        <v>-9.978988793430128</v>
      </c>
      <c r="U20" s="239">
        <v>-9.9826711226636977</v>
      </c>
      <c r="V20" s="239">
        <v>-10.014104841553397</v>
      </c>
      <c r="W20" s="239">
        <v>-12.338322801790763</v>
      </c>
      <c r="X20" s="239">
        <v>-8.4760315106091788</v>
      </c>
      <c r="Y20" s="239">
        <v>-8.9838573041518277</v>
      </c>
      <c r="Z20" s="239">
        <v>-5.5474725586554721</v>
      </c>
      <c r="AA20" s="239">
        <v>-4.6617307362538716</v>
      </c>
      <c r="AB20" s="241">
        <f t="shared" si="0"/>
        <v>2.5036340194723286</v>
      </c>
      <c r="AC20" s="241">
        <f t="shared" si="1"/>
        <v>19.922009052369585</v>
      </c>
    </row>
    <row r="21" spans="1:29" ht="13.15" customHeight="1">
      <c r="A21" s="238" t="s">
        <v>437</v>
      </c>
      <c r="B21" s="238" t="s">
        <v>438</v>
      </c>
      <c r="C21" s="260">
        <v>52.922389774833853</v>
      </c>
      <c r="D21" s="260">
        <v>49.150209840373172</v>
      </c>
      <c r="E21" s="260">
        <v>48.173427802786136</v>
      </c>
      <c r="F21" s="260">
        <v>53.483791249740541</v>
      </c>
      <c r="G21" s="260">
        <v>52.43535666979011</v>
      </c>
      <c r="H21" s="260">
        <v>54.993478387986386</v>
      </c>
      <c r="I21" s="260">
        <v>54.402826389155976</v>
      </c>
      <c r="J21" s="239">
        <v>62.960081705382564</v>
      </c>
      <c r="K21" s="239">
        <v>60.251621108899059</v>
      </c>
      <c r="L21" s="239">
        <v>58.955215610073253</v>
      </c>
      <c r="M21" s="239">
        <v>73.182046377437857</v>
      </c>
      <c r="N21" s="239">
        <v>72.586648828678989</v>
      </c>
      <c r="O21" s="239">
        <v>62.367127542851094</v>
      </c>
      <c r="P21" s="239">
        <v>67.467060879236726</v>
      </c>
      <c r="Q21" s="239">
        <v>68.975031038763973</v>
      </c>
      <c r="R21" s="239">
        <v>67.438658658037369</v>
      </c>
      <c r="S21" s="239">
        <v>67.755152675137793</v>
      </c>
      <c r="T21" s="239">
        <v>66.13670573402463</v>
      </c>
      <c r="U21" s="239">
        <v>63.7241054058834</v>
      </c>
      <c r="V21" s="239">
        <v>60.144603895153026</v>
      </c>
      <c r="W21" s="239">
        <v>57.006294224458721</v>
      </c>
      <c r="X21" s="239">
        <v>64.844823305470499</v>
      </c>
      <c r="Y21" s="239">
        <v>65.808198138898575</v>
      </c>
      <c r="Z21" s="239">
        <v>64.447435511522741</v>
      </c>
      <c r="AA21" s="239">
        <v>64.379141472444417</v>
      </c>
      <c r="AB21" s="241">
        <f t="shared" si="0"/>
        <v>-4.5958895663195563</v>
      </c>
      <c r="AC21" s="241">
        <f t="shared" si="1"/>
        <v>13.983269629496185</v>
      </c>
    </row>
    <row r="22" spans="1:29" ht="13.15" customHeight="1">
      <c r="A22" s="250" t="s">
        <v>439</v>
      </c>
      <c r="B22" s="250" t="s">
        <v>439</v>
      </c>
      <c r="C22" s="260">
        <v>42.210742192570294</v>
      </c>
      <c r="D22" s="260">
        <v>43.296778615490062</v>
      </c>
      <c r="E22" s="260">
        <v>53.232440993378937</v>
      </c>
      <c r="F22" s="260">
        <v>52.767488623134732</v>
      </c>
      <c r="G22" s="260">
        <v>55.717234046988686</v>
      </c>
      <c r="H22" s="260">
        <v>54.518268370087064</v>
      </c>
      <c r="I22" s="260">
        <v>51.178464295453665</v>
      </c>
      <c r="J22" s="239">
        <v>50.620748615396053</v>
      </c>
      <c r="K22" s="239">
        <v>47.874770689834214</v>
      </c>
      <c r="L22" s="239">
        <v>50.642187124188254</v>
      </c>
      <c r="M22" s="239">
        <v>52.780075068388562</v>
      </c>
      <c r="N22" s="239">
        <v>51.862430778198778</v>
      </c>
      <c r="O22" s="239">
        <v>55.937891024911849</v>
      </c>
      <c r="P22" s="239">
        <v>56.391470018049326</v>
      </c>
      <c r="Q22" s="239">
        <v>56.244003247472143</v>
      </c>
      <c r="R22" s="239">
        <v>51.894730960496169</v>
      </c>
      <c r="S22" s="239">
        <v>46.062183262566769</v>
      </c>
      <c r="T22" s="239">
        <v>39.840578776359273</v>
      </c>
      <c r="U22" s="239">
        <v>32.674681110747706</v>
      </c>
      <c r="V22" s="239">
        <v>30.070328834822281</v>
      </c>
      <c r="W22" s="239">
        <v>27.259459237231226</v>
      </c>
      <c r="X22" s="239">
        <v>37.870486546772618</v>
      </c>
      <c r="Y22" s="239">
        <v>39.649949915726459</v>
      </c>
      <c r="Z22" s="239">
        <v>39.840371005849043</v>
      </c>
      <c r="AA22" s="239">
        <v>36.538759539766779</v>
      </c>
      <c r="AB22" s="241">
        <f t="shared" si="0"/>
        <v>-19.705243707705364</v>
      </c>
      <c r="AC22" s="241">
        <f t="shared" si="1"/>
        <v>3.623981394914594</v>
      </c>
    </row>
    <row r="23" spans="1:29" ht="13.15" customHeight="1">
      <c r="A23" s="250" t="s">
        <v>440</v>
      </c>
      <c r="B23" s="250" t="s">
        <v>441</v>
      </c>
      <c r="C23" s="260">
        <v>53.105966301949572</v>
      </c>
      <c r="D23" s="260">
        <v>47.151756669195095</v>
      </c>
      <c r="E23" s="260">
        <v>45.22063771765081</v>
      </c>
      <c r="F23" s="260">
        <v>44.934490088506486</v>
      </c>
      <c r="G23" s="260">
        <v>45.917564735745323</v>
      </c>
      <c r="H23" s="260">
        <v>46.301072477345542</v>
      </c>
      <c r="I23" s="260">
        <v>44.916853786325625</v>
      </c>
      <c r="J23" s="239">
        <v>41.684143509849449</v>
      </c>
      <c r="K23" s="239">
        <v>38.885472281321505</v>
      </c>
      <c r="L23" s="239">
        <v>50.619761430617892</v>
      </c>
      <c r="M23" s="239">
        <v>49.147297646836662</v>
      </c>
      <c r="N23" s="239">
        <v>52.551079123264834</v>
      </c>
      <c r="O23" s="239">
        <v>55.038086135488172</v>
      </c>
      <c r="P23" s="239">
        <v>59.829209154219178</v>
      </c>
      <c r="Q23" s="239">
        <v>62.810505929530756</v>
      </c>
      <c r="R23" s="239">
        <v>63.683732005947306</v>
      </c>
      <c r="S23" s="239">
        <v>60.575678478206463</v>
      </c>
      <c r="T23" s="239">
        <v>57.685840247162147</v>
      </c>
      <c r="U23" s="239">
        <v>52.718412595673506</v>
      </c>
      <c r="V23" s="239">
        <v>48.373181856865408</v>
      </c>
      <c r="W23" s="239">
        <v>44.654222209367205</v>
      </c>
      <c r="X23" s="239">
        <v>49.727421818257532</v>
      </c>
      <c r="Y23" s="239">
        <v>47.637485278447649</v>
      </c>
      <c r="Z23" s="239">
        <v>44.826628564528789</v>
      </c>
      <c r="AA23" s="239">
        <v>42.320103334679033</v>
      </c>
      <c r="AB23" s="241">
        <f t="shared" si="0"/>
        <v>-20.490402594851723</v>
      </c>
      <c r="AC23" s="241">
        <f t="shared" si="1"/>
        <v>14.894719065712692</v>
      </c>
    </row>
    <row r="24" spans="1:29" ht="13.15" customHeight="1">
      <c r="A24" s="250" t="s">
        <v>442</v>
      </c>
      <c r="B24" s="250" t="s">
        <v>443</v>
      </c>
      <c r="C24" s="260">
        <v>62.199917366319838</v>
      </c>
      <c r="D24" s="260">
        <v>60.876064231465286</v>
      </c>
      <c r="E24" s="260">
        <v>59.335434166327452</v>
      </c>
      <c r="F24" s="260">
        <v>60.297421585078546</v>
      </c>
      <c r="G24" s="260">
        <v>60.2663550530294</v>
      </c>
      <c r="H24" s="260">
        <v>60.373274155790881</v>
      </c>
      <c r="I24" s="260">
        <v>63.680198006854638</v>
      </c>
      <c r="J24" s="239">
        <v>62.819981070469822</v>
      </c>
      <c r="K24" s="239">
        <v>60.09456847816611</v>
      </c>
      <c r="L24" s="239">
        <v>60.48017757298193</v>
      </c>
      <c r="M24" s="239">
        <v>68.333181381061024</v>
      </c>
      <c r="N24" s="239">
        <v>72.289565129266876</v>
      </c>
      <c r="O24" s="239">
        <v>71.930901102324384</v>
      </c>
      <c r="P24" s="239">
        <v>72.653632749548777</v>
      </c>
      <c r="Q24" s="239">
        <v>72.815549094201373</v>
      </c>
      <c r="R24" s="239">
        <v>74.166672977627385</v>
      </c>
      <c r="S24" s="239">
        <v>73.310726767002805</v>
      </c>
      <c r="T24" s="239">
        <v>70.255937037486888</v>
      </c>
      <c r="U24" s="239">
        <v>67.966013140939324</v>
      </c>
      <c r="V24" s="239">
        <v>64.892521363562722</v>
      </c>
      <c r="W24" s="239">
        <v>61.791584071843097</v>
      </c>
      <c r="X24" s="239">
        <v>71.312683415637267</v>
      </c>
      <c r="Y24" s="239">
        <v>71.747013591491154</v>
      </c>
      <c r="Z24" s="239">
        <v>70.0339324752225</v>
      </c>
      <c r="AA24" s="239">
        <v>70.236294782183677</v>
      </c>
      <c r="AB24" s="241">
        <f t="shared" si="0"/>
        <v>-2.5792543120176958</v>
      </c>
      <c r="AC24" s="241">
        <f t="shared" si="1"/>
        <v>12.356211164470231</v>
      </c>
    </row>
    <row r="25" spans="1:29" ht="13.15" customHeight="1">
      <c r="A25" s="238" t="s">
        <v>444</v>
      </c>
      <c r="B25" s="238" t="s">
        <v>445</v>
      </c>
      <c r="C25" s="260">
        <v>35.915707047156033</v>
      </c>
      <c r="D25" s="260">
        <v>33.147801344618109</v>
      </c>
      <c r="E25" s="260">
        <v>35.494105412396678</v>
      </c>
      <c r="F25" s="260">
        <v>36.522346368715084</v>
      </c>
      <c r="G25" s="260">
        <v>39.821925097153411</v>
      </c>
      <c r="H25" s="260">
        <v>44.75549635765492</v>
      </c>
      <c r="I25" s="260">
        <v>43.07203297157271</v>
      </c>
      <c r="J25" s="239">
        <v>42.807951683036066</v>
      </c>
      <c r="K25" s="239">
        <v>39.893681150974238</v>
      </c>
      <c r="L25" s="239">
        <v>33.842250127850647</v>
      </c>
      <c r="M25" s="239">
        <v>46.327619276518675</v>
      </c>
      <c r="N25" s="239">
        <v>49.013454766221457</v>
      </c>
      <c r="O25" s="239">
        <v>46.206282015678958</v>
      </c>
      <c r="P25" s="239">
        <v>50.809768242969419</v>
      </c>
      <c r="Q25" s="239">
        <v>53.407376652134801</v>
      </c>
      <c r="R25" s="239">
        <v>45.399419203664557</v>
      </c>
      <c r="S25" s="239">
        <v>46.413153911642887</v>
      </c>
      <c r="T25" s="239">
        <v>48.441420329206522</v>
      </c>
      <c r="U25" s="239">
        <v>46.384621353858428</v>
      </c>
      <c r="V25" s="239">
        <v>42.391561878039731</v>
      </c>
      <c r="W25" s="239">
        <v>40.005868986030514</v>
      </c>
      <c r="X25" s="239">
        <v>46.389129255092911</v>
      </c>
      <c r="Y25" s="239">
        <v>42.900325796816261</v>
      </c>
      <c r="Z25" s="239">
        <v>39.849342380366814</v>
      </c>
      <c r="AA25" s="239">
        <v>44.176787639430145</v>
      </c>
      <c r="AB25" s="241">
        <f t="shared" si="0"/>
        <v>-9.2305890127046553</v>
      </c>
      <c r="AC25" s="241">
        <f t="shared" si="1"/>
        <v>14.287421874254335</v>
      </c>
    </row>
    <row r="26" spans="1:29" ht="13.15" customHeight="1">
      <c r="A26" s="250" t="s">
        <v>446</v>
      </c>
      <c r="B26" s="250" t="s">
        <v>447</v>
      </c>
      <c r="C26" s="260">
        <v>43.130248078439301</v>
      </c>
      <c r="D26" s="260">
        <v>44.844347674404119</v>
      </c>
      <c r="E26" s="260">
        <v>50.162842938685323</v>
      </c>
      <c r="F26" s="260">
        <v>52.15752874518693</v>
      </c>
      <c r="G26" s="260">
        <v>56.327091715565146</v>
      </c>
      <c r="H26" s="260">
        <v>59.747360234984413</v>
      </c>
      <c r="I26" s="260">
        <v>64.176138280836597</v>
      </c>
      <c r="J26" s="239">
        <v>64.407300591541585</v>
      </c>
      <c r="K26" s="239">
        <v>63.294875754629786</v>
      </c>
      <c r="L26" s="239">
        <v>67.395205435090915</v>
      </c>
      <c r="M26" s="239">
        <v>78.939141380167413</v>
      </c>
      <c r="N26" s="239">
        <v>91.31526450513843</v>
      </c>
      <c r="O26" s="239">
        <v>99.612404859401778</v>
      </c>
      <c r="P26" s="239">
        <v>110.12657026156589</v>
      </c>
      <c r="Q26" s="239">
        <v>112.29824298259388</v>
      </c>
      <c r="R26" s="239">
        <v>117.21592939873557</v>
      </c>
      <c r="S26" s="239">
        <v>118.57377697085778</v>
      </c>
      <c r="T26" s="239">
        <v>116.765952697892</v>
      </c>
      <c r="U26" s="239">
        <v>113.93367367554758</v>
      </c>
      <c r="V26" s="239">
        <v>110.95125016097751</v>
      </c>
      <c r="W26" s="239">
        <v>106.2316220950264</v>
      </c>
      <c r="X26" s="239">
        <v>118.95691596441773</v>
      </c>
      <c r="Y26" s="239">
        <v>113.474526048564</v>
      </c>
      <c r="Z26" s="239">
        <v>102.68370955385188</v>
      </c>
      <c r="AA26" s="239">
        <v>90.42875741021443</v>
      </c>
      <c r="AB26" s="241">
        <f t="shared" si="0"/>
        <v>-21.869485572379446</v>
      </c>
      <c r="AC26" s="241">
        <f t="shared" si="1"/>
        <v>57.969041516378958</v>
      </c>
    </row>
    <row r="27" spans="1:29" ht="13.15" customHeight="1">
      <c r="A27" s="238" t="s">
        <v>448</v>
      </c>
      <c r="B27" s="238" t="s">
        <v>449</v>
      </c>
      <c r="C27" s="260">
        <v>17.922542310566076</v>
      </c>
      <c r="D27" s="260">
        <v>17.495547470248727</v>
      </c>
      <c r="E27" s="260">
        <v>22.282006751787634</v>
      </c>
      <c r="F27" s="260">
        <v>20.472238821908302</v>
      </c>
      <c r="G27" s="260">
        <v>18.469139184284415</v>
      </c>
      <c r="H27" s="260">
        <v>16.172643289957286</v>
      </c>
      <c r="I27" s="260">
        <v>12.622201128699798</v>
      </c>
      <c r="J27" s="239">
        <v>8.3946403663609548</v>
      </c>
      <c r="K27" s="239">
        <v>7.3213614140654375</v>
      </c>
      <c r="L27" s="239">
        <v>9.0734205745697007</v>
      </c>
      <c r="M27" s="239">
        <v>17.620296470685947</v>
      </c>
      <c r="N27" s="239">
        <v>24.716983632008965</v>
      </c>
      <c r="O27" s="239">
        <v>28.067281607643785</v>
      </c>
      <c r="P27" s="239">
        <v>30.107022081335057</v>
      </c>
      <c r="Q27" s="239">
        <v>31.118892371410979</v>
      </c>
      <c r="R27" s="239">
        <v>31.201404648147069</v>
      </c>
      <c r="S27" s="239">
        <v>30.44070397843895</v>
      </c>
      <c r="T27" s="239">
        <v>29.097279893204121</v>
      </c>
      <c r="U27" s="239">
        <v>27.706073845810497</v>
      </c>
      <c r="V27" s="239">
        <v>28.688436342756489</v>
      </c>
      <c r="W27" s="239">
        <v>30.8993652994162</v>
      </c>
      <c r="X27" s="239">
        <v>40.495622536192386</v>
      </c>
      <c r="Y27" s="239">
        <v>43.230672449975316</v>
      </c>
      <c r="Z27" s="239">
        <v>42.120105876816346</v>
      </c>
      <c r="AA27" s="239">
        <v>42.104537862172855</v>
      </c>
      <c r="AB27" s="241">
        <f t="shared" si="0"/>
        <v>10.985645490761875</v>
      </c>
      <c r="AC27" s="241">
        <f t="shared" si="1"/>
        <v>9.6347832594267544</v>
      </c>
    </row>
    <row r="28" spans="1:29" ht="13.15" customHeight="1">
      <c r="A28" s="250" t="s">
        <v>450</v>
      </c>
      <c r="B28" s="250" t="s">
        <v>451</v>
      </c>
      <c r="C28" s="260">
        <v>18.456020139690711</v>
      </c>
      <c r="D28" s="260">
        <v>20.19036923161897</v>
      </c>
      <c r="E28" s="260">
        <v>21.214174931901418</v>
      </c>
      <c r="F28" s="260">
        <v>19.296425807444987</v>
      </c>
      <c r="G28" s="260">
        <v>20.295177410237379</v>
      </c>
      <c r="H28" s="260">
        <v>21.02582201475024</v>
      </c>
      <c r="I28" s="260">
        <v>21.307722103865203</v>
      </c>
      <c r="J28" s="260">
        <v>20.286451843758186</v>
      </c>
      <c r="K28" s="239">
        <v>16.253302382294933</v>
      </c>
      <c r="L28" s="260">
        <v>15.031490033675924</v>
      </c>
      <c r="M28" s="239">
        <v>22.037772499811609</v>
      </c>
      <c r="N28" s="239">
        <v>27.877883431158256</v>
      </c>
      <c r="O28" s="239">
        <v>34.234221987809327</v>
      </c>
      <c r="P28" s="239">
        <v>41.529376405369902</v>
      </c>
      <c r="Q28" s="239">
        <v>59.164070108458901</v>
      </c>
      <c r="R28" s="239">
        <v>64.020455636971477</v>
      </c>
      <c r="S28" s="239">
        <v>63.236512798131649</v>
      </c>
      <c r="T28" s="239">
        <v>62.5218677836314</v>
      </c>
      <c r="U28" s="239">
        <v>59.874957478504655</v>
      </c>
      <c r="V28" s="239">
        <v>52.969926796649538</v>
      </c>
      <c r="W28" s="239">
        <v>49.169063366316067</v>
      </c>
      <c r="X28" s="239">
        <v>56.224285228301177</v>
      </c>
      <c r="Y28" s="239">
        <v>55.31499771253263</v>
      </c>
      <c r="Z28" s="239">
        <v>54.692420152946461</v>
      </c>
      <c r="AA28" s="239">
        <v>51.237818836863113</v>
      </c>
      <c r="AB28" s="241">
        <f t="shared" si="0"/>
        <v>-7.9262512715957882</v>
      </c>
      <c r="AC28" s="241">
        <f t="shared" si="1"/>
        <v>22.232950597924916</v>
      </c>
    </row>
    <row r="29" spans="1:29" ht="13.15" customHeight="1">
      <c r="A29" s="250" t="s">
        <v>452</v>
      </c>
      <c r="B29" s="250" t="s">
        <v>453</v>
      </c>
      <c r="C29" s="260">
        <v>41.490505195270508</v>
      </c>
      <c r="D29" s="260">
        <v>42.904339118228229</v>
      </c>
      <c r="E29" s="260">
        <v>45.556844984980707</v>
      </c>
      <c r="F29" s="260">
        <v>32.312178948529109</v>
      </c>
      <c r="G29" s="260">
        <v>30.259556678396343</v>
      </c>
      <c r="H29" s="260">
        <v>30.901355730517508</v>
      </c>
      <c r="I29" s="260">
        <v>29.316737895549661</v>
      </c>
      <c r="J29" s="239">
        <v>28.56904720126338</v>
      </c>
      <c r="K29" s="239">
        <v>23.705387483209037</v>
      </c>
      <c r="L29" s="239">
        <v>23.461751537113223</v>
      </c>
      <c r="M29" s="239">
        <v>31.711604540465942</v>
      </c>
      <c r="N29" s="239">
        <v>36.708731832024526</v>
      </c>
      <c r="O29" s="239">
        <v>40.687426269902765</v>
      </c>
      <c r="P29" s="239">
        <v>44.995225668542041</v>
      </c>
      <c r="Q29" s="239">
        <v>47.689861165257959</v>
      </c>
      <c r="R29" s="239">
        <v>49.372471830130486</v>
      </c>
      <c r="S29" s="239">
        <v>47.17584661150115</v>
      </c>
      <c r="T29" s="239">
        <v>46.786512393778118</v>
      </c>
      <c r="U29" s="239">
        <v>45.649620293689772</v>
      </c>
      <c r="V29" s="239">
        <v>43.219286653470085</v>
      </c>
      <c r="W29" s="239">
        <v>43.120019038049662</v>
      </c>
      <c r="X29" s="239">
        <v>48.525136608545751</v>
      </c>
      <c r="Y29" s="239">
        <v>48.908297371518245</v>
      </c>
      <c r="Z29" s="239">
        <v>47.55914781367008</v>
      </c>
      <c r="AA29" s="239">
        <v>48.315596706446286</v>
      </c>
      <c r="AB29" s="241">
        <f t="shared" si="0"/>
        <v>0.62573554118832675</v>
      </c>
      <c r="AC29" s="241">
        <f t="shared" si="1"/>
        <v>12.683046720012932</v>
      </c>
    </row>
    <row r="30" spans="1:29" ht="13.15" customHeight="1">
      <c r="A30" s="250" t="s">
        <v>454</v>
      </c>
      <c r="B30" s="250" t="s">
        <v>455</v>
      </c>
      <c r="C30" s="260">
        <v>25.211209885883612</v>
      </c>
      <c r="D30" s="260">
        <v>22.626222632821548</v>
      </c>
      <c r="E30" s="260">
        <v>19.710537780144247</v>
      </c>
      <c r="F30" s="260">
        <v>16.261789275127995</v>
      </c>
      <c r="G30" s="260">
        <v>16.372912190041788</v>
      </c>
      <c r="H30" s="260">
        <v>12.397553247113221</v>
      </c>
      <c r="I30" s="260">
        <v>9.4196737638613932</v>
      </c>
      <c r="J30" s="239">
        <v>8.9783120541938324</v>
      </c>
      <c r="K30" s="239">
        <v>7.783105864994468</v>
      </c>
      <c r="L30" s="239">
        <v>6.6778891445691961</v>
      </c>
      <c r="M30" s="239">
        <v>12.483561229262389</v>
      </c>
      <c r="N30" s="239">
        <v>20.997943097684256</v>
      </c>
      <c r="O30" s="239">
        <v>22.138574789405784</v>
      </c>
      <c r="P30" s="239">
        <v>28.650849893700901</v>
      </c>
      <c r="Q30" s="239">
        <v>32.650112778075354</v>
      </c>
      <c r="R30" s="239">
        <v>37.217458890966945</v>
      </c>
      <c r="S30" s="239">
        <v>38.602801248382427</v>
      </c>
      <c r="T30" s="239">
        <v>40.733460969696402</v>
      </c>
      <c r="U30" s="239">
        <v>39.602858846670763</v>
      </c>
      <c r="V30" s="239">
        <v>40.674845303033571</v>
      </c>
      <c r="W30" s="239">
        <v>43.2353113811117</v>
      </c>
      <c r="X30" s="239">
        <v>50.416478063514489</v>
      </c>
      <c r="Y30" s="239">
        <v>51.301233297422456</v>
      </c>
      <c r="Z30" s="239">
        <v>54.839849092904061</v>
      </c>
      <c r="AA30" s="239">
        <v>57.416947168154543</v>
      </c>
      <c r="AB30" s="241">
        <f t="shared" si="0"/>
        <v>24.76683439007919</v>
      </c>
      <c r="AC30" s="241">
        <f t="shared" si="1"/>
        <v>12.389060618572906</v>
      </c>
    </row>
    <row r="31" spans="1:29" ht="13.15" customHeight="1">
      <c r="A31" s="251" t="s">
        <v>456</v>
      </c>
      <c r="B31" s="251" t="s">
        <v>457</v>
      </c>
      <c r="C31" s="244">
        <v>47.051362658184075</v>
      </c>
      <c r="D31" s="244">
        <v>35.87766749092561</v>
      </c>
      <c r="E31" s="244">
        <v>42.372650891461305</v>
      </c>
      <c r="F31" s="244">
        <v>40.971264070534509</v>
      </c>
      <c r="G31" s="244">
        <v>41.209123582314191</v>
      </c>
      <c r="H31" s="244">
        <v>40.349403320329209</v>
      </c>
      <c r="I31" s="244">
        <v>37.727457658936949</v>
      </c>
      <c r="J31" s="244">
        <v>33.182641406151902</v>
      </c>
      <c r="K31" s="244">
        <v>26.576096898201861</v>
      </c>
      <c r="L31" s="244">
        <v>22.340453879542988</v>
      </c>
      <c r="M31" s="244">
        <v>30.399690002814388</v>
      </c>
      <c r="N31" s="244">
        <v>29.18245796736857</v>
      </c>
      <c r="O31" s="244">
        <v>26.284104552440741</v>
      </c>
      <c r="P31" s="244">
        <v>26.520928097756691</v>
      </c>
      <c r="Q31" s="244">
        <v>28.653951707042673</v>
      </c>
      <c r="R31" s="244">
        <v>29.18616091124489</v>
      </c>
      <c r="S31" s="244">
        <v>30.587544374885749</v>
      </c>
      <c r="T31" s="244">
        <v>27.57811512027935</v>
      </c>
      <c r="U31" s="244">
        <v>23.873581905576636</v>
      </c>
      <c r="V31" s="244">
        <v>24.507740987827368</v>
      </c>
      <c r="W31" s="244">
        <v>21.713423537878732</v>
      </c>
      <c r="X31" s="244">
        <v>26.696181269023494</v>
      </c>
      <c r="Y31" s="244">
        <v>22.720392902153964</v>
      </c>
      <c r="Z31" s="244">
        <v>20.530373463384933</v>
      </c>
      <c r="AA31" s="244">
        <v>20.948775889383768</v>
      </c>
      <c r="AB31" s="245">
        <f t="shared" si="0"/>
        <v>-7.7051758176589047</v>
      </c>
      <c r="AC31" s="245">
        <f t="shared" si="1"/>
        <v>-14.450335972777818</v>
      </c>
    </row>
    <row r="32" spans="1:29" ht="13.15" hidden="1" customHeight="1">
      <c r="A32" s="265"/>
      <c r="B32" s="265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39" t="e">
        <f>VLOOKUP($B32,#REF!,60,0)</f>
        <v>#REF!</v>
      </c>
      <c r="V32" s="240" t="e">
        <f>VLOOKUP($B32,#REF!,61,0)</f>
        <v>#REF!</v>
      </c>
      <c r="W32" s="240" t="e">
        <f>VLOOKUP($B32,#REF!,62,0)</f>
        <v>#REF!</v>
      </c>
      <c r="X32" s="240"/>
      <c r="Y32" s="240"/>
      <c r="Z32" s="240"/>
      <c r="AA32" s="240"/>
      <c r="AB32" s="289">
        <f t="shared" si="0"/>
        <v>0</v>
      </c>
      <c r="AC32" s="289"/>
    </row>
    <row r="33" spans="1:29" s="233" customFormat="1" ht="13.15" customHeight="1">
      <c r="A33" s="302" t="s">
        <v>458</v>
      </c>
      <c r="B33" s="302" t="s">
        <v>459</v>
      </c>
      <c r="C33" s="252">
        <f t="shared" ref="C33:Y33" si="2">COUNT(C5:C31)</f>
        <v>27</v>
      </c>
      <c r="D33" s="252">
        <f t="shared" si="2"/>
        <v>27</v>
      </c>
      <c r="E33" s="252">
        <f t="shared" si="2"/>
        <v>27</v>
      </c>
      <c r="F33" s="252">
        <f t="shared" si="2"/>
        <v>27</v>
      </c>
      <c r="G33" s="252">
        <f t="shared" si="2"/>
        <v>27</v>
      </c>
      <c r="H33" s="252">
        <f t="shared" si="2"/>
        <v>27</v>
      </c>
      <c r="I33" s="252">
        <f t="shared" si="2"/>
        <v>27</v>
      </c>
      <c r="J33" s="252">
        <f t="shared" si="2"/>
        <v>27</v>
      </c>
      <c r="K33" s="252">
        <f t="shared" si="2"/>
        <v>27</v>
      </c>
      <c r="L33" s="252">
        <f t="shared" si="2"/>
        <v>27</v>
      </c>
      <c r="M33" s="252">
        <f t="shared" si="2"/>
        <v>27</v>
      </c>
      <c r="N33" s="252">
        <f t="shared" si="2"/>
        <v>27</v>
      </c>
      <c r="O33" s="252">
        <f t="shared" si="2"/>
        <v>27</v>
      </c>
      <c r="P33" s="252">
        <f t="shared" si="2"/>
        <v>27</v>
      </c>
      <c r="Q33" s="252">
        <f t="shared" si="2"/>
        <v>27</v>
      </c>
      <c r="R33" s="252">
        <f t="shared" si="2"/>
        <v>27</v>
      </c>
      <c r="S33" s="252">
        <f t="shared" si="2"/>
        <v>27</v>
      </c>
      <c r="T33" s="252">
        <f t="shared" si="2"/>
        <v>27</v>
      </c>
      <c r="U33" s="252">
        <f t="shared" si="2"/>
        <v>27</v>
      </c>
      <c r="V33" s="252">
        <f t="shared" si="2"/>
        <v>27</v>
      </c>
      <c r="W33" s="252">
        <f t="shared" si="2"/>
        <v>27</v>
      </c>
      <c r="X33" s="252">
        <f t="shared" si="2"/>
        <v>27</v>
      </c>
      <c r="Y33" s="252">
        <f t="shared" si="2"/>
        <v>27</v>
      </c>
      <c r="Z33" s="252">
        <f t="shared" ref="Z33:AA33" si="3">COUNT(Z5:Z31)</f>
        <v>27</v>
      </c>
      <c r="AA33" s="252">
        <f t="shared" si="3"/>
        <v>27</v>
      </c>
      <c r="AB33" s="303">
        <f>COUNT(AB5:AB31)</f>
        <v>27</v>
      </c>
      <c r="AC33" s="303">
        <f>COUNT(AC5:AC31)</f>
        <v>27</v>
      </c>
    </row>
    <row r="34" spans="1:29" s="233" customFormat="1" ht="13.15" customHeight="1">
      <c r="A34" s="304" t="s">
        <v>460</v>
      </c>
      <c r="B34" s="304" t="s">
        <v>461</v>
      </c>
      <c r="C34" s="305">
        <f t="shared" ref="C34:Y34" si="4">_xlfn.RANK.AVG(C29,C5:C31)</f>
        <v>15</v>
      </c>
      <c r="D34" s="305">
        <f t="shared" si="4"/>
        <v>15</v>
      </c>
      <c r="E34" s="305">
        <f t="shared" si="4"/>
        <v>12</v>
      </c>
      <c r="F34" s="305">
        <f t="shared" si="4"/>
        <v>17</v>
      </c>
      <c r="G34" s="305">
        <f t="shared" si="4"/>
        <v>16</v>
      </c>
      <c r="H34" s="305">
        <f t="shared" si="4"/>
        <v>17</v>
      </c>
      <c r="I34" s="305">
        <f t="shared" si="4"/>
        <v>17</v>
      </c>
      <c r="J34" s="305">
        <f t="shared" si="4"/>
        <v>14</v>
      </c>
      <c r="K34" s="305">
        <f t="shared" si="4"/>
        <v>15</v>
      </c>
      <c r="L34" s="305">
        <f t="shared" si="4"/>
        <v>16</v>
      </c>
      <c r="M34" s="305">
        <f t="shared" si="4"/>
        <v>16</v>
      </c>
      <c r="N34" s="305">
        <f t="shared" si="4"/>
        <v>16</v>
      </c>
      <c r="O34" s="305">
        <f t="shared" si="4"/>
        <v>16</v>
      </c>
      <c r="P34" s="305">
        <f t="shared" si="4"/>
        <v>16</v>
      </c>
      <c r="Q34" s="305">
        <f t="shared" si="4"/>
        <v>17</v>
      </c>
      <c r="R34" s="305">
        <f t="shared" si="4"/>
        <v>16</v>
      </c>
      <c r="S34" s="305">
        <f t="shared" si="4"/>
        <v>15</v>
      </c>
      <c r="T34" s="305">
        <f t="shared" si="4"/>
        <v>16</v>
      </c>
      <c r="U34" s="305">
        <f t="shared" si="4"/>
        <v>16</v>
      </c>
      <c r="V34" s="305">
        <f t="shared" si="4"/>
        <v>15</v>
      </c>
      <c r="W34" s="305">
        <f t="shared" si="4"/>
        <v>16</v>
      </c>
      <c r="X34" s="305">
        <f t="shared" si="4"/>
        <v>16</v>
      </c>
      <c r="Y34" s="305">
        <f t="shared" si="4"/>
        <v>14</v>
      </c>
      <c r="Z34" s="305">
        <f t="shared" ref="Z34:AA34" si="5">_xlfn.RANK.AVG(Z29,Z5:Z31)</f>
        <v>14</v>
      </c>
      <c r="AA34" s="305">
        <f t="shared" si="5"/>
        <v>13</v>
      </c>
      <c r="AB34" s="306">
        <f>_xlfn.RANK.AVG(AB29,AB5:AB31)</f>
        <v>10</v>
      </c>
      <c r="AC34" s="306">
        <f>_xlfn.RANK.AVG(AC29,AC5:AC31)</f>
        <v>17</v>
      </c>
    </row>
    <row r="35" spans="1:29" ht="13.15" customHeight="1">
      <c r="A35" s="210" t="s">
        <v>505</v>
      </c>
      <c r="B35" s="210"/>
      <c r="V35" s="47"/>
      <c r="AC35" s="37" t="s">
        <v>507</v>
      </c>
    </row>
    <row r="36" spans="1:29" ht="13.15" customHeight="1">
      <c r="A36" s="210" t="s">
        <v>467</v>
      </c>
      <c r="B36" s="210"/>
      <c r="V36" s="47"/>
      <c r="AC36" s="37" t="s">
        <v>508</v>
      </c>
    </row>
    <row r="37" spans="1:29" ht="13.15" customHeight="1">
      <c r="A37" s="210" t="s">
        <v>468</v>
      </c>
      <c r="B37" s="255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</row>
    <row r="38" spans="1:29" ht="13.15" customHeight="1">
      <c r="A38" s="255" t="s">
        <v>496</v>
      </c>
      <c r="B38" s="255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29" ht="13.15" customHeight="1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</row>
    <row r="40" spans="1:29" ht="13.15" customHeight="1">
      <c r="A40" s="210" t="s">
        <v>506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9" ht="13.15" customHeight="1">
      <c r="A41" s="210" t="s">
        <v>464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9" ht="13.15" customHeight="1">
      <c r="A42" s="255" t="s">
        <v>469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9" ht="13.15" customHeight="1">
      <c r="A43" s="255" t="s">
        <v>494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</sheetData>
  <pageMargins left="0.75" right="0.75" top="1" bottom="1" header="0.4921259845" footer="0.4921259845"/>
  <pageSetup paperSize="9" scale="6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K65"/>
  <sheetViews>
    <sheetView showGridLines="0" workbookViewId="0">
      <pane xSplit="2" topLeftCell="N1" activePane="topRight" state="frozen"/>
      <selection activeCell="A21" sqref="A21"/>
      <selection pane="topRight"/>
    </sheetView>
  </sheetViews>
  <sheetFormatPr defaultColWidth="8.85546875" defaultRowHeight="13.15" customHeight="1"/>
  <cols>
    <col min="1" max="1" width="14.28515625" style="46" customWidth="1"/>
    <col min="2" max="2" width="14.140625" style="46" customWidth="1"/>
    <col min="3" max="11" width="8.85546875" style="46"/>
    <col min="12" max="29" width="9.42578125" style="46" customWidth="1"/>
    <col min="30" max="34" width="9.28515625" style="46" customWidth="1"/>
    <col min="35" max="35" width="14.5703125" style="46" bestFit="1" customWidth="1"/>
    <col min="36" max="36" width="14.7109375" style="46" bestFit="1" customWidth="1"/>
    <col min="37" max="16384" width="8.85546875" style="46"/>
  </cols>
  <sheetData>
    <row r="1" spans="1:36" ht="16.5" customHeight="1">
      <c r="A1" s="10" t="s">
        <v>30</v>
      </c>
      <c r="B1" s="10"/>
      <c r="C1" s="10"/>
      <c r="D1" s="10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10"/>
      <c r="AC1" s="10"/>
      <c r="AD1" s="10"/>
      <c r="AE1" s="434" t="s">
        <v>405</v>
      </c>
      <c r="AF1" s="434"/>
      <c r="AG1" s="434"/>
      <c r="AH1" s="435"/>
      <c r="AI1" s="270"/>
      <c r="AJ1" s="13"/>
    </row>
    <row r="2" spans="1:36" ht="33.75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15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361">
        <v>2024</v>
      </c>
      <c r="AG2" s="361">
        <v>2025</v>
      </c>
      <c r="AH2" s="361">
        <v>2026</v>
      </c>
      <c r="AI2" s="283" t="s">
        <v>600</v>
      </c>
      <c r="AJ2" s="52" t="s">
        <v>601</v>
      </c>
    </row>
    <row r="3" spans="1:36" s="267" customFormat="1" ht="13.15" customHeight="1">
      <c r="A3" s="238" t="s">
        <v>488</v>
      </c>
      <c r="B3" s="238" t="s">
        <v>501</v>
      </c>
      <c r="C3" s="297">
        <v>46.3</v>
      </c>
      <c r="D3" s="297">
        <v>46.8</v>
      </c>
      <c r="E3" s="297">
        <v>46.7</v>
      </c>
      <c r="F3" s="297">
        <v>46.4</v>
      </c>
      <c r="G3" s="297">
        <v>46.9</v>
      </c>
      <c r="H3" s="297">
        <v>46.2</v>
      </c>
      <c r="I3" s="297">
        <v>45.5</v>
      </c>
      <c r="J3" s="271">
        <v>45</v>
      </c>
      <c r="K3" s="271">
        <v>45</v>
      </c>
      <c r="L3" s="271">
        <v>44.7</v>
      </c>
      <c r="M3" s="271">
        <v>44.8</v>
      </c>
      <c r="N3" s="271">
        <v>45.1</v>
      </c>
      <c r="O3" s="271">
        <v>45.2</v>
      </c>
      <c r="P3" s="271">
        <v>44.9</v>
      </c>
      <c r="Q3" s="271">
        <v>44.8</v>
      </c>
      <c r="R3" s="271">
        <v>44.7</v>
      </c>
      <c r="S3" s="271">
        <v>45.2</v>
      </c>
      <c r="T3" s="271">
        <v>46.2</v>
      </c>
      <c r="U3" s="271">
        <v>46.9</v>
      </c>
      <c r="V3" s="271">
        <v>46.8</v>
      </c>
      <c r="W3" s="271">
        <v>46.4</v>
      </c>
      <c r="X3" s="271">
        <v>46.2</v>
      </c>
      <c r="Y3" s="239">
        <v>46.1</v>
      </c>
      <c r="Z3" s="239">
        <v>46.3</v>
      </c>
      <c r="AA3" s="239">
        <v>46.2</v>
      </c>
      <c r="AB3" s="239">
        <v>46.2</v>
      </c>
      <c r="AC3" s="239">
        <v>46.5</v>
      </c>
      <c r="AD3" s="239">
        <v>46</v>
      </c>
      <c r="AE3" s="239">
        <v>45.5</v>
      </c>
      <c r="AF3" s="357">
        <v>46.1</v>
      </c>
      <c r="AG3" s="357">
        <v>46.3</v>
      </c>
      <c r="AH3" s="357">
        <v>46.2</v>
      </c>
      <c r="AI3" s="272">
        <f>AVERAGE(U3:AE3)</f>
        <v>46.281818181818181</v>
      </c>
      <c r="AJ3" s="248">
        <f>AVERAGE(J3:T3)</f>
        <v>45.054545454545455</v>
      </c>
    </row>
    <row r="4" spans="1:36" ht="13.15" customHeight="1">
      <c r="A4" s="250" t="s">
        <v>489</v>
      </c>
      <c r="B4" s="242" t="s">
        <v>482</v>
      </c>
      <c r="C4" s="249">
        <v>46</v>
      </c>
      <c r="D4" s="249">
        <v>46.3</v>
      </c>
      <c r="E4" s="249">
        <v>46.4</v>
      </c>
      <c r="F4" s="249">
        <v>46.1</v>
      </c>
      <c r="G4" s="249">
        <v>46.6</v>
      </c>
      <c r="H4" s="249">
        <v>46</v>
      </c>
      <c r="I4" s="260">
        <v>45.3</v>
      </c>
      <c r="J4" s="260">
        <v>44.9</v>
      </c>
      <c r="K4" s="239">
        <v>44.8</v>
      </c>
      <c r="L4" s="239">
        <v>44.5</v>
      </c>
      <c r="M4" s="239">
        <v>44.6</v>
      </c>
      <c r="N4" s="239">
        <v>45</v>
      </c>
      <c r="O4" s="239">
        <v>45.1</v>
      </c>
      <c r="P4" s="239">
        <v>44.9</v>
      </c>
      <c r="Q4" s="239">
        <v>44.9</v>
      </c>
      <c r="R4" s="239">
        <v>44.7</v>
      </c>
      <c r="S4" s="239">
        <v>45.3</v>
      </c>
      <c r="T4" s="239">
        <v>46.4</v>
      </c>
      <c r="U4" s="239">
        <v>47.1</v>
      </c>
      <c r="V4" s="239">
        <v>47</v>
      </c>
      <c r="W4" s="239">
        <v>46.6</v>
      </c>
      <c r="X4" s="239">
        <v>46.4</v>
      </c>
      <c r="Y4" s="239">
        <v>46.4</v>
      </c>
      <c r="Z4" s="239">
        <v>46.6</v>
      </c>
      <c r="AA4" s="239">
        <v>46.5</v>
      </c>
      <c r="AB4" s="239">
        <v>46.6</v>
      </c>
      <c r="AC4" s="239">
        <v>46.9</v>
      </c>
      <c r="AD4" s="239">
        <v>46.5</v>
      </c>
      <c r="AE4" s="239">
        <v>45.9</v>
      </c>
      <c r="AF4" s="357">
        <v>46.5</v>
      </c>
      <c r="AG4" s="357">
        <v>46.7</v>
      </c>
      <c r="AH4" s="357">
        <v>46.6</v>
      </c>
      <c r="AI4" s="268">
        <f t="shared" ref="AI4:AI31" si="0">AVERAGE(U4:AE4)</f>
        <v>46.590909090909093</v>
      </c>
      <c r="AJ4" s="248">
        <f t="shared" ref="AJ4:AJ31" si="1">AVERAGE(J4:T4)</f>
        <v>45.009090909090901</v>
      </c>
    </row>
    <row r="5" spans="1:36" ht="13.15" customHeight="1">
      <c r="A5" s="261" t="s">
        <v>406</v>
      </c>
      <c r="B5" s="246" t="s">
        <v>407</v>
      </c>
      <c r="C5" s="262">
        <v>48.1</v>
      </c>
      <c r="D5" s="262">
        <v>49</v>
      </c>
      <c r="E5" s="262">
        <v>49.5</v>
      </c>
      <c r="F5" s="262">
        <v>49.9</v>
      </c>
      <c r="G5" s="262">
        <v>49.8</v>
      </c>
      <c r="H5" s="262">
        <v>49.3</v>
      </c>
      <c r="I5" s="263">
        <v>49.6</v>
      </c>
      <c r="J5" s="263">
        <v>49.9</v>
      </c>
      <c r="K5" s="263">
        <v>49.2</v>
      </c>
      <c r="L5" s="263">
        <v>49.1</v>
      </c>
      <c r="M5" s="263">
        <v>49.1</v>
      </c>
      <c r="N5" s="263">
        <v>49</v>
      </c>
      <c r="O5" s="263">
        <v>48.6</v>
      </c>
      <c r="P5" s="263">
        <v>49.7</v>
      </c>
      <c r="Q5" s="263">
        <v>49.1</v>
      </c>
      <c r="R5" s="263">
        <v>49.8</v>
      </c>
      <c r="S5" s="263">
        <v>50.6</v>
      </c>
      <c r="T5" s="263">
        <v>51.9</v>
      </c>
      <c r="U5" s="263">
        <v>52.7</v>
      </c>
      <c r="V5" s="263">
        <v>52.2</v>
      </c>
      <c r="W5" s="263">
        <v>51.4</v>
      </c>
      <c r="X5" s="263">
        <v>50.9</v>
      </c>
      <c r="Y5" s="263">
        <v>51.5</v>
      </c>
      <c r="Z5" s="263">
        <v>51.4</v>
      </c>
      <c r="AA5" s="263">
        <v>49.7</v>
      </c>
      <c r="AB5" s="263">
        <v>49.4</v>
      </c>
      <c r="AC5" s="263">
        <v>49.5</v>
      </c>
      <c r="AD5" s="263">
        <v>48.6</v>
      </c>
      <c r="AE5" s="263">
        <v>49.1</v>
      </c>
      <c r="AF5" s="365">
        <v>49.2</v>
      </c>
      <c r="AG5" s="365">
        <v>48.9</v>
      </c>
      <c r="AH5" s="365">
        <v>48.7</v>
      </c>
      <c r="AI5" s="269">
        <f t="shared" si="0"/>
        <v>50.581818181818178</v>
      </c>
      <c r="AJ5" s="273">
        <f t="shared" si="1"/>
        <v>49.636363636363633</v>
      </c>
    </row>
    <row r="6" spans="1:36" ht="13.15" customHeight="1">
      <c r="A6" s="238" t="s">
        <v>408</v>
      </c>
      <c r="B6" s="238" t="s">
        <v>409</v>
      </c>
      <c r="C6" s="249">
        <v>26.3</v>
      </c>
      <c r="D6" s="249">
        <v>28.6</v>
      </c>
      <c r="E6" s="249">
        <v>33.299999999999997</v>
      </c>
      <c r="F6" s="249">
        <v>35.299999999999997</v>
      </c>
      <c r="G6" s="249">
        <v>41.6</v>
      </c>
      <c r="H6" s="249">
        <v>43.1</v>
      </c>
      <c r="I6" s="260">
        <v>41.3</v>
      </c>
      <c r="J6" s="260">
        <v>38</v>
      </c>
      <c r="K6" s="239">
        <v>38.5</v>
      </c>
      <c r="L6" s="239">
        <v>39.6</v>
      </c>
      <c r="M6" s="239">
        <v>38.4</v>
      </c>
      <c r="N6" s="239">
        <v>36.299999999999997</v>
      </c>
      <c r="O6" s="239">
        <v>37.700000000000003</v>
      </c>
      <c r="P6" s="239">
        <v>38.5</v>
      </c>
      <c r="Q6" s="239">
        <v>34.799999999999997</v>
      </c>
      <c r="R6" s="239">
        <v>32.5</v>
      </c>
      <c r="S6" s="239">
        <v>32</v>
      </c>
      <c r="T6" s="239">
        <v>33.5</v>
      </c>
      <c r="U6" s="239">
        <v>37</v>
      </c>
      <c r="V6" s="239">
        <v>37.799999999999997</v>
      </c>
      <c r="W6" s="239">
        <v>38.5</v>
      </c>
      <c r="X6" s="239">
        <v>35.1</v>
      </c>
      <c r="Y6" s="239">
        <v>36.4</v>
      </c>
      <c r="Z6" s="239">
        <v>38.700000000000003</v>
      </c>
      <c r="AA6" s="239">
        <v>38.6</v>
      </c>
      <c r="AB6" s="239">
        <v>37.5</v>
      </c>
      <c r="AC6" s="239">
        <v>37.5</v>
      </c>
      <c r="AD6" s="239">
        <v>38.299999999999997</v>
      </c>
      <c r="AE6" s="239">
        <v>36.799999999999997</v>
      </c>
      <c r="AF6" s="357">
        <v>37.799999999999997</v>
      </c>
      <c r="AG6" s="357">
        <v>38.5</v>
      </c>
      <c r="AH6" s="357">
        <v>38.799999999999997</v>
      </c>
      <c r="AI6" s="268">
        <f t="shared" si="0"/>
        <v>37.472727272727276</v>
      </c>
      <c r="AJ6" s="248">
        <f t="shared" si="1"/>
        <v>36.345454545454544</v>
      </c>
    </row>
    <row r="7" spans="1:36" ht="13.15" customHeight="1">
      <c r="A7" s="238" t="s">
        <v>410</v>
      </c>
      <c r="B7" s="238" t="s">
        <v>605</v>
      </c>
      <c r="C7" s="249">
        <v>40.5</v>
      </c>
      <c r="D7" s="249">
        <v>38.5</v>
      </c>
      <c r="E7" s="249">
        <v>38.200000000000003</v>
      </c>
      <c r="F7" s="249">
        <v>37.5</v>
      </c>
      <c r="G7" s="249">
        <v>37.799999999999997</v>
      </c>
      <c r="H7" s="249">
        <v>37</v>
      </c>
      <c r="I7" s="260">
        <v>37.299999999999997</v>
      </c>
      <c r="J7" s="260">
        <v>38.1</v>
      </c>
      <c r="K7" s="239">
        <v>42.1</v>
      </c>
      <c r="L7" s="239">
        <v>39.799999999999997</v>
      </c>
      <c r="M7" s="239">
        <v>39.299999999999997</v>
      </c>
      <c r="N7" s="239">
        <v>39.299999999999997</v>
      </c>
      <c r="O7" s="239">
        <v>39.799999999999997</v>
      </c>
      <c r="P7" s="239">
        <v>38.9</v>
      </c>
      <c r="Q7" s="239">
        <v>39</v>
      </c>
      <c r="R7" s="239">
        <v>39.1</v>
      </c>
      <c r="S7" s="239">
        <v>40.1</v>
      </c>
      <c r="T7" s="239">
        <v>40.5</v>
      </c>
      <c r="U7" s="239">
        <v>41.1</v>
      </c>
      <c r="V7" s="239">
        <v>40.200000000000003</v>
      </c>
      <c r="W7" s="239">
        <v>41</v>
      </c>
      <c r="X7" s="239">
        <v>40.1</v>
      </c>
      <c r="Y7" s="239">
        <v>39.9</v>
      </c>
      <c r="Z7" s="239">
        <v>41</v>
      </c>
      <c r="AA7" s="239">
        <v>40.700000000000003</v>
      </c>
      <c r="AB7" s="239">
        <v>40.6</v>
      </c>
      <c r="AC7" s="239">
        <v>40.1</v>
      </c>
      <c r="AD7" s="239">
        <v>39.9</v>
      </c>
      <c r="AE7" s="239">
        <v>40.1</v>
      </c>
      <c r="AF7" s="357">
        <v>40.700000000000003</v>
      </c>
      <c r="AG7" s="357">
        <v>40.700000000000003</v>
      </c>
      <c r="AH7" s="357">
        <v>40.299999999999997</v>
      </c>
      <c r="AI7" s="268">
        <f t="shared" si="0"/>
        <v>40.427272727272729</v>
      </c>
      <c r="AJ7" s="248">
        <f t="shared" si="1"/>
        <v>39.63636363636364</v>
      </c>
    </row>
    <row r="8" spans="1:36" ht="13.15" customHeight="1">
      <c r="A8" s="238" t="s">
        <v>412</v>
      </c>
      <c r="B8" s="238" t="s">
        <v>413</v>
      </c>
      <c r="C8" s="249">
        <v>55.2</v>
      </c>
      <c r="D8" s="249">
        <v>55.8</v>
      </c>
      <c r="E8" s="249">
        <v>55</v>
      </c>
      <c r="F8" s="249">
        <v>55.3</v>
      </c>
      <c r="G8" s="249">
        <v>55.7</v>
      </c>
      <c r="H8" s="249">
        <v>54.7</v>
      </c>
      <c r="I8" s="260">
        <v>54.1</v>
      </c>
      <c r="J8" s="260">
        <v>53.3</v>
      </c>
      <c r="K8" s="239">
        <v>53.6</v>
      </c>
      <c r="L8" s="239">
        <v>55</v>
      </c>
      <c r="M8" s="239">
        <v>56.3</v>
      </c>
      <c r="N8" s="239">
        <v>55</v>
      </c>
      <c r="O8" s="239">
        <v>54.8</v>
      </c>
      <c r="P8" s="239">
        <v>53.7</v>
      </c>
      <c r="Q8" s="239">
        <v>53.6</v>
      </c>
      <c r="R8" s="239">
        <v>54</v>
      </c>
      <c r="S8" s="239">
        <v>54.5</v>
      </c>
      <c r="T8" s="239">
        <v>54.7</v>
      </c>
      <c r="U8" s="239">
        <v>54.6</v>
      </c>
      <c r="V8" s="239">
        <v>56.5</v>
      </c>
      <c r="W8" s="239">
        <v>53.5</v>
      </c>
      <c r="X8" s="239">
        <v>52.7</v>
      </c>
      <c r="Y8" s="239">
        <v>52.3</v>
      </c>
      <c r="Z8" s="239">
        <v>51.6</v>
      </c>
      <c r="AA8" s="239">
        <v>54.1</v>
      </c>
      <c r="AB8" s="239">
        <v>53.7</v>
      </c>
      <c r="AC8" s="239">
        <v>53.5</v>
      </c>
      <c r="AD8" s="239">
        <v>48.3</v>
      </c>
      <c r="AE8" s="239">
        <v>50.1</v>
      </c>
      <c r="AF8" s="357">
        <v>50.2</v>
      </c>
      <c r="AG8" s="357">
        <v>49.7</v>
      </c>
      <c r="AH8" s="357">
        <v>49.7</v>
      </c>
      <c r="AI8" s="268">
        <f t="shared" si="0"/>
        <v>52.809090909090919</v>
      </c>
      <c r="AJ8" s="248">
        <f t="shared" si="1"/>
        <v>54.409090909090907</v>
      </c>
    </row>
    <row r="9" spans="1:36" ht="13.15" customHeight="1">
      <c r="A9" s="250" t="s">
        <v>414</v>
      </c>
      <c r="B9" s="250" t="s">
        <v>415</v>
      </c>
      <c r="C9" s="249">
        <v>45.8</v>
      </c>
      <c r="D9" s="249">
        <v>45.9</v>
      </c>
      <c r="E9" s="249">
        <v>45.7</v>
      </c>
      <c r="F9" s="249">
        <v>45.6</v>
      </c>
      <c r="G9" s="249">
        <v>46.6</v>
      </c>
      <c r="H9" s="249">
        <v>46.3</v>
      </c>
      <c r="I9" s="260">
        <v>44.5</v>
      </c>
      <c r="J9" s="260">
        <v>44.2</v>
      </c>
      <c r="K9" s="239">
        <v>44.7</v>
      </c>
      <c r="L9" s="239">
        <v>43.6</v>
      </c>
      <c r="M9" s="239">
        <v>43.5</v>
      </c>
      <c r="N9" s="239">
        <v>43.6</v>
      </c>
      <c r="O9" s="239">
        <v>43.7</v>
      </c>
      <c r="P9" s="239">
        <v>44.2</v>
      </c>
      <c r="Q9" s="239">
        <v>45.1</v>
      </c>
      <c r="R9" s="239">
        <v>43.7</v>
      </c>
      <c r="S9" s="239">
        <v>44.4</v>
      </c>
      <c r="T9" s="239">
        <v>45</v>
      </c>
      <c r="U9" s="239">
        <v>45.3</v>
      </c>
      <c r="V9" s="239">
        <v>45.2</v>
      </c>
      <c r="W9" s="239">
        <v>45.4</v>
      </c>
      <c r="X9" s="239">
        <v>45.9</v>
      </c>
      <c r="Y9" s="239">
        <v>45.9</v>
      </c>
      <c r="Z9" s="239">
        <v>46.6</v>
      </c>
      <c r="AA9" s="239">
        <v>46.9</v>
      </c>
      <c r="AB9" s="239">
        <v>46.7</v>
      </c>
      <c r="AC9" s="239">
        <v>47.5</v>
      </c>
      <c r="AD9" s="239">
        <v>46.9</v>
      </c>
      <c r="AE9" s="239">
        <v>45.8</v>
      </c>
      <c r="AF9" s="357">
        <v>46.8</v>
      </c>
      <c r="AG9" s="357">
        <v>47.2</v>
      </c>
      <c r="AH9" s="357">
        <v>47.2</v>
      </c>
      <c r="AI9" s="268">
        <f t="shared" si="0"/>
        <v>46.190909090909088</v>
      </c>
      <c r="AJ9" s="248">
        <f t="shared" si="1"/>
        <v>44.154545454545456</v>
      </c>
    </row>
    <row r="10" spans="1:36" ht="13.15" customHeight="1">
      <c r="A10" s="250" t="s">
        <v>416</v>
      </c>
      <c r="B10" s="250" t="s">
        <v>417</v>
      </c>
      <c r="C10" s="249">
        <v>40.700000000000003</v>
      </c>
      <c r="D10" s="249">
        <v>38.6</v>
      </c>
      <c r="E10" s="249">
        <v>38.9</v>
      </c>
      <c r="F10" s="249">
        <v>38.299999999999997</v>
      </c>
      <c r="G10" s="249">
        <v>36.799999999999997</v>
      </c>
      <c r="H10" s="249">
        <v>36.299999999999997</v>
      </c>
      <c r="I10" s="260">
        <v>35.6</v>
      </c>
      <c r="J10" s="260">
        <v>36.299999999999997</v>
      </c>
      <c r="K10" s="239">
        <v>36.9</v>
      </c>
      <c r="L10" s="239">
        <v>36.5</v>
      </c>
      <c r="M10" s="239">
        <v>34.9</v>
      </c>
      <c r="N10" s="239">
        <v>36.299999999999997</v>
      </c>
      <c r="O10" s="239">
        <v>36.5</v>
      </c>
      <c r="P10" s="239">
        <v>36.9</v>
      </c>
      <c r="Q10" s="239">
        <v>43.4</v>
      </c>
      <c r="R10" s="239">
        <v>40.299999999999997</v>
      </c>
      <c r="S10" s="239">
        <v>38.200000000000003</v>
      </c>
      <c r="T10" s="239">
        <v>39</v>
      </c>
      <c r="U10" s="239">
        <v>38.1</v>
      </c>
      <c r="V10" s="239">
        <v>38.4</v>
      </c>
      <c r="W10" s="239">
        <v>39.5</v>
      </c>
      <c r="X10" s="239">
        <v>38.799999999999997</v>
      </c>
      <c r="Y10" s="239">
        <v>38.299999999999997</v>
      </c>
      <c r="Z10" s="239">
        <v>38.200000000000003</v>
      </c>
      <c r="AA10" s="239">
        <v>39</v>
      </c>
      <c r="AB10" s="239">
        <v>39.299999999999997</v>
      </c>
      <c r="AC10" s="239">
        <v>39.5</v>
      </c>
      <c r="AD10" s="239">
        <v>38.9</v>
      </c>
      <c r="AE10" s="239">
        <v>40.4</v>
      </c>
      <c r="AF10" s="357">
        <v>41.7</v>
      </c>
      <c r="AG10" s="357">
        <v>43.2</v>
      </c>
      <c r="AH10" s="357">
        <v>43.5</v>
      </c>
      <c r="AI10" s="268">
        <f t="shared" si="0"/>
        <v>38.945454545454545</v>
      </c>
      <c r="AJ10" s="248">
        <f t="shared" si="1"/>
        <v>37.745454545454542</v>
      </c>
    </row>
    <row r="11" spans="1:36" ht="13.15" customHeight="1">
      <c r="A11" s="250" t="s">
        <v>418</v>
      </c>
      <c r="B11" s="250" t="s">
        <v>419</v>
      </c>
      <c r="C11" s="249">
        <v>38.299999999999997</v>
      </c>
      <c r="D11" s="249">
        <v>38.4</v>
      </c>
      <c r="E11" s="249">
        <v>37.5</v>
      </c>
      <c r="F11" s="249">
        <v>36.200000000000003</v>
      </c>
      <c r="G11" s="249">
        <v>36</v>
      </c>
      <c r="H11" s="249">
        <v>35.4</v>
      </c>
      <c r="I11" s="260">
        <v>33.1</v>
      </c>
      <c r="J11" s="260">
        <v>32.4</v>
      </c>
      <c r="K11" s="239">
        <v>33</v>
      </c>
      <c r="L11" s="239">
        <v>34.1</v>
      </c>
      <c r="M11" s="239">
        <v>34.6</v>
      </c>
      <c r="N11" s="239">
        <v>36.299999999999997</v>
      </c>
      <c r="O11" s="239">
        <v>35.9</v>
      </c>
      <c r="P11" s="239">
        <v>34.5</v>
      </c>
      <c r="Q11" s="239">
        <v>33</v>
      </c>
      <c r="R11" s="239">
        <v>32.799999999999997</v>
      </c>
      <c r="S11" s="239">
        <v>33.299999999999997</v>
      </c>
      <c r="T11" s="239">
        <v>33.799999999999997</v>
      </c>
      <c r="U11" s="239">
        <v>33.5</v>
      </c>
      <c r="V11" s="239">
        <v>33</v>
      </c>
      <c r="W11" s="239">
        <v>26.1</v>
      </c>
      <c r="X11" s="239">
        <v>26.7</v>
      </c>
      <c r="Y11" s="239">
        <v>25</v>
      </c>
      <c r="Z11" s="239">
        <v>24.9</v>
      </c>
      <c r="AA11" s="239">
        <v>24.3</v>
      </c>
      <c r="AB11" s="239">
        <v>21.8</v>
      </c>
      <c r="AC11" s="239">
        <v>22.2</v>
      </c>
      <c r="AD11" s="239">
        <v>22.2</v>
      </c>
      <c r="AE11" s="239">
        <v>24.2</v>
      </c>
      <c r="AF11" s="357">
        <v>28.4</v>
      </c>
      <c r="AG11" s="357">
        <v>25.7</v>
      </c>
      <c r="AH11" s="357">
        <v>25.5</v>
      </c>
      <c r="AI11" s="268">
        <f t="shared" si="0"/>
        <v>25.809090909090912</v>
      </c>
      <c r="AJ11" s="248">
        <f t="shared" si="1"/>
        <v>33.972727272727269</v>
      </c>
    </row>
    <row r="12" spans="1:36" ht="13.15" customHeight="1">
      <c r="A12" s="250" t="s">
        <v>420</v>
      </c>
      <c r="B12" s="250" t="s">
        <v>421</v>
      </c>
      <c r="C12" s="249">
        <v>36.799999999999997</v>
      </c>
      <c r="D12" s="249">
        <v>37.799999999999997</v>
      </c>
      <c r="E12" s="249">
        <v>38.799999999999997</v>
      </c>
      <c r="F12" s="249">
        <v>40.200000000000003</v>
      </c>
      <c r="G12" s="249">
        <v>42</v>
      </c>
      <c r="H12" s="249">
        <v>43.9</v>
      </c>
      <c r="I12" s="260">
        <v>41.8</v>
      </c>
      <c r="J12" s="260">
        <v>40.9</v>
      </c>
      <c r="K12" s="239">
        <v>39.799999999999997</v>
      </c>
      <c r="L12" s="239">
        <v>39.799999999999997</v>
      </c>
      <c r="M12" s="239">
        <v>40.299999999999997</v>
      </c>
      <c r="N12" s="239">
        <v>39.799999999999997</v>
      </c>
      <c r="O12" s="239">
        <v>41</v>
      </c>
      <c r="P12" s="239">
        <v>41.2</v>
      </c>
      <c r="Q12" s="239">
        <v>39.4</v>
      </c>
      <c r="R12" s="239">
        <v>41.7</v>
      </c>
      <c r="S12" s="239">
        <v>44.6</v>
      </c>
      <c r="T12" s="239">
        <v>48.6</v>
      </c>
      <c r="U12" s="239">
        <v>50.3</v>
      </c>
      <c r="V12" s="239">
        <v>47.7</v>
      </c>
      <c r="W12" s="239">
        <v>48.9</v>
      </c>
      <c r="X12" s="239">
        <v>50.5</v>
      </c>
      <c r="Y12" s="239">
        <v>49.3</v>
      </c>
      <c r="Z12" s="239">
        <v>49.5</v>
      </c>
      <c r="AA12" s="239">
        <v>48.5</v>
      </c>
      <c r="AB12" s="239">
        <v>49.7</v>
      </c>
      <c r="AC12" s="239">
        <v>49.8</v>
      </c>
      <c r="AD12" s="239">
        <v>50.4</v>
      </c>
      <c r="AE12" s="239">
        <v>48.2</v>
      </c>
      <c r="AF12" s="357">
        <v>48.1</v>
      </c>
      <c r="AG12" s="357">
        <v>47.4</v>
      </c>
      <c r="AH12" s="357">
        <v>47.8</v>
      </c>
      <c r="AI12" s="268">
        <f t="shared" si="0"/>
        <v>49.345454545454544</v>
      </c>
      <c r="AJ12" s="248">
        <f t="shared" si="1"/>
        <v>41.554545454545455</v>
      </c>
    </row>
    <row r="13" spans="1:36" ht="13.15" customHeight="1">
      <c r="A13" s="250" t="s">
        <v>422</v>
      </c>
      <c r="B13" s="250" t="s">
        <v>423</v>
      </c>
      <c r="C13" s="249">
        <v>37.299999999999997</v>
      </c>
      <c r="D13" s="249">
        <v>37</v>
      </c>
      <c r="E13" s="249">
        <v>37.6</v>
      </c>
      <c r="F13" s="249">
        <v>38.299999999999997</v>
      </c>
      <c r="G13" s="249">
        <v>38.700000000000003</v>
      </c>
      <c r="H13" s="249">
        <v>37.9</v>
      </c>
      <c r="I13" s="260">
        <v>37.9</v>
      </c>
      <c r="J13" s="260">
        <v>38.299999999999997</v>
      </c>
      <c r="K13" s="239">
        <v>38</v>
      </c>
      <c r="L13" s="239">
        <v>38.700000000000003</v>
      </c>
      <c r="M13" s="239">
        <v>39.700000000000003</v>
      </c>
      <c r="N13" s="239">
        <v>40.5</v>
      </c>
      <c r="O13" s="239">
        <v>41.1</v>
      </c>
      <c r="P13" s="239">
        <v>36.799999999999997</v>
      </c>
      <c r="Q13" s="239">
        <v>34.799999999999997</v>
      </c>
      <c r="R13" s="239">
        <v>36.4</v>
      </c>
      <c r="S13" s="239">
        <v>36.200000000000003</v>
      </c>
      <c r="T13" s="239">
        <v>37.700000000000003</v>
      </c>
      <c r="U13" s="239">
        <v>38.700000000000003</v>
      </c>
      <c r="V13" s="239">
        <v>39</v>
      </c>
      <c r="W13" s="239">
        <v>38.4</v>
      </c>
      <c r="X13" s="239">
        <v>37.9</v>
      </c>
      <c r="Y13" s="239">
        <v>37.9</v>
      </c>
      <c r="Z13" s="239">
        <v>39</v>
      </c>
      <c r="AA13" s="239">
        <v>39</v>
      </c>
      <c r="AB13" s="239">
        <v>41.5</v>
      </c>
      <c r="AC13" s="239">
        <v>42.8</v>
      </c>
      <c r="AD13" s="239">
        <v>41.8</v>
      </c>
      <c r="AE13" s="239">
        <v>41.9</v>
      </c>
      <c r="AF13" s="357">
        <v>42.4</v>
      </c>
      <c r="AG13" s="357">
        <v>42.8</v>
      </c>
      <c r="AH13" s="357">
        <v>42.9</v>
      </c>
      <c r="AI13" s="268">
        <f t="shared" si="0"/>
        <v>39.809090909090905</v>
      </c>
      <c r="AJ13" s="248">
        <f t="shared" si="1"/>
        <v>38.018181818181809</v>
      </c>
    </row>
    <row r="14" spans="1:36" ht="13.15" customHeight="1">
      <c r="A14" s="250" t="s">
        <v>424</v>
      </c>
      <c r="B14" s="250" t="s">
        <v>425</v>
      </c>
      <c r="C14" s="249">
        <v>50.9</v>
      </c>
      <c r="D14" s="249">
        <v>52.1</v>
      </c>
      <c r="E14" s="249">
        <v>51.9</v>
      </c>
      <c r="F14" s="249">
        <v>51.6</v>
      </c>
      <c r="G14" s="249">
        <v>52.1</v>
      </c>
      <c r="H14" s="249">
        <v>51.3</v>
      </c>
      <c r="I14" s="260">
        <v>51.4</v>
      </c>
      <c r="J14" s="260">
        <v>50.7</v>
      </c>
      <c r="K14" s="239">
        <v>50.3</v>
      </c>
      <c r="L14" s="239">
        <v>50.4</v>
      </c>
      <c r="M14" s="239">
        <v>50.8</v>
      </c>
      <c r="N14" s="239">
        <v>51.1</v>
      </c>
      <c r="O14" s="239">
        <v>50.6</v>
      </c>
      <c r="P14" s="239">
        <v>50.8</v>
      </c>
      <c r="Q14" s="239">
        <v>50.6</v>
      </c>
      <c r="R14" s="239">
        <v>50.6</v>
      </c>
      <c r="S14" s="239">
        <v>51.7</v>
      </c>
      <c r="T14" s="239">
        <v>52.7</v>
      </c>
      <c r="U14" s="239">
        <v>53.7</v>
      </c>
      <c r="V14" s="239">
        <v>53.8</v>
      </c>
      <c r="W14" s="239">
        <v>53.7</v>
      </c>
      <c r="X14" s="239">
        <v>53.6</v>
      </c>
      <c r="Y14" s="239">
        <v>54.3</v>
      </c>
      <c r="Z14" s="239">
        <v>54</v>
      </c>
      <c r="AA14" s="239">
        <v>53</v>
      </c>
      <c r="AB14" s="239">
        <v>52.8</v>
      </c>
      <c r="AC14" s="239">
        <v>52.9</v>
      </c>
      <c r="AD14" s="239">
        <v>53.7</v>
      </c>
      <c r="AE14" s="239">
        <v>51.6</v>
      </c>
      <c r="AF14" s="357">
        <v>51.3</v>
      </c>
      <c r="AG14" s="357">
        <v>52.1</v>
      </c>
      <c r="AH14" s="357">
        <v>51.9</v>
      </c>
      <c r="AI14" s="268">
        <f t="shared" si="0"/>
        <v>53.372727272727275</v>
      </c>
      <c r="AJ14" s="248">
        <f t="shared" si="1"/>
        <v>50.936363636363645</v>
      </c>
    </row>
    <row r="15" spans="1:36" ht="13.15" customHeight="1">
      <c r="A15" s="250" t="s">
        <v>426</v>
      </c>
      <c r="B15" s="250" t="s">
        <v>427</v>
      </c>
      <c r="C15" s="249">
        <v>57.4</v>
      </c>
      <c r="D15" s="249">
        <v>52.2</v>
      </c>
      <c r="E15" s="249">
        <v>55.2</v>
      </c>
      <c r="F15" s="249">
        <v>53.6</v>
      </c>
      <c r="G15" s="249">
        <v>47.7</v>
      </c>
      <c r="H15" s="249">
        <v>45.7</v>
      </c>
      <c r="I15" s="260">
        <v>46.1</v>
      </c>
      <c r="J15" s="260">
        <v>44.6</v>
      </c>
      <c r="K15" s="239">
        <v>45.1</v>
      </c>
      <c r="L15" s="239">
        <v>43.3</v>
      </c>
      <c r="M15" s="239">
        <v>43.4</v>
      </c>
      <c r="N15" s="239">
        <v>42.7</v>
      </c>
      <c r="O15" s="239">
        <v>44.2</v>
      </c>
      <c r="P15" s="239">
        <v>43.9</v>
      </c>
      <c r="Q15" s="239">
        <v>42.2</v>
      </c>
      <c r="R15" s="239">
        <v>41.5</v>
      </c>
      <c r="S15" s="239">
        <v>41</v>
      </c>
      <c r="T15" s="239">
        <v>41.8</v>
      </c>
      <c r="U15" s="239">
        <v>42.4</v>
      </c>
      <c r="V15" s="239">
        <v>43.6</v>
      </c>
      <c r="W15" s="239">
        <v>44.1</v>
      </c>
      <c r="X15" s="239">
        <v>44.8</v>
      </c>
      <c r="Y15" s="239">
        <v>44.8</v>
      </c>
      <c r="Z15" s="239">
        <v>45.1</v>
      </c>
      <c r="AA15" s="239">
        <v>46.5</v>
      </c>
      <c r="AB15" s="239">
        <v>46.4</v>
      </c>
      <c r="AC15" s="239">
        <v>45.5</v>
      </c>
      <c r="AD15" s="239">
        <v>45</v>
      </c>
      <c r="AE15" s="239">
        <v>45.8</v>
      </c>
      <c r="AF15" s="357">
        <v>45.4</v>
      </c>
      <c r="AG15" s="357">
        <v>46.3</v>
      </c>
      <c r="AH15" s="357">
        <v>46.4</v>
      </c>
      <c r="AI15" s="268">
        <f t="shared" si="0"/>
        <v>44.909090909090907</v>
      </c>
      <c r="AJ15" s="248">
        <f t="shared" si="1"/>
        <v>43.063636363636363</v>
      </c>
    </row>
    <row r="16" spans="1:36" ht="13.15" customHeight="1">
      <c r="A16" s="250" t="s">
        <v>428</v>
      </c>
      <c r="B16" s="250" t="s">
        <v>429</v>
      </c>
      <c r="C16" s="249">
        <v>44.2</v>
      </c>
      <c r="D16" s="249">
        <v>44.7</v>
      </c>
      <c r="E16" s="249">
        <v>46.3</v>
      </c>
      <c r="F16" s="249">
        <v>45</v>
      </c>
      <c r="G16" s="249">
        <v>45.3</v>
      </c>
      <c r="H16" s="249">
        <v>43.9</v>
      </c>
      <c r="I16" s="260">
        <v>44</v>
      </c>
      <c r="J16" s="260">
        <v>43.6</v>
      </c>
      <c r="K16" s="239">
        <v>43.7</v>
      </c>
      <c r="L16" s="239">
        <v>43.2</v>
      </c>
      <c r="M16" s="239">
        <v>43</v>
      </c>
      <c r="N16" s="239">
        <v>44</v>
      </c>
      <c r="O16" s="239">
        <v>45.3</v>
      </c>
      <c r="P16" s="239">
        <v>45.2</v>
      </c>
      <c r="Q16" s="239">
        <v>46</v>
      </c>
      <c r="R16" s="239">
        <v>45.6</v>
      </c>
      <c r="S16" s="239">
        <v>45.5</v>
      </c>
      <c r="T16" s="239">
        <v>47.5</v>
      </c>
      <c r="U16" s="239">
        <v>48</v>
      </c>
      <c r="V16" s="239">
        <v>47.9</v>
      </c>
      <c r="W16" s="239">
        <v>47.8</v>
      </c>
      <c r="X16" s="239">
        <v>46.6</v>
      </c>
      <c r="Y16" s="239">
        <v>46.3</v>
      </c>
      <c r="Z16" s="239">
        <v>46.1</v>
      </c>
      <c r="AA16" s="239">
        <v>47</v>
      </c>
      <c r="AB16" s="239">
        <v>47.4</v>
      </c>
      <c r="AC16" s="239">
        <v>47.2</v>
      </c>
      <c r="AD16" s="239">
        <v>46.8</v>
      </c>
      <c r="AE16" s="239">
        <v>46.6</v>
      </c>
      <c r="AF16" s="357">
        <v>46.9</v>
      </c>
      <c r="AG16" s="357">
        <v>47.7</v>
      </c>
      <c r="AH16" s="357">
        <v>47.7</v>
      </c>
      <c r="AI16" s="268">
        <f t="shared" si="0"/>
        <v>47.063636363636355</v>
      </c>
      <c r="AJ16" s="248">
        <f t="shared" si="1"/>
        <v>44.781818181818181</v>
      </c>
    </row>
    <row r="17" spans="1:36" ht="13.15" customHeight="1">
      <c r="A17" s="250" t="s">
        <v>430</v>
      </c>
      <c r="B17" s="250" t="s">
        <v>430</v>
      </c>
      <c r="C17" s="249">
        <v>32.200000000000003</v>
      </c>
      <c r="D17" s="249">
        <v>32</v>
      </c>
      <c r="E17" s="249">
        <v>31.5</v>
      </c>
      <c r="F17" s="249">
        <v>32.6</v>
      </c>
      <c r="G17" s="249">
        <v>32.4</v>
      </c>
      <c r="H17" s="249">
        <v>34.6</v>
      </c>
      <c r="I17" s="260">
        <v>35.4</v>
      </c>
      <c r="J17" s="260">
        <v>35.200000000000003</v>
      </c>
      <c r="K17" s="239">
        <v>37.200000000000003</v>
      </c>
      <c r="L17" s="239">
        <v>37.299999999999997</v>
      </c>
      <c r="M17" s="239">
        <v>39.4</v>
      </c>
      <c r="N17" s="239">
        <v>40</v>
      </c>
      <c r="O17" s="239">
        <v>43.3</v>
      </c>
      <c r="P17" s="239">
        <v>41.5</v>
      </c>
      <c r="Q17" s="239">
        <v>39.299999999999997</v>
      </c>
      <c r="R17" s="239">
        <v>39.4</v>
      </c>
      <c r="S17" s="239">
        <v>39</v>
      </c>
      <c r="T17" s="239">
        <v>39.299999999999997</v>
      </c>
      <c r="U17" s="239">
        <v>40.700000000000003</v>
      </c>
      <c r="V17" s="239">
        <v>43.3</v>
      </c>
      <c r="W17" s="239">
        <v>42.3</v>
      </c>
      <c r="X17" s="239">
        <v>40.1</v>
      </c>
      <c r="Y17" s="239">
        <v>40.6</v>
      </c>
      <c r="Z17" s="239">
        <v>40.9</v>
      </c>
      <c r="AA17" s="239">
        <v>41.3</v>
      </c>
      <c r="AB17" s="239">
        <v>40.4</v>
      </c>
      <c r="AC17" s="239">
        <v>41</v>
      </c>
      <c r="AD17" s="239">
        <v>40.6</v>
      </c>
      <c r="AE17" s="239">
        <v>43.9</v>
      </c>
      <c r="AF17" s="357">
        <v>43.8</v>
      </c>
      <c r="AG17" s="357">
        <v>43.2</v>
      </c>
      <c r="AH17" s="357">
        <v>42.5</v>
      </c>
      <c r="AI17" s="268">
        <f t="shared" si="0"/>
        <v>41.372727272727268</v>
      </c>
      <c r="AJ17" s="248">
        <f t="shared" si="1"/>
        <v>39.172727272727272</v>
      </c>
    </row>
    <row r="18" spans="1:36" ht="13.15" customHeight="1">
      <c r="A18" s="250" t="s">
        <v>431</v>
      </c>
      <c r="B18" s="250" t="s">
        <v>432</v>
      </c>
      <c r="C18" s="249">
        <v>35.299999999999997</v>
      </c>
      <c r="D18" s="249">
        <v>36</v>
      </c>
      <c r="E18" s="249">
        <v>37.6</v>
      </c>
      <c r="F18" s="249">
        <v>39</v>
      </c>
      <c r="G18" s="249">
        <v>38.200000000000003</v>
      </c>
      <c r="H18" s="249">
        <v>35.299999999999997</v>
      </c>
      <c r="I18" s="260">
        <v>33.4</v>
      </c>
      <c r="J18" s="260">
        <v>33.799999999999997</v>
      </c>
      <c r="K18" s="239">
        <v>33.700000000000003</v>
      </c>
      <c r="L18" s="239">
        <v>35.4</v>
      </c>
      <c r="M18" s="239">
        <v>35.799999999999997</v>
      </c>
      <c r="N18" s="239">
        <v>37.9</v>
      </c>
      <c r="O18" s="239">
        <v>35.9</v>
      </c>
      <c r="P18" s="239">
        <v>35.700000000000003</v>
      </c>
      <c r="Q18" s="239">
        <v>36.6</v>
      </c>
      <c r="R18" s="239">
        <v>38.1</v>
      </c>
      <c r="S18" s="239">
        <v>39.299999999999997</v>
      </c>
      <c r="T18" s="239">
        <v>38.9</v>
      </c>
      <c r="U18" s="239">
        <v>38.700000000000003</v>
      </c>
      <c r="V18" s="239">
        <v>38.700000000000003</v>
      </c>
      <c r="W18" s="239">
        <v>38.5</v>
      </c>
      <c r="X18" s="239">
        <v>38.799999999999997</v>
      </c>
      <c r="Y18" s="239">
        <v>39.299999999999997</v>
      </c>
      <c r="Z18" s="239">
        <v>39.299999999999997</v>
      </c>
      <c r="AA18" s="239">
        <v>39.5</v>
      </c>
      <c r="AB18" s="239">
        <v>40.200000000000003</v>
      </c>
      <c r="AC18" s="239">
        <v>39.299999999999997</v>
      </c>
      <c r="AD18" s="239">
        <v>39.4</v>
      </c>
      <c r="AE18" s="239">
        <v>41.6</v>
      </c>
      <c r="AF18" s="357">
        <v>43.4</v>
      </c>
      <c r="AG18" s="357">
        <v>44.6</v>
      </c>
      <c r="AH18" s="357">
        <v>44.4</v>
      </c>
      <c r="AI18" s="268">
        <f t="shared" si="0"/>
        <v>39.390909090909091</v>
      </c>
      <c r="AJ18" s="248">
        <f t="shared" si="1"/>
        <v>36.463636363636368</v>
      </c>
    </row>
    <row r="19" spans="1:36" ht="13.15" customHeight="1">
      <c r="A19" s="250" t="s">
        <v>433</v>
      </c>
      <c r="B19" s="250" t="s">
        <v>434</v>
      </c>
      <c r="C19" s="249">
        <v>32.799999999999997</v>
      </c>
      <c r="D19" s="249">
        <v>33.1</v>
      </c>
      <c r="E19" s="249">
        <v>38.299999999999997</v>
      </c>
      <c r="F19" s="249">
        <v>38</v>
      </c>
      <c r="G19" s="249">
        <v>37.9</v>
      </c>
      <c r="H19" s="249">
        <v>36.200000000000003</v>
      </c>
      <c r="I19" s="260">
        <v>33.5</v>
      </c>
      <c r="J19" s="260">
        <v>33.299999999999997</v>
      </c>
      <c r="K19" s="239">
        <v>32.299999999999997</v>
      </c>
      <c r="L19" s="239">
        <v>32.5</v>
      </c>
      <c r="M19" s="239">
        <v>33.799999999999997</v>
      </c>
      <c r="N19" s="239">
        <v>34.200000000000003</v>
      </c>
      <c r="O19" s="239">
        <v>34.4</v>
      </c>
      <c r="P19" s="239">
        <v>35</v>
      </c>
      <c r="Q19" s="239">
        <v>35.799999999999997</v>
      </c>
      <c r="R19" s="239">
        <v>36.1</v>
      </c>
      <c r="S19" s="239">
        <v>34.200000000000003</v>
      </c>
      <c r="T19" s="239">
        <v>33.5</v>
      </c>
      <c r="U19" s="239">
        <v>33</v>
      </c>
      <c r="V19" s="239">
        <v>33.200000000000003</v>
      </c>
      <c r="W19" s="239">
        <v>34.4</v>
      </c>
      <c r="X19" s="239">
        <v>34.5</v>
      </c>
      <c r="Y19" s="239">
        <v>33.700000000000003</v>
      </c>
      <c r="Z19" s="239">
        <v>34.299999999999997</v>
      </c>
      <c r="AA19" s="239">
        <v>35.1</v>
      </c>
      <c r="AB19" s="239">
        <v>35.9</v>
      </c>
      <c r="AC19" s="239">
        <v>36.200000000000003</v>
      </c>
      <c r="AD19" s="239">
        <v>35.5</v>
      </c>
      <c r="AE19" s="239">
        <v>36.700000000000003</v>
      </c>
      <c r="AF19" s="357">
        <v>37.6</v>
      </c>
      <c r="AG19" s="357">
        <v>37.9</v>
      </c>
      <c r="AH19" s="357">
        <v>37.799999999999997</v>
      </c>
      <c r="AI19" s="268">
        <f t="shared" si="0"/>
        <v>34.772727272727273</v>
      </c>
      <c r="AJ19" s="248">
        <f t="shared" si="1"/>
        <v>34.099999999999994</v>
      </c>
    </row>
    <row r="20" spans="1:36" ht="13.15" customHeight="1">
      <c r="A20" s="250" t="s">
        <v>435</v>
      </c>
      <c r="B20" s="250" t="s">
        <v>436</v>
      </c>
      <c r="C20" s="249">
        <v>44</v>
      </c>
      <c r="D20" s="249">
        <v>44</v>
      </c>
      <c r="E20" s="249">
        <v>44</v>
      </c>
      <c r="F20" s="249">
        <v>44.8</v>
      </c>
      <c r="G20" s="249">
        <v>43.3</v>
      </c>
      <c r="H20" s="249">
        <v>43.5</v>
      </c>
      <c r="I20" s="260">
        <v>43.8</v>
      </c>
      <c r="J20" s="260">
        <v>43.8</v>
      </c>
      <c r="K20" s="239">
        <v>43.6</v>
      </c>
      <c r="L20" s="239">
        <v>42.3</v>
      </c>
      <c r="M20" s="239">
        <v>43.2</v>
      </c>
      <c r="N20" s="239">
        <v>41.3</v>
      </c>
      <c r="O20" s="239">
        <v>41.7</v>
      </c>
      <c r="P20" s="239">
        <v>41.3</v>
      </c>
      <c r="Q20" s="239">
        <v>42.5</v>
      </c>
      <c r="R20" s="239">
        <v>41.7</v>
      </c>
      <c r="S20" s="239">
        <v>42.2</v>
      </c>
      <c r="T20" s="239">
        <v>42.3</v>
      </c>
      <c r="U20" s="239">
        <v>42.1</v>
      </c>
      <c r="V20" s="239">
        <v>41.9</v>
      </c>
      <c r="W20" s="239">
        <v>41.7</v>
      </c>
      <c r="X20" s="239">
        <v>41.9</v>
      </c>
      <c r="Y20" s="239">
        <v>42.6</v>
      </c>
      <c r="Z20" s="239">
        <v>45.5</v>
      </c>
      <c r="AA20" s="239">
        <v>45.7</v>
      </c>
      <c r="AB20" s="239">
        <v>43.9</v>
      </c>
      <c r="AC20" s="239">
        <v>43.8</v>
      </c>
      <c r="AD20" s="239">
        <v>44</v>
      </c>
      <c r="AE20" s="239">
        <v>47.2</v>
      </c>
      <c r="AF20" s="357">
        <v>48.1</v>
      </c>
      <c r="AG20" s="357">
        <v>48</v>
      </c>
      <c r="AH20" s="357">
        <v>48</v>
      </c>
      <c r="AI20" s="268">
        <f t="shared" si="0"/>
        <v>43.663636363636357</v>
      </c>
      <c r="AJ20" s="248">
        <f t="shared" si="1"/>
        <v>42.354545454545452</v>
      </c>
    </row>
    <row r="21" spans="1:36" ht="13.15" customHeight="1">
      <c r="A21" s="238" t="s">
        <v>437</v>
      </c>
      <c r="B21" s="238" t="s">
        <v>438</v>
      </c>
      <c r="C21" s="249">
        <v>46.5</v>
      </c>
      <c r="D21" s="249">
        <v>46.5</v>
      </c>
      <c r="E21" s="249">
        <v>44</v>
      </c>
      <c r="F21" s="249">
        <v>43.3</v>
      </c>
      <c r="G21" s="249">
        <v>43.7</v>
      </c>
      <c r="H21" s="249">
        <v>44.3</v>
      </c>
      <c r="I21" s="260">
        <v>43.2</v>
      </c>
      <c r="J21" s="260">
        <v>42.2</v>
      </c>
      <c r="K21" s="239">
        <v>42</v>
      </c>
      <c r="L21" s="239">
        <v>42.2</v>
      </c>
      <c r="M21" s="239">
        <v>41.6</v>
      </c>
      <c r="N21" s="239">
        <v>42.1</v>
      </c>
      <c r="O21" s="239">
        <v>44.8</v>
      </c>
      <c r="P21" s="239">
        <v>45</v>
      </c>
      <c r="Q21" s="239">
        <v>45.9</v>
      </c>
      <c r="R21" s="239">
        <v>44.5</v>
      </c>
      <c r="S21" s="239">
        <v>43.9</v>
      </c>
      <c r="T21" s="239">
        <v>46.9</v>
      </c>
      <c r="U21" s="239">
        <v>47.5</v>
      </c>
      <c r="V21" s="239">
        <v>47.2</v>
      </c>
      <c r="W21" s="239">
        <v>48.4</v>
      </c>
      <c r="X21" s="239">
        <v>44.9</v>
      </c>
      <c r="Y21" s="239">
        <v>44.2</v>
      </c>
      <c r="Z21" s="239">
        <v>43.9</v>
      </c>
      <c r="AA21" s="239">
        <v>43.8</v>
      </c>
      <c r="AB21" s="239">
        <v>43.5</v>
      </c>
      <c r="AC21" s="239">
        <v>41</v>
      </c>
      <c r="AD21" s="239">
        <v>42.5</v>
      </c>
      <c r="AE21" s="239">
        <v>42.8</v>
      </c>
      <c r="AF21" s="357">
        <v>42.6</v>
      </c>
      <c r="AG21" s="357">
        <v>43</v>
      </c>
      <c r="AH21" s="357">
        <v>43.2</v>
      </c>
      <c r="AI21" s="268">
        <f t="shared" si="0"/>
        <v>44.518181818181816</v>
      </c>
      <c r="AJ21" s="248">
        <f t="shared" si="1"/>
        <v>43.736363636363627</v>
      </c>
    </row>
    <row r="22" spans="1:36" ht="13.15" customHeight="1">
      <c r="A22" s="250" t="s">
        <v>439</v>
      </c>
      <c r="B22" s="250" t="s">
        <v>439</v>
      </c>
      <c r="C22" s="249">
        <v>35.6</v>
      </c>
      <c r="D22" s="249">
        <v>33.700000000000003</v>
      </c>
      <c r="E22" s="249">
        <v>34.5</v>
      </c>
      <c r="F22" s="249">
        <v>32</v>
      </c>
      <c r="G22" s="249">
        <v>35</v>
      </c>
      <c r="H22" s="249">
        <v>34.9</v>
      </c>
      <c r="I22" s="260">
        <v>35.6</v>
      </c>
      <c r="J22" s="260">
        <v>36.200000000000003</v>
      </c>
      <c r="K22" s="239">
        <v>36.299999999999997</v>
      </c>
      <c r="L22" s="239">
        <v>37.6</v>
      </c>
      <c r="M22" s="239">
        <v>39.799999999999997</v>
      </c>
      <c r="N22" s="239">
        <v>40</v>
      </c>
      <c r="O22" s="239">
        <v>39.1</v>
      </c>
      <c r="P22" s="239">
        <v>38.1</v>
      </c>
      <c r="Q22" s="239">
        <v>38</v>
      </c>
      <c r="R22" s="239">
        <v>37.799999999999997</v>
      </c>
      <c r="S22" s="239">
        <v>38.5</v>
      </c>
      <c r="T22" s="239">
        <v>38.4</v>
      </c>
      <c r="U22" s="239">
        <v>37.9</v>
      </c>
      <c r="V22" s="239">
        <v>38.1</v>
      </c>
      <c r="W22" s="239">
        <v>37</v>
      </c>
      <c r="X22" s="239">
        <v>36.6</v>
      </c>
      <c r="Y22" s="239">
        <v>36.1</v>
      </c>
      <c r="Z22" s="239">
        <v>36.299999999999997</v>
      </c>
      <c r="AA22" s="239">
        <v>35.6</v>
      </c>
      <c r="AB22" s="239">
        <v>33.4</v>
      </c>
      <c r="AC22" s="239">
        <v>32.5</v>
      </c>
      <c r="AD22" s="239">
        <v>32.5</v>
      </c>
      <c r="AE22" s="239">
        <v>31.8</v>
      </c>
      <c r="AF22" s="357">
        <v>32.9</v>
      </c>
      <c r="AG22" s="357">
        <v>32.1</v>
      </c>
      <c r="AH22" s="357">
        <v>32.5</v>
      </c>
      <c r="AI22" s="268">
        <f t="shared" si="0"/>
        <v>35.254545454545458</v>
      </c>
      <c r="AJ22" s="248">
        <f t="shared" si="1"/>
        <v>38.163636363636357</v>
      </c>
    </row>
    <row r="23" spans="1:36" ht="13.15" customHeight="1">
      <c r="A23" s="250" t="s">
        <v>440</v>
      </c>
      <c r="B23" s="250" t="s">
        <v>441</v>
      </c>
      <c r="C23" s="249">
        <v>46.1</v>
      </c>
      <c r="D23" s="249">
        <v>46.2</v>
      </c>
      <c r="E23" s="249">
        <v>44.9</v>
      </c>
      <c r="F23" s="249">
        <v>44</v>
      </c>
      <c r="G23" s="249">
        <v>44.6</v>
      </c>
      <c r="H23" s="249">
        <v>44.3</v>
      </c>
      <c r="I23" s="260">
        <v>43.6</v>
      </c>
      <c r="J23" s="260">
        <v>42.6</v>
      </c>
      <c r="K23" s="239">
        <v>42.6</v>
      </c>
      <c r="L23" s="239">
        <v>42.8</v>
      </c>
      <c r="M23" s="239">
        <v>42.9</v>
      </c>
      <c r="N23" s="239">
        <v>44</v>
      </c>
      <c r="O23" s="239">
        <v>43</v>
      </c>
      <c r="P23" s="239">
        <v>44.3</v>
      </c>
      <c r="Q23" s="239">
        <v>43.3</v>
      </c>
      <c r="R23" s="239">
        <v>43.6</v>
      </c>
      <c r="S23" s="239">
        <v>43.4</v>
      </c>
      <c r="T23" s="239">
        <v>43.8</v>
      </c>
      <c r="U23" s="239">
        <v>44.7</v>
      </c>
      <c r="V23" s="239">
        <v>44.5</v>
      </c>
      <c r="W23" s="239">
        <v>43.5</v>
      </c>
      <c r="X23" s="239">
        <v>44.1</v>
      </c>
      <c r="Y23" s="239">
        <v>44.1</v>
      </c>
      <c r="Z23" s="239">
        <v>43.9</v>
      </c>
      <c r="AA23" s="239">
        <v>43.9</v>
      </c>
      <c r="AB23" s="239">
        <v>44.2</v>
      </c>
      <c r="AC23" s="239">
        <v>43.7</v>
      </c>
      <c r="AD23" s="239">
        <v>43.3</v>
      </c>
      <c r="AE23" s="239">
        <v>42.8</v>
      </c>
      <c r="AF23" s="357">
        <v>43.2</v>
      </c>
      <c r="AG23" s="357">
        <v>42.6</v>
      </c>
      <c r="AH23" s="357">
        <v>42.6</v>
      </c>
      <c r="AI23" s="268">
        <f t="shared" si="0"/>
        <v>43.881818181818176</v>
      </c>
      <c r="AJ23" s="248">
        <f t="shared" si="1"/>
        <v>43.300000000000004</v>
      </c>
    </row>
    <row r="24" spans="1:36" ht="13.15" customHeight="1">
      <c r="A24" s="250" t="s">
        <v>442</v>
      </c>
      <c r="B24" s="250" t="s">
        <v>443</v>
      </c>
      <c r="C24" s="249">
        <v>49.9</v>
      </c>
      <c r="D24" s="249">
        <v>51.4</v>
      </c>
      <c r="E24" s="249">
        <v>50.1</v>
      </c>
      <c r="F24" s="249">
        <v>49.9</v>
      </c>
      <c r="G24" s="249">
        <v>49.8</v>
      </c>
      <c r="H24" s="249">
        <v>49</v>
      </c>
      <c r="I24" s="260">
        <v>51.1</v>
      </c>
      <c r="J24" s="260">
        <v>50.2</v>
      </c>
      <c r="K24" s="239">
        <v>49.9</v>
      </c>
      <c r="L24" s="239">
        <v>49.4</v>
      </c>
      <c r="M24" s="239">
        <v>49.1</v>
      </c>
      <c r="N24" s="239">
        <v>48.3</v>
      </c>
      <c r="O24" s="239">
        <v>48.4</v>
      </c>
      <c r="P24" s="239">
        <v>48.8</v>
      </c>
      <c r="Q24" s="239">
        <v>49.2</v>
      </c>
      <c r="R24" s="239">
        <v>48.9</v>
      </c>
      <c r="S24" s="239">
        <v>48.9</v>
      </c>
      <c r="T24" s="239">
        <v>49.6</v>
      </c>
      <c r="U24" s="239">
        <v>50.4</v>
      </c>
      <c r="V24" s="239">
        <v>50.5</v>
      </c>
      <c r="W24" s="239">
        <v>50.7</v>
      </c>
      <c r="X24" s="239">
        <v>49.2</v>
      </c>
      <c r="Y24" s="239">
        <v>49</v>
      </c>
      <c r="Z24" s="239">
        <v>49.4</v>
      </c>
      <c r="AA24" s="239">
        <v>49.6</v>
      </c>
      <c r="AB24" s="239">
        <v>49.1</v>
      </c>
      <c r="AC24" s="239">
        <v>50.3</v>
      </c>
      <c r="AD24" s="239">
        <v>49.7</v>
      </c>
      <c r="AE24" s="239">
        <v>50.1</v>
      </c>
      <c r="AF24" s="357">
        <v>50.7</v>
      </c>
      <c r="AG24" s="357">
        <v>50.7</v>
      </c>
      <c r="AH24" s="357">
        <v>50.6</v>
      </c>
      <c r="AI24" s="268">
        <f t="shared" si="0"/>
        <v>49.81818181818182</v>
      </c>
      <c r="AJ24" s="248">
        <f t="shared" si="1"/>
        <v>49.154545454545449</v>
      </c>
    </row>
    <row r="25" spans="1:36" ht="13.15" customHeight="1">
      <c r="A25" s="238" t="s">
        <v>444</v>
      </c>
      <c r="B25" s="238" t="s">
        <v>445</v>
      </c>
      <c r="C25" s="249">
        <v>43.5</v>
      </c>
      <c r="D25" s="249">
        <v>46.4</v>
      </c>
      <c r="E25" s="249">
        <v>42.3</v>
      </c>
      <c r="F25" s="249">
        <v>40.799999999999997</v>
      </c>
      <c r="G25" s="249">
        <v>40.9</v>
      </c>
      <c r="H25" s="249">
        <v>38.9</v>
      </c>
      <c r="I25" s="260">
        <v>39.9</v>
      </c>
      <c r="J25" s="260">
        <v>40.200000000000003</v>
      </c>
      <c r="K25" s="239">
        <v>39.4</v>
      </c>
      <c r="L25" s="239">
        <v>38.299999999999997</v>
      </c>
      <c r="M25" s="239">
        <v>40.200000000000003</v>
      </c>
      <c r="N25" s="239">
        <v>40.799999999999997</v>
      </c>
      <c r="O25" s="239">
        <v>41</v>
      </c>
      <c r="P25" s="239">
        <v>40.4</v>
      </c>
      <c r="Q25" s="239">
        <v>37.700000000000003</v>
      </c>
      <c r="R25" s="239">
        <v>38.6</v>
      </c>
      <c r="S25" s="239">
        <v>39.1</v>
      </c>
      <c r="T25" s="239">
        <v>39.4</v>
      </c>
      <c r="U25" s="239">
        <v>39</v>
      </c>
      <c r="V25" s="239">
        <v>39</v>
      </c>
      <c r="W25" s="239">
        <v>38.9</v>
      </c>
      <c r="X25" s="239">
        <v>38.700000000000003</v>
      </c>
      <c r="Y25" s="239">
        <v>39.6</v>
      </c>
      <c r="Z25" s="239">
        <v>40.799999999999997</v>
      </c>
      <c r="AA25" s="239">
        <v>40.700000000000003</v>
      </c>
      <c r="AB25" s="239">
        <v>40.9</v>
      </c>
      <c r="AC25" s="239">
        <v>41.8</v>
      </c>
      <c r="AD25" s="239">
        <v>39.799999999999997</v>
      </c>
      <c r="AE25" s="239">
        <v>41.8</v>
      </c>
      <c r="AF25" s="357">
        <v>43.8</v>
      </c>
      <c r="AG25" s="357">
        <v>44</v>
      </c>
      <c r="AH25" s="357">
        <v>44.1</v>
      </c>
      <c r="AI25" s="268">
        <f t="shared" si="0"/>
        <v>40.090909090909093</v>
      </c>
      <c r="AJ25" s="248">
        <f t="shared" si="1"/>
        <v>39.554545454545455</v>
      </c>
    </row>
    <row r="26" spans="1:36" ht="13.15" customHeight="1">
      <c r="A26" s="250" t="s">
        <v>446</v>
      </c>
      <c r="B26" s="250" t="s">
        <v>447</v>
      </c>
      <c r="C26" s="249">
        <v>37.4</v>
      </c>
      <c r="D26" s="249">
        <v>38.4</v>
      </c>
      <c r="E26" s="249">
        <v>38.799999999999997</v>
      </c>
      <c r="F26" s="249">
        <v>38.299999999999997</v>
      </c>
      <c r="G26" s="249">
        <v>39.5</v>
      </c>
      <c r="H26" s="249">
        <v>39.5</v>
      </c>
      <c r="I26" s="260">
        <v>39.4</v>
      </c>
      <c r="J26" s="260">
        <v>40.5</v>
      </c>
      <c r="K26" s="239">
        <v>39.700000000000003</v>
      </c>
      <c r="L26" s="239">
        <v>40.1</v>
      </c>
      <c r="M26" s="239">
        <v>40.700000000000003</v>
      </c>
      <c r="N26" s="239">
        <v>41.1</v>
      </c>
      <c r="O26" s="239">
        <v>41.6</v>
      </c>
      <c r="P26" s="239">
        <v>41.7</v>
      </c>
      <c r="Q26" s="239">
        <v>40.4</v>
      </c>
      <c r="R26" s="239">
        <v>40.5</v>
      </c>
      <c r="S26" s="239">
        <v>42.3</v>
      </c>
      <c r="T26" s="239">
        <v>42.6</v>
      </c>
      <c r="U26" s="239">
        <v>44.7</v>
      </c>
      <c r="V26" s="239">
        <v>44.3</v>
      </c>
      <c r="W26" s="239">
        <v>43.8</v>
      </c>
      <c r="X26" s="239">
        <v>42.9</v>
      </c>
      <c r="Y26" s="239">
        <v>42.5</v>
      </c>
      <c r="Z26" s="239">
        <v>42.9</v>
      </c>
      <c r="AA26" s="239">
        <v>42.6</v>
      </c>
      <c r="AB26" s="239">
        <v>43.4</v>
      </c>
      <c r="AC26" s="239">
        <v>44.5</v>
      </c>
      <c r="AD26" s="239">
        <v>43.6</v>
      </c>
      <c r="AE26" s="239">
        <v>43.6</v>
      </c>
      <c r="AF26" s="357">
        <v>43.5</v>
      </c>
      <c r="AG26" s="357">
        <v>43.4</v>
      </c>
      <c r="AH26" s="357">
        <v>43.3</v>
      </c>
      <c r="AI26" s="268">
        <f t="shared" si="0"/>
        <v>43.527272727272731</v>
      </c>
      <c r="AJ26" s="248">
        <f t="shared" si="1"/>
        <v>41.018181818181816</v>
      </c>
    </row>
    <row r="27" spans="1:36" ht="13.15" customHeight="1">
      <c r="A27" s="238" t="s">
        <v>448</v>
      </c>
      <c r="B27" s="238" t="s">
        <v>449</v>
      </c>
      <c r="C27" s="249">
        <v>32.299999999999997</v>
      </c>
      <c r="D27" s="249">
        <v>29.6</v>
      </c>
      <c r="E27" s="249">
        <v>30.2</v>
      </c>
      <c r="F27" s="249">
        <v>32.4</v>
      </c>
      <c r="G27" s="249">
        <v>34.799999999999997</v>
      </c>
      <c r="H27" s="249">
        <v>33.9</v>
      </c>
      <c r="I27" s="260">
        <v>32.9</v>
      </c>
      <c r="J27" s="260">
        <v>33</v>
      </c>
      <c r="K27" s="239">
        <v>32.9</v>
      </c>
      <c r="L27" s="239">
        <v>32.700000000000003</v>
      </c>
      <c r="M27" s="239">
        <v>32.700000000000003</v>
      </c>
      <c r="N27" s="239">
        <v>33.5</v>
      </c>
      <c r="O27" s="239">
        <v>34.700000000000003</v>
      </c>
      <c r="P27" s="239">
        <v>32.299999999999997</v>
      </c>
      <c r="Q27" s="239">
        <v>30.2</v>
      </c>
      <c r="R27" s="239">
        <v>32.200000000000003</v>
      </c>
      <c r="S27" s="239">
        <v>32.4</v>
      </c>
      <c r="T27" s="239">
        <v>32.299999999999997</v>
      </c>
      <c r="U27" s="239">
        <v>33.5</v>
      </c>
      <c r="V27" s="239">
        <v>34.299999999999997</v>
      </c>
      <c r="W27" s="239">
        <v>35.4</v>
      </c>
      <c r="X27" s="239">
        <v>32.299999999999997</v>
      </c>
      <c r="Y27" s="239">
        <v>31</v>
      </c>
      <c r="Z27" s="239">
        <v>31.5</v>
      </c>
      <c r="AA27" s="239">
        <v>31.7</v>
      </c>
      <c r="AB27" s="239">
        <v>32.299999999999997</v>
      </c>
      <c r="AC27" s="239">
        <v>32.6</v>
      </c>
      <c r="AD27" s="239">
        <v>34</v>
      </c>
      <c r="AE27" s="239">
        <v>33.700000000000003</v>
      </c>
      <c r="AF27" s="357">
        <v>34.799999999999997</v>
      </c>
      <c r="AG27" s="357">
        <v>35.4</v>
      </c>
      <c r="AH27" s="357">
        <v>35.4</v>
      </c>
      <c r="AI27" s="268">
        <f t="shared" si="0"/>
        <v>32.936363636363637</v>
      </c>
      <c r="AJ27" s="248">
        <f t="shared" si="1"/>
        <v>32.627272727272725</v>
      </c>
    </row>
    <row r="28" spans="1:36" ht="13.15" customHeight="1">
      <c r="A28" s="250" t="s">
        <v>450</v>
      </c>
      <c r="B28" s="250" t="s">
        <v>451</v>
      </c>
      <c r="C28" s="249">
        <v>44.8</v>
      </c>
      <c r="D28" s="249">
        <v>44</v>
      </c>
      <c r="E28" s="249">
        <v>43.1</v>
      </c>
      <c r="F28" s="249">
        <v>44</v>
      </c>
      <c r="G28" s="249">
        <v>44.1</v>
      </c>
      <c r="H28" s="249">
        <v>44</v>
      </c>
      <c r="I28" s="260">
        <v>44.6</v>
      </c>
      <c r="J28" s="260">
        <v>45.3</v>
      </c>
      <c r="K28" s="239">
        <v>44.9</v>
      </c>
      <c r="L28" s="239">
        <v>44.9</v>
      </c>
      <c r="M28" s="239">
        <v>45.3</v>
      </c>
      <c r="N28" s="239">
        <v>44.4</v>
      </c>
      <c r="O28" s="239">
        <v>43.4</v>
      </c>
      <c r="P28" s="239">
        <v>43.7</v>
      </c>
      <c r="Q28" s="239">
        <v>44.1</v>
      </c>
      <c r="R28" s="239">
        <v>45.2</v>
      </c>
      <c r="S28" s="239">
        <v>44.7</v>
      </c>
      <c r="T28" s="239">
        <v>45.8</v>
      </c>
      <c r="U28" s="239">
        <v>46.5</v>
      </c>
      <c r="V28" s="239">
        <v>46</v>
      </c>
      <c r="W28" s="239">
        <v>46.7</v>
      </c>
      <c r="X28" s="239">
        <v>44.9</v>
      </c>
      <c r="Y28" s="239">
        <v>44.7</v>
      </c>
      <c r="Z28" s="239">
        <v>45</v>
      </c>
      <c r="AA28" s="239">
        <v>44.5</v>
      </c>
      <c r="AB28" s="239">
        <v>44.1</v>
      </c>
      <c r="AC28" s="239">
        <v>45.3</v>
      </c>
      <c r="AD28" s="239">
        <v>44.6</v>
      </c>
      <c r="AE28" s="239">
        <v>43.9</v>
      </c>
      <c r="AF28" s="357">
        <v>45.3</v>
      </c>
      <c r="AG28" s="357">
        <v>45.4</v>
      </c>
      <c r="AH28" s="357">
        <v>45.7</v>
      </c>
      <c r="AI28" s="268">
        <f t="shared" si="0"/>
        <v>45.109090909090916</v>
      </c>
      <c r="AJ28" s="248">
        <f t="shared" si="1"/>
        <v>44.699999999999996</v>
      </c>
    </row>
    <row r="29" spans="1:36" ht="13.15" customHeight="1">
      <c r="A29" s="250" t="s">
        <v>452</v>
      </c>
      <c r="B29" s="250" t="s">
        <v>453</v>
      </c>
      <c r="C29" s="249">
        <v>44.4</v>
      </c>
      <c r="D29" s="249">
        <v>43.1</v>
      </c>
      <c r="E29" s="249">
        <v>42.3</v>
      </c>
      <c r="F29" s="249">
        <v>40.799999999999997</v>
      </c>
      <c r="G29" s="249">
        <v>41.2</v>
      </c>
      <c r="H29" s="249">
        <v>40.5</v>
      </c>
      <c r="I29" s="260">
        <v>38.5</v>
      </c>
      <c r="J29" s="260">
        <v>37.6</v>
      </c>
      <c r="K29" s="239">
        <v>37.799999999999997</v>
      </c>
      <c r="L29" s="239">
        <v>36</v>
      </c>
      <c r="M29" s="239">
        <v>36.299999999999997</v>
      </c>
      <c r="N29" s="239">
        <v>34.6</v>
      </c>
      <c r="O29" s="239">
        <v>33.700000000000003</v>
      </c>
      <c r="P29" s="239">
        <v>33.9</v>
      </c>
      <c r="Q29" s="239">
        <v>35.1</v>
      </c>
      <c r="R29" s="239">
        <v>33.6</v>
      </c>
      <c r="S29" s="239">
        <v>36.4</v>
      </c>
      <c r="T29" s="239">
        <v>35.700000000000003</v>
      </c>
      <c r="U29" s="239">
        <v>38.200000000000003</v>
      </c>
      <c r="V29" s="239">
        <v>38.700000000000003</v>
      </c>
      <c r="W29" s="239">
        <v>41.3</v>
      </c>
      <c r="X29" s="239">
        <v>38.299999999999997</v>
      </c>
      <c r="Y29" s="239">
        <v>38.799999999999997</v>
      </c>
      <c r="Z29" s="239">
        <v>38.6</v>
      </c>
      <c r="AA29" s="239">
        <v>39.4</v>
      </c>
      <c r="AB29" s="239">
        <v>39.200000000000003</v>
      </c>
      <c r="AC29" s="239">
        <v>39.799999999999997</v>
      </c>
      <c r="AD29" s="239">
        <v>41.3</v>
      </c>
      <c r="AE29" s="239">
        <v>43.3</v>
      </c>
      <c r="AF29" s="357">
        <v>41.4</v>
      </c>
      <c r="AG29" s="357">
        <v>43.4</v>
      </c>
      <c r="AH29" s="357">
        <v>43.3</v>
      </c>
      <c r="AI29" s="268">
        <f t="shared" si="0"/>
        <v>39.718181818181819</v>
      </c>
      <c r="AJ29" s="248">
        <f t="shared" si="1"/>
        <v>35.518181818181816</v>
      </c>
    </row>
    <row r="30" spans="1:36" ht="13.15" customHeight="1">
      <c r="A30" s="250" t="s">
        <v>454</v>
      </c>
      <c r="B30" s="250" t="s">
        <v>455</v>
      </c>
      <c r="C30" s="249">
        <v>55.2</v>
      </c>
      <c r="D30" s="249">
        <v>56.3</v>
      </c>
      <c r="E30" s="249">
        <v>54.9</v>
      </c>
      <c r="F30" s="249">
        <v>54</v>
      </c>
      <c r="G30" s="249">
        <v>52.7</v>
      </c>
      <c r="H30" s="249">
        <v>54.8</v>
      </c>
      <c r="I30" s="260">
        <v>52.3</v>
      </c>
      <c r="J30" s="260">
        <v>52.5</v>
      </c>
      <c r="K30" s="239">
        <v>51.8</v>
      </c>
      <c r="L30" s="239">
        <v>51.3</v>
      </c>
      <c r="M30" s="239">
        <v>51.7</v>
      </c>
      <c r="N30" s="239">
        <v>52.1</v>
      </c>
      <c r="O30" s="239">
        <v>51.7</v>
      </c>
      <c r="P30" s="239">
        <v>52.1</v>
      </c>
      <c r="Q30" s="239">
        <v>51.6</v>
      </c>
      <c r="R30" s="239">
        <v>51.4</v>
      </c>
      <c r="S30" s="239">
        <v>52.8</v>
      </c>
      <c r="T30" s="239">
        <v>53.5</v>
      </c>
      <c r="U30" s="239">
        <v>54.6</v>
      </c>
      <c r="V30" s="239">
        <v>54.6</v>
      </c>
      <c r="W30" s="239">
        <v>53.3</v>
      </c>
      <c r="X30" s="239">
        <v>53.4</v>
      </c>
      <c r="Y30" s="239">
        <v>52.2</v>
      </c>
      <c r="Z30" s="239">
        <v>51.8</v>
      </c>
      <c r="AA30" s="239">
        <v>51.7</v>
      </c>
      <c r="AB30" s="239">
        <v>50.9</v>
      </c>
      <c r="AC30" s="239">
        <v>52.5</v>
      </c>
      <c r="AD30" s="239">
        <v>52.5</v>
      </c>
      <c r="AE30" s="239">
        <v>52.8</v>
      </c>
      <c r="AF30" s="357">
        <v>53.4</v>
      </c>
      <c r="AG30" s="357">
        <v>53.9</v>
      </c>
      <c r="AH30" s="357">
        <v>53.7</v>
      </c>
      <c r="AI30" s="268">
        <f t="shared" si="0"/>
        <v>52.75454545454545</v>
      </c>
      <c r="AJ30" s="248">
        <f t="shared" si="1"/>
        <v>52.045454545454547</v>
      </c>
    </row>
    <row r="31" spans="1:36" ht="13.15" customHeight="1">
      <c r="A31" s="238" t="s">
        <v>456</v>
      </c>
      <c r="B31" s="238" t="s">
        <v>457</v>
      </c>
      <c r="C31" s="249">
        <v>56.2</v>
      </c>
      <c r="D31" s="249">
        <v>57.9</v>
      </c>
      <c r="E31" s="249">
        <v>57.2</v>
      </c>
      <c r="F31" s="249">
        <v>57.3</v>
      </c>
      <c r="G31" s="249">
        <v>56.7</v>
      </c>
      <c r="H31" s="249">
        <v>56.2</v>
      </c>
      <c r="I31" s="260">
        <v>54</v>
      </c>
      <c r="J31" s="260">
        <v>52.2</v>
      </c>
      <c r="K31" s="239">
        <v>52.7</v>
      </c>
      <c r="L31" s="239">
        <v>52.8</v>
      </c>
      <c r="M31" s="239">
        <v>54.3</v>
      </c>
      <c r="N31" s="239">
        <v>53.3</v>
      </c>
      <c r="O31" s="239">
        <v>52.8</v>
      </c>
      <c r="P31" s="239">
        <v>52.3</v>
      </c>
      <c r="Q31" s="239">
        <v>51.9</v>
      </c>
      <c r="R31" s="239">
        <v>50.7</v>
      </c>
      <c r="S31" s="239">
        <v>49.8</v>
      </c>
      <c r="T31" s="239">
        <v>50.2</v>
      </c>
      <c r="U31" s="239">
        <v>50.8</v>
      </c>
      <c r="V31" s="239">
        <v>49.9</v>
      </c>
      <c r="W31" s="239">
        <v>50.1</v>
      </c>
      <c r="X31" s="239">
        <v>51.2</v>
      </c>
      <c r="Y31" s="239">
        <v>51.5</v>
      </c>
      <c r="Z31" s="239">
        <v>51.4</v>
      </c>
      <c r="AA31" s="239">
        <v>50.1</v>
      </c>
      <c r="AB31" s="239">
        <v>49.8</v>
      </c>
      <c r="AC31" s="239">
        <v>49.8</v>
      </c>
      <c r="AD31" s="239">
        <v>49.9</v>
      </c>
      <c r="AE31" s="239">
        <v>48.8</v>
      </c>
      <c r="AF31" s="357">
        <v>48.8</v>
      </c>
      <c r="AG31" s="357">
        <v>48.5</v>
      </c>
      <c r="AH31" s="357">
        <v>48.5</v>
      </c>
      <c r="AI31" s="268">
        <f t="shared" si="0"/>
        <v>50.3</v>
      </c>
      <c r="AJ31" s="248">
        <f t="shared" si="1"/>
        <v>52.090909090909093</v>
      </c>
    </row>
    <row r="32" spans="1:36" s="233" customFormat="1" ht="13.15" customHeight="1">
      <c r="A32" s="298" t="s">
        <v>458</v>
      </c>
      <c r="B32" s="299" t="s">
        <v>459</v>
      </c>
      <c r="C32" s="290">
        <f t="shared" ref="C32:AJ32" si="2">COUNT(C5:C31)</f>
        <v>27</v>
      </c>
      <c r="D32" s="290">
        <f t="shared" si="2"/>
        <v>27</v>
      </c>
      <c r="E32" s="290">
        <f t="shared" si="2"/>
        <v>27</v>
      </c>
      <c r="F32" s="290">
        <f t="shared" si="2"/>
        <v>27</v>
      </c>
      <c r="G32" s="290">
        <f t="shared" si="2"/>
        <v>27</v>
      </c>
      <c r="H32" s="290">
        <f t="shared" si="2"/>
        <v>27</v>
      </c>
      <c r="I32" s="290">
        <f t="shared" si="2"/>
        <v>27</v>
      </c>
      <c r="J32" s="290">
        <f t="shared" si="2"/>
        <v>27</v>
      </c>
      <c r="K32" s="290">
        <f t="shared" si="2"/>
        <v>27</v>
      </c>
      <c r="L32" s="290">
        <f t="shared" si="2"/>
        <v>27</v>
      </c>
      <c r="M32" s="290">
        <f t="shared" si="2"/>
        <v>27</v>
      </c>
      <c r="N32" s="290">
        <f t="shared" si="2"/>
        <v>27</v>
      </c>
      <c r="O32" s="290">
        <f t="shared" si="2"/>
        <v>27</v>
      </c>
      <c r="P32" s="290">
        <f t="shared" si="2"/>
        <v>27</v>
      </c>
      <c r="Q32" s="290">
        <f t="shared" si="2"/>
        <v>27</v>
      </c>
      <c r="R32" s="290">
        <f t="shared" si="2"/>
        <v>27</v>
      </c>
      <c r="S32" s="290">
        <f t="shared" si="2"/>
        <v>27</v>
      </c>
      <c r="T32" s="290">
        <f t="shared" si="2"/>
        <v>27</v>
      </c>
      <c r="U32" s="290">
        <f t="shared" si="2"/>
        <v>27</v>
      </c>
      <c r="V32" s="290">
        <f t="shared" si="2"/>
        <v>27</v>
      </c>
      <c r="W32" s="290">
        <f t="shared" si="2"/>
        <v>27</v>
      </c>
      <c r="X32" s="290">
        <f t="shared" si="2"/>
        <v>27</v>
      </c>
      <c r="Y32" s="290">
        <f t="shared" si="2"/>
        <v>27</v>
      </c>
      <c r="Z32" s="290">
        <f t="shared" si="2"/>
        <v>27</v>
      </c>
      <c r="AA32" s="290">
        <f t="shared" si="2"/>
        <v>27</v>
      </c>
      <c r="AB32" s="290">
        <f>COUNT(AB5:AB31)</f>
        <v>27</v>
      </c>
      <c r="AC32" s="290">
        <f t="shared" si="2"/>
        <v>27</v>
      </c>
      <c r="AD32" s="290">
        <f t="shared" si="2"/>
        <v>27</v>
      </c>
      <c r="AE32" s="414">
        <f t="shared" ref="AE32:AH32" si="3">COUNT(AE5:AE31)</f>
        <v>27</v>
      </c>
      <c r="AF32" s="359">
        <f t="shared" ref="AF32:AG32" si="4">COUNT(AF5:AF31)</f>
        <v>27</v>
      </c>
      <c r="AG32" s="359">
        <f t="shared" si="4"/>
        <v>27</v>
      </c>
      <c r="AH32" s="359">
        <f t="shared" si="3"/>
        <v>27</v>
      </c>
      <c r="AI32" s="307">
        <f t="shared" si="2"/>
        <v>27</v>
      </c>
      <c r="AJ32" s="294">
        <f t="shared" si="2"/>
        <v>27</v>
      </c>
    </row>
    <row r="33" spans="1:37" s="233" customFormat="1" ht="13.15" customHeight="1">
      <c r="A33" s="300" t="s">
        <v>460</v>
      </c>
      <c r="B33" s="301" t="s">
        <v>461</v>
      </c>
      <c r="C33" s="253">
        <f t="shared" ref="C33:AJ33" si="5">_xlfn.RANK.AVG(C29,C5:C31)</f>
        <v>12</v>
      </c>
      <c r="D33" s="253">
        <f t="shared" si="5"/>
        <v>15</v>
      </c>
      <c r="E33" s="253">
        <f t="shared" si="5"/>
        <v>14.5</v>
      </c>
      <c r="F33" s="253">
        <f t="shared" si="5"/>
        <v>14.5</v>
      </c>
      <c r="G33" s="253">
        <f t="shared" si="5"/>
        <v>16</v>
      </c>
      <c r="H33" s="253">
        <f t="shared" si="5"/>
        <v>16</v>
      </c>
      <c r="I33" s="253">
        <f t="shared" si="5"/>
        <v>18</v>
      </c>
      <c r="J33" s="253">
        <f t="shared" si="5"/>
        <v>20</v>
      </c>
      <c r="K33" s="253">
        <f t="shared" si="5"/>
        <v>20</v>
      </c>
      <c r="L33" s="253">
        <f t="shared" si="5"/>
        <v>23</v>
      </c>
      <c r="M33" s="253">
        <f t="shared" si="5"/>
        <v>22</v>
      </c>
      <c r="N33" s="253">
        <f t="shared" si="5"/>
        <v>25</v>
      </c>
      <c r="O33" s="253">
        <f t="shared" si="5"/>
        <v>27</v>
      </c>
      <c r="P33" s="253">
        <f t="shared" si="5"/>
        <v>26</v>
      </c>
      <c r="Q33" s="253">
        <f t="shared" si="5"/>
        <v>23</v>
      </c>
      <c r="R33" s="253">
        <f t="shared" si="5"/>
        <v>24</v>
      </c>
      <c r="S33" s="253">
        <f t="shared" si="5"/>
        <v>22</v>
      </c>
      <c r="T33" s="253">
        <f t="shared" si="5"/>
        <v>23</v>
      </c>
      <c r="U33" s="253">
        <f t="shared" si="5"/>
        <v>21</v>
      </c>
      <c r="V33" s="253">
        <f t="shared" si="5"/>
        <v>20.5</v>
      </c>
      <c r="W33" s="253">
        <f t="shared" si="5"/>
        <v>17</v>
      </c>
      <c r="X33" s="253">
        <f t="shared" si="5"/>
        <v>21</v>
      </c>
      <c r="Y33" s="253">
        <f t="shared" si="5"/>
        <v>20</v>
      </c>
      <c r="Z33" s="253">
        <f t="shared" si="5"/>
        <v>22</v>
      </c>
      <c r="AA33" s="253">
        <f t="shared" si="5"/>
        <v>20</v>
      </c>
      <c r="AB33" s="253">
        <f t="shared" si="5"/>
        <v>22</v>
      </c>
      <c r="AC33" s="253">
        <f t="shared" si="5"/>
        <v>20</v>
      </c>
      <c r="AD33" s="253">
        <f t="shared" si="5"/>
        <v>17</v>
      </c>
      <c r="AE33" s="253">
        <f t="shared" ref="AE33:AH33" si="6">_xlfn.RANK.AVG(AE29,AE5:AE31)</f>
        <v>15</v>
      </c>
      <c r="AF33" s="360">
        <f t="shared" ref="AF33:AG33" si="7">_xlfn.RANK.AVG(AF29,AF5:AF31)</f>
        <v>21</v>
      </c>
      <c r="AG33" s="360">
        <f t="shared" si="7"/>
        <v>15.5</v>
      </c>
      <c r="AH33" s="360">
        <f t="shared" si="6"/>
        <v>16.5</v>
      </c>
      <c r="AI33" s="308">
        <f t="shared" si="5"/>
        <v>20</v>
      </c>
      <c r="AJ33" s="295">
        <f t="shared" si="5"/>
        <v>24</v>
      </c>
    </row>
    <row r="34" spans="1:37" ht="13.15" customHeight="1">
      <c r="A34" s="210" t="s">
        <v>462</v>
      </c>
      <c r="B34" s="210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425"/>
      <c r="AG34" s="425"/>
      <c r="AH34" s="425"/>
      <c r="AI34" s="257"/>
      <c r="AJ34" s="309" t="s">
        <v>502</v>
      </c>
    </row>
    <row r="35" spans="1:37" ht="13.15" customHeight="1">
      <c r="A35" s="210" t="s">
        <v>473</v>
      </c>
      <c r="B35" s="21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309" t="s">
        <v>503</v>
      </c>
    </row>
    <row r="36" spans="1:37" ht="13.15" customHeight="1">
      <c r="A36" s="255" t="s">
        <v>612</v>
      </c>
      <c r="B36" s="255"/>
    </row>
    <row r="38" spans="1:37" ht="13.15" customHeight="1">
      <c r="A38" s="255" t="s">
        <v>471</v>
      </c>
      <c r="Y38" s="385"/>
      <c r="Z38" s="385"/>
      <c r="AA38" s="386"/>
      <c r="AB38" s="387"/>
      <c r="AC38" s="387"/>
      <c r="AD38" s="387"/>
      <c r="AE38" s="387"/>
      <c r="AF38" s="390"/>
      <c r="AG38" s="390"/>
      <c r="AH38" s="387"/>
      <c r="AI38" s="387"/>
      <c r="AJ38" s="387"/>
      <c r="AK38" s="387"/>
    </row>
    <row r="39" spans="1:37" ht="13.15" customHeight="1">
      <c r="A39" s="255" t="s">
        <v>472</v>
      </c>
      <c r="Y39" s="385"/>
      <c r="Z39" s="385"/>
      <c r="AA39" s="386"/>
      <c r="AB39" s="387"/>
      <c r="AC39" s="387"/>
      <c r="AD39" s="387"/>
      <c r="AE39" s="387"/>
      <c r="AF39" s="390"/>
      <c r="AG39" s="390"/>
      <c r="AH39" s="387"/>
      <c r="AI39" s="387"/>
      <c r="AJ39" s="387"/>
      <c r="AK39" s="387"/>
    </row>
    <row r="40" spans="1:37" ht="13.15" customHeight="1">
      <c r="A40" s="255" t="s">
        <v>543</v>
      </c>
      <c r="Y40" s="385"/>
      <c r="Z40" s="385"/>
      <c r="AA40" s="385"/>
      <c r="AB40" s="387"/>
      <c r="AC40" s="387"/>
      <c r="AD40" s="387"/>
      <c r="AE40" s="387"/>
      <c r="AF40" s="390"/>
      <c r="AG40" s="390"/>
      <c r="AH40" s="387"/>
      <c r="AI40" s="387"/>
      <c r="AJ40" s="387"/>
      <c r="AK40" s="387"/>
    </row>
    <row r="41" spans="1:37" ht="13.15" customHeight="1">
      <c r="Y41" s="385"/>
      <c r="Z41" s="385"/>
      <c r="AA41" s="385"/>
      <c r="AB41" s="387"/>
      <c r="AC41" s="387"/>
      <c r="AD41" s="387"/>
      <c r="AE41" s="387"/>
      <c r="AF41" s="390"/>
      <c r="AG41" s="390"/>
      <c r="AH41" s="387"/>
      <c r="AI41" s="387"/>
      <c r="AJ41" s="387"/>
      <c r="AK41" s="387"/>
    </row>
    <row r="42" spans="1:37" ht="13.15" customHeight="1">
      <c r="Y42" s="385"/>
      <c r="Z42" s="385"/>
      <c r="AA42" s="385"/>
      <c r="AB42" s="387"/>
      <c r="AC42" s="387"/>
      <c r="AD42" s="387"/>
      <c r="AE42" s="387"/>
      <c r="AF42" s="390"/>
      <c r="AG42" s="390"/>
      <c r="AH42" s="387"/>
      <c r="AI42" s="387"/>
      <c r="AJ42" s="387"/>
      <c r="AK42" s="387"/>
    </row>
    <row r="43" spans="1:37" ht="13.15" customHeight="1">
      <c r="Y43" s="385"/>
      <c r="Z43" s="385"/>
      <c r="AA43" s="385"/>
      <c r="AB43" s="387"/>
      <c r="AC43" s="387"/>
      <c r="AD43" s="387"/>
      <c r="AE43" s="387"/>
      <c r="AF43" s="390"/>
      <c r="AG43" s="390"/>
      <c r="AH43" s="387"/>
      <c r="AI43" s="387"/>
      <c r="AJ43" s="387"/>
      <c r="AK43" s="387"/>
    </row>
    <row r="44" spans="1:37" ht="13.15" customHeight="1">
      <c r="Y44" s="385"/>
      <c r="Z44" s="385"/>
      <c r="AA44" s="385"/>
      <c r="AB44" s="387"/>
      <c r="AC44" s="387"/>
      <c r="AD44" s="387"/>
      <c r="AE44" s="387"/>
      <c r="AF44" s="390"/>
      <c r="AG44" s="390"/>
      <c r="AH44" s="387"/>
      <c r="AI44" s="387"/>
      <c r="AJ44" s="387"/>
      <c r="AK44" s="387"/>
    </row>
    <row r="45" spans="1:37" ht="13.15" customHeight="1">
      <c r="Y45" s="385"/>
      <c r="Z45" s="385"/>
      <c r="AA45" s="385"/>
      <c r="AB45" s="387"/>
      <c r="AC45" s="387"/>
      <c r="AD45" s="387"/>
      <c r="AE45" s="387"/>
      <c r="AF45" s="390"/>
      <c r="AG45" s="390"/>
      <c r="AH45" s="387"/>
      <c r="AI45" s="387"/>
      <c r="AJ45" s="387"/>
      <c r="AK45" s="387"/>
    </row>
    <row r="46" spans="1:37" ht="13.15" customHeight="1">
      <c r="Y46" s="385"/>
      <c r="Z46" s="385"/>
      <c r="AA46" s="385"/>
      <c r="AB46" s="387"/>
      <c r="AC46" s="387"/>
      <c r="AD46" s="387"/>
      <c r="AE46" s="387"/>
      <c r="AF46" s="390"/>
      <c r="AG46" s="390"/>
      <c r="AH46" s="387"/>
      <c r="AI46" s="387"/>
      <c r="AJ46" s="387"/>
      <c r="AK46" s="387"/>
    </row>
    <row r="47" spans="1:37" ht="13.15" customHeight="1">
      <c r="Y47" s="385"/>
      <c r="Z47" s="385"/>
      <c r="AA47" s="385"/>
      <c r="AB47" s="387"/>
      <c r="AC47" s="387"/>
      <c r="AD47" s="387"/>
      <c r="AE47" s="387"/>
      <c r="AF47" s="390"/>
      <c r="AG47" s="390"/>
      <c r="AH47" s="387"/>
      <c r="AI47" s="387"/>
      <c r="AJ47" s="387"/>
      <c r="AK47" s="387"/>
    </row>
    <row r="48" spans="1:37" ht="13.15" customHeight="1">
      <c r="Y48" s="385"/>
      <c r="Z48" s="385"/>
      <c r="AA48" s="385"/>
      <c r="AB48" s="387"/>
      <c r="AC48" s="387"/>
      <c r="AD48" s="387"/>
      <c r="AE48" s="387"/>
      <c r="AF48" s="390"/>
      <c r="AG48" s="390"/>
      <c r="AH48" s="387"/>
      <c r="AI48" s="387"/>
      <c r="AJ48" s="387"/>
      <c r="AK48" s="387"/>
    </row>
    <row r="49" spans="25:37" ht="13.15" customHeight="1">
      <c r="Y49" s="385"/>
      <c r="Z49" s="385"/>
      <c r="AA49" s="385"/>
      <c r="AB49" s="387"/>
      <c r="AC49" s="387"/>
      <c r="AD49" s="387"/>
      <c r="AE49" s="387"/>
      <c r="AF49" s="390"/>
      <c r="AG49" s="390"/>
      <c r="AH49" s="387"/>
      <c r="AI49" s="387"/>
      <c r="AJ49" s="387"/>
      <c r="AK49" s="387"/>
    </row>
    <row r="50" spans="25:37" ht="13.15" customHeight="1">
      <c r="Y50" s="385"/>
      <c r="Z50" s="385"/>
      <c r="AA50" s="385"/>
      <c r="AB50" s="387"/>
      <c r="AC50" s="387"/>
      <c r="AD50" s="387"/>
      <c r="AE50" s="387"/>
      <c r="AF50" s="390"/>
      <c r="AG50" s="390"/>
      <c r="AH50" s="387"/>
      <c r="AI50" s="387"/>
      <c r="AJ50" s="387"/>
      <c r="AK50" s="387"/>
    </row>
    <row r="51" spans="25:37" ht="13.15" customHeight="1">
      <c r="Y51" s="385"/>
      <c r="Z51" s="385"/>
      <c r="AA51" s="385"/>
      <c r="AB51" s="387"/>
      <c r="AC51" s="387"/>
      <c r="AD51" s="387"/>
      <c r="AE51" s="387"/>
      <c r="AF51" s="390"/>
      <c r="AG51" s="390"/>
      <c r="AH51" s="387"/>
      <c r="AI51" s="387"/>
      <c r="AJ51" s="387"/>
      <c r="AK51" s="387"/>
    </row>
    <row r="52" spans="25:37" ht="13.15" customHeight="1">
      <c r="Y52" s="385"/>
      <c r="Z52" s="385"/>
      <c r="AA52" s="385"/>
      <c r="AB52" s="387"/>
      <c r="AC52" s="387"/>
      <c r="AD52" s="387"/>
      <c r="AE52" s="387"/>
      <c r="AF52" s="390"/>
      <c r="AG52" s="390"/>
      <c r="AH52" s="387"/>
      <c r="AI52" s="387"/>
      <c r="AJ52" s="387"/>
      <c r="AK52" s="387"/>
    </row>
    <row r="53" spans="25:37" ht="13.15" customHeight="1">
      <c r="Y53" s="385"/>
      <c r="Z53" s="385"/>
      <c r="AA53" s="385"/>
      <c r="AB53" s="387"/>
      <c r="AC53" s="387"/>
      <c r="AD53" s="387"/>
      <c r="AE53" s="387"/>
      <c r="AF53" s="390"/>
      <c r="AG53" s="390"/>
      <c r="AH53" s="387"/>
      <c r="AI53" s="387"/>
      <c r="AJ53" s="387"/>
      <c r="AK53" s="387"/>
    </row>
    <row r="54" spans="25:37" ht="13.15" customHeight="1">
      <c r="Y54" s="385"/>
      <c r="Z54" s="385"/>
      <c r="AA54" s="385"/>
      <c r="AB54" s="387"/>
      <c r="AC54" s="387"/>
      <c r="AD54" s="387"/>
      <c r="AE54" s="387"/>
      <c r="AF54" s="390"/>
      <c r="AG54" s="390"/>
      <c r="AH54" s="387"/>
      <c r="AI54" s="387"/>
      <c r="AJ54" s="387"/>
      <c r="AK54" s="387"/>
    </row>
    <row r="55" spans="25:37" ht="13.15" customHeight="1">
      <c r="Y55" s="385"/>
      <c r="Z55" s="385"/>
      <c r="AA55" s="385"/>
      <c r="AB55" s="387"/>
      <c r="AC55" s="387"/>
      <c r="AD55" s="387"/>
      <c r="AE55" s="387"/>
      <c r="AF55" s="390"/>
      <c r="AG55" s="390"/>
      <c r="AH55" s="387"/>
      <c r="AI55" s="387"/>
      <c r="AJ55" s="387"/>
      <c r="AK55" s="387"/>
    </row>
    <row r="56" spans="25:37" ht="13.15" customHeight="1">
      <c r="Y56" s="385"/>
      <c r="Z56" s="385"/>
      <c r="AA56" s="385"/>
      <c r="AB56" s="387"/>
      <c r="AC56" s="387"/>
      <c r="AD56" s="387"/>
      <c r="AE56" s="387"/>
      <c r="AF56" s="390"/>
      <c r="AG56" s="390"/>
      <c r="AH56" s="387"/>
      <c r="AI56" s="387"/>
      <c r="AJ56" s="387"/>
      <c r="AK56" s="387"/>
    </row>
    <row r="57" spans="25:37" ht="13.15" customHeight="1">
      <c r="Y57" s="385"/>
      <c r="Z57" s="385"/>
      <c r="AA57" s="385"/>
      <c r="AB57" s="387"/>
      <c r="AC57" s="387"/>
      <c r="AD57" s="387"/>
      <c r="AE57" s="387"/>
      <c r="AF57" s="390"/>
      <c r="AG57" s="390"/>
      <c r="AH57" s="387"/>
      <c r="AI57" s="387"/>
      <c r="AJ57" s="387"/>
      <c r="AK57" s="387"/>
    </row>
    <row r="58" spans="25:37" ht="13.15" customHeight="1">
      <c r="Y58" s="385"/>
      <c r="Z58" s="385"/>
      <c r="AA58" s="385"/>
      <c r="AB58" s="387"/>
      <c r="AC58" s="387"/>
      <c r="AD58" s="387"/>
      <c r="AE58" s="387"/>
      <c r="AF58" s="390"/>
      <c r="AG58" s="390"/>
      <c r="AH58" s="387"/>
      <c r="AI58" s="387"/>
      <c r="AJ58" s="387"/>
      <c r="AK58" s="387"/>
    </row>
    <row r="59" spans="25:37" ht="13.15" customHeight="1">
      <c r="Y59" s="385"/>
      <c r="Z59" s="385"/>
      <c r="AA59" s="385"/>
      <c r="AB59" s="387"/>
      <c r="AC59" s="387"/>
      <c r="AD59" s="387"/>
      <c r="AE59" s="387"/>
      <c r="AF59" s="390"/>
      <c r="AG59" s="390"/>
      <c r="AH59" s="387"/>
      <c r="AI59" s="387"/>
      <c r="AJ59" s="387"/>
      <c r="AK59" s="387"/>
    </row>
    <row r="60" spans="25:37" ht="13.15" customHeight="1">
      <c r="Y60" s="385"/>
      <c r="Z60" s="385"/>
      <c r="AA60" s="385"/>
      <c r="AB60" s="387"/>
      <c r="AC60" s="387"/>
      <c r="AD60" s="387"/>
      <c r="AE60" s="387"/>
      <c r="AF60" s="390"/>
      <c r="AG60" s="390"/>
      <c r="AH60" s="387"/>
      <c r="AI60" s="387"/>
      <c r="AJ60" s="387"/>
      <c r="AK60" s="387"/>
    </row>
    <row r="61" spans="25:37" ht="13.15" customHeight="1">
      <c r="Y61" s="385"/>
      <c r="Z61" s="385"/>
      <c r="AA61" s="385"/>
      <c r="AB61" s="387"/>
      <c r="AC61" s="387"/>
      <c r="AD61" s="387"/>
      <c r="AE61" s="387"/>
      <c r="AF61" s="390"/>
      <c r="AG61" s="390"/>
      <c r="AH61" s="387"/>
      <c r="AI61" s="387"/>
      <c r="AJ61" s="387"/>
      <c r="AK61" s="387"/>
    </row>
    <row r="62" spans="25:37" ht="13.15" customHeight="1">
      <c r="Y62" s="385"/>
      <c r="Z62" s="385"/>
      <c r="AA62" s="385"/>
      <c r="AB62" s="387"/>
      <c r="AC62" s="387"/>
      <c r="AD62" s="387"/>
      <c r="AE62" s="387"/>
      <c r="AF62" s="390"/>
      <c r="AG62" s="390"/>
      <c r="AH62" s="387"/>
      <c r="AI62" s="387"/>
      <c r="AJ62" s="387"/>
      <c r="AK62" s="387"/>
    </row>
    <row r="63" spans="25:37" ht="13.15" customHeight="1">
      <c r="Y63" s="385"/>
      <c r="Z63" s="385"/>
      <c r="AA63" s="385"/>
      <c r="AB63" s="387"/>
      <c r="AC63" s="387"/>
      <c r="AD63" s="387"/>
      <c r="AE63" s="387"/>
      <c r="AF63" s="390"/>
      <c r="AG63" s="390"/>
      <c r="AH63" s="387"/>
      <c r="AI63" s="387"/>
      <c r="AJ63" s="387"/>
      <c r="AK63" s="387"/>
    </row>
    <row r="64" spans="25:37" ht="13.15" customHeight="1">
      <c r="Y64" s="385"/>
      <c r="Z64" s="385"/>
      <c r="AA64" s="385"/>
      <c r="AB64" s="387"/>
      <c r="AC64" s="387"/>
      <c r="AD64" s="387"/>
      <c r="AE64" s="387"/>
      <c r="AF64" s="390"/>
      <c r="AG64" s="390"/>
      <c r="AH64" s="387"/>
      <c r="AI64" s="387"/>
      <c r="AJ64" s="387"/>
      <c r="AK64" s="387"/>
    </row>
    <row r="65" spans="25:37" ht="13.15" customHeight="1">
      <c r="Y65" s="385"/>
      <c r="Z65" s="385"/>
      <c r="AA65" s="386"/>
      <c r="AB65" s="387"/>
      <c r="AC65" s="387"/>
      <c r="AD65" s="387"/>
      <c r="AE65" s="387"/>
      <c r="AF65" s="390"/>
      <c r="AG65" s="390"/>
      <c r="AH65" s="387"/>
      <c r="AI65" s="387"/>
      <c r="AJ65" s="387"/>
      <c r="AK65" s="387"/>
    </row>
  </sheetData>
  <mergeCells count="1">
    <mergeCell ref="AE1:AH1"/>
  </mergeCells>
  <pageMargins left="0.75" right="0.75" top="1" bottom="1" header="0.4921259845" footer="0.4921259845"/>
  <pageSetup paperSize="9" scale="68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64"/>
  <sheetViews>
    <sheetView showGridLines="0" workbookViewId="0">
      <pane xSplit="2" topLeftCell="R1" activePane="topRight" state="frozen"/>
      <selection activeCell="A21" sqref="A21"/>
      <selection pane="topRight"/>
    </sheetView>
  </sheetViews>
  <sheetFormatPr defaultColWidth="8.85546875" defaultRowHeight="13.15" customHeight="1"/>
  <cols>
    <col min="1" max="1" width="12.85546875" style="46" customWidth="1"/>
    <col min="2" max="2" width="13.85546875" style="46" customWidth="1"/>
    <col min="3" max="11" width="8.85546875" style="46"/>
    <col min="12" max="34" width="9.42578125" style="46" customWidth="1"/>
    <col min="35" max="35" width="15.42578125" style="46" customWidth="1"/>
    <col min="36" max="36" width="14.7109375" style="46" bestFit="1" customWidth="1"/>
    <col min="37" max="16384" width="8.85546875" style="46"/>
  </cols>
  <sheetData>
    <row r="1" spans="1:36" ht="15.75" customHeight="1">
      <c r="A1" s="10" t="s">
        <v>28</v>
      </c>
      <c r="B1" s="10"/>
      <c r="C1" s="10"/>
      <c r="D1" s="10" t="s">
        <v>29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10"/>
      <c r="AC1" s="10"/>
      <c r="AD1" s="10"/>
      <c r="AE1" s="10" t="s">
        <v>405</v>
      </c>
      <c r="AF1" s="10"/>
      <c r="AG1" s="10"/>
      <c r="AH1" s="10"/>
      <c r="AI1" s="10"/>
      <c r="AJ1" s="13"/>
    </row>
    <row r="2" spans="1:36" ht="39.75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266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361">
        <v>2024</v>
      </c>
      <c r="AG2" s="361">
        <v>2025</v>
      </c>
      <c r="AH2" s="361">
        <v>2026</v>
      </c>
      <c r="AI2" s="283" t="s">
        <v>600</v>
      </c>
      <c r="AJ2" s="52" t="s">
        <v>601</v>
      </c>
    </row>
    <row r="3" spans="1:36" s="267" customFormat="1" ht="13.15" customHeight="1">
      <c r="A3" s="238" t="s">
        <v>488</v>
      </c>
      <c r="B3" s="238" t="s">
        <v>501</v>
      </c>
      <c r="C3" s="297">
        <v>53.5</v>
      </c>
      <c r="D3" s="297">
        <v>51.1</v>
      </c>
      <c r="E3" s="297">
        <v>49.7</v>
      </c>
      <c r="F3" s="297">
        <v>48.8</v>
      </c>
      <c r="G3" s="297">
        <v>48.4</v>
      </c>
      <c r="H3" s="297">
        <v>47.4</v>
      </c>
      <c r="I3" s="297">
        <v>47.4</v>
      </c>
      <c r="J3" s="239">
        <v>47.8</v>
      </c>
      <c r="K3" s="239">
        <v>48.1</v>
      </c>
      <c r="L3" s="239">
        <v>47.4</v>
      </c>
      <c r="M3" s="239">
        <v>47.2</v>
      </c>
      <c r="N3" s="239">
        <v>46.6</v>
      </c>
      <c r="O3" s="239">
        <v>45.8</v>
      </c>
      <c r="P3" s="239">
        <v>47</v>
      </c>
      <c r="Q3" s="239">
        <v>50.8</v>
      </c>
      <c r="R3" s="239">
        <v>50.7</v>
      </c>
      <c r="S3" s="239">
        <v>49.3</v>
      </c>
      <c r="T3" s="239">
        <v>50</v>
      </c>
      <c r="U3" s="239">
        <v>50</v>
      </c>
      <c r="V3" s="239">
        <v>49.2</v>
      </c>
      <c r="W3" s="239">
        <v>48.3</v>
      </c>
      <c r="X3" s="239">
        <v>47.5</v>
      </c>
      <c r="Y3" s="239">
        <v>47</v>
      </c>
      <c r="Z3" s="239">
        <v>46.7</v>
      </c>
      <c r="AA3" s="239">
        <v>46.6</v>
      </c>
      <c r="AB3" s="239">
        <v>52.9</v>
      </c>
      <c r="AC3" s="239">
        <v>51.1</v>
      </c>
      <c r="AD3" s="239">
        <v>49.2</v>
      </c>
      <c r="AE3" s="239">
        <v>49</v>
      </c>
      <c r="AF3" s="357">
        <v>49.2</v>
      </c>
      <c r="AG3" s="357">
        <v>49.3</v>
      </c>
      <c r="AH3" s="357">
        <v>49.1</v>
      </c>
      <c r="AI3" s="268">
        <f>AVERAGE(U3:AE3)</f>
        <v>48.863636363636367</v>
      </c>
      <c r="AJ3" s="241">
        <f>AVERAGE(J3:T3)</f>
        <v>48.24545454545455</v>
      </c>
    </row>
    <row r="4" spans="1:36" ht="13.15" customHeight="1">
      <c r="A4" s="250" t="s">
        <v>489</v>
      </c>
      <c r="B4" s="242" t="s">
        <v>482</v>
      </c>
      <c r="C4" s="249">
        <v>53.3</v>
      </c>
      <c r="D4" s="249">
        <v>50.7</v>
      </c>
      <c r="E4" s="249">
        <v>49.5</v>
      </c>
      <c r="F4" s="249">
        <v>48.6</v>
      </c>
      <c r="G4" s="249">
        <v>48.1</v>
      </c>
      <c r="H4" s="249">
        <v>47.3</v>
      </c>
      <c r="I4" s="260">
        <v>47.3</v>
      </c>
      <c r="J4" s="260">
        <v>47.6</v>
      </c>
      <c r="K4" s="260">
        <v>47.9</v>
      </c>
      <c r="L4" s="260">
        <v>47.4</v>
      </c>
      <c r="M4" s="260">
        <v>47.2</v>
      </c>
      <c r="N4" s="260">
        <v>46.6</v>
      </c>
      <c r="O4" s="260">
        <v>45.9</v>
      </c>
      <c r="P4" s="260">
        <v>47.1</v>
      </c>
      <c r="Q4" s="260">
        <v>51.1</v>
      </c>
      <c r="R4" s="260">
        <v>51</v>
      </c>
      <c r="S4" s="239">
        <v>49.6</v>
      </c>
      <c r="T4" s="239">
        <v>50.3</v>
      </c>
      <c r="U4" s="239">
        <v>50.3</v>
      </c>
      <c r="V4" s="239">
        <v>49.6</v>
      </c>
      <c r="W4" s="239">
        <v>48.6</v>
      </c>
      <c r="X4" s="239">
        <v>47.9</v>
      </c>
      <c r="Y4" s="239">
        <v>47.4</v>
      </c>
      <c r="Z4" s="239">
        <v>47</v>
      </c>
      <c r="AA4" s="239">
        <v>47</v>
      </c>
      <c r="AB4" s="239">
        <v>53.6</v>
      </c>
      <c r="AC4" s="239">
        <v>52</v>
      </c>
      <c r="AD4" s="239">
        <v>50</v>
      </c>
      <c r="AE4" s="239">
        <v>49.5</v>
      </c>
      <c r="AF4" s="357">
        <v>49.5</v>
      </c>
      <c r="AG4" s="357">
        <v>49.6</v>
      </c>
      <c r="AH4" s="357">
        <v>49.4</v>
      </c>
      <c r="AI4" s="268">
        <f t="shared" ref="AI4:AI31" si="0">AVERAGE(U4:AE4)</f>
        <v>49.354545454545466</v>
      </c>
      <c r="AJ4" s="248">
        <f t="shared" ref="AJ4:AJ31" si="1">AVERAGE(J4:T4)</f>
        <v>48.336363636363643</v>
      </c>
    </row>
    <row r="5" spans="1:36" ht="13.15" customHeight="1">
      <c r="A5" s="261" t="s">
        <v>406</v>
      </c>
      <c r="B5" s="246" t="s">
        <v>407</v>
      </c>
      <c r="C5" s="262">
        <v>52.6</v>
      </c>
      <c r="D5" s="262">
        <v>53.1</v>
      </c>
      <c r="E5" s="262">
        <v>51.6</v>
      </c>
      <c r="F5" s="262">
        <v>51</v>
      </c>
      <c r="G5" s="262">
        <v>50.5</v>
      </c>
      <c r="H5" s="262">
        <v>49.4</v>
      </c>
      <c r="I5" s="263">
        <v>49.4</v>
      </c>
      <c r="J5" s="263">
        <v>49.9</v>
      </c>
      <c r="K5" s="263">
        <v>51</v>
      </c>
      <c r="L5" s="263">
        <v>49.3</v>
      </c>
      <c r="M5" s="263">
        <v>51.9</v>
      </c>
      <c r="N5" s="263">
        <v>48.8</v>
      </c>
      <c r="O5" s="263">
        <v>48.6</v>
      </c>
      <c r="P5" s="263">
        <v>50.8</v>
      </c>
      <c r="Q5" s="263">
        <v>54.5</v>
      </c>
      <c r="R5" s="263">
        <v>53.9</v>
      </c>
      <c r="S5" s="263">
        <v>55</v>
      </c>
      <c r="T5" s="263">
        <v>56.2</v>
      </c>
      <c r="U5" s="263">
        <v>55.9</v>
      </c>
      <c r="V5" s="263">
        <v>55.4</v>
      </c>
      <c r="W5" s="263">
        <v>53.9</v>
      </c>
      <c r="X5" s="263">
        <v>53.4</v>
      </c>
      <c r="Y5" s="263">
        <v>52.3</v>
      </c>
      <c r="Z5" s="263">
        <v>52.5</v>
      </c>
      <c r="AA5" s="263">
        <v>51.8</v>
      </c>
      <c r="AB5" s="263">
        <v>58.5</v>
      </c>
      <c r="AC5" s="263">
        <v>54.9</v>
      </c>
      <c r="AD5" s="263">
        <v>52.2</v>
      </c>
      <c r="AE5" s="263">
        <v>53.3</v>
      </c>
      <c r="AF5" s="365">
        <v>53.8</v>
      </c>
      <c r="AG5" s="365">
        <v>53.8</v>
      </c>
      <c r="AH5" s="365">
        <v>54</v>
      </c>
      <c r="AI5" s="269">
        <f t="shared" si="0"/>
        <v>54.009090909090901</v>
      </c>
      <c r="AJ5" s="264">
        <f t="shared" si="1"/>
        <v>51.809090909090919</v>
      </c>
    </row>
    <row r="6" spans="1:36" ht="13.15" customHeight="1">
      <c r="A6" s="238" t="s">
        <v>408</v>
      </c>
      <c r="B6" s="238" t="s">
        <v>409</v>
      </c>
      <c r="C6" s="249">
        <v>31.8</v>
      </c>
      <c r="D6" s="249">
        <v>36.799999999999997</v>
      </c>
      <c r="E6" s="249">
        <v>31.8</v>
      </c>
      <c r="F6" s="249">
        <v>33.9</v>
      </c>
      <c r="G6" s="249">
        <v>41.5</v>
      </c>
      <c r="H6" s="249">
        <v>43</v>
      </c>
      <c r="I6" s="260">
        <v>40.6</v>
      </c>
      <c r="J6" s="260">
        <v>39.1</v>
      </c>
      <c r="K6" s="260">
        <v>38.6</v>
      </c>
      <c r="L6" s="260">
        <v>37.799999999999997</v>
      </c>
      <c r="M6" s="260">
        <v>36.700000000000003</v>
      </c>
      <c r="N6" s="260">
        <v>33.700000000000003</v>
      </c>
      <c r="O6" s="260">
        <v>37.700000000000003</v>
      </c>
      <c r="P6" s="260">
        <v>37.1</v>
      </c>
      <c r="Q6" s="260">
        <v>39.299999999999997</v>
      </c>
      <c r="R6" s="260">
        <v>36.1</v>
      </c>
      <c r="S6" s="260">
        <v>33.700000000000003</v>
      </c>
      <c r="T6" s="260">
        <v>34.299999999999997</v>
      </c>
      <c r="U6" s="260">
        <v>37.799999999999997</v>
      </c>
      <c r="V6" s="260">
        <v>43.2</v>
      </c>
      <c r="W6" s="260">
        <v>40.4</v>
      </c>
      <c r="X6" s="260">
        <v>34.799999999999997</v>
      </c>
      <c r="Y6" s="260">
        <v>34.799999999999997</v>
      </c>
      <c r="Z6" s="260">
        <v>37</v>
      </c>
      <c r="AA6" s="260">
        <v>36.4</v>
      </c>
      <c r="AB6" s="260">
        <v>41.3</v>
      </c>
      <c r="AC6" s="260">
        <v>41.5</v>
      </c>
      <c r="AD6" s="260">
        <v>41.2</v>
      </c>
      <c r="AE6" s="260">
        <v>38.799999999999997</v>
      </c>
      <c r="AF6" s="366">
        <v>40.5</v>
      </c>
      <c r="AG6" s="366">
        <v>41.3</v>
      </c>
      <c r="AH6" s="366">
        <v>41.6</v>
      </c>
      <c r="AI6" s="268">
        <f t="shared" si="0"/>
        <v>38.836363636363636</v>
      </c>
      <c r="AJ6" s="241">
        <f t="shared" si="1"/>
        <v>36.736363636363642</v>
      </c>
    </row>
    <row r="7" spans="1:36" ht="13.15" customHeight="1">
      <c r="A7" s="238" t="s">
        <v>410</v>
      </c>
      <c r="B7" s="238" t="s">
        <v>411</v>
      </c>
      <c r="C7" s="249">
        <v>52.8</v>
      </c>
      <c r="D7" s="249">
        <v>41.4</v>
      </c>
      <c r="E7" s="249">
        <v>41.3</v>
      </c>
      <c r="F7" s="249">
        <v>41.6</v>
      </c>
      <c r="G7" s="249">
        <v>40.9</v>
      </c>
      <c r="H7" s="249">
        <v>40.6</v>
      </c>
      <c r="I7" s="260">
        <v>43.1</v>
      </c>
      <c r="J7" s="260">
        <v>44.4</v>
      </c>
      <c r="K7" s="260">
        <v>49</v>
      </c>
      <c r="L7" s="260">
        <v>42.2</v>
      </c>
      <c r="M7" s="260">
        <v>42.3</v>
      </c>
      <c r="N7" s="260">
        <v>41.5</v>
      </c>
      <c r="O7" s="260">
        <v>40.5</v>
      </c>
      <c r="P7" s="260">
        <v>40.9</v>
      </c>
      <c r="Q7" s="260">
        <v>44.5</v>
      </c>
      <c r="R7" s="260">
        <v>43.2</v>
      </c>
      <c r="S7" s="260">
        <v>42.8</v>
      </c>
      <c r="T7" s="260">
        <v>44.4</v>
      </c>
      <c r="U7" s="260">
        <v>42.4</v>
      </c>
      <c r="V7" s="260">
        <v>42.3</v>
      </c>
      <c r="W7" s="260">
        <v>41.7</v>
      </c>
      <c r="X7" s="260">
        <v>39.4</v>
      </c>
      <c r="Y7" s="260">
        <v>38.5</v>
      </c>
      <c r="Z7" s="260">
        <v>40.1</v>
      </c>
      <c r="AA7" s="260">
        <v>40.4</v>
      </c>
      <c r="AB7" s="260">
        <v>46.3</v>
      </c>
      <c r="AC7" s="260">
        <v>45</v>
      </c>
      <c r="AD7" s="260">
        <v>43</v>
      </c>
      <c r="AE7" s="260">
        <v>43.9</v>
      </c>
      <c r="AF7" s="366">
        <v>43.3</v>
      </c>
      <c r="AG7" s="366">
        <v>43</v>
      </c>
      <c r="AH7" s="366">
        <v>42.2</v>
      </c>
      <c r="AI7" s="268">
        <f t="shared" si="0"/>
        <v>42.090909090909086</v>
      </c>
      <c r="AJ7" s="241">
        <f t="shared" si="1"/>
        <v>43.245454545454542</v>
      </c>
    </row>
    <row r="8" spans="1:36" ht="13.15" customHeight="1">
      <c r="A8" s="238" t="s">
        <v>412</v>
      </c>
      <c r="B8" s="238" t="s">
        <v>413</v>
      </c>
      <c r="C8" s="249">
        <v>58.7</v>
      </c>
      <c r="D8" s="249">
        <v>58.2</v>
      </c>
      <c r="E8" s="249">
        <v>56.2</v>
      </c>
      <c r="F8" s="249">
        <v>55.6</v>
      </c>
      <c r="G8" s="249">
        <v>54.7</v>
      </c>
      <c r="H8" s="249">
        <v>52.9</v>
      </c>
      <c r="I8" s="260">
        <v>53</v>
      </c>
      <c r="J8" s="260">
        <v>53.1</v>
      </c>
      <c r="K8" s="260">
        <v>53.5</v>
      </c>
      <c r="L8" s="260">
        <v>52.8</v>
      </c>
      <c r="M8" s="260">
        <v>51.1</v>
      </c>
      <c r="N8" s="260">
        <v>49.7</v>
      </c>
      <c r="O8" s="260">
        <v>49.5</v>
      </c>
      <c r="P8" s="260">
        <v>50.3</v>
      </c>
      <c r="Q8" s="260">
        <v>56.3</v>
      </c>
      <c r="R8" s="260">
        <v>56.5</v>
      </c>
      <c r="S8" s="260">
        <v>56.3</v>
      </c>
      <c r="T8" s="260">
        <v>57.9</v>
      </c>
      <c r="U8" s="260">
        <v>55.6</v>
      </c>
      <c r="V8" s="260">
        <v>55.1</v>
      </c>
      <c r="W8" s="260">
        <v>54.4</v>
      </c>
      <c r="X8" s="260">
        <v>52.4</v>
      </c>
      <c r="Y8" s="260">
        <v>50.6</v>
      </c>
      <c r="Z8" s="260">
        <v>50.8</v>
      </c>
      <c r="AA8" s="260">
        <v>49.8</v>
      </c>
      <c r="AB8" s="260">
        <v>53.3</v>
      </c>
      <c r="AC8" s="260">
        <v>49.4</v>
      </c>
      <c r="AD8" s="260">
        <v>44.9</v>
      </c>
      <c r="AE8" s="260">
        <v>46.8</v>
      </c>
      <c r="AF8" s="366">
        <v>47.9</v>
      </c>
      <c r="AG8" s="366">
        <v>48.3</v>
      </c>
      <c r="AH8" s="366">
        <v>48.8</v>
      </c>
      <c r="AI8" s="268">
        <f t="shared" si="0"/>
        <v>51.190909090909095</v>
      </c>
      <c r="AJ8" s="241">
        <f t="shared" si="1"/>
        <v>53.363636363636367</v>
      </c>
    </row>
    <row r="9" spans="1:36" ht="13.15" customHeight="1">
      <c r="A9" s="250" t="s">
        <v>414</v>
      </c>
      <c r="B9" s="250" t="s">
        <v>415</v>
      </c>
      <c r="C9" s="249">
        <v>55.2</v>
      </c>
      <c r="D9" s="249">
        <v>49.6</v>
      </c>
      <c r="E9" s="249">
        <v>48.8</v>
      </c>
      <c r="F9" s="249">
        <v>48.3</v>
      </c>
      <c r="G9" s="249">
        <v>48.5</v>
      </c>
      <c r="H9" s="249">
        <v>48.1</v>
      </c>
      <c r="I9" s="260">
        <v>47.7</v>
      </c>
      <c r="J9" s="260">
        <v>48.2</v>
      </c>
      <c r="K9" s="260">
        <v>48.5</v>
      </c>
      <c r="L9" s="260">
        <v>47</v>
      </c>
      <c r="M9" s="260">
        <v>46.9</v>
      </c>
      <c r="N9" s="260">
        <v>45.3</v>
      </c>
      <c r="O9" s="260">
        <v>43.5</v>
      </c>
      <c r="P9" s="260">
        <v>44.4</v>
      </c>
      <c r="Q9" s="260">
        <v>48.3</v>
      </c>
      <c r="R9" s="260">
        <v>48.1</v>
      </c>
      <c r="S9" s="260">
        <v>45.3</v>
      </c>
      <c r="T9" s="260">
        <v>45.1</v>
      </c>
      <c r="U9" s="260">
        <v>45.2</v>
      </c>
      <c r="V9" s="260">
        <v>44.5</v>
      </c>
      <c r="W9" s="260">
        <v>44.5</v>
      </c>
      <c r="X9" s="260">
        <v>44.7</v>
      </c>
      <c r="Y9" s="260">
        <v>44.6</v>
      </c>
      <c r="Z9" s="260">
        <v>44.7</v>
      </c>
      <c r="AA9" s="260">
        <v>45.6</v>
      </c>
      <c r="AB9" s="260">
        <v>51.1</v>
      </c>
      <c r="AC9" s="260">
        <v>50.7</v>
      </c>
      <c r="AD9" s="260">
        <v>49</v>
      </c>
      <c r="AE9" s="260">
        <v>48.4</v>
      </c>
      <c r="AF9" s="366">
        <v>48.9</v>
      </c>
      <c r="AG9" s="366">
        <v>49.1</v>
      </c>
      <c r="AH9" s="366">
        <v>48.9</v>
      </c>
      <c r="AI9" s="268">
        <f t="shared" si="0"/>
        <v>46.636363636363633</v>
      </c>
      <c r="AJ9" s="241">
        <f t="shared" si="1"/>
        <v>46.418181818181822</v>
      </c>
    </row>
    <row r="10" spans="1:36" ht="13.15" customHeight="1">
      <c r="A10" s="250" t="s">
        <v>416</v>
      </c>
      <c r="B10" s="250" t="s">
        <v>417</v>
      </c>
      <c r="C10" s="249">
        <v>39.700000000000003</v>
      </c>
      <c r="D10" s="249">
        <v>38.9</v>
      </c>
      <c r="E10" s="249">
        <v>36.700000000000003</v>
      </c>
      <c r="F10" s="249">
        <v>39.1</v>
      </c>
      <c r="G10" s="249">
        <v>40.1</v>
      </c>
      <c r="H10" s="249">
        <v>36.4</v>
      </c>
      <c r="I10" s="260">
        <v>35.299999999999997</v>
      </c>
      <c r="J10" s="260">
        <v>35.9</v>
      </c>
      <c r="K10" s="260">
        <v>35</v>
      </c>
      <c r="L10" s="260">
        <v>34.1</v>
      </c>
      <c r="M10" s="260">
        <v>33.700000000000003</v>
      </c>
      <c r="N10" s="260">
        <v>33.5</v>
      </c>
      <c r="O10" s="260">
        <v>33.799999999999997</v>
      </c>
      <c r="P10" s="260">
        <v>39.5</v>
      </c>
      <c r="Q10" s="260">
        <v>46.1</v>
      </c>
      <c r="R10" s="260">
        <v>40.700000000000003</v>
      </c>
      <c r="S10" s="260">
        <v>37.6</v>
      </c>
      <c r="T10" s="260">
        <v>39.4</v>
      </c>
      <c r="U10" s="260">
        <v>38.299999999999997</v>
      </c>
      <c r="V10" s="260">
        <v>37.6</v>
      </c>
      <c r="W10" s="260">
        <v>39.299999999999997</v>
      </c>
      <c r="X10" s="260">
        <v>38.9</v>
      </c>
      <c r="Y10" s="260">
        <v>38.9</v>
      </c>
      <c r="Z10" s="260">
        <v>38.799999999999997</v>
      </c>
      <c r="AA10" s="260">
        <v>39.1</v>
      </c>
      <c r="AB10" s="260">
        <v>44.7</v>
      </c>
      <c r="AC10" s="260">
        <v>42.1</v>
      </c>
      <c r="AD10" s="260">
        <v>40</v>
      </c>
      <c r="AE10" s="260">
        <v>43.3</v>
      </c>
      <c r="AF10" s="366">
        <v>44.8</v>
      </c>
      <c r="AG10" s="366">
        <v>46.3</v>
      </c>
      <c r="AH10" s="366">
        <v>46.5</v>
      </c>
      <c r="AI10" s="268">
        <f t="shared" si="0"/>
        <v>40.090909090909093</v>
      </c>
      <c r="AJ10" s="241">
        <f t="shared" si="1"/>
        <v>37.209090909090911</v>
      </c>
    </row>
    <row r="11" spans="1:36" ht="13.15" customHeight="1">
      <c r="A11" s="250" t="s">
        <v>418</v>
      </c>
      <c r="B11" s="250" t="s">
        <v>419</v>
      </c>
      <c r="C11" s="249">
        <v>40.4</v>
      </c>
      <c r="D11" s="249">
        <v>38.6</v>
      </c>
      <c r="E11" s="249">
        <v>36.1</v>
      </c>
      <c r="F11" s="249">
        <v>34.200000000000003</v>
      </c>
      <c r="G11" s="249">
        <v>32.5</v>
      </c>
      <c r="H11" s="249">
        <v>30.6</v>
      </c>
      <c r="I11" s="260">
        <v>32.200000000000003</v>
      </c>
      <c r="J11" s="260">
        <v>32.9</v>
      </c>
      <c r="K11" s="260">
        <v>32.700000000000003</v>
      </c>
      <c r="L11" s="260">
        <v>32.799999999999997</v>
      </c>
      <c r="M11" s="260">
        <v>33</v>
      </c>
      <c r="N11" s="260">
        <v>33.6</v>
      </c>
      <c r="O11" s="260">
        <v>35.6</v>
      </c>
      <c r="P11" s="260">
        <v>41.6</v>
      </c>
      <c r="Q11" s="260">
        <v>46.9</v>
      </c>
      <c r="R11" s="260">
        <v>64.900000000000006</v>
      </c>
      <c r="S11" s="260">
        <v>46.8</v>
      </c>
      <c r="T11" s="260">
        <v>42.2</v>
      </c>
      <c r="U11" s="260">
        <v>39.799999999999997</v>
      </c>
      <c r="V11" s="260">
        <v>36.5</v>
      </c>
      <c r="W11" s="260">
        <v>28</v>
      </c>
      <c r="X11" s="260">
        <v>27.5</v>
      </c>
      <c r="Y11" s="260">
        <v>25.3</v>
      </c>
      <c r="Z11" s="260">
        <v>24.8</v>
      </c>
      <c r="AA11" s="260">
        <v>23.9</v>
      </c>
      <c r="AB11" s="260">
        <v>26.7</v>
      </c>
      <c r="AC11" s="260">
        <v>23.6</v>
      </c>
      <c r="AD11" s="260">
        <v>20.6</v>
      </c>
      <c r="AE11" s="260">
        <v>22.7</v>
      </c>
      <c r="AF11" s="366">
        <v>24</v>
      </c>
      <c r="AG11" s="366">
        <v>24.2</v>
      </c>
      <c r="AH11" s="366">
        <v>24.2</v>
      </c>
      <c r="AI11" s="268">
        <f t="shared" si="0"/>
        <v>27.218181818181822</v>
      </c>
      <c r="AJ11" s="241">
        <f t="shared" si="1"/>
        <v>40.272727272727273</v>
      </c>
    </row>
    <row r="12" spans="1:36" ht="13.15" customHeight="1">
      <c r="A12" s="250" t="s">
        <v>420</v>
      </c>
      <c r="B12" s="250" t="s">
        <v>421</v>
      </c>
      <c r="C12" s="249">
        <v>46.6</v>
      </c>
      <c r="D12" s="249">
        <v>46.1</v>
      </c>
      <c r="E12" s="249">
        <v>45.1</v>
      </c>
      <c r="F12" s="249">
        <v>46.7</v>
      </c>
      <c r="G12" s="249">
        <v>48</v>
      </c>
      <c r="H12" s="249">
        <v>48.2</v>
      </c>
      <c r="I12" s="260">
        <v>47.5</v>
      </c>
      <c r="J12" s="260">
        <v>47.1</v>
      </c>
      <c r="K12" s="260">
        <v>47.9</v>
      </c>
      <c r="L12" s="260">
        <v>48.8</v>
      </c>
      <c r="M12" s="260">
        <v>46.6</v>
      </c>
      <c r="N12" s="260">
        <v>45.9</v>
      </c>
      <c r="O12" s="260">
        <v>47.8</v>
      </c>
      <c r="P12" s="260">
        <v>51.5</v>
      </c>
      <c r="Q12" s="260">
        <v>54.8</v>
      </c>
      <c r="R12" s="260">
        <v>53.1</v>
      </c>
      <c r="S12" s="260">
        <v>55.1</v>
      </c>
      <c r="T12" s="260">
        <v>57.9</v>
      </c>
      <c r="U12" s="260">
        <v>63.9</v>
      </c>
      <c r="V12" s="260">
        <v>51.5</v>
      </c>
      <c r="W12" s="260">
        <v>54.8</v>
      </c>
      <c r="X12" s="260">
        <v>50.3</v>
      </c>
      <c r="Y12" s="260">
        <v>48.6</v>
      </c>
      <c r="Z12" s="260">
        <v>48.6</v>
      </c>
      <c r="AA12" s="260">
        <v>47.7</v>
      </c>
      <c r="AB12" s="260">
        <v>59.3</v>
      </c>
      <c r="AC12" s="260">
        <v>56.7</v>
      </c>
      <c r="AD12" s="260">
        <v>52.9</v>
      </c>
      <c r="AE12" s="260">
        <v>49.5</v>
      </c>
      <c r="AF12" s="366">
        <v>48.7</v>
      </c>
      <c r="AG12" s="366">
        <v>47.5</v>
      </c>
      <c r="AH12" s="366">
        <v>47.6</v>
      </c>
      <c r="AI12" s="268">
        <f t="shared" si="0"/>
        <v>53.072727272727278</v>
      </c>
      <c r="AJ12" s="241">
        <f t="shared" si="1"/>
        <v>50.590909090909101</v>
      </c>
    </row>
    <row r="13" spans="1:36" ht="13.15" customHeight="1">
      <c r="A13" s="250" t="s">
        <v>422</v>
      </c>
      <c r="B13" s="250" t="s">
        <v>423</v>
      </c>
      <c r="C13" s="249">
        <v>44.1</v>
      </c>
      <c r="D13" s="249">
        <v>42.9</v>
      </c>
      <c r="E13" s="249">
        <v>41.5</v>
      </c>
      <c r="F13" s="249">
        <v>41</v>
      </c>
      <c r="G13" s="249">
        <v>39.9</v>
      </c>
      <c r="H13" s="249">
        <v>39.1</v>
      </c>
      <c r="I13" s="260">
        <v>38.4</v>
      </c>
      <c r="J13" s="260">
        <v>38.6</v>
      </c>
      <c r="K13" s="260">
        <v>38.299999999999997</v>
      </c>
      <c r="L13" s="260">
        <v>38.799999999999997</v>
      </c>
      <c r="M13" s="260">
        <v>38.4</v>
      </c>
      <c r="N13" s="260">
        <v>38.4</v>
      </c>
      <c r="O13" s="260">
        <v>39.200000000000003</v>
      </c>
      <c r="P13" s="260">
        <v>41.3</v>
      </c>
      <c r="Q13" s="260">
        <v>46.1</v>
      </c>
      <c r="R13" s="260">
        <v>45.8</v>
      </c>
      <c r="S13" s="260">
        <v>45.9</v>
      </c>
      <c r="T13" s="260">
        <v>49.2</v>
      </c>
      <c r="U13" s="260">
        <v>46.2</v>
      </c>
      <c r="V13" s="260">
        <v>45</v>
      </c>
      <c r="W13" s="260">
        <v>43.7</v>
      </c>
      <c r="X13" s="260">
        <v>42.1</v>
      </c>
      <c r="Y13" s="260">
        <v>41</v>
      </c>
      <c r="Z13" s="260">
        <v>41.5</v>
      </c>
      <c r="AA13" s="260">
        <v>42</v>
      </c>
      <c r="AB13" s="260">
        <v>51.4</v>
      </c>
      <c r="AC13" s="260">
        <v>49.5</v>
      </c>
      <c r="AD13" s="260">
        <v>46.4</v>
      </c>
      <c r="AE13" s="260">
        <v>45.4</v>
      </c>
      <c r="AF13" s="366">
        <v>45.4</v>
      </c>
      <c r="AG13" s="366">
        <v>45.4</v>
      </c>
      <c r="AH13" s="366">
        <v>45.5</v>
      </c>
      <c r="AI13" s="268">
        <f t="shared" si="0"/>
        <v>44.927272727272722</v>
      </c>
      <c r="AJ13" s="241">
        <f t="shared" si="1"/>
        <v>41.81818181818182</v>
      </c>
    </row>
    <row r="14" spans="1:36" ht="13.15" customHeight="1">
      <c r="A14" s="250" t="s">
        <v>424</v>
      </c>
      <c r="B14" s="250" t="s">
        <v>425</v>
      </c>
      <c r="C14" s="249">
        <v>56.1</v>
      </c>
      <c r="D14" s="249">
        <v>56</v>
      </c>
      <c r="E14" s="249">
        <v>55.6</v>
      </c>
      <c r="F14" s="249">
        <v>54</v>
      </c>
      <c r="G14" s="249">
        <v>53.7</v>
      </c>
      <c r="H14" s="249">
        <v>52.6</v>
      </c>
      <c r="I14" s="260">
        <v>52.8</v>
      </c>
      <c r="J14" s="260">
        <v>53.9</v>
      </c>
      <c r="K14" s="260">
        <v>54.4</v>
      </c>
      <c r="L14" s="260">
        <v>54</v>
      </c>
      <c r="M14" s="260">
        <v>54.3</v>
      </c>
      <c r="N14" s="260">
        <v>53.8</v>
      </c>
      <c r="O14" s="260">
        <v>53.6</v>
      </c>
      <c r="P14" s="260">
        <v>54.3</v>
      </c>
      <c r="Q14" s="260">
        <v>58</v>
      </c>
      <c r="R14" s="260">
        <v>57.7</v>
      </c>
      <c r="S14" s="260">
        <v>57</v>
      </c>
      <c r="T14" s="260">
        <v>57.9</v>
      </c>
      <c r="U14" s="260">
        <v>58.6</v>
      </c>
      <c r="V14" s="260">
        <v>58.4</v>
      </c>
      <c r="W14" s="260">
        <v>57.6</v>
      </c>
      <c r="X14" s="260">
        <v>57.4</v>
      </c>
      <c r="Y14" s="260">
        <v>57.7</v>
      </c>
      <c r="Z14" s="260">
        <v>56.4</v>
      </c>
      <c r="AA14" s="260">
        <v>55.3</v>
      </c>
      <c r="AB14" s="260">
        <v>61.7</v>
      </c>
      <c r="AC14" s="260">
        <v>59.5</v>
      </c>
      <c r="AD14" s="260">
        <v>58.4</v>
      </c>
      <c r="AE14" s="260">
        <v>57</v>
      </c>
      <c r="AF14" s="366">
        <v>57.5</v>
      </c>
      <c r="AG14" s="366">
        <v>57.4</v>
      </c>
      <c r="AH14" s="366">
        <v>57.3</v>
      </c>
      <c r="AI14" s="268">
        <f t="shared" si="0"/>
        <v>57.999999999999993</v>
      </c>
      <c r="AJ14" s="241">
        <f t="shared" si="1"/>
        <v>55.354545454545452</v>
      </c>
    </row>
    <row r="15" spans="1:36" ht="13.15" customHeight="1">
      <c r="A15" s="250" t="s">
        <v>426</v>
      </c>
      <c r="B15" s="250" t="s">
        <v>427</v>
      </c>
      <c r="C15" s="249">
        <v>57.9</v>
      </c>
      <c r="D15" s="249">
        <v>57.1</v>
      </c>
      <c r="E15" s="249">
        <v>53.8</v>
      </c>
      <c r="F15" s="249">
        <v>54.5</v>
      </c>
      <c r="G15" s="249">
        <v>56.5</v>
      </c>
      <c r="H15" s="249">
        <v>54.6</v>
      </c>
      <c r="I15" s="260">
        <v>50.6</v>
      </c>
      <c r="J15" s="260">
        <v>49.2</v>
      </c>
      <c r="K15" s="260">
        <v>49.6</v>
      </c>
      <c r="L15" s="260">
        <v>49</v>
      </c>
      <c r="M15" s="260">
        <v>46.5</v>
      </c>
      <c r="N15" s="260">
        <v>44.6</v>
      </c>
      <c r="O15" s="260">
        <v>46.3</v>
      </c>
      <c r="P15" s="260">
        <v>46.3</v>
      </c>
      <c r="Q15" s="260">
        <v>49.2</v>
      </c>
      <c r="R15" s="260">
        <v>48.1</v>
      </c>
      <c r="S15" s="260">
        <v>48.6</v>
      </c>
      <c r="T15" s="260">
        <v>47.3</v>
      </c>
      <c r="U15" s="260">
        <v>47.9</v>
      </c>
      <c r="V15" s="260">
        <v>48.7</v>
      </c>
      <c r="W15" s="260">
        <v>47.5</v>
      </c>
      <c r="X15" s="260">
        <v>45.9</v>
      </c>
      <c r="Y15" s="260">
        <v>44.3</v>
      </c>
      <c r="Z15" s="260">
        <v>45.1</v>
      </c>
      <c r="AA15" s="260">
        <v>46.3</v>
      </c>
      <c r="AB15" s="260">
        <v>53.7</v>
      </c>
      <c r="AC15" s="260">
        <v>48.1</v>
      </c>
      <c r="AD15" s="260">
        <v>44.9</v>
      </c>
      <c r="AE15" s="260">
        <v>46.6</v>
      </c>
      <c r="AF15" s="366">
        <v>47.6</v>
      </c>
      <c r="AG15" s="366">
        <v>48.4</v>
      </c>
      <c r="AH15" s="366">
        <v>48.4</v>
      </c>
      <c r="AI15" s="268">
        <f t="shared" si="0"/>
        <v>47.18181818181818</v>
      </c>
      <c r="AJ15" s="241">
        <f t="shared" si="1"/>
        <v>47.7</v>
      </c>
    </row>
    <row r="16" spans="1:36" ht="13.15" customHeight="1">
      <c r="A16" s="250" t="s">
        <v>428</v>
      </c>
      <c r="B16" s="250" t="s">
        <v>429</v>
      </c>
      <c r="C16" s="249">
        <v>51.4</v>
      </c>
      <c r="D16" s="249">
        <v>51.3</v>
      </c>
      <c r="E16" s="249">
        <v>49.3</v>
      </c>
      <c r="F16" s="249">
        <v>48</v>
      </c>
      <c r="G16" s="249">
        <v>47.1</v>
      </c>
      <c r="H16" s="249">
        <v>46.4</v>
      </c>
      <c r="I16" s="260">
        <v>47.1</v>
      </c>
      <c r="J16" s="260">
        <v>46.5</v>
      </c>
      <c r="K16" s="260">
        <v>47</v>
      </c>
      <c r="L16" s="260">
        <v>46.7</v>
      </c>
      <c r="M16" s="260">
        <v>47.1</v>
      </c>
      <c r="N16" s="260">
        <v>47.6</v>
      </c>
      <c r="O16" s="260">
        <v>46.6</v>
      </c>
      <c r="P16" s="260">
        <v>47.8</v>
      </c>
      <c r="Q16" s="260">
        <v>51.1</v>
      </c>
      <c r="R16" s="260">
        <v>49.8</v>
      </c>
      <c r="S16" s="260">
        <v>49</v>
      </c>
      <c r="T16" s="260">
        <v>50.5</v>
      </c>
      <c r="U16" s="260">
        <v>50.9</v>
      </c>
      <c r="V16" s="260">
        <v>50.7</v>
      </c>
      <c r="W16" s="260">
        <v>50.2</v>
      </c>
      <c r="X16" s="260">
        <v>49</v>
      </c>
      <c r="Y16" s="260">
        <v>48.8</v>
      </c>
      <c r="Z16" s="260">
        <v>48.3</v>
      </c>
      <c r="AA16" s="260">
        <v>48.4</v>
      </c>
      <c r="AB16" s="260">
        <v>56.8</v>
      </c>
      <c r="AC16" s="260">
        <v>56</v>
      </c>
      <c r="AD16" s="260">
        <v>54.9</v>
      </c>
      <c r="AE16" s="260">
        <v>53.8</v>
      </c>
      <c r="AF16" s="366">
        <v>50.7</v>
      </c>
      <c r="AG16" s="366">
        <v>51.1</v>
      </c>
      <c r="AH16" s="366">
        <v>50.6</v>
      </c>
      <c r="AI16" s="268">
        <f t="shared" si="0"/>
        <v>51.618181818181817</v>
      </c>
      <c r="AJ16" s="241">
        <f t="shared" si="1"/>
        <v>48.154545454545456</v>
      </c>
    </row>
    <row r="17" spans="1:36" ht="13.15" customHeight="1">
      <c r="A17" s="250" t="s">
        <v>430</v>
      </c>
      <c r="B17" s="250" t="s">
        <v>430</v>
      </c>
      <c r="C17" s="249">
        <v>32.5</v>
      </c>
      <c r="D17" s="249">
        <v>34.4</v>
      </c>
      <c r="E17" s="249">
        <v>35.9</v>
      </c>
      <c r="F17" s="249">
        <v>35.9</v>
      </c>
      <c r="G17" s="249">
        <v>35.9</v>
      </c>
      <c r="H17" s="249">
        <v>36.4</v>
      </c>
      <c r="I17" s="260">
        <v>37.1</v>
      </c>
      <c r="J17" s="260">
        <v>38.9</v>
      </c>
      <c r="K17" s="260">
        <v>42.9</v>
      </c>
      <c r="L17" s="260">
        <v>40.9</v>
      </c>
      <c r="M17" s="260">
        <v>41.5</v>
      </c>
      <c r="N17" s="260">
        <v>41</v>
      </c>
      <c r="O17" s="260">
        <v>40.1</v>
      </c>
      <c r="P17" s="260">
        <v>40.799999999999997</v>
      </c>
      <c r="Q17" s="260">
        <v>44.9</v>
      </c>
      <c r="R17" s="260">
        <v>44.5</v>
      </c>
      <c r="S17" s="260">
        <v>44.9</v>
      </c>
      <c r="T17" s="260">
        <v>54.6</v>
      </c>
      <c r="U17" s="260">
        <v>46.3</v>
      </c>
      <c r="V17" s="260">
        <v>52.1</v>
      </c>
      <c r="W17" s="260">
        <v>43.1</v>
      </c>
      <c r="X17" s="260">
        <v>39.6</v>
      </c>
      <c r="Y17" s="260">
        <v>38.5</v>
      </c>
      <c r="Z17" s="260">
        <v>44.3</v>
      </c>
      <c r="AA17" s="260">
        <v>40.299999999999997</v>
      </c>
      <c r="AB17" s="260">
        <v>45.9</v>
      </c>
      <c r="AC17" s="260">
        <v>42.6</v>
      </c>
      <c r="AD17" s="260">
        <v>37.9</v>
      </c>
      <c r="AE17" s="260">
        <v>41.9</v>
      </c>
      <c r="AF17" s="366">
        <v>40.200000000000003</v>
      </c>
      <c r="AG17" s="366">
        <v>40.4</v>
      </c>
      <c r="AH17" s="366">
        <v>39.799999999999997</v>
      </c>
      <c r="AI17" s="268">
        <f t="shared" si="0"/>
        <v>42.954545454545446</v>
      </c>
      <c r="AJ17" s="241">
        <f t="shared" si="1"/>
        <v>43.18181818181818</v>
      </c>
    </row>
    <row r="18" spans="1:36" ht="13.15" customHeight="1">
      <c r="A18" s="250" t="s">
        <v>431</v>
      </c>
      <c r="B18" s="250" t="s">
        <v>432</v>
      </c>
      <c r="C18" s="249">
        <v>36.799999999999997</v>
      </c>
      <c r="D18" s="249">
        <v>36.5</v>
      </c>
      <c r="E18" s="249">
        <v>36.1</v>
      </c>
      <c r="F18" s="249">
        <v>39</v>
      </c>
      <c r="G18" s="249">
        <v>42</v>
      </c>
      <c r="H18" s="249">
        <v>38.1</v>
      </c>
      <c r="I18" s="260">
        <v>35.4</v>
      </c>
      <c r="J18" s="260">
        <v>36.200000000000003</v>
      </c>
      <c r="K18" s="260">
        <v>35.4</v>
      </c>
      <c r="L18" s="260">
        <v>36.6</v>
      </c>
      <c r="M18" s="260">
        <v>36.299999999999997</v>
      </c>
      <c r="N18" s="260">
        <v>38.5</v>
      </c>
      <c r="O18" s="260">
        <v>36.5</v>
      </c>
      <c r="P18" s="260">
        <v>40.200000000000003</v>
      </c>
      <c r="Q18" s="260">
        <v>46.4</v>
      </c>
      <c r="R18" s="260">
        <v>46.9</v>
      </c>
      <c r="S18" s="260">
        <v>43.8</v>
      </c>
      <c r="T18" s="260">
        <v>40.4</v>
      </c>
      <c r="U18" s="260">
        <v>39.9</v>
      </c>
      <c r="V18" s="260">
        <v>40.4</v>
      </c>
      <c r="W18" s="260">
        <v>40</v>
      </c>
      <c r="X18" s="260">
        <v>38.799999999999997</v>
      </c>
      <c r="Y18" s="260">
        <v>39.6</v>
      </c>
      <c r="Z18" s="260">
        <v>40.700000000000003</v>
      </c>
      <c r="AA18" s="260">
        <v>39.700000000000003</v>
      </c>
      <c r="AB18" s="260">
        <v>44.3</v>
      </c>
      <c r="AC18" s="260">
        <v>46.5</v>
      </c>
      <c r="AD18" s="260">
        <v>44.2</v>
      </c>
      <c r="AE18" s="260">
        <v>44</v>
      </c>
      <c r="AF18" s="366">
        <v>46.2</v>
      </c>
      <c r="AG18" s="366">
        <v>47.8</v>
      </c>
      <c r="AH18" s="366">
        <v>47.7</v>
      </c>
      <c r="AI18" s="268">
        <f t="shared" si="0"/>
        <v>41.645454545454541</v>
      </c>
      <c r="AJ18" s="241">
        <f t="shared" si="1"/>
        <v>39.745454545454542</v>
      </c>
    </row>
    <row r="19" spans="1:36" ht="13.15" customHeight="1">
      <c r="A19" s="250" t="s">
        <v>433</v>
      </c>
      <c r="B19" s="250" t="s">
        <v>434</v>
      </c>
      <c r="C19" s="249">
        <v>34.4</v>
      </c>
      <c r="D19" s="249">
        <v>36.4</v>
      </c>
      <c r="E19" s="249">
        <v>50</v>
      </c>
      <c r="F19" s="249">
        <v>41</v>
      </c>
      <c r="G19" s="249">
        <v>40.700000000000003</v>
      </c>
      <c r="H19" s="249">
        <v>39.4</v>
      </c>
      <c r="I19" s="260">
        <v>37.1</v>
      </c>
      <c r="J19" s="260">
        <v>35.1</v>
      </c>
      <c r="K19" s="260">
        <v>33.6</v>
      </c>
      <c r="L19" s="260">
        <v>33.9</v>
      </c>
      <c r="M19" s="260">
        <v>34.1</v>
      </c>
      <c r="N19" s="260">
        <v>34.4</v>
      </c>
      <c r="O19" s="260">
        <v>35.299999999999997</v>
      </c>
      <c r="P19" s="260">
        <v>38.1</v>
      </c>
      <c r="Q19" s="260">
        <v>44.8</v>
      </c>
      <c r="R19" s="260">
        <v>43</v>
      </c>
      <c r="S19" s="260">
        <v>40.1</v>
      </c>
      <c r="T19" s="260">
        <v>36.6</v>
      </c>
      <c r="U19" s="260">
        <v>35.700000000000003</v>
      </c>
      <c r="V19" s="260">
        <v>35</v>
      </c>
      <c r="W19" s="260">
        <v>35.200000000000003</v>
      </c>
      <c r="X19" s="260">
        <v>34.5</v>
      </c>
      <c r="Y19" s="260">
        <v>33.4</v>
      </c>
      <c r="Z19" s="260">
        <v>33.700000000000003</v>
      </c>
      <c r="AA19" s="260">
        <v>34.5</v>
      </c>
      <c r="AB19" s="260">
        <v>42.3</v>
      </c>
      <c r="AC19" s="260">
        <v>37.299999999999997</v>
      </c>
      <c r="AD19" s="260">
        <v>36.200000000000003</v>
      </c>
      <c r="AE19" s="260">
        <v>37.4</v>
      </c>
      <c r="AF19" s="366">
        <v>39.6</v>
      </c>
      <c r="AG19" s="366">
        <v>40.299999999999997</v>
      </c>
      <c r="AH19" s="366">
        <v>40.4</v>
      </c>
      <c r="AI19" s="268">
        <f t="shared" si="0"/>
        <v>35.927272727272729</v>
      </c>
      <c r="AJ19" s="241">
        <f t="shared" si="1"/>
        <v>37.18181818181818</v>
      </c>
    </row>
    <row r="20" spans="1:36" ht="13.15" customHeight="1">
      <c r="A20" s="250" t="s">
        <v>435</v>
      </c>
      <c r="B20" s="250" t="s">
        <v>436</v>
      </c>
      <c r="C20" s="249">
        <v>41.4</v>
      </c>
      <c r="D20" s="249">
        <v>41.7</v>
      </c>
      <c r="E20" s="249">
        <v>41.5</v>
      </c>
      <c r="F20" s="249">
        <v>41.9</v>
      </c>
      <c r="G20" s="249">
        <v>40.200000000000003</v>
      </c>
      <c r="H20" s="249">
        <v>38</v>
      </c>
      <c r="I20" s="260">
        <v>38.1</v>
      </c>
      <c r="J20" s="260">
        <v>41.8</v>
      </c>
      <c r="K20" s="260">
        <v>43.3</v>
      </c>
      <c r="L20" s="260">
        <v>43.7</v>
      </c>
      <c r="M20" s="260">
        <v>43.4</v>
      </c>
      <c r="N20" s="260">
        <v>39.4</v>
      </c>
      <c r="O20" s="260">
        <v>37.4</v>
      </c>
      <c r="P20" s="260">
        <v>37.9</v>
      </c>
      <c r="Q20" s="260">
        <v>42.7</v>
      </c>
      <c r="R20" s="260">
        <v>42</v>
      </c>
      <c r="S20" s="260">
        <v>41.5</v>
      </c>
      <c r="T20" s="260">
        <v>41.8</v>
      </c>
      <c r="U20" s="260">
        <v>41.2</v>
      </c>
      <c r="V20" s="260">
        <v>40.6</v>
      </c>
      <c r="W20" s="260">
        <v>40.4</v>
      </c>
      <c r="X20" s="260">
        <v>40</v>
      </c>
      <c r="Y20" s="260">
        <v>41.3</v>
      </c>
      <c r="Z20" s="260">
        <v>42.4</v>
      </c>
      <c r="AA20" s="260">
        <v>43.1</v>
      </c>
      <c r="AB20" s="260">
        <v>47</v>
      </c>
      <c r="AC20" s="260">
        <v>42.8</v>
      </c>
      <c r="AD20" s="260">
        <v>43.8</v>
      </c>
      <c r="AE20" s="260">
        <v>47.9</v>
      </c>
      <c r="AF20" s="366">
        <v>48.7</v>
      </c>
      <c r="AG20" s="366">
        <v>48.8</v>
      </c>
      <c r="AH20" s="366">
        <v>48.6</v>
      </c>
      <c r="AI20" s="268">
        <f t="shared" si="0"/>
        <v>42.772727272727273</v>
      </c>
      <c r="AJ20" s="241">
        <f t="shared" si="1"/>
        <v>41.354545454545459</v>
      </c>
    </row>
    <row r="21" spans="1:36" ht="13.15" customHeight="1">
      <c r="A21" s="238" t="s">
        <v>437</v>
      </c>
      <c r="B21" s="238" t="s">
        <v>438</v>
      </c>
      <c r="C21" s="249">
        <v>55</v>
      </c>
      <c r="D21" s="249">
        <v>50.9</v>
      </c>
      <c r="E21" s="249">
        <v>49.5</v>
      </c>
      <c r="F21" s="249">
        <v>50.7</v>
      </c>
      <c r="G21" s="249">
        <v>48.9</v>
      </c>
      <c r="H21" s="249">
        <v>47.3</v>
      </c>
      <c r="I21" s="260">
        <v>47.2</v>
      </c>
      <c r="J21" s="260">
        <v>51</v>
      </c>
      <c r="K21" s="260">
        <v>49.2</v>
      </c>
      <c r="L21" s="260">
        <v>48.8</v>
      </c>
      <c r="M21" s="260">
        <v>49.4</v>
      </c>
      <c r="N21" s="260">
        <v>51.4</v>
      </c>
      <c r="O21" s="260">
        <v>49.9</v>
      </c>
      <c r="P21" s="260">
        <v>48.8</v>
      </c>
      <c r="Q21" s="260">
        <v>50.7</v>
      </c>
      <c r="R21" s="260">
        <v>48.9</v>
      </c>
      <c r="S21" s="260">
        <v>49.1</v>
      </c>
      <c r="T21" s="260">
        <v>49.2</v>
      </c>
      <c r="U21" s="260">
        <v>50.1</v>
      </c>
      <c r="V21" s="260">
        <v>50</v>
      </c>
      <c r="W21" s="260">
        <v>50.4</v>
      </c>
      <c r="X21" s="260">
        <v>46.7</v>
      </c>
      <c r="Y21" s="260">
        <v>46.6</v>
      </c>
      <c r="Z21" s="260">
        <v>45.9</v>
      </c>
      <c r="AA21" s="260">
        <v>45.8</v>
      </c>
      <c r="AB21" s="260">
        <v>51</v>
      </c>
      <c r="AC21" s="260">
        <v>48.1</v>
      </c>
      <c r="AD21" s="260">
        <v>48.7</v>
      </c>
      <c r="AE21" s="260">
        <v>49.5</v>
      </c>
      <c r="AF21" s="366">
        <v>48</v>
      </c>
      <c r="AG21" s="366">
        <v>47.5</v>
      </c>
      <c r="AH21" s="366">
        <v>47.2</v>
      </c>
      <c r="AI21" s="268">
        <f t="shared" si="0"/>
        <v>48.43636363636363</v>
      </c>
      <c r="AJ21" s="241">
        <f t="shared" si="1"/>
        <v>49.672727272727272</v>
      </c>
    </row>
    <row r="22" spans="1:36" ht="13.15" customHeight="1">
      <c r="A22" s="250" t="s">
        <v>439</v>
      </c>
      <c r="B22" s="250" t="s">
        <v>439</v>
      </c>
      <c r="C22" s="249">
        <v>39</v>
      </c>
      <c r="D22" s="249">
        <v>41.4</v>
      </c>
      <c r="E22" s="249">
        <v>41.6</v>
      </c>
      <c r="F22" s="249">
        <v>41.2</v>
      </c>
      <c r="G22" s="249">
        <v>41.6</v>
      </c>
      <c r="H22" s="249">
        <v>40.4</v>
      </c>
      <c r="I22" s="260">
        <v>41.7</v>
      </c>
      <c r="J22" s="260">
        <v>41.5</v>
      </c>
      <c r="K22" s="260">
        <v>45.2</v>
      </c>
      <c r="L22" s="260">
        <v>41.8</v>
      </c>
      <c r="M22" s="260">
        <v>42.6</v>
      </c>
      <c r="N22" s="260">
        <v>42.5</v>
      </c>
      <c r="O22" s="260">
        <v>41.2</v>
      </c>
      <c r="P22" s="260">
        <v>42.1</v>
      </c>
      <c r="Q22" s="260">
        <v>41.1</v>
      </c>
      <c r="R22" s="260">
        <v>40.1</v>
      </c>
      <c r="S22" s="260">
        <v>41.5</v>
      </c>
      <c r="T22" s="260">
        <v>41.7</v>
      </c>
      <c r="U22" s="260">
        <v>40.1</v>
      </c>
      <c r="V22" s="260">
        <v>39.6</v>
      </c>
      <c r="W22" s="260">
        <v>37.799999999999997</v>
      </c>
      <c r="X22" s="260">
        <v>35.5</v>
      </c>
      <c r="Y22" s="260">
        <v>32.700000000000003</v>
      </c>
      <c r="Z22" s="260">
        <v>34.5</v>
      </c>
      <c r="AA22" s="260">
        <v>34.9</v>
      </c>
      <c r="AB22" s="260">
        <v>42.1</v>
      </c>
      <c r="AC22" s="260">
        <v>39.5</v>
      </c>
      <c r="AD22" s="260">
        <v>37.799999999999997</v>
      </c>
      <c r="AE22" s="260">
        <v>36.299999999999997</v>
      </c>
      <c r="AF22" s="366">
        <v>36.9</v>
      </c>
      <c r="AG22" s="366">
        <v>35.700000000000003</v>
      </c>
      <c r="AH22" s="366">
        <v>35.6</v>
      </c>
      <c r="AI22" s="268">
        <f t="shared" si="0"/>
        <v>37.345454545454544</v>
      </c>
      <c r="AJ22" s="241">
        <f t="shared" si="1"/>
        <v>41.936363636363645</v>
      </c>
    </row>
    <row r="23" spans="1:36" ht="13.15" customHeight="1">
      <c r="A23" s="250" t="s">
        <v>440</v>
      </c>
      <c r="B23" s="250" t="s">
        <v>441</v>
      </c>
      <c r="C23" s="249">
        <v>54.8</v>
      </c>
      <c r="D23" s="249">
        <v>48.1</v>
      </c>
      <c r="E23" s="249">
        <v>46.5</v>
      </c>
      <c r="F23" s="249">
        <v>45.4</v>
      </c>
      <c r="G23" s="249">
        <v>44.3</v>
      </c>
      <c r="H23" s="249">
        <v>43.2</v>
      </c>
      <c r="I23" s="260">
        <v>44.1</v>
      </c>
      <c r="J23" s="260">
        <v>44.8</v>
      </c>
      <c r="K23" s="260">
        <v>45.8</v>
      </c>
      <c r="L23" s="260">
        <v>44.7</v>
      </c>
      <c r="M23" s="260">
        <v>43.4</v>
      </c>
      <c r="N23" s="260">
        <v>44</v>
      </c>
      <c r="O23" s="260">
        <v>43.3</v>
      </c>
      <c r="P23" s="260">
        <v>44.3</v>
      </c>
      <c r="Q23" s="260">
        <v>48.4</v>
      </c>
      <c r="R23" s="260">
        <v>48.9</v>
      </c>
      <c r="S23" s="260">
        <v>47.8</v>
      </c>
      <c r="T23" s="260">
        <v>47.6</v>
      </c>
      <c r="U23" s="260">
        <v>47.5</v>
      </c>
      <c r="V23" s="260">
        <v>46.7</v>
      </c>
      <c r="W23" s="260">
        <v>45.3</v>
      </c>
      <c r="X23" s="260">
        <v>43.9</v>
      </c>
      <c r="Y23" s="260">
        <v>42.8</v>
      </c>
      <c r="Z23" s="260">
        <v>42.4</v>
      </c>
      <c r="AA23" s="260">
        <v>42.1</v>
      </c>
      <c r="AB23" s="260">
        <v>47.8</v>
      </c>
      <c r="AC23" s="260">
        <v>45.9</v>
      </c>
      <c r="AD23" s="260">
        <v>43.2</v>
      </c>
      <c r="AE23" s="260">
        <v>43.2</v>
      </c>
      <c r="AF23" s="366">
        <v>43.4</v>
      </c>
      <c r="AG23" s="366">
        <v>44.5</v>
      </c>
      <c r="AH23" s="366">
        <v>45</v>
      </c>
      <c r="AI23" s="268">
        <f t="shared" si="0"/>
        <v>44.618181818181817</v>
      </c>
      <c r="AJ23" s="241">
        <f t="shared" si="1"/>
        <v>45.727272727272727</v>
      </c>
    </row>
    <row r="24" spans="1:36" ht="13.15" customHeight="1">
      <c r="A24" s="250" t="s">
        <v>442</v>
      </c>
      <c r="B24" s="250" t="s">
        <v>443</v>
      </c>
      <c r="C24" s="249">
        <v>56</v>
      </c>
      <c r="D24" s="249">
        <v>56</v>
      </c>
      <c r="E24" s="249">
        <v>52.7</v>
      </c>
      <c r="F24" s="249">
        <v>52.6</v>
      </c>
      <c r="G24" s="249">
        <v>52.4</v>
      </c>
      <c r="H24" s="249">
        <v>51.4</v>
      </c>
      <c r="I24" s="260">
        <v>51.8</v>
      </c>
      <c r="J24" s="260">
        <v>51.6</v>
      </c>
      <c r="K24" s="260">
        <v>51.8</v>
      </c>
      <c r="L24" s="260">
        <v>54.3</v>
      </c>
      <c r="M24" s="260">
        <v>51.7</v>
      </c>
      <c r="N24" s="260">
        <v>50.9</v>
      </c>
      <c r="O24" s="260">
        <v>49.7</v>
      </c>
      <c r="P24" s="260">
        <v>50.4</v>
      </c>
      <c r="Q24" s="260">
        <v>54.6</v>
      </c>
      <c r="R24" s="260">
        <v>53.4</v>
      </c>
      <c r="S24" s="260">
        <v>51.3</v>
      </c>
      <c r="T24" s="260">
        <v>51.8</v>
      </c>
      <c r="U24" s="260">
        <v>52.4</v>
      </c>
      <c r="V24" s="260">
        <v>52.4</v>
      </c>
      <c r="W24" s="260">
        <v>51.2</v>
      </c>
      <c r="X24" s="260">
        <v>50.6</v>
      </c>
      <c r="Y24" s="260">
        <v>49.8</v>
      </c>
      <c r="Z24" s="260">
        <v>49.2</v>
      </c>
      <c r="AA24" s="260">
        <v>49.1</v>
      </c>
      <c r="AB24" s="260">
        <v>57.3</v>
      </c>
      <c r="AC24" s="260">
        <v>56</v>
      </c>
      <c r="AD24" s="260">
        <v>53</v>
      </c>
      <c r="AE24" s="260">
        <v>52.7</v>
      </c>
      <c r="AF24" s="366">
        <v>54.3</v>
      </c>
      <c r="AG24" s="366">
        <v>54.4</v>
      </c>
      <c r="AH24" s="366">
        <v>54.1</v>
      </c>
      <c r="AI24" s="268">
        <f t="shared" si="0"/>
        <v>52.154545454545456</v>
      </c>
      <c r="AJ24" s="241">
        <f t="shared" si="1"/>
        <v>51.954545454545446</v>
      </c>
    </row>
    <row r="25" spans="1:36" ht="13.15" customHeight="1">
      <c r="A25" s="238" t="s">
        <v>444</v>
      </c>
      <c r="B25" s="238" t="s">
        <v>445</v>
      </c>
      <c r="C25" s="249">
        <v>47.7</v>
      </c>
      <c r="D25" s="249">
        <v>50.9</v>
      </c>
      <c r="E25" s="249">
        <v>46.9</v>
      </c>
      <c r="F25" s="249">
        <v>44.9</v>
      </c>
      <c r="G25" s="249">
        <v>43.2</v>
      </c>
      <c r="H25" s="249">
        <v>42.9</v>
      </c>
      <c r="I25" s="260">
        <v>44.6</v>
      </c>
      <c r="J25" s="260">
        <v>45.1</v>
      </c>
      <c r="K25" s="260">
        <v>45.5</v>
      </c>
      <c r="L25" s="260">
        <v>43.3</v>
      </c>
      <c r="M25" s="260">
        <v>44.1</v>
      </c>
      <c r="N25" s="260">
        <v>44.3</v>
      </c>
      <c r="O25" s="260">
        <v>42.8</v>
      </c>
      <c r="P25" s="260">
        <v>44</v>
      </c>
      <c r="Q25" s="260">
        <v>44.9</v>
      </c>
      <c r="R25" s="260">
        <v>46</v>
      </c>
      <c r="S25" s="260">
        <v>44.1</v>
      </c>
      <c r="T25" s="260">
        <v>43.2</v>
      </c>
      <c r="U25" s="260">
        <v>43.2</v>
      </c>
      <c r="V25" s="260">
        <v>42.7</v>
      </c>
      <c r="W25" s="260">
        <v>41.5</v>
      </c>
      <c r="X25" s="260">
        <v>41.1</v>
      </c>
      <c r="Y25" s="260">
        <v>41.1</v>
      </c>
      <c r="Z25" s="260">
        <v>41</v>
      </c>
      <c r="AA25" s="260">
        <v>41.4</v>
      </c>
      <c r="AB25" s="260">
        <v>47.7</v>
      </c>
      <c r="AC25" s="260">
        <v>43.6</v>
      </c>
      <c r="AD25" s="260">
        <v>43.3</v>
      </c>
      <c r="AE25" s="260">
        <v>47</v>
      </c>
      <c r="AF25" s="366">
        <v>49.6</v>
      </c>
      <c r="AG25" s="366">
        <v>49.5</v>
      </c>
      <c r="AH25" s="366">
        <v>49.5</v>
      </c>
      <c r="AI25" s="268">
        <f t="shared" si="0"/>
        <v>43.054545454545455</v>
      </c>
      <c r="AJ25" s="241">
        <f t="shared" si="1"/>
        <v>44.3</v>
      </c>
    </row>
    <row r="26" spans="1:36" ht="13.15" customHeight="1">
      <c r="A26" s="250" t="s">
        <v>446</v>
      </c>
      <c r="B26" s="250" t="s">
        <v>447</v>
      </c>
      <c r="C26" s="249">
        <v>42.6</v>
      </c>
      <c r="D26" s="249">
        <v>43.1</v>
      </c>
      <c r="E26" s="249">
        <v>42.5</v>
      </c>
      <c r="F26" s="249">
        <v>42.7</v>
      </c>
      <c r="G26" s="249">
        <v>42.6</v>
      </c>
      <c r="H26" s="249">
        <v>42.7</v>
      </c>
      <c r="I26" s="260">
        <v>44.1</v>
      </c>
      <c r="J26" s="260">
        <v>43.7</v>
      </c>
      <c r="K26" s="260">
        <v>45.4</v>
      </c>
      <c r="L26" s="260">
        <v>46.3</v>
      </c>
      <c r="M26" s="260">
        <v>46.8</v>
      </c>
      <c r="N26" s="260">
        <v>45.2</v>
      </c>
      <c r="O26" s="260">
        <v>44.5</v>
      </c>
      <c r="P26" s="260">
        <v>45.5</v>
      </c>
      <c r="Q26" s="260">
        <v>50.3</v>
      </c>
      <c r="R26" s="260">
        <v>51.9</v>
      </c>
      <c r="S26" s="260">
        <v>50</v>
      </c>
      <c r="T26" s="260">
        <v>48.8</v>
      </c>
      <c r="U26" s="260">
        <v>50</v>
      </c>
      <c r="V26" s="260">
        <v>51.7</v>
      </c>
      <c r="W26" s="260">
        <v>48.3</v>
      </c>
      <c r="X26" s="260">
        <v>44.9</v>
      </c>
      <c r="Y26" s="260">
        <v>45.5</v>
      </c>
      <c r="Z26" s="260">
        <v>43.3</v>
      </c>
      <c r="AA26" s="260">
        <v>42.5</v>
      </c>
      <c r="AB26" s="260">
        <v>49.1</v>
      </c>
      <c r="AC26" s="260">
        <v>47.3</v>
      </c>
      <c r="AD26" s="260">
        <v>43.9</v>
      </c>
      <c r="AE26" s="260">
        <v>42.4</v>
      </c>
      <c r="AF26" s="366">
        <v>42.9</v>
      </c>
      <c r="AG26" s="366">
        <v>42.9</v>
      </c>
      <c r="AH26" s="366">
        <v>43</v>
      </c>
      <c r="AI26" s="268">
        <f t="shared" si="0"/>
        <v>46.263636363636358</v>
      </c>
      <c r="AJ26" s="241">
        <f t="shared" si="1"/>
        <v>47.127272727272725</v>
      </c>
    </row>
    <row r="27" spans="1:36" ht="13.15" customHeight="1">
      <c r="A27" s="238" t="s">
        <v>448</v>
      </c>
      <c r="B27" s="238" t="s">
        <v>449</v>
      </c>
      <c r="C27" s="249">
        <v>34.299999999999997</v>
      </c>
      <c r="D27" s="249">
        <v>33.200000000000003</v>
      </c>
      <c r="E27" s="249">
        <v>34.6</v>
      </c>
      <c r="F27" s="249">
        <v>35.6</v>
      </c>
      <c r="G27" s="249">
        <v>39.299999999999997</v>
      </c>
      <c r="H27" s="249">
        <v>38.5</v>
      </c>
      <c r="I27" s="260">
        <v>36.299999999999997</v>
      </c>
      <c r="J27" s="260">
        <v>34.9</v>
      </c>
      <c r="K27" s="260">
        <v>34.299999999999997</v>
      </c>
      <c r="L27" s="260">
        <v>33.799999999999997</v>
      </c>
      <c r="M27" s="260">
        <v>33.5</v>
      </c>
      <c r="N27" s="260">
        <v>35.6</v>
      </c>
      <c r="O27" s="260">
        <v>37.5</v>
      </c>
      <c r="P27" s="260">
        <v>37.700000000000003</v>
      </c>
      <c r="Q27" s="260">
        <v>39.700000000000003</v>
      </c>
      <c r="R27" s="260">
        <v>39.4</v>
      </c>
      <c r="S27" s="260">
        <v>37.9</v>
      </c>
      <c r="T27" s="260">
        <v>36.1</v>
      </c>
      <c r="U27" s="260">
        <v>35.799999999999997</v>
      </c>
      <c r="V27" s="260">
        <v>35.5</v>
      </c>
      <c r="W27" s="260">
        <v>35.9</v>
      </c>
      <c r="X27" s="260">
        <v>34.799999999999997</v>
      </c>
      <c r="Y27" s="260">
        <v>33.6</v>
      </c>
      <c r="Z27" s="260">
        <v>34.299999999999997</v>
      </c>
      <c r="AA27" s="260">
        <v>36.1</v>
      </c>
      <c r="AB27" s="260">
        <v>41.5</v>
      </c>
      <c r="AC27" s="260">
        <v>39.700000000000003</v>
      </c>
      <c r="AD27" s="260">
        <v>40.4</v>
      </c>
      <c r="AE27" s="260">
        <v>40.299999999999997</v>
      </c>
      <c r="AF27" s="366">
        <v>42.9</v>
      </c>
      <c r="AG27" s="366">
        <v>43.4</v>
      </c>
      <c r="AH27" s="366">
        <v>43.4</v>
      </c>
      <c r="AI27" s="268">
        <f t="shared" si="0"/>
        <v>37.081818181818178</v>
      </c>
      <c r="AJ27" s="241">
        <f t="shared" si="1"/>
        <v>36.4</v>
      </c>
    </row>
    <row r="28" spans="1:36" ht="13.15" customHeight="1">
      <c r="A28" s="250" t="s">
        <v>450</v>
      </c>
      <c r="B28" s="250" t="s">
        <v>451</v>
      </c>
      <c r="C28" s="249">
        <v>53</v>
      </c>
      <c r="D28" s="249">
        <v>45.1</v>
      </c>
      <c r="E28" s="249">
        <v>45.4</v>
      </c>
      <c r="F28" s="249">
        <v>46.4</v>
      </c>
      <c r="G28" s="249">
        <v>47.2</v>
      </c>
      <c r="H28" s="249">
        <v>47.8</v>
      </c>
      <c r="I28" s="260">
        <v>49.2</v>
      </c>
      <c r="J28" s="260">
        <v>47.8</v>
      </c>
      <c r="K28" s="260">
        <v>47.6</v>
      </c>
      <c r="L28" s="260">
        <v>46.9</v>
      </c>
      <c r="M28" s="260">
        <v>46.7</v>
      </c>
      <c r="N28" s="260">
        <v>45.7</v>
      </c>
      <c r="O28" s="260">
        <v>43.5</v>
      </c>
      <c r="P28" s="260">
        <v>45.2</v>
      </c>
      <c r="Q28" s="260">
        <v>50</v>
      </c>
      <c r="R28" s="260">
        <v>50.7</v>
      </c>
      <c r="S28" s="260">
        <v>51.4</v>
      </c>
      <c r="T28" s="260">
        <v>50</v>
      </c>
      <c r="U28" s="260">
        <v>57.7</v>
      </c>
      <c r="V28" s="260">
        <v>50.6</v>
      </c>
      <c r="W28" s="260">
        <v>49.5</v>
      </c>
      <c r="X28" s="260">
        <v>46.9</v>
      </c>
      <c r="Y28" s="260">
        <v>44.6</v>
      </c>
      <c r="Z28" s="260">
        <v>44.1</v>
      </c>
      <c r="AA28" s="260">
        <v>43.8</v>
      </c>
      <c r="AB28" s="260">
        <v>51.8</v>
      </c>
      <c r="AC28" s="260">
        <v>49.9</v>
      </c>
      <c r="AD28" s="260">
        <v>47.7</v>
      </c>
      <c r="AE28" s="260">
        <v>46.5</v>
      </c>
      <c r="AF28" s="366">
        <v>47.7</v>
      </c>
      <c r="AG28" s="366">
        <v>47.4</v>
      </c>
      <c r="AH28" s="366">
        <v>47.8</v>
      </c>
      <c r="AI28" s="268">
        <f t="shared" si="0"/>
        <v>48.463636363636368</v>
      </c>
      <c r="AJ28" s="241">
        <f t="shared" si="1"/>
        <v>47.772727272727273</v>
      </c>
    </row>
    <row r="29" spans="1:36" ht="13.15" customHeight="1">
      <c r="A29" s="250" t="s">
        <v>452</v>
      </c>
      <c r="B29" s="250" t="s">
        <v>453</v>
      </c>
      <c r="C29" s="249">
        <v>47.8</v>
      </c>
      <c r="D29" s="249">
        <v>52.9</v>
      </c>
      <c r="E29" s="249">
        <v>48.6</v>
      </c>
      <c r="F29" s="249">
        <v>46.2</v>
      </c>
      <c r="G29" s="249">
        <v>48.4</v>
      </c>
      <c r="H29" s="249">
        <v>53.2</v>
      </c>
      <c r="I29" s="260">
        <v>46.2</v>
      </c>
      <c r="J29" s="260">
        <v>46</v>
      </c>
      <c r="K29" s="260">
        <v>40</v>
      </c>
      <c r="L29" s="260">
        <v>38.4</v>
      </c>
      <c r="M29" s="260">
        <v>39.1</v>
      </c>
      <c r="N29" s="260">
        <v>38.200000000000003</v>
      </c>
      <c r="O29" s="260">
        <v>35.9</v>
      </c>
      <c r="P29" s="260">
        <v>36.5</v>
      </c>
      <c r="Q29" s="260">
        <v>43.2</v>
      </c>
      <c r="R29" s="260">
        <v>41</v>
      </c>
      <c r="S29" s="260">
        <v>40.799999999999997</v>
      </c>
      <c r="T29" s="260">
        <v>40</v>
      </c>
      <c r="U29" s="260">
        <v>41.1</v>
      </c>
      <c r="V29" s="260">
        <v>42</v>
      </c>
      <c r="W29" s="260">
        <v>44.1</v>
      </c>
      <c r="X29" s="260">
        <v>40.9</v>
      </c>
      <c r="Y29" s="260">
        <v>39.799999999999997</v>
      </c>
      <c r="Z29" s="260">
        <v>39.700000000000003</v>
      </c>
      <c r="AA29" s="260">
        <v>40.6</v>
      </c>
      <c r="AB29" s="260">
        <v>44.5</v>
      </c>
      <c r="AC29" s="260">
        <v>44.9</v>
      </c>
      <c r="AD29" s="260">
        <v>43</v>
      </c>
      <c r="AE29" s="260">
        <v>48.5</v>
      </c>
      <c r="AF29" s="366">
        <v>47.2</v>
      </c>
      <c r="AG29" s="366">
        <v>48.2</v>
      </c>
      <c r="AH29" s="366">
        <v>47.4</v>
      </c>
      <c r="AI29" s="268">
        <f t="shared" si="0"/>
        <v>42.645454545454541</v>
      </c>
      <c r="AJ29" s="241">
        <f t="shared" si="1"/>
        <v>39.918181818181822</v>
      </c>
    </row>
    <row r="30" spans="1:36" ht="13.15" customHeight="1">
      <c r="A30" s="250" t="s">
        <v>454</v>
      </c>
      <c r="B30" s="250" t="s">
        <v>455</v>
      </c>
      <c r="C30" s="249">
        <v>61</v>
      </c>
      <c r="D30" s="249">
        <v>59.5</v>
      </c>
      <c r="E30" s="249">
        <v>56.1</v>
      </c>
      <c r="F30" s="249">
        <v>52.3</v>
      </c>
      <c r="G30" s="249">
        <v>51</v>
      </c>
      <c r="H30" s="249">
        <v>47.9</v>
      </c>
      <c r="I30" s="260">
        <v>47.3</v>
      </c>
      <c r="J30" s="260">
        <v>48.5</v>
      </c>
      <c r="K30" s="260">
        <v>49.3</v>
      </c>
      <c r="L30" s="260">
        <v>49.1</v>
      </c>
      <c r="M30" s="260">
        <v>49</v>
      </c>
      <c r="N30" s="260">
        <v>48.1</v>
      </c>
      <c r="O30" s="260">
        <v>46.6</v>
      </c>
      <c r="P30" s="260">
        <v>47.9</v>
      </c>
      <c r="Q30" s="260">
        <v>54.1</v>
      </c>
      <c r="R30" s="260">
        <v>54</v>
      </c>
      <c r="S30" s="260">
        <v>53.8</v>
      </c>
      <c r="T30" s="260">
        <v>55.7</v>
      </c>
      <c r="U30" s="260">
        <v>57.1</v>
      </c>
      <c r="V30" s="260">
        <v>57.6</v>
      </c>
      <c r="W30" s="260">
        <v>55.7</v>
      </c>
      <c r="X30" s="260">
        <v>55.1</v>
      </c>
      <c r="Y30" s="260">
        <v>52.8</v>
      </c>
      <c r="Z30" s="260">
        <v>52.7</v>
      </c>
      <c r="AA30" s="260">
        <v>52.6</v>
      </c>
      <c r="AB30" s="260">
        <v>56.5</v>
      </c>
      <c r="AC30" s="260">
        <v>55.1</v>
      </c>
      <c r="AD30" s="260">
        <v>52.6</v>
      </c>
      <c r="AE30" s="260">
        <v>55.7</v>
      </c>
      <c r="AF30" s="366">
        <v>57.1</v>
      </c>
      <c r="AG30" s="366">
        <v>56.9</v>
      </c>
      <c r="AH30" s="366">
        <v>56.2</v>
      </c>
      <c r="AI30" s="268">
        <f t="shared" si="0"/>
        <v>54.863636363636374</v>
      </c>
      <c r="AJ30" s="241">
        <f t="shared" si="1"/>
        <v>50.554545454545455</v>
      </c>
    </row>
    <row r="31" spans="1:36" ht="13.15" customHeight="1">
      <c r="A31" s="238" t="s">
        <v>456</v>
      </c>
      <c r="B31" s="238" t="s">
        <v>457</v>
      </c>
      <c r="C31" s="249">
        <v>63.2</v>
      </c>
      <c r="D31" s="249">
        <v>61</v>
      </c>
      <c r="E31" s="249">
        <v>58.8</v>
      </c>
      <c r="F31" s="249">
        <v>56.5</v>
      </c>
      <c r="G31" s="249">
        <v>56.1</v>
      </c>
      <c r="H31" s="249">
        <v>53.1</v>
      </c>
      <c r="I31" s="260">
        <v>52.6</v>
      </c>
      <c r="J31" s="260">
        <v>53.6</v>
      </c>
      <c r="K31" s="260">
        <v>53.9</v>
      </c>
      <c r="L31" s="260">
        <v>52.7</v>
      </c>
      <c r="M31" s="260">
        <v>52.2</v>
      </c>
      <c r="N31" s="260">
        <v>51.1</v>
      </c>
      <c r="O31" s="260">
        <v>49.4</v>
      </c>
      <c r="P31" s="260">
        <v>50.4</v>
      </c>
      <c r="Q31" s="260">
        <v>52.8</v>
      </c>
      <c r="R31" s="260">
        <v>50.8</v>
      </c>
      <c r="S31" s="260">
        <v>50.2</v>
      </c>
      <c r="T31" s="260">
        <v>51.4</v>
      </c>
      <c r="U31" s="260">
        <v>52.4</v>
      </c>
      <c r="V31" s="260">
        <v>51.8</v>
      </c>
      <c r="W31" s="260">
        <v>50.3</v>
      </c>
      <c r="X31" s="260">
        <v>50.4</v>
      </c>
      <c r="Y31" s="260">
        <v>50.2</v>
      </c>
      <c r="Z31" s="260">
        <v>50.7</v>
      </c>
      <c r="AA31" s="260">
        <v>49.7</v>
      </c>
      <c r="AB31" s="260">
        <v>53</v>
      </c>
      <c r="AC31" s="260">
        <v>49.9</v>
      </c>
      <c r="AD31" s="260">
        <v>48.9</v>
      </c>
      <c r="AE31" s="260">
        <v>49.5</v>
      </c>
      <c r="AF31" s="366">
        <v>50.8</v>
      </c>
      <c r="AG31" s="366">
        <v>49.9</v>
      </c>
      <c r="AH31" s="366">
        <v>48.8</v>
      </c>
      <c r="AI31" s="268">
        <f t="shared" si="0"/>
        <v>50.618181818181817</v>
      </c>
      <c r="AJ31" s="241">
        <f t="shared" si="1"/>
        <v>51.68181818181818</v>
      </c>
    </row>
    <row r="32" spans="1:36" s="233" customFormat="1" ht="13.15" customHeight="1">
      <c r="A32" s="298" t="s">
        <v>458</v>
      </c>
      <c r="B32" s="299" t="s">
        <v>459</v>
      </c>
      <c r="C32" s="290">
        <f t="shared" ref="C32:AJ32" si="2">COUNT(C5:C31)</f>
        <v>27</v>
      </c>
      <c r="D32" s="290">
        <f t="shared" si="2"/>
        <v>27</v>
      </c>
      <c r="E32" s="290">
        <f t="shared" si="2"/>
        <v>27</v>
      </c>
      <c r="F32" s="290">
        <f t="shared" si="2"/>
        <v>27</v>
      </c>
      <c r="G32" s="290">
        <f t="shared" si="2"/>
        <v>27</v>
      </c>
      <c r="H32" s="290">
        <f t="shared" si="2"/>
        <v>27</v>
      </c>
      <c r="I32" s="290">
        <f t="shared" si="2"/>
        <v>27</v>
      </c>
      <c r="J32" s="290">
        <f t="shared" si="2"/>
        <v>27</v>
      </c>
      <c r="K32" s="290">
        <f t="shared" si="2"/>
        <v>27</v>
      </c>
      <c r="L32" s="290">
        <f t="shared" si="2"/>
        <v>27</v>
      </c>
      <c r="M32" s="290">
        <f t="shared" si="2"/>
        <v>27</v>
      </c>
      <c r="N32" s="290">
        <f t="shared" si="2"/>
        <v>27</v>
      </c>
      <c r="O32" s="290">
        <f t="shared" si="2"/>
        <v>27</v>
      </c>
      <c r="P32" s="290">
        <f t="shared" si="2"/>
        <v>27</v>
      </c>
      <c r="Q32" s="290">
        <f t="shared" si="2"/>
        <v>27</v>
      </c>
      <c r="R32" s="290">
        <f t="shared" si="2"/>
        <v>27</v>
      </c>
      <c r="S32" s="290">
        <f t="shared" si="2"/>
        <v>27</v>
      </c>
      <c r="T32" s="290">
        <f t="shared" si="2"/>
        <v>27</v>
      </c>
      <c r="U32" s="290">
        <f t="shared" si="2"/>
        <v>27</v>
      </c>
      <c r="V32" s="290">
        <f t="shared" si="2"/>
        <v>27</v>
      </c>
      <c r="W32" s="290">
        <f t="shared" si="2"/>
        <v>27</v>
      </c>
      <c r="X32" s="290">
        <f t="shared" si="2"/>
        <v>27</v>
      </c>
      <c r="Y32" s="290">
        <f t="shared" si="2"/>
        <v>27</v>
      </c>
      <c r="Z32" s="290">
        <f t="shared" si="2"/>
        <v>27</v>
      </c>
      <c r="AA32" s="290">
        <f t="shared" si="2"/>
        <v>27</v>
      </c>
      <c r="AB32" s="290">
        <f t="shared" si="2"/>
        <v>27</v>
      </c>
      <c r="AC32" s="290">
        <f t="shared" si="2"/>
        <v>27</v>
      </c>
      <c r="AD32" s="290">
        <f t="shared" si="2"/>
        <v>27</v>
      </c>
      <c r="AE32" s="414">
        <f t="shared" ref="AE32:AH32" si="3">COUNT(AE5:AE31)</f>
        <v>27</v>
      </c>
      <c r="AF32" s="359">
        <f t="shared" ref="AF32:AG32" si="4">COUNT(AF5:AF31)</f>
        <v>27</v>
      </c>
      <c r="AG32" s="359">
        <f t="shared" si="4"/>
        <v>27</v>
      </c>
      <c r="AH32" s="359">
        <f t="shared" si="3"/>
        <v>27</v>
      </c>
      <c r="AI32" s="294">
        <f t="shared" si="2"/>
        <v>27</v>
      </c>
      <c r="AJ32" s="294">
        <f t="shared" si="2"/>
        <v>27</v>
      </c>
    </row>
    <row r="33" spans="1:36" s="233" customFormat="1" ht="13.15" customHeight="1">
      <c r="A33" s="300" t="s">
        <v>460</v>
      </c>
      <c r="B33" s="301" t="s">
        <v>461</v>
      </c>
      <c r="C33" s="253">
        <f t="shared" ref="C33:AJ33" si="5">_xlfn.RANK.AVG(C29,C5:C31)</f>
        <v>14</v>
      </c>
      <c r="D33" s="253">
        <f t="shared" si="5"/>
        <v>8</v>
      </c>
      <c r="E33" s="253">
        <f t="shared" si="5"/>
        <v>12</v>
      </c>
      <c r="F33" s="253">
        <f t="shared" si="5"/>
        <v>13</v>
      </c>
      <c r="G33" s="253">
        <f t="shared" si="5"/>
        <v>10</v>
      </c>
      <c r="H33" s="253">
        <f t="shared" si="5"/>
        <v>2</v>
      </c>
      <c r="I33" s="253">
        <f t="shared" si="5"/>
        <v>13</v>
      </c>
      <c r="J33" s="253">
        <f t="shared" si="5"/>
        <v>13</v>
      </c>
      <c r="K33" s="253">
        <f t="shared" si="5"/>
        <v>20</v>
      </c>
      <c r="L33" s="253">
        <f t="shared" si="5"/>
        <v>21</v>
      </c>
      <c r="M33" s="253">
        <f t="shared" si="5"/>
        <v>20</v>
      </c>
      <c r="N33" s="253">
        <f t="shared" si="5"/>
        <v>22</v>
      </c>
      <c r="O33" s="253">
        <f t="shared" si="5"/>
        <v>24</v>
      </c>
      <c r="P33" s="253">
        <f t="shared" si="5"/>
        <v>27</v>
      </c>
      <c r="Q33" s="253">
        <f t="shared" si="5"/>
        <v>23</v>
      </c>
      <c r="R33" s="253">
        <f t="shared" si="5"/>
        <v>23</v>
      </c>
      <c r="S33" s="253">
        <f t="shared" si="5"/>
        <v>23</v>
      </c>
      <c r="T33" s="253">
        <f t="shared" si="5"/>
        <v>23</v>
      </c>
      <c r="U33" s="253">
        <f t="shared" si="5"/>
        <v>20</v>
      </c>
      <c r="V33" s="253">
        <f t="shared" si="5"/>
        <v>20</v>
      </c>
      <c r="W33" s="253">
        <f t="shared" si="5"/>
        <v>15</v>
      </c>
      <c r="X33" s="253">
        <f t="shared" si="5"/>
        <v>17</v>
      </c>
      <c r="Y33" s="253">
        <f t="shared" si="5"/>
        <v>18</v>
      </c>
      <c r="Z33" s="253">
        <f t="shared" si="5"/>
        <v>21</v>
      </c>
      <c r="AA33" s="253">
        <f t="shared" si="5"/>
        <v>18</v>
      </c>
      <c r="AB33" s="253">
        <f t="shared" si="5"/>
        <v>21</v>
      </c>
      <c r="AC33" s="253">
        <f t="shared" si="5"/>
        <v>18</v>
      </c>
      <c r="AD33" s="253">
        <f t="shared" si="5"/>
        <v>19.5</v>
      </c>
      <c r="AE33" s="253">
        <f t="shared" ref="AE33:AH33" si="6">_xlfn.RANK.AVG(AE29,AE5:AE31)</f>
        <v>9</v>
      </c>
      <c r="AF33" s="360">
        <f t="shared" ref="AF33:AG33" si="7">_xlfn.RANK.AVG(AF29,AF5:AF31)</f>
        <v>15</v>
      </c>
      <c r="AG33" s="360">
        <f t="shared" si="7"/>
        <v>12</v>
      </c>
      <c r="AH33" s="360">
        <f t="shared" si="6"/>
        <v>15</v>
      </c>
      <c r="AI33" s="295">
        <f t="shared" si="5"/>
        <v>19</v>
      </c>
      <c r="AJ33" s="295">
        <f t="shared" si="5"/>
        <v>22</v>
      </c>
    </row>
    <row r="34" spans="1:36" ht="13.15" customHeight="1">
      <c r="A34" s="39" t="s">
        <v>467</v>
      </c>
      <c r="B34" s="39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31"/>
      <c r="AG34" s="431"/>
      <c r="AH34" s="431"/>
      <c r="AI34" s="47"/>
      <c r="AJ34" s="309" t="s">
        <v>502</v>
      </c>
    </row>
    <row r="35" spans="1:36" ht="13.15" customHeight="1">
      <c r="A35" s="210" t="s">
        <v>470</v>
      </c>
      <c r="B35" s="21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AJ35" s="309" t="s">
        <v>503</v>
      </c>
    </row>
    <row r="36" spans="1:36" ht="13.15" customHeight="1">
      <c r="A36" s="255" t="s">
        <v>612</v>
      </c>
      <c r="B36" s="255"/>
    </row>
    <row r="37" spans="1:36" ht="13.15" customHeight="1">
      <c r="U37" s="388"/>
      <c r="V37" s="432"/>
      <c r="W37" s="433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</row>
    <row r="38" spans="1:36" ht="13.15" customHeight="1">
      <c r="A38" s="210" t="s">
        <v>471</v>
      </c>
      <c r="U38" s="388"/>
      <c r="V38" s="432"/>
      <c r="W38" s="433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</row>
    <row r="39" spans="1:36" ht="13.15" customHeight="1">
      <c r="A39" s="210" t="s">
        <v>472</v>
      </c>
      <c r="U39" s="388"/>
      <c r="V39" s="388"/>
      <c r="W39" s="389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</row>
    <row r="40" spans="1:36" ht="13.15" customHeight="1">
      <c r="A40" s="255" t="s">
        <v>543</v>
      </c>
      <c r="U40" s="388"/>
      <c r="V40" s="388"/>
      <c r="W40" s="389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</row>
    <row r="41" spans="1:36" ht="13.15" customHeight="1">
      <c r="U41" s="388"/>
      <c r="V41" s="388"/>
      <c r="W41" s="389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</row>
    <row r="42" spans="1:36" ht="13.15" customHeight="1">
      <c r="U42" s="388"/>
      <c r="V42" s="388"/>
      <c r="W42" s="389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</row>
    <row r="43" spans="1:36" ht="13.15" customHeight="1">
      <c r="U43" s="388"/>
      <c r="V43" s="388"/>
      <c r="W43" s="389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</row>
    <row r="44" spans="1:36" ht="13.15" customHeight="1">
      <c r="U44" s="388"/>
      <c r="V44" s="388"/>
      <c r="W44" s="389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</row>
    <row r="45" spans="1:36" ht="13.15" customHeight="1">
      <c r="U45" s="388"/>
      <c r="V45" s="388"/>
      <c r="W45" s="389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</row>
    <row r="46" spans="1:36" ht="13.15" customHeight="1">
      <c r="U46" s="388"/>
      <c r="V46" s="388"/>
      <c r="W46" s="389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</row>
    <row r="47" spans="1:36" ht="13.15" customHeight="1">
      <c r="U47" s="388"/>
      <c r="V47" s="388"/>
      <c r="W47" s="389"/>
      <c r="X47" s="390"/>
      <c r="Y47" s="390"/>
      <c r="Z47" s="390"/>
      <c r="AA47" s="390"/>
      <c r="AB47" s="390"/>
      <c r="AC47" s="390"/>
      <c r="AD47" s="390"/>
      <c r="AE47" s="390"/>
      <c r="AF47" s="390"/>
      <c r="AG47" s="390"/>
    </row>
    <row r="48" spans="1:36" ht="13.15" customHeight="1">
      <c r="U48" s="388"/>
      <c r="V48" s="388"/>
      <c r="W48" s="389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</row>
    <row r="49" spans="21:33" ht="13.15" customHeight="1">
      <c r="U49" s="388"/>
      <c r="V49" s="388"/>
      <c r="W49" s="389"/>
      <c r="X49" s="390"/>
      <c r="Y49" s="390"/>
      <c r="Z49" s="390"/>
      <c r="AA49" s="390"/>
      <c r="AB49" s="390"/>
      <c r="AC49" s="390"/>
      <c r="AD49" s="390"/>
      <c r="AE49" s="390"/>
      <c r="AF49" s="390"/>
      <c r="AG49" s="390"/>
    </row>
    <row r="50" spans="21:33" ht="13.15" customHeight="1">
      <c r="U50" s="388"/>
      <c r="V50" s="388"/>
      <c r="W50" s="389"/>
      <c r="X50" s="390"/>
      <c r="Y50" s="390"/>
      <c r="Z50" s="390"/>
      <c r="AA50" s="390"/>
      <c r="AB50" s="390"/>
      <c r="AC50" s="390"/>
      <c r="AD50" s="390"/>
      <c r="AE50" s="390"/>
      <c r="AF50" s="390"/>
      <c r="AG50" s="390"/>
    </row>
    <row r="51" spans="21:33" ht="13.15" customHeight="1">
      <c r="U51" s="388"/>
      <c r="V51" s="388"/>
      <c r="W51" s="389"/>
      <c r="X51" s="390"/>
      <c r="Y51" s="390"/>
      <c r="Z51" s="390"/>
      <c r="AA51" s="390"/>
      <c r="AB51" s="390"/>
      <c r="AC51" s="390"/>
      <c r="AD51" s="390"/>
      <c r="AE51" s="390"/>
      <c r="AF51" s="390"/>
      <c r="AG51" s="390"/>
    </row>
    <row r="52" spans="21:33" ht="13.15" customHeight="1">
      <c r="U52" s="388"/>
      <c r="V52" s="388"/>
      <c r="W52" s="389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</row>
    <row r="53" spans="21:33" ht="13.15" customHeight="1">
      <c r="U53" s="388"/>
      <c r="V53" s="388"/>
      <c r="W53" s="389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</row>
    <row r="54" spans="21:33" ht="13.15" customHeight="1">
      <c r="U54" s="388"/>
      <c r="V54" s="388"/>
      <c r="W54" s="389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</row>
    <row r="55" spans="21:33" ht="13.15" customHeight="1">
      <c r="U55" s="388"/>
      <c r="V55" s="388"/>
      <c r="W55" s="389"/>
      <c r="X55" s="390"/>
      <c r="Y55" s="390"/>
      <c r="Z55" s="390"/>
      <c r="AA55" s="390"/>
      <c r="AB55" s="390"/>
      <c r="AC55" s="390"/>
      <c r="AD55" s="390"/>
      <c r="AE55" s="390"/>
      <c r="AF55" s="390"/>
      <c r="AG55" s="390"/>
    </row>
    <row r="56" spans="21:33" ht="13.15" customHeight="1">
      <c r="U56" s="388"/>
      <c r="V56" s="388"/>
      <c r="W56" s="389"/>
      <c r="X56" s="390"/>
      <c r="Y56" s="390"/>
      <c r="Z56" s="390"/>
      <c r="AA56" s="390"/>
      <c r="AB56" s="390"/>
      <c r="AC56" s="390"/>
      <c r="AD56" s="390"/>
      <c r="AE56" s="390"/>
      <c r="AF56" s="390"/>
      <c r="AG56" s="390"/>
    </row>
    <row r="57" spans="21:33" ht="13.15" customHeight="1">
      <c r="U57" s="388"/>
      <c r="V57" s="388"/>
      <c r="W57" s="389"/>
      <c r="X57" s="390"/>
      <c r="Y57" s="390"/>
      <c r="Z57" s="390"/>
      <c r="AA57" s="390"/>
      <c r="AB57" s="390"/>
      <c r="AC57" s="390"/>
      <c r="AD57" s="390"/>
      <c r="AE57" s="390"/>
      <c r="AF57" s="390"/>
      <c r="AG57" s="390"/>
    </row>
    <row r="58" spans="21:33" ht="13.15" customHeight="1">
      <c r="U58" s="388"/>
      <c r="V58" s="388"/>
      <c r="W58" s="389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</row>
    <row r="59" spans="21:33" ht="13.15" customHeight="1">
      <c r="U59" s="388"/>
      <c r="V59" s="388"/>
      <c r="W59" s="389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</row>
    <row r="60" spans="21:33" ht="13.15" customHeight="1">
      <c r="U60" s="388"/>
      <c r="V60" s="388"/>
      <c r="W60" s="389"/>
      <c r="X60" s="390"/>
      <c r="Y60" s="390"/>
      <c r="Z60" s="390"/>
      <c r="AA60" s="390"/>
      <c r="AB60" s="390"/>
      <c r="AC60" s="390"/>
      <c r="AD60" s="390"/>
      <c r="AE60" s="390"/>
      <c r="AF60" s="390"/>
      <c r="AG60" s="390"/>
    </row>
    <row r="61" spans="21:33" ht="13.15" customHeight="1">
      <c r="U61" s="388"/>
      <c r="V61" s="388"/>
      <c r="W61" s="389"/>
      <c r="X61" s="390"/>
      <c r="Y61" s="390"/>
      <c r="Z61" s="390"/>
      <c r="AA61" s="390"/>
      <c r="AB61" s="390"/>
      <c r="AC61" s="390"/>
      <c r="AD61" s="390"/>
      <c r="AE61" s="390"/>
      <c r="AF61" s="390"/>
      <c r="AG61" s="390"/>
    </row>
    <row r="62" spans="21:33" ht="13.15" customHeight="1">
      <c r="U62" s="388"/>
      <c r="V62" s="388"/>
      <c r="W62" s="389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</row>
    <row r="63" spans="21:33" ht="13.15" customHeight="1">
      <c r="U63" s="388"/>
      <c r="V63" s="388"/>
      <c r="W63" s="389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</row>
    <row r="64" spans="21:33" ht="13.15" customHeight="1">
      <c r="U64" s="388"/>
      <c r="V64" s="432"/>
      <c r="W64" s="433"/>
      <c r="X64" s="390"/>
      <c r="Y64" s="390"/>
      <c r="Z64" s="390"/>
      <c r="AA64" s="390"/>
      <c r="AB64" s="390"/>
      <c r="AC64" s="390"/>
      <c r="AD64" s="390"/>
      <c r="AE64" s="390"/>
      <c r="AF64" s="390"/>
      <c r="AG64" s="390"/>
    </row>
  </sheetData>
  <mergeCells count="3">
    <mergeCell ref="V64:W64"/>
    <mergeCell ref="V38:W38"/>
    <mergeCell ref="V37:W37"/>
  </mergeCells>
  <pageMargins left="0.75" right="0.75" top="1" bottom="1" header="0.4921259845" footer="0.4921259845"/>
  <pageSetup paperSize="9" scale="6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8"/>
  <sheetViews>
    <sheetView showGridLines="0" zoomScaleNormal="100" workbookViewId="0">
      <pane xSplit="1" ySplit="2" topLeftCell="S3" activePane="bottomRight" state="frozen"/>
      <selection activeCell="A21" sqref="A21"/>
      <selection pane="topRight" activeCell="A21" sqref="A21"/>
      <selection pane="bottomLeft" activeCell="A21" sqref="A21"/>
      <selection pane="bottomRight"/>
    </sheetView>
  </sheetViews>
  <sheetFormatPr defaultColWidth="8.85546875" defaultRowHeight="13.15" customHeight="1"/>
  <cols>
    <col min="1" max="1" width="44.7109375" style="7" customWidth="1"/>
    <col min="2" max="2" width="78.140625" style="7" customWidth="1"/>
    <col min="3" max="3" width="8.85546875" style="7"/>
    <col min="4" max="4" width="10" style="7" customWidth="1"/>
    <col min="5" max="6" width="9" style="7" customWidth="1"/>
    <col min="7" max="12" width="9.28515625" style="7" customWidth="1"/>
    <col min="13" max="13" width="8.85546875" style="7" customWidth="1"/>
    <col min="14" max="20" width="9.28515625" style="7" customWidth="1"/>
    <col min="21" max="21" width="9.42578125" style="7" customWidth="1"/>
    <col min="22" max="27" width="9" style="7" customWidth="1"/>
    <col min="28" max="32" width="8.85546875" style="7"/>
    <col min="33" max="34" width="11" style="7" customWidth="1"/>
    <col min="35" max="35" width="8.85546875" style="7"/>
    <col min="36" max="36" width="9.7109375" style="7" bestFit="1" customWidth="1"/>
    <col min="37" max="16384" width="8.85546875" style="7"/>
  </cols>
  <sheetData>
    <row r="1" spans="1:40" ht="15" customHeight="1">
      <c r="A1" s="8" t="s">
        <v>4</v>
      </c>
      <c r="B1" s="8" t="s">
        <v>32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336" t="s">
        <v>597</v>
      </c>
      <c r="AK2" s="336" t="s">
        <v>498</v>
      </c>
      <c r="AL2" s="336" t="s">
        <v>529</v>
      </c>
      <c r="AM2" s="336" t="s">
        <v>596</v>
      </c>
      <c r="AN2" s="336"/>
    </row>
    <row r="3" spans="1:40" ht="13.15" customHeight="1">
      <c r="A3" s="17" t="s">
        <v>37</v>
      </c>
      <c r="B3" s="17" t="s">
        <v>35</v>
      </c>
      <c r="C3" s="20" t="s">
        <v>36</v>
      </c>
      <c r="D3" s="20" t="s">
        <v>36</v>
      </c>
      <c r="E3" s="19">
        <f>E4/100*E17</f>
        <v>-4264.8542786961398</v>
      </c>
      <c r="F3" s="19">
        <f>F4/100*F17</f>
        <v>-1008.4312553940117</v>
      </c>
      <c r="G3" s="19">
        <f>'3a. Príjmy a výdavky VS'!D86</f>
        <v>-686.85927770032504</v>
      </c>
      <c r="H3" s="19">
        <f>'3a. Príjmy a výdavky VS'!E86</f>
        <v>-2162.6000000000004</v>
      </c>
      <c r="I3" s="19">
        <f>'3a. Príjmy a výdavky VS'!F86</f>
        <v>-1532.5</v>
      </c>
      <c r="J3" s="19">
        <f>'3a. Príjmy a výdavky VS'!G86</f>
        <v>-1413.6000000000022</v>
      </c>
      <c r="K3" s="19">
        <f>'3a. Príjmy a výdavky VS'!H86</f>
        <v>-2050.3000000000011</v>
      </c>
      <c r="L3" s="19">
        <f>'3a. Príjmy a výdavky VS'!I86</f>
        <v>-3999.2000000000007</v>
      </c>
      <c r="M3" s="19">
        <f>'3a. Príjmy a výdavky VS'!J86</f>
        <v>-2481.5</v>
      </c>
      <c r="N3" s="19">
        <f>'3a. Príjmy a výdavky VS'!K86</f>
        <v>-3068.7000000000025</v>
      </c>
      <c r="O3" s="19">
        <f>'3a. Príjmy a výdavky VS'!L86</f>
        <v>-1294.2999999999956</v>
      </c>
      <c r="P3" s="19">
        <f>'3a. Príjmy a výdavky VS'!M86</f>
        <v>-1068.3999999999942</v>
      </c>
      <c r="Q3" s="19">
        <f>'3a. Príjmy a výdavky VS'!N86</f>
        <v>-1451.2000000000007</v>
      </c>
      <c r="R3" s="19">
        <f>'3a. Príjmy a výdavky VS'!O86</f>
        <v>-2016.7999999999993</v>
      </c>
      <c r="S3" s="19">
        <f>'3a. Príjmy a výdavky VS'!P86</f>
        <v>-1295.0000000000036</v>
      </c>
      <c r="T3" s="19">
        <f>'3a. Príjmy a výdavky VS'!Q86</f>
        <v>-1741.8999999999978</v>
      </c>
      <c r="U3" s="19">
        <f>'3a. Príjmy a výdavky VS'!R86</f>
        <v>-5242.6189999999951</v>
      </c>
      <c r="V3" s="19">
        <f>'3a. Príjmy a výdavky VS'!S86</f>
        <v>-5116.2969999999987</v>
      </c>
      <c r="W3" s="19">
        <f>'3a. Príjmy a výdavky VS'!T86</f>
        <v>-3119.8600000000042</v>
      </c>
      <c r="X3" s="19">
        <f>'3a. Príjmy a výdavky VS'!U86</f>
        <v>-3219.1189999999988</v>
      </c>
      <c r="Y3" s="19">
        <f>'3a. Príjmy a výdavky VS'!V86</f>
        <v>-2135.7309999999998</v>
      </c>
      <c r="Z3" s="19">
        <f>'3a. Príjmy a výdavky VS'!W86</f>
        <v>-2484.5109999999986</v>
      </c>
      <c r="AA3" s="19">
        <f>'3a. Príjmy a výdavky VS'!X86</f>
        <v>-2236.1349999999948</v>
      </c>
      <c r="AB3" s="19">
        <f>'3a. Príjmy a výdavky VS'!Y86</f>
        <v>-2116.8860000000022</v>
      </c>
      <c r="AC3" s="19">
        <f>'3a. Príjmy a výdavky VS'!Z86</f>
        <v>-836.56800000000658</v>
      </c>
      <c r="AD3" s="19">
        <f>'3a. Príjmy a výdavky VS'!AA86</f>
        <v>-908.1710000000021</v>
      </c>
      <c r="AE3" s="19">
        <f>'3a. Príjmy a výdavky VS'!AB86</f>
        <v>-1139.3399999999965</v>
      </c>
      <c r="AF3" s="19">
        <f>'3a. Príjmy a výdavky VS'!AC86</f>
        <v>-4995.135000000002</v>
      </c>
      <c r="AG3" s="19">
        <f>'3a. Príjmy a výdavky VS'!AD86</f>
        <v>-5187.1559999999954</v>
      </c>
      <c r="AH3" s="19">
        <f>'3a. Príjmy a výdavky VS'!AE86</f>
        <v>-1837.6750000000102</v>
      </c>
      <c r="AI3" s="19">
        <f>'3a. Príjmy a výdavky VS'!AF86</f>
        <v>-6399.4389999999985</v>
      </c>
      <c r="AJ3" s="315">
        <f>'3a. Príjmy a výdavky VS'!AG86</f>
        <v>-7590.6599999999962</v>
      </c>
      <c r="AK3" s="315">
        <f>'3a. Príjmy a výdavky VS'!AH86</f>
        <v>-6603.34399999999</v>
      </c>
      <c r="AL3" s="315">
        <f>'3a. Príjmy a výdavky VS'!AI86</f>
        <v>-6128.3859999999986</v>
      </c>
      <c r="AM3" s="315">
        <f>'3a. Príjmy a výdavky VS'!AJ86</f>
        <v>-7408.5120000000024</v>
      </c>
      <c r="AN3" s="315"/>
    </row>
    <row r="4" spans="1:40" ht="13.15" customHeight="1">
      <c r="A4" s="17" t="s">
        <v>37</v>
      </c>
      <c r="B4" s="17" t="s">
        <v>35</v>
      </c>
      <c r="C4" s="20" t="s">
        <v>38</v>
      </c>
      <c r="D4" s="20" t="s">
        <v>39</v>
      </c>
      <c r="E4" s="21">
        <v>-31.233370526819431</v>
      </c>
      <c r="F4" s="21">
        <v>-6.1293496756967745</v>
      </c>
      <c r="G4" s="21">
        <v>-3.4746523912343776</v>
      </c>
      <c r="H4" s="21">
        <v>-9.8153421249920694</v>
      </c>
      <c r="I4" s="21">
        <v>-6.26632746310319</v>
      </c>
      <c r="J4" s="21">
        <v>-5.2967072174268051</v>
      </c>
      <c r="K4" s="21">
        <v>-7.1730193993037981</v>
      </c>
      <c r="L4" s="21">
        <v>-12.631273076425018</v>
      </c>
      <c r="M4" s="21">
        <v>-7.2209046863860555</v>
      </c>
      <c r="N4" s="21">
        <v>-8.2205762198797281</v>
      </c>
      <c r="O4" s="21">
        <v>-3.1203365517906327</v>
      </c>
      <c r="P4" s="21">
        <v>-2.3137961503144422</v>
      </c>
      <c r="Q4" s="21">
        <v>-2.8744773272431616</v>
      </c>
      <c r="R4" s="21">
        <v>-3.5783355275064128</v>
      </c>
      <c r="S4" s="21">
        <v>-2.0502379542583262</v>
      </c>
      <c r="T4" s="21">
        <v>-2.5234210889800117</v>
      </c>
      <c r="U4" s="21">
        <v>-8.1493356813289868</v>
      </c>
      <c r="V4" s="21">
        <v>-7.5465902761994608</v>
      </c>
      <c r="W4" s="21">
        <f>'3a. Príjmy a výdavky VS'!T86/W17*100</f>
        <v>-4.3555518326946361</v>
      </c>
      <c r="X4" s="21">
        <f>'3a. Príjmy a výdavky VS'!U86/X17*100</f>
        <v>-4.3662332694947326</v>
      </c>
      <c r="Y4" s="21">
        <f>'3a. Príjmy a výdavky VS'!V86/Y17*100</f>
        <v>-2.8612724352146959</v>
      </c>
      <c r="Z4" s="21">
        <f>'3a. Príjmy a výdavky VS'!W86/Z17*100</f>
        <v>-3.2450840687910349</v>
      </c>
      <c r="AA4" s="21">
        <f>'3a. Príjmy a výdavky VS'!X86/AA17*100</f>
        <v>-2.7820825293027851</v>
      </c>
      <c r="AB4" s="21">
        <f>'3a. Príjmy a výdavky VS'!Y86/AB17*100</f>
        <v>-2.5935365148441125</v>
      </c>
      <c r="AC4" s="21">
        <f>'3a. Príjmy a výdavky VS'!Z86/AC17*100</f>
        <v>-0.98465638109049236</v>
      </c>
      <c r="AD4" s="21">
        <f>'3a. Príjmy a výdavky VS'!AA86/AD17*100</f>
        <v>-1.0059949554643068</v>
      </c>
      <c r="AE4" s="21">
        <f>'3a. Príjmy a výdavky VS'!AB86/AE17*100</f>
        <v>-1.205045083159255</v>
      </c>
      <c r="AF4" s="21">
        <f>'3a. Príjmy a výdavky VS'!AC86/AF17*100</f>
        <v>-5.2959109674874858</v>
      </c>
      <c r="AG4" s="21">
        <f>'3a. Príjmy a výdavky VS'!AD86/AG17*100</f>
        <v>-5.0874421341702583</v>
      </c>
      <c r="AH4" s="21">
        <f>'3a. Príjmy a výdavky VS'!AE86/AH17*100</f>
        <v>-1.6692691159666033</v>
      </c>
      <c r="AI4" s="21">
        <f>'3a. Príjmy a výdavky VS'!AF86/AI17*100</f>
        <v>-5.2062286597097751</v>
      </c>
      <c r="AJ4" s="316">
        <f>'3a. Príjmy a výdavky VS'!AG86/AJ17*100</f>
        <v>-5.7803778500468237</v>
      </c>
      <c r="AK4" s="316">
        <f>'3a. Príjmy a výdavky VS'!AH86/AK17*100</f>
        <v>-4.7159261346066579</v>
      </c>
      <c r="AL4" s="316">
        <f>'3a. Príjmy a výdavky VS'!AI86/AL17*100</f>
        <v>-4.1567423272989776</v>
      </c>
      <c r="AM4" s="316">
        <f>'3a. Príjmy a výdavky VS'!AJ86/AM17*100</f>
        <v>-4.8650646790193042</v>
      </c>
      <c r="AN4" s="316"/>
    </row>
    <row r="5" spans="1:40" ht="13.15" customHeight="1">
      <c r="A5" s="17" t="s">
        <v>40</v>
      </c>
      <c r="B5" s="17"/>
      <c r="C5" s="20" t="s">
        <v>38</v>
      </c>
      <c r="D5" s="20" t="s">
        <v>39</v>
      </c>
      <c r="E5" s="21">
        <v>-28.5</v>
      </c>
      <c r="F5" s="21">
        <f>F4+'2. Dlh VS'!F31/'1. Základné ukazovatele'!F17*100</f>
        <v>-2.7235053085000254</v>
      </c>
      <c r="G5" s="21">
        <f>G4+'2. Dlh VS'!G31/'1. Základné ukazovatele'!G17*100</f>
        <v>-0.4671287510292812</v>
      </c>
      <c r="H5" s="21">
        <f>H4+'2. Dlh VS'!H31/'1. Základné ukazovatele'!H17*100</f>
        <v>-6.5905659951880065</v>
      </c>
      <c r="I5" s="21">
        <f>I4+'2. Dlh VS'!I31/'1. Základné ukazovatele'!I17*100</f>
        <v>-3.2392219750911657</v>
      </c>
      <c r="J5" s="21">
        <f>J4+'2. Dlh VS'!J31/'1. Základné ukazovatele'!J17*100</f>
        <v>-1.9492670246330586</v>
      </c>
      <c r="K5" s="21">
        <f>K4+'2. Dlh VS'!K31/'1. Základné ukazovatele'!K17*100</f>
        <v>-2.2075692278342789</v>
      </c>
      <c r="L5" s="21">
        <f>L4+'2. Dlh VS'!L31/'1. Základné ukazovatele'!L17*100</f>
        <v>-6.9089659137058481</v>
      </c>
      <c r="M5" s="21">
        <f>M4+'2. Dlh VS'!M31/'1. Základné ukazovatele'!M17*100</f>
        <v>-1.4792197605608326</v>
      </c>
      <c r="N5" s="21">
        <f>N4+'2. Dlh VS'!N31/'1. Základné ukazovatele'!N17*100</f>
        <v>-3.1647403548895952</v>
      </c>
      <c r="O5" s="21">
        <f>O4+'2. Dlh VS'!O31/'1. Základné ukazovatele'!O17*100</f>
        <v>0.37049525267466432</v>
      </c>
      <c r="P5" s="21">
        <f>P4+'2. Dlh VS'!P31/'1. Základné ukazovatele'!P17*100</f>
        <v>0.60417262224977719</v>
      </c>
      <c r="Q5" s="21">
        <f>Q4+'2. Dlh VS'!Q31/'1. Základné ukazovatele'!Q17*100</f>
        <v>-0.64688639255201963</v>
      </c>
      <c r="R5" s="21">
        <f>R4+'2. Dlh VS'!R31/'1. Základné ukazovatele'!R17*100</f>
        <v>-1.7688075401402084</v>
      </c>
      <c r="S5" s="21">
        <f>S4+'2. Dlh VS'!S31/'1. Základné ukazovatele'!S17*100</f>
        <v>-0.46084079661220256</v>
      </c>
      <c r="T5" s="21">
        <f>T4+'2. Dlh VS'!T31/'1. Základné ukazovatele'!T17*100</f>
        <v>-1.1196363544593699</v>
      </c>
      <c r="U5" s="21">
        <f>U4+'2. Dlh VS'!U31/'1. Základné ukazovatele'!U17*100</f>
        <v>-6.6908788215317188</v>
      </c>
      <c r="V5" s="21">
        <f>V4+'2. Dlh VS'!V31/'1. Základné ukazovatele'!V17*100</f>
        <v>-6.2598632836332531</v>
      </c>
      <c r="W5" s="21">
        <f>W4+'2. Dlh VS'!W31/'1. Základné ukazovatele'!W17*100</f>
        <v>-2.8102778883002175</v>
      </c>
      <c r="X5" s="21">
        <f>X4+'2. Dlh VS'!X31/'1. Základné ukazovatele'!X17*100</f>
        <v>-2.5855242812732255</v>
      </c>
      <c r="Y5" s="21">
        <f>Y4+'2. Dlh VS'!Y31/'1. Základné ukazovatele'!Y17*100</f>
        <v>-0.96115494214437547</v>
      </c>
      <c r="Z5" s="21">
        <f>Z4+'2. Dlh VS'!Z31/'1. Základné ukazovatele'!Z17*100</f>
        <v>-1.3198558559499891</v>
      </c>
      <c r="AA5" s="21">
        <f>AA4+'2. Dlh VS'!AA31/'1. Základné ukazovatele'!AA17*100</f>
        <v>-1.0293133672487966</v>
      </c>
      <c r="AB5" s="21">
        <f>AB4+'2. Dlh VS'!AB31/'1. Základné ukazovatele'!AB17*100</f>
        <v>-0.91109951287404578</v>
      </c>
      <c r="AC5" s="21">
        <f>AC4+'2. Dlh VS'!AC31/'1. Základné ukazovatele'!AC17*100</f>
        <v>0.4517516395873763</v>
      </c>
      <c r="AD5" s="21">
        <f>AD4+'2. Dlh VS'!AD31/'1. Základné ukazovatele'!AD17*100</f>
        <v>0.33407697957040328</v>
      </c>
      <c r="AE5" s="21">
        <f>AE4+'2. Dlh VS'!AE31/'1. Základné ukazovatele'!AE17*100</f>
        <v>2.7098548348717388E-2</v>
      </c>
      <c r="AF5" s="21">
        <f>AF4+'2. Dlh VS'!AF31/'1. Základné ukazovatele'!AF17*100</f>
        <v>-4.1247362718218517</v>
      </c>
      <c r="AG5" s="21">
        <f>AG4+'2. Dlh VS'!AG31/'1. Základné ukazovatele'!AG17*100</f>
        <v>-4.0095037269517411</v>
      </c>
      <c r="AH5" s="21">
        <f>AH4+'2. Dlh VS'!AH31/'1. Základné ukazovatele'!AH17*100</f>
        <v>-0.63470332077981739</v>
      </c>
      <c r="AI5" s="420">
        <f>AI4+'2. Dlh VS'!AI31/'1. Základné ukazovatele'!AI17*100</f>
        <v>-4.044476480020565</v>
      </c>
      <c r="AJ5" s="400">
        <f>AJ4+'2. Dlh VS'!AJ31/'1. Základné ukazovatele'!AJ17*100</f>
        <v>-4.3521463068479882</v>
      </c>
      <c r="AK5" s="400">
        <f>AK4+'2. Dlh VS'!AK31/'1. Základné ukazovatele'!AK17*100</f>
        <v>-3.1740493147966116</v>
      </c>
      <c r="AL5" s="400">
        <f>AL4+'2. Dlh VS'!AL31/'1. Základné ukazovatele'!AL17*100</f>
        <v>-2.5370870815082833</v>
      </c>
      <c r="AM5" s="400">
        <f>AM4+'2. Dlh VS'!AM31/'1. Základné ukazovatele'!AM17*100</f>
        <v>-3.0570661524089013</v>
      </c>
      <c r="AN5" s="400"/>
    </row>
    <row r="6" spans="1:40" s="22" customFormat="1" ht="13.15" customHeight="1">
      <c r="A6" s="23" t="s">
        <v>42</v>
      </c>
      <c r="B6" s="23" t="s">
        <v>43</v>
      </c>
      <c r="C6" s="24" t="s">
        <v>38</v>
      </c>
      <c r="D6" s="20" t="s">
        <v>39</v>
      </c>
      <c r="E6" s="21" t="s">
        <v>44</v>
      </c>
      <c r="F6" s="21" t="s">
        <v>44</v>
      </c>
      <c r="G6" s="21" t="s">
        <v>44</v>
      </c>
      <c r="H6" s="21" t="s">
        <v>44</v>
      </c>
      <c r="I6" s="25">
        <f>I5-'5. Konsolidačné úsilie'!G5-'5. Konsolidačné úsilie'!G6</f>
        <v>-3.4693804285866516</v>
      </c>
      <c r="J6" s="25">
        <f>J5-'5. Konsolidačné úsilie'!H5-'5. Konsolidačné úsilie'!H6</f>
        <v>-2.7004702339289652</v>
      </c>
      <c r="K6" s="25">
        <f>K5-'5. Konsolidačné úsilie'!I5-'5. Konsolidačné úsilie'!I6</f>
        <v>-1.7381522640900404</v>
      </c>
      <c r="L6" s="25">
        <f>L5-'5. Konsolidačné úsilie'!J5-'5. Konsolidačné úsilie'!J6</f>
        <v>1.2484858454770462</v>
      </c>
      <c r="M6" s="25">
        <f>M5-'5. Konsolidačné úsilie'!K5-'5. Konsolidačné úsilie'!K6</f>
        <v>-1.0546917464670096</v>
      </c>
      <c r="N6" s="25">
        <f>N5-'5. Konsolidačné úsilie'!L5-'5. Konsolidačné úsilie'!L6</f>
        <v>0.7109344530769981</v>
      </c>
      <c r="O6" s="25">
        <f>O5-'5. Konsolidačné úsilie'!M5-'5. Konsolidačné úsilie'!M6</f>
        <v>1.2836562098188491</v>
      </c>
      <c r="P6" s="25">
        <f>P5-'5. Konsolidačné úsilie'!N5-'5. Konsolidačné úsilie'!N6</f>
        <v>1.1132009169316035</v>
      </c>
      <c r="Q6" s="25">
        <f>Q5-'5. Konsolidačné úsilie'!O5-'5. Konsolidačné úsilie'!O6</f>
        <v>1.0290312339489405</v>
      </c>
      <c r="R6" s="25">
        <f>R5-'5. Konsolidačné úsilie'!P5-'5. Konsolidačné úsilie'!P6</f>
        <v>-1.1105099892161281</v>
      </c>
      <c r="S6" s="25">
        <f>S5-'5. Konsolidačné úsilie'!Q5-'5. Konsolidačné úsilie'!Q6</f>
        <v>-1.25352474370073</v>
      </c>
      <c r="T6" s="25">
        <f>T5-'5. Konsolidačné úsilie'!R5-'5. Konsolidačné úsilie'!R6</f>
        <v>-1.8827600034813257</v>
      </c>
      <c r="U6" s="25">
        <f>U5-'5. Konsolidačné úsilie'!S5-'5. Konsolidačné úsilie'!S6</f>
        <v>-4.5611012982029058</v>
      </c>
      <c r="V6" s="25">
        <f>V5-'5. Konsolidačné úsilie'!T5-'5. Konsolidačné úsilie'!T6</f>
        <v>-5.2997976979220525</v>
      </c>
      <c r="W6" s="25">
        <f>W5-'5. Konsolidačné úsilie'!U5-'5. Konsolidačné úsilie'!U6</f>
        <v>-3.0011357476613587</v>
      </c>
      <c r="X6" s="25">
        <f>X5-'5. Konsolidačné úsilie'!V5-'5. Konsolidačné úsilie'!V6</f>
        <v>-2.1586829863915824</v>
      </c>
      <c r="Y6" s="25">
        <f>Y5-'5. Konsolidačné úsilie'!W5-'5. Konsolidačné úsilie'!W6</f>
        <v>-0.25072071651976163</v>
      </c>
      <c r="Z6" s="25">
        <f>Z5-'5. Konsolidačné úsilie'!X5-'5. Konsolidačné úsilie'!X6</f>
        <v>-1.0083630138034672</v>
      </c>
      <c r="AA6" s="25">
        <f>AA5-'5. Konsolidačné úsilie'!Y5-'5. Konsolidačné úsilie'!Y6</f>
        <v>-0.90147959098964758</v>
      </c>
      <c r="AB6" s="25">
        <f>AB5-'5. Konsolidačné úsilie'!Z5-'5. Konsolidačné úsilie'!Z6</f>
        <v>-0.80752621168331407</v>
      </c>
      <c r="AC6" s="25">
        <f>AC5-'5. Konsolidačné úsilie'!AA5-'5. Konsolidačné úsilie'!AA6</f>
        <v>0.27173903557048718</v>
      </c>
      <c r="AD6" s="25">
        <f>AD5-'5. Konsolidačné úsilie'!AB5-'5. Konsolidačné úsilie'!AB6</f>
        <v>-0.26830313790464455</v>
      </c>
      <c r="AE6" s="25">
        <f>AE5-'5. Konsolidačné úsilie'!AC5-'5. Konsolidačné úsilie'!AC6</f>
        <v>-0.67573562758898742</v>
      </c>
      <c r="AF6" s="25">
        <f>AF5-'5. Konsolidačné úsilie'!AD5-'5. Konsolidačné úsilie'!AD6</f>
        <v>-1.3033218052008757</v>
      </c>
      <c r="AG6" s="25">
        <f>AG5-'5. Konsolidačné úsilie'!AE5-'5. Konsolidačné úsilie'!AE6</f>
        <v>-0.39586903793507267</v>
      </c>
      <c r="AH6" s="25">
        <f>AH5-'5. Konsolidačné úsilie'!AF5-'5. Konsolidačné úsilie'!AF6</f>
        <v>-0.14771646156035878</v>
      </c>
      <c r="AI6" s="25">
        <f>AI5-'5. Konsolidačné úsilie'!AG5-'5. Konsolidačné úsilie'!AG6</f>
        <v>-1.9333579726353289</v>
      </c>
      <c r="AJ6" s="317">
        <f>AJ5-'5. Konsolidačné úsilie'!AH5-'5. Konsolidačné úsilie'!AH6</f>
        <v>-3.3280913836087649</v>
      </c>
      <c r="AK6" s="317">
        <f>AK5-'5. Konsolidačné úsilie'!AI5-'5. Konsolidačné úsilie'!AI6</f>
        <v>-2.7401631362496741</v>
      </c>
      <c r="AL6" s="317">
        <f>AL5-'5. Konsolidačné úsilie'!AJ5-'5. Konsolidačné úsilie'!AJ6</f>
        <v>-2.3653509685510432</v>
      </c>
      <c r="AM6" s="317">
        <f>AM5-'5. Konsolidačné úsilie'!AK5-'5. Konsolidačné úsilie'!AK6</f>
        <v>-2.5654869128490354</v>
      </c>
      <c r="AN6" s="317"/>
    </row>
    <row r="7" spans="1:40" s="22" customFormat="1" ht="13.15" customHeight="1">
      <c r="A7" s="23" t="s">
        <v>45</v>
      </c>
      <c r="B7" s="23" t="s">
        <v>46</v>
      </c>
      <c r="C7" s="24" t="s">
        <v>38</v>
      </c>
      <c r="D7" s="20" t="s">
        <v>39</v>
      </c>
      <c r="E7" s="21" t="s">
        <v>44</v>
      </c>
      <c r="F7" s="21" t="s">
        <v>44</v>
      </c>
      <c r="G7" s="21" t="s">
        <v>44</v>
      </c>
      <c r="H7" s="21" t="s">
        <v>44</v>
      </c>
      <c r="I7" s="26">
        <f>'1. Základné ukazovatele'!I4-'5. Konsolidačné úsilie'!G5-'5. Konsolidačné úsilie'!G6</f>
        <v>-6.4964859165986759</v>
      </c>
      <c r="J7" s="26">
        <f>'1. Základné ukazovatele'!J4-'5. Konsolidačné úsilie'!H5-'5. Konsolidačné úsilie'!H6</f>
        <v>-6.0479104267227113</v>
      </c>
      <c r="K7" s="26">
        <f>'1. Základné ukazovatele'!K4-'5. Konsolidačné úsilie'!I5-'5. Konsolidačné úsilie'!I6</f>
        <v>-6.7036024355595591</v>
      </c>
      <c r="L7" s="26">
        <f>'1. Základné ukazovatele'!L4-'5. Konsolidačné úsilie'!J5-'5. Konsolidačné úsilie'!J6</f>
        <v>-4.4738213172421233</v>
      </c>
      <c r="M7" s="26">
        <f>'1. Základné ukazovatele'!M4-'5. Konsolidačné úsilie'!K5-'5. Konsolidačné úsilie'!K6</f>
        <v>-6.796376672292233</v>
      </c>
      <c r="N7" s="26">
        <f>'1. Základné ukazovatele'!N4-'5. Konsolidačné úsilie'!L5-'5. Konsolidačné úsilie'!L6</f>
        <v>-4.3449014119131348</v>
      </c>
      <c r="O7" s="26">
        <f>'1. Základné ukazovatele'!O4-'5. Konsolidačné úsilie'!M5-'5. Konsolidačné úsilie'!M6</f>
        <v>-2.207175594646448</v>
      </c>
      <c r="P7" s="26">
        <f>'1. Základné ukazovatele'!P4-'5. Konsolidačné úsilie'!N5-'5. Konsolidačné úsilie'!N6</f>
        <v>-1.8047678556326159</v>
      </c>
      <c r="Q7" s="26">
        <f>'1. Základné ukazovatele'!Q4-'5. Konsolidačné úsilie'!O5-'5. Konsolidačné úsilie'!O6</f>
        <v>-1.1985597007422015</v>
      </c>
      <c r="R7" s="26">
        <f>'1. Základné ukazovatele'!R4-'5. Konsolidačné úsilie'!P5-'5. Konsolidačné úsilie'!P6</f>
        <v>-2.9200379765823321</v>
      </c>
      <c r="S7" s="26">
        <f>'1. Základné ukazovatele'!S4-'5. Konsolidačné úsilie'!Q5-'5. Konsolidačné úsilie'!Q6</f>
        <v>-2.8429219013468536</v>
      </c>
      <c r="T7" s="26">
        <f>'1. Základné ukazovatele'!T4-'5. Konsolidačné úsilie'!R5-'5. Konsolidačné úsilie'!R6</f>
        <v>-3.2865447380019672</v>
      </c>
      <c r="U7" s="26">
        <f>'1. Základné ukazovatele'!U4-'5. Konsolidačné úsilie'!S5-'5. Konsolidačné úsilie'!S6</f>
        <v>-6.0195581580001738</v>
      </c>
      <c r="V7" s="26">
        <f>'1. Základné ukazovatele'!V4-'5. Konsolidačné úsilie'!T5-'5. Konsolidačné úsilie'!T6</f>
        <v>-6.5865246904882593</v>
      </c>
      <c r="W7" s="26">
        <f>'1. Základné ukazovatele'!W4-'5. Konsolidačné úsilie'!U5-'5. Konsolidačné úsilie'!U6</f>
        <v>-4.5464096920557768</v>
      </c>
      <c r="X7" s="26">
        <f>'1. Základné ukazovatele'!X4-'5. Konsolidačné úsilie'!V5-'5. Konsolidačné úsilie'!V6</f>
        <v>-3.9393919746130894</v>
      </c>
      <c r="Y7" s="26">
        <f>'1. Základné ukazovatele'!Y4-'5. Konsolidačné úsilie'!W5-'5. Konsolidačné úsilie'!W6</f>
        <v>-2.150838209590082</v>
      </c>
      <c r="Z7" s="26">
        <f>'1. Základné ukazovatele'!Z4-'5. Konsolidačné úsilie'!X5-'5. Konsolidačné úsilie'!X6</f>
        <v>-2.9335912266445128</v>
      </c>
      <c r="AA7" s="26">
        <f>'1. Základné ukazovatele'!AA4-'5. Konsolidačné úsilie'!Y5-'5. Konsolidačné úsilie'!Y6</f>
        <v>-2.6542487530436358</v>
      </c>
      <c r="AB7" s="26">
        <f>'1. Základné ukazovatele'!AB4-'5. Konsolidačné úsilie'!Z5-'5. Konsolidačné úsilie'!Z6</f>
        <v>-2.4899632136533807</v>
      </c>
      <c r="AC7" s="26">
        <f>'1. Základné ukazovatele'!AC4-'5. Konsolidačné úsilie'!AA5-'5. Konsolidačné úsilie'!AA6</f>
        <v>-1.1646689851073815</v>
      </c>
      <c r="AD7" s="26">
        <f>'1. Základné ukazovatele'!AD4-'5. Konsolidačné úsilie'!AB5-'5. Konsolidačné úsilie'!AB6</f>
        <v>-1.6083750729393547</v>
      </c>
      <c r="AE7" s="26">
        <f>'1. Základné ukazovatele'!AE4-'5. Konsolidačné úsilie'!AC5-'5. Konsolidačné úsilie'!AC6</f>
        <v>-1.9078792590969598</v>
      </c>
      <c r="AF7" s="26">
        <f>'1. Základné ukazovatele'!AF4-'5. Konsolidačné úsilie'!AD5-'5. Konsolidačné úsilie'!AD6</f>
        <v>-2.4744965008665099</v>
      </c>
      <c r="AG7" s="26">
        <f>'1. Základné ukazovatele'!AG4-'5. Konsolidačné úsilie'!AE5-'5. Konsolidačné úsilie'!AE6</f>
        <v>-1.4738074451535899</v>
      </c>
      <c r="AH7" s="26">
        <f>'1. Základné ukazovatele'!AH4-'5. Konsolidačné úsilie'!AF5-'5. Konsolidačné úsilie'!AF6</f>
        <v>-1.1822822567471447</v>
      </c>
      <c r="AI7" s="26">
        <f>'1. Základné ukazovatele'!AI4-'5. Konsolidačné úsilie'!AG5-'5. Konsolidačné úsilie'!AG6</f>
        <v>-3.0951101523245397</v>
      </c>
      <c r="AJ7" s="318">
        <f>'1. Základné ukazovatele'!AJ4-'5. Konsolidačné úsilie'!AH5-'5. Konsolidačné úsilie'!AH6</f>
        <v>-4.7563229268076004</v>
      </c>
      <c r="AK7" s="318">
        <f>'1. Základné ukazovatele'!AK4-'5. Konsolidačné úsilie'!AI5-'5. Konsolidačné úsilie'!AI6</f>
        <v>-4.2820399560597204</v>
      </c>
      <c r="AL7" s="318">
        <f>'1. Základné ukazovatele'!AL4-'5. Konsolidačné úsilie'!AJ5-'5. Konsolidačné úsilie'!AJ6</f>
        <v>-3.9850062143417375</v>
      </c>
      <c r="AM7" s="318">
        <f>'1. Základné ukazovatele'!AM4-'5. Konsolidačné úsilie'!AK5-'5. Konsolidačné úsilie'!AK6</f>
        <v>-4.3734854394594382</v>
      </c>
      <c r="AN7" s="318"/>
    </row>
    <row r="8" spans="1:40" ht="13.15" customHeight="1">
      <c r="A8" s="27" t="s">
        <v>47</v>
      </c>
      <c r="B8" s="27" t="s">
        <v>48</v>
      </c>
      <c r="C8" s="20" t="s">
        <v>38</v>
      </c>
      <c r="D8" s="20" t="s">
        <v>39</v>
      </c>
      <c r="E8" s="21">
        <f>'2. Dlh VS'!E11</f>
        <v>28.261796689659356</v>
      </c>
      <c r="F8" s="21">
        <f>'2. Dlh VS'!F11</f>
        <v>24.825883747360511</v>
      </c>
      <c r="G8" s="21">
        <f>'2. Dlh VS'!G11</f>
        <v>27.495035054073213</v>
      </c>
      <c r="H8" s="21">
        <f>'2. Dlh VS'!H11</f>
        <v>39.198386864446398</v>
      </c>
      <c r="I8" s="21">
        <f>'2. Dlh VS'!I11</f>
        <v>41.52721275632102</v>
      </c>
      <c r="J8" s="21">
        <f>'2. Dlh VS'!J11</f>
        <v>44.431835434965151</v>
      </c>
      <c r="K8" s="21">
        <f>'2. Dlh VS'!K11</f>
        <v>69.020668529569804</v>
      </c>
      <c r="L8" s="21">
        <f>'2. Dlh VS'!L11</f>
        <v>71.551828739128226</v>
      </c>
      <c r="M8" s="21">
        <f>'2. Dlh VS'!M11</f>
        <v>73.805796645207039</v>
      </c>
      <c r="N8" s="21">
        <f>'2. Dlh VS'!N11</f>
        <v>64.693059749892768</v>
      </c>
      <c r="O8" s="21">
        <f>'2. Dlh VS'!O11</f>
        <v>60.098393684744437</v>
      </c>
      <c r="P8" s="21">
        <f>'2. Dlh VS'!P11</f>
        <v>55.792014959637172</v>
      </c>
      <c r="Q8" s="21">
        <f>'2. Dlh VS'!Q11</f>
        <v>44.824224800333084</v>
      </c>
      <c r="R8" s="21">
        <f>'2. Dlh VS'!R11</f>
        <v>38.97134084281241</v>
      </c>
      <c r="S8" s="21">
        <f>'2. Dlh VS'!S11</f>
        <v>34.051690578727715</v>
      </c>
      <c r="T8" s="21">
        <f>'2. Dlh VS'!T11</f>
        <v>29.712604273300386</v>
      </c>
      <c r="U8" s="21">
        <f>'2. Dlh VS'!U11</f>
        <v>36.407272801072828</v>
      </c>
      <c r="V8" s="21">
        <f>'2. Dlh VS'!V11</f>
        <v>40.653635341141076</v>
      </c>
      <c r="W8" s="21">
        <f>'2. Dlh VS'!W11</f>
        <v>43.270226652426729</v>
      </c>
      <c r="X8" s="21">
        <f>'2. Dlh VS'!X11</f>
        <v>51.687514580699769</v>
      </c>
      <c r="Y8" s="21">
        <f>'2. Dlh VS'!Y11</f>
        <v>54.610678606213334</v>
      </c>
      <c r="Z8" s="21">
        <f>'2. Dlh VS'!Z11</f>
        <v>53.392075473176746</v>
      </c>
      <c r="AA8" s="21">
        <f>'2. Dlh VS'!AA11</f>
        <v>51.599314723369936</v>
      </c>
      <c r="AB8" s="21">
        <f>'2. Dlh VS'!AB11</f>
        <v>52.135526625305062</v>
      </c>
      <c r="AC8" s="21">
        <f>'2. Dlh VS'!AC11</f>
        <v>51.381511857288807</v>
      </c>
      <c r="AD8" s="21">
        <f>'2. Dlh VS'!AD11</f>
        <v>49.270252636639469</v>
      </c>
      <c r="AE8" s="21">
        <f>'2. Dlh VS'!AE11</f>
        <v>48.009664983209497</v>
      </c>
      <c r="AF8" s="21">
        <f>'2. Dlh VS'!AF11</f>
        <v>58.408139897328894</v>
      </c>
      <c r="AG8" s="21">
        <f>'2. Dlh VS'!AG11</f>
        <v>60.167055708120834</v>
      </c>
      <c r="AH8" s="21">
        <f>'2. Dlh VS'!AH11</f>
        <v>57.679877843845773</v>
      </c>
      <c r="AI8" s="21">
        <f>'2. Dlh VS'!AI11</f>
        <v>56.051432285840505</v>
      </c>
      <c r="AJ8" s="316">
        <f>'2. Dlh VS'!AJ11</f>
        <v>58.886239114790463</v>
      </c>
      <c r="AK8" s="316">
        <f>'2. Dlh VS'!AK11</f>
        <v>59.56371691863874</v>
      </c>
      <c r="AL8" s="316">
        <f>'2. Dlh VS'!AL11</f>
        <v>61.719800685787284</v>
      </c>
      <c r="AM8" s="316">
        <f>'2. Dlh VS'!AM11</f>
        <v>65.776323112199179</v>
      </c>
      <c r="AN8" s="316"/>
    </row>
    <row r="9" spans="1:40" ht="13.15" customHeight="1">
      <c r="A9" s="28" t="s">
        <v>49</v>
      </c>
      <c r="B9" s="28" t="s">
        <v>50</v>
      </c>
      <c r="C9" s="29" t="s">
        <v>38</v>
      </c>
      <c r="D9" s="29" t="s">
        <v>39</v>
      </c>
      <c r="E9" s="30" t="s">
        <v>51</v>
      </c>
      <c r="F9" s="31" t="s">
        <v>51</v>
      </c>
      <c r="G9" s="31" t="s">
        <v>51</v>
      </c>
      <c r="H9" s="31" t="s">
        <v>51</v>
      </c>
      <c r="I9" s="31" t="s">
        <v>51</v>
      </c>
      <c r="J9" s="31" t="s">
        <v>51</v>
      </c>
      <c r="K9" s="31" t="s">
        <v>51</v>
      </c>
      <c r="L9" s="31" t="s">
        <v>51</v>
      </c>
      <c r="M9" s="31" t="s">
        <v>51</v>
      </c>
      <c r="N9" s="31" t="str">
        <f>'2. Dlh VS'!N20</f>
        <v>-</v>
      </c>
      <c r="O9" s="31">
        <f>'2. Dlh VS'!O20</f>
        <v>46.380687889081408</v>
      </c>
      <c r="P9" s="31">
        <f>'2. Dlh VS'!P20</f>
        <v>43.312304705878155</v>
      </c>
      <c r="Q9" s="31">
        <f>'2. Dlh VS'!Q20</f>
        <v>38.492372110327807</v>
      </c>
      <c r="R9" s="31">
        <f>'2. Dlh VS'!R20</f>
        <v>33.445810047936106</v>
      </c>
      <c r="S9" s="31">
        <f>'2. Dlh VS'!S20</f>
        <v>27.210557541021902</v>
      </c>
      <c r="T9" s="31">
        <f>'2. Dlh VS'!T20</f>
        <v>23.461677161680683</v>
      </c>
      <c r="U9" s="31">
        <f>'2. Dlh VS'!U20</f>
        <v>31.711627957805078</v>
      </c>
      <c r="V9" s="31">
        <f>'2. Dlh VS'!V20</f>
        <v>36.70873474210169</v>
      </c>
      <c r="W9" s="31">
        <f>'2. Dlh VS'!W20</f>
        <v>40.68749188532658</v>
      </c>
      <c r="X9" s="31">
        <f>'2. Dlh VS'!X20</f>
        <v>44.995176840152133</v>
      </c>
      <c r="Y9" s="31">
        <f>'2. Dlh VS'!Y20</f>
        <v>47.689841069521869</v>
      </c>
      <c r="Z9" s="31">
        <f>'2. Dlh VS'!Z20</f>
        <v>49.372473136256353</v>
      </c>
      <c r="AA9" s="31">
        <f>'2. Dlh VS'!AA20</f>
        <v>47.17587149445793</v>
      </c>
      <c r="AB9" s="31">
        <f>'2. Dlh VS'!AB20</f>
        <v>46.786452360649633</v>
      </c>
      <c r="AC9" s="31">
        <f>'2. Dlh VS'!AC20</f>
        <v>45.6496650204095</v>
      </c>
      <c r="AD9" s="31">
        <f>'2. Dlh VS'!AD20</f>
        <v>43.219246775717558</v>
      </c>
      <c r="AE9" s="31">
        <f>'2. Dlh VS'!AE20</f>
        <v>43.120059229487815</v>
      </c>
      <c r="AF9" s="31">
        <f>'2. Dlh VS'!AF20</f>
        <v>48.525145090255997</v>
      </c>
      <c r="AG9" s="31">
        <f>'2. Dlh VS'!AG20</f>
        <v>48.908326794821498</v>
      </c>
      <c r="AH9" s="31">
        <f>'2. Dlh VS'!AH20</f>
        <v>47.559120562892062</v>
      </c>
      <c r="AI9" s="31">
        <f>'2. Dlh VS'!AI20</f>
        <v>48.315599960624446</v>
      </c>
      <c r="AJ9" s="319">
        <f>'2. Dlh VS'!AJ20</f>
        <v>50.079444382888994</v>
      </c>
      <c r="AK9" s="319">
        <f>'2. Dlh VS'!AK20</f>
        <v>53.353420990475264</v>
      </c>
      <c r="AL9" s="319">
        <f>'2. Dlh VS'!AL20</f>
        <v>55.302398327740008</v>
      </c>
      <c r="AM9" s="319">
        <f>'2. Dlh VS'!AM20</f>
        <v>57.869868088590771</v>
      </c>
      <c r="AN9" s="319"/>
    </row>
    <row r="10" spans="1:40" ht="13.15" customHeight="1">
      <c r="A10" s="32" t="s">
        <v>547</v>
      </c>
      <c r="B10" s="32" t="s">
        <v>491</v>
      </c>
      <c r="C10" s="33"/>
      <c r="D10" s="33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6"/>
      <c r="W10" s="36"/>
      <c r="X10" s="36"/>
      <c r="Y10" s="36"/>
      <c r="AF10" s="37"/>
      <c r="AG10" s="37"/>
      <c r="AN10" s="37" t="s">
        <v>52</v>
      </c>
    </row>
    <row r="11" spans="1:40" ht="13.15" customHeight="1">
      <c r="A11" s="394" t="s">
        <v>567</v>
      </c>
      <c r="B11" s="39" t="s">
        <v>548</v>
      </c>
      <c r="C11" s="40"/>
      <c r="D11" s="40"/>
      <c r="E11" s="4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2"/>
      <c r="R11" s="42"/>
      <c r="S11" s="43"/>
      <c r="T11" s="44"/>
      <c r="U11" s="44"/>
      <c r="V11" s="44"/>
      <c r="W11" s="44"/>
      <c r="X11" s="44"/>
      <c r="Y11" s="44"/>
      <c r="Z11" s="43"/>
      <c r="AA11" s="43"/>
      <c r="AB11" s="43"/>
      <c r="AN11" s="37" t="s">
        <v>546</v>
      </c>
    </row>
    <row r="12" spans="1:40" ht="9" customHeight="1">
      <c r="A12" s="39" t="s">
        <v>53</v>
      </c>
      <c r="B12" s="39" t="s">
        <v>526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S12" s="37"/>
      <c r="T12" s="37"/>
      <c r="U12" s="37"/>
      <c r="V12" s="37"/>
      <c r="W12" s="37"/>
      <c r="X12" s="37"/>
      <c r="Y12" s="37"/>
    </row>
    <row r="13" spans="1:40" ht="13.15" customHeight="1">
      <c r="A13" s="39" t="s">
        <v>54</v>
      </c>
      <c r="B13" s="39" t="s">
        <v>527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7"/>
      <c r="O13" s="47"/>
      <c r="P13" s="47"/>
      <c r="Q13" s="48"/>
      <c r="R13" s="49"/>
      <c r="S13" s="49"/>
      <c r="T13" s="49"/>
      <c r="U13" s="49"/>
      <c r="V13" s="49"/>
      <c r="W13" s="49"/>
      <c r="X13" s="49"/>
      <c r="Y13" s="49"/>
    </row>
    <row r="14" spans="1:40" ht="13.15" customHeight="1">
      <c r="A14" s="39" t="s">
        <v>55</v>
      </c>
      <c r="B14" s="39" t="s">
        <v>56</v>
      </c>
      <c r="C14" s="45"/>
      <c r="D14" s="45"/>
      <c r="E14" s="45"/>
      <c r="F14" s="45"/>
      <c r="G14" s="45"/>
      <c r="H14" s="45"/>
      <c r="I14" s="45"/>
      <c r="J14" s="46"/>
      <c r="K14" s="46"/>
      <c r="L14" s="46"/>
      <c r="M14" s="46"/>
      <c r="N14" s="46"/>
      <c r="O14" s="46"/>
      <c r="P14" s="46"/>
      <c r="Q14" s="37"/>
    </row>
    <row r="15" spans="1:40" ht="13.15" customHeight="1">
      <c r="A15" s="39" t="s">
        <v>57</v>
      </c>
      <c r="B15" s="39" t="s">
        <v>528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50"/>
      <c r="P15" s="46"/>
      <c r="Q15" s="46"/>
    </row>
    <row r="16" spans="1:40" ht="13.15" customHeight="1">
      <c r="A16" s="14"/>
      <c r="B16" s="14"/>
      <c r="C16" s="14" t="s">
        <v>33</v>
      </c>
      <c r="D16" s="14" t="str">
        <f t="shared" ref="D16:Z16" si="0">D2</f>
        <v>unit</v>
      </c>
      <c r="E16" s="14">
        <f t="shared" si="0"/>
        <v>1993</v>
      </c>
      <c r="F16" s="14">
        <f t="shared" si="0"/>
        <v>1994</v>
      </c>
      <c r="G16" s="14">
        <f t="shared" si="0"/>
        <v>1995</v>
      </c>
      <c r="H16" s="14">
        <f t="shared" si="0"/>
        <v>1996</v>
      </c>
      <c r="I16" s="14">
        <f t="shared" si="0"/>
        <v>1997</v>
      </c>
      <c r="J16" s="14">
        <f t="shared" si="0"/>
        <v>1998</v>
      </c>
      <c r="K16" s="14">
        <f t="shared" si="0"/>
        <v>1999</v>
      </c>
      <c r="L16" s="14">
        <f t="shared" si="0"/>
        <v>2000</v>
      </c>
      <c r="M16" s="14">
        <f t="shared" si="0"/>
        <v>2001</v>
      </c>
      <c r="N16" s="14">
        <f t="shared" si="0"/>
        <v>2002</v>
      </c>
      <c r="O16" s="14">
        <f t="shared" si="0"/>
        <v>2003</v>
      </c>
      <c r="P16" s="14">
        <f t="shared" si="0"/>
        <v>2004</v>
      </c>
      <c r="Q16" s="14">
        <f t="shared" si="0"/>
        <v>2005</v>
      </c>
      <c r="R16" s="14">
        <f t="shared" si="0"/>
        <v>2006</v>
      </c>
      <c r="S16" s="14">
        <f t="shared" si="0"/>
        <v>2007</v>
      </c>
      <c r="T16" s="14">
        <f t="shared" si="0"/>
        <v>2008</v>
      </c>
      <c r="U16" s="14">
        <f t="shared" si="0"/>
        <v>2009</v>
      </c>
      <c r="V16" s="14">
        <f t="shared" si="0"/>
        <v>2010</v>
      </c>
      <c r="W16" s="14">
        <f t="shared" si="0"/>
        <v>2011</v>
      </c>
      <c r="X16" s="14">
        <f t="shared" si="0"/>
        <v>2012</v>
      </c>
      <c r="Y16" s="14">
        <f t="shared" si="0"/>
        <v>2013</v>
      </c>
      <c r="Z16" s="14">
        <f t="shared" si="0"/>
        <v>2014</v>
      </c>
      <c r="AA16" s="52">
        <v>2015</v>
      </c>
      <c r="AB16" s="52">
        <v>2016</v>
      </c>
      <c r="AC16" s="52">
        <v>2017</v>
      </c>
      <c r="AD16" s="52">
        <f t="shared" ref="AD16:AI16" si="1">AD2</f>
        <v>2018</v>
      </c>
      <c r="AE16" s="52">
        <f t="shared" si="1"/>
        <v>2019</v>
      </c>
      <c r="AF16" s="52">
        <f t="shared" si="1"/>
        <v>2020</v>
      </c>
      <c r="AG16" s="52">
        <f t="shared" si="1"/>
        <v>2021</v>
      </c>
      <c r="AH16" s="52">
        <f t="shared" si="1"/>
        <v>2022</v>
      </c>
      <c r="AI16" s="52">
        <f t="shared" si="1"/>
        <v>2023</v>
      </c>
      <c r="AJ16" s="392" t="s">
        <v>597</v>
      </c>
      <c r="AK16" s="392" t="str">
        <f>AK2</f>
        <v>2025 RVS</v>
      </c>
      <c r="AL16" s="392" t="s">
        <v>529</v>
      </c>
      <c r="AM16" s="392" t="s">
        <v>596</v>
      </c>
      <c r="AN16" s="392" t="s">
        <v>606</v>
      </c>
    </row>
    <row r="17" spans="1:40" ht="13.15" customHeight="1">
      <c r="A17" s="53" t="s">
        <v>58</v>
      </c>
      <c r="B17" s="53" t="s">
        <v>59</v>
      </c>
      <c r="C17" s="54" t="s">
        <v>36</v>
      </c>
      <c r="D17" s="18" t="s">
        <v>36</v>
      </c>
      <c r="E17" s="43">
        <v>13654.8</v>
      </c>
      <c r="F17" s="43">
        <v>16452.5</v>
      </c>
      <c r="G17" s="43">
        <v>15524.4</v>
      </c>
      <c r="H17" s="43">
        <v>17219.8</v>
      </c>
      <c r="I17" s="43">
        <v>19427.8</v>
      </c>
      <c r="J17" s="43">
        <v>20415.599999999999</v>
      </c>
      <c r="K17" s="43">
        <v>19537</v>
      </c>
      <c r="L17" s="43">
        <v>22368.6</v>
      </c>
      <c r="M17" s="43">
        <v>23869.3</v>
      </c>
      <c r="N17" s="43">
        <v>26300.3</v>
      </c>
      <c r="O17" s="43">
        <v>29924.1</v>
      </c>
      <c r="P17" s="43">
        <v>34623.4</v>
      </c>
      <c r="Q17" s="43">
        <v>39239.699999999997</v>
      </c>
      <c r="R17" s="43">
        <v>45592</v>
      </c>
      <c r="S17" s="43">
        <v>56354.7</v>
      </c>
      <c r="T17" s="43">
        <v>66065.399999999994</v>
      </c>
      <c r="U17" s="43">
        <v>64055.1</v>
      </c>
      <c r="V17" s="43">
        <v>68726.7</v>
      </c>
      <c r="W17" s="43">
        <v>71629.5</v>
      </c>
      <c r="X17" s="43">
        <v>73727.600000000006</v>
      </c>
      <c r="Y17" s="43">
        <v>74642.7</v>
      </c>
      <c r="Z17" s="55">
        <v>76562.3</v>
      </c>
      <c r="AA17" s="55">
        <v>80376.3</v>
      </c>
      <c r="AB17" s="55">
        <v>81621.600000000006</v>
      </c>
      <c r="AC17" s="55">
        <v>84960.4</v>
      </c>
      <c r="AD17" s="55">
        <v>90275.9</v>
      </c>
      <c r="AE17" s="55">
        <v>94547.5</v>
      </c>
      <c r="AF17" s="55">
        <v>94320.6</v>
      </c>
      <c r="AG17" s="55">
        <v>101960</v>
      </c>
      <c r="AH17" s="55">
        <v>110088.6</v>
      </c>
      <c r="AI17" s="55">
        <v>122918.9</v>
      </c>
      <c r="AJ17" s="320">
        <v>131317.7130788865</v>
      </c>
      <c r="AK17" s="320">
        <v>140022.21009237153</v>
      </c>
      <c r="AL17" s="320">
        <v>147432.42465987016</v>
      </c>
      <c r="AM17" s="320">
        <v>152279.8254245081</v>
      </c>
      <c r="AN17" s="320">
        <v>158734.88069035549</v>
      </c>
    </row>
    <row r="18" spans="1:40" ht="13.15" customHeight="1">
      <c r="A18" s="3" t="s">
        <v>607</v>
      </c>
      <c r="B18" s="3" t="s">
        <v>60</v>
      </c>
      <c r="C18" s="56" t="s">
        <v>61</v>
      </c>
      <c r="D18" s="56" t="s">
        <v>61</v>
      </c>
      <c r="E18" s="57" t="s">
        <v>51</v>
      </c>
      <c r="F18" s="58">
        <f t="shared" ref="F18:AM18" si="2">F17/E17*100-100</f>
        <v>20.488765855230412</v>
      </c>
      <c r="G18" s="58">
        <f t="shared" si="2"/>
        <v>-5.6410879805500684</v>
      </c>
      <c r="H18" s="58">
        <f t="shared" si="2"/>
        <v>10.920872948390922</v>
      </c>
      <c r="I18" s="58">
        <f t="shared" si="2"/>
        <v>12.822448576638521</v>
      </c>
      <c r="J18" s="58">
        <f t="shared" si="2"/>
        <v>5.0844665891145695</v>
      </c>
      <c r="K18" s="58">
        <f t="shared" si="2"/>
        <v>-4.3035717784439242</v>
      </c>
      <c r="L18" s="58">
        <f t="shared" si="2"/>
        <v>14.493525106208722</v>
      </c>
      <c r="M18" s="58">
        <f t="shared" si="2"/>
        <v>6.7089580930411472</v>
      </c>
      <c r="N18" s="58">
        <f t="shared" si="2"/>
        <v>10.184630466750178</v>
      </c>
      <c r="O18" s="58">
        <f t="shared" si="2"/>
        <v>13.778550054562118</v>
      </c>
      <c r="P18" s="58">
        <f t="shared" si="2"/>
        <v>15.704064616813881</v>
      </c>
      <c r="Q18" s="58">
        <f t="shared" si="2"/>
        <v>13.332890472917143</v>
      </c>
      <c r="R18" s="58">
        <f t="shared" si="2"/>
        <v>16.188452001416948</v>
      </c>
      <c r="S18" s="58">
        <f t="shared" si="2"/>
        <v>23.606553781365136</v>
      </c>
      <c r="T18" s="58">
        <f t="shared" si="2"/>
        <v>17.231393299937707</v>
      </c>
      <c r="U18" s="58">
        <f t="shared" si="2"/>
        <v>-3.0428938597208202</v>
      </c>
      <c r="V18" s="58">
        <f t="shared" si="2"/>
        <v>7.2930961000763403</v>
      </c>
      <c r="W18" s="58">
        <f t="shared" si="2"/>
        <v>4.2236859910340598</v>
      </c>
      <c r="X18" s="58">
        <f t="shared" si="2"/>
        <v>2.9291004404609993</v>
      </c>
      <c r="Y18" s="58">
        <f t="shared" si="2"/>
        <v>1.2411905446535485</v>
      </c>
      <c r="Z18" s="58">
        <f t="shared" si="2"/>
        <v>2.5717183328041671</v>
      </c>
      <c r="AA18" s="58">
        <f t="shared" si="2"/>
        <v>4.9815640334733899</v>
      </c>
      <c r="AB18" s="58">
        <f t="shared" si="2"/>
        <v>1.5493373046532355</v>
      </c>
      <c r="AC18" s="58">
        <f t="shared" si="2"/>
        <v>4.0905838650553221</v>
      </c>
      <c r="AD18" s="58">
        <f t="shared" si="2"/>
        <v>6.2564441786997236</v>
      </c>
      <c r="AE18" s="58">
        <f t="shared" si="2"/>
        <v>4.7317168812496107</v>
      </c>
      <c r="AF18" s="58">
        <f t="shared" si="2"/>
        <v>-0.23998519262804052</v>
      </c>
      <c r="AG18" s="58">
        <f t="shared" si="2"/>
        <v>8.0993971624438359</v>
      </c>
      <c r="AH18" s="58">
        <f t="shared" si="2"/>
        <v>7.9723420949391937</v>
      </c>
      <c r="AI18" s="419">
        <f t="shared" si="2"/>
        <v>11.654521903266996</v>
      </c>
      <c r="AJ18" s="393">
        <f t="shared" si="2"/>
        <v>6.8328085256917461</v>
      </c>
      <c r="AK18" s="393">
        <f t="shared" si="2"/>
        <v>6.628577980379518</v>
      </c>
      <c r="AL18" s="393">
        <f t="shared" si="2"/>
        <v>5.2921708367623665</v>
      </c>
      <c r="AM18" s="393">
        <f t="shared" si="2"/>
        <v>3.2878797020540134</v>
      </c>
      <c r="AN18" s="393">
        <f>AN17/AM17*100-100</f>
        <v>4.2389431744177131</v>
      </c>
    </row>
    <row r="19" spans="1:40" ht="14.25" customHeight="1">
      <c r="A19" s="278" t="s">
        <v>598</v>
      </c>
      <c r="B19" s="59" t="s">
        <v>549</v>
      </c>
      <c r="AC19" s="37"/>
      <c r="AF19" s="37"/>
      <c r="AI19" s="22"/>
      <c r="AN19" s="37" t="str">
        <f>AN10</f>
        <v>Zdroj: ŠÚ SR, MF SR, EK</v>
      </c>
    </row>
    <row r="20" spans="1:40" ht="13.15" customHeight="1">
      <c r="A20" s="60" t="s">
        <v>62</v>
      </c>
      <c r="B20" s="60" t="s">
        <v>63</v>
      </c>
      <c r="Y20" s="61"/>
      <c r="AG20" s="38"/>
      <c r="AH20" s="38"/>
      <c r="AN20" s="37" t="s">
        <v>546</v>
      </c>
    </row>
    <row r="21" spans="1:40" ht="13.15" customHeight="1">
      <c r="A21" s="59" t="s">
        <v>499</v>
      </c>
      <c r="B21" s="59" t="s">
        <v>550</v>
      </c>
    </row>
    <row r="22" spans="1:40" ht="13.15" customHeight="1">
      <c r="A22" s="278"/>
      <c r="B22" s="278"/>
    </row>
    <row r="23" spans="1:40" ht="13.15" customHeight="1"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40" ht="13.15" customHeight="1">
      <c r="A24" s="22"/>
      <c r="B24" s="22"/>
      <c r="C24" s="22"/>
      <c r="D24" s="22"/>
      <c r="E24" s="62"/>
      <c r="F24" s="62"/>
      <c r="G24" s="25"/>
      <c r="H24" s="25"/>
      <c r="I24" s="25"/>
      <c r="J24" s="25"/>
      <c r="K24" s="25"/>
      <c r="L24" s="25"/>
      <c r="M24" s="25"/>
      <c r="N24" s="62"/>
      <c r="O24" s="62"/>
      <c r="P24" s="62"/>
      <c r="Q24" s="6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40" ht="13.15" customHeight="1">
      <c r="B25" s="22"/>
      <c r="C25" s="22"/>
      <c r="D25" s="2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</row>
    <row r="26" spans="1:40" ht="13.15" hidden="1" customHeight="1">
      <c r="A26" s="22"/>
      <c r="B26" s="22"/>
      <c r="C26" s="22"/>
      <c r="D26" s="22"/>
      <c r="E26" s="64"/>
      <c r="F26" s="64"/>
      <c r="G26" s="65"/>
      <c r="H26" s="65"/>
      <c r="I26" s="279"/>
      <c r="J26" s="279">
        <f t="shared" ref="J26:AE26" si="3">J2</f>
        <v>1998</v>
      </c>
      <c r="K26" s="279">
        <f t="shared" si="3"/>
        <v>1999</v>
      </c>
      <c r="L26" s="279">
        <f t="shared" si="3"/>
        <v>2000</v>
      </c>
      <c r="M26" s="279">
        <f t="shared" si="3"/>
        <v>2001</v>
      </c>
      <c r="N26" s="279">
        <f t="shared" si="3"/>
        <v>2002</v>
      </c>
      <c r="O26" s="279">
        <f t="shared" si="3"/>
        <v>2003</v>
      </c>
      <c r="P26" s="279">
        <f t="shared" si="3"/>
        <v>2004</v>
      </c>
      <c r="Q26" s="279">
        <f t="shared" si="3"/>
        <v>2005</v>
      </c>
      <c r="R26" s="279">
        <f t="shared" si="3"/>
        <v>2006</v>
      </c>
      <c r="S26" s="279">
        <f t="shared" si="3"/>
        <v>2007</v>
      </c>
      <c r="T26" s="279">
        <f t="shared" si="3"/>
        <v>2008</v>
      </c>
      <c r="U26" s="279">
        <f t="shared" si="3"/>
        <v>2009</v>
      </c>
      <c r="V26" s="279">
        <f t="shared" si="3"/>
        <v>2010</v>
      </c>
      <c r="W26" s="279">
        <f t="shared" si="3"/>
        <v>2011</v>
      </c>
      <c r="X26" s="279">
        <f t="shared" si="3"/>
        <v>2012</v>
      </c>
      <c r="Y26" s="279">
        <f t="shared" si="3"/>
        <v>2013</v>
      </c>
      <c r="Z26" s="279">
        <f t="shared" si="3"/>
        <v>2014</v>
      </c>
      <c r="AA26" s="279">
        <f t="shared" si="3"/>
        <v>2015</v>
      </c>
      <c r="AB26" s="279">
        <f t="shared" si="3"/>
        <v>2016</v>
      </c>
      <c r="AC26" s="279">
        <f t="shared" si="3"/>
        <v>2017</v>
      </c>
      <c r="AD26" s="279">
        <f t="shared" si="3"/>
        <v>2018</v>
      </c>
      <c r="AE26" s="279">
        <f t="shared" si="3"/>
        <v>2019</v>
      </c>
    </row>
    <row r="27" spans="1:40" ht="13.15" hidden="1" customHeight="1">
      <c r="A27" s="22"/>
      <c r="B27" s="22"/>
      <c r="C27" s="22"/>
      <c r="D27" s="22"/>
      <c r="E27" s="66"/>
      <c r="F27" s="66"/>
      <c r="G27" s="67"/>
      <c r="H27" s="67"/>
      <c r="I27" s="63"/>
      <c r="J27" s="63">
        <f t="shared" ref="J27:AE27" si="4">J7-I7</f>
        <v>0.44857548987596463</v>
      </c>
      <c r="K27" s="63">
        <f t="shared" si="4"/>
        <v>-0.65569200883684786</v>
      </c>
      <c r="L27" s="63">
        <f t="shared" si="4"/>
        <v>2.2297811183174359</v>
      </c>
      <c r="M27" s="63">
        <f t="shared" si="4"/>
        <v>-2.3225553550501097</v>
      </c>
      <c r="N27" s="63">
        <f t="shared" si="4"/>
        <v>2.4514752603790981</v>
      </c>
      <c r="O27" s="63">
        <f t="shared" si="4"/>
        <v>2.1377258172666869</v>
      </c>
      <c r="P27" s="63">
        <f t="shared" si="4"/>
        <v>0.40240773901383209</v>
      </c>
      <c r="Q27" s="63">
        <f t="shared" si="4"/>
        <v>0.60620815489041435</v>
      </c>
      <c r="R27" s="63">
        <f t="shared" si="4"/>
        <v>-1.7214782758401306</v>
      </c>
      <c r="S27" s="63">
        <f t="shared" si="4"/>
        <v>7.7116075235478476E-2</v>
      </c>
      <c r="T27" s="63">
        <f t="shared" si="4"/>
        <v>-0.44362283665511359</v>
      </c>
      <c r="U27" s="63">
        <f t="shared" si="4"/>
        <v>-2.7330134199982066</v>
      </c>
      <c r="V27" s="63">
        <f t="shared" si="4"/>
        <v>-0.56696653248808548</v>
      </c>
      <c r="W27" s="63">
        <f t="shared" si="4"/>
        <v>2.0401149984324825</v>
      </c>
      <c r="X27" s="63">
        <f t="shared" si="4"/>
        <v>0.6070177174426874</v>
      </c>
      <c r="Y27" s="63">
        <f t="shared" si="4"/>
        <v>1.7885537650230074</v>
      </c>
      <c r="Z27" s="63">
        <f t="shared" si="4"/>
        <v>-0.78275301705443079</v>
      </c>
      <c r="AA27" s="63">
        <f t="shared" si="4"/>
        <v>0.27934247360087694</v>
      </c>
      <c r="AB27" s="63">
        <f t="shared" si="4"/>
        <v>0.16428553939025514</v>
      </c>
      <c r="AC27" s="63">
        <f t="shared" si="4"/>
        <v>1.3252942285459992</v>
      </c>
      <c r="AD27" s="63">
        <f t="shared" si="4"/>
        <v>-0.44370608783197318</v>
      </c>
      <c r="AE27" s="63">
        <f t="shared" si="4"/>
        <v>-0.2995041861576051</v>
      </c>
      <c r="AF27" s="51"/>
    </row>
    <row r="28" spans="1:40" ht="13.15" hidden="1" customHeight="1">
      <c r="A28" s="22"/>
      <c r="B28" s="22"/>
      <c r="C28" s="22"/>
      <c r="D28" s="22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E28" s="51">
        <f>AE7-Z7</f>
        <v>1.025711967547553</v>
      </c>
      <c r="AF28" s="49"/>
    </row>
    <row r="29" spans="1:40" ht="13.15" hidden="1" customHeight="1">
      <c r="A29" s="22"/>
      <c r="B29" s="22"/>
      <c r="C29" s="22"/>
      <c r="D29" s="22"/>
      <c r="E29" s="22"/>
      <c r="F29" s="2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40" ht="13.15" hidden="1" customHeight="1">
      <c r="G30" s="51"/>
      <c r="H30" s="51"/>
      <c r="I30" s="51"/>
      <c r="J30" s="51"/>
      <c r="K30" s="51"/>
      <c r="L30" s="51"/>
      <c r="M30" s="51"/>
    </row>
    <row r="31" spans="1:40" ht="13.15" hidden="1" customHeight="1">
      <c r="I31" s="51"/>
      <c r="J31" s="281"/>
      <c r="K31" s="281"/>
      <c r="L31" s="281"/>
      <c r="M31" s="281"/>
      <c r="N31" s="281">
        <f>SUM(J27:N27)</f>
        <v>2.1515845046855411</v>
      </c>
      <c r="O31" s="281">
        <f t="shared" ref="O31:R31" si="5">SUM(K27:O27)</f>
        <v>3.8407348320762633</v>
      </c>
      <c r="P31" s="281">
        <f>SUM(L27:P27)</f>
        <v>4.8988345799269428</v>
      </c>
      <c r="Q31" s="281">
        <f>SUM(M27:Q27)</f>
        <v>3.2752616164999218</v>
      </c>
      <c r="R31" s="281">
        <f t="shared" si="5"/>
        <v>3.8763386957099009</v>
      </c>
      <c r="S31" s="281">
        <f>SUM(O27:S27)</f>
        <v>1.5019795105662812</v>
      </c>
      <c r="T31" s="51">
        <f>SUM(P27:T27)</f>
        <v>-1.0793691433555193</v>
      </c>
      <c r="U31" s="51">
        <f t="shared" ref="U31:V31" si="6">SUM(Q27:U27)</f>
        <v>-4.2147903023675575</v>
      </c>
      <c r="V31" s="51">
        <f t="shared" si="6"/>
        <v>-5.3879649897460578</v>
      </c>
      <c r="W31" s="51">
        <f t="shared" ref="W31" si="7">SUM(S27:W27)</f>
        <v>-1.6263717154734447</v>
      </c>
      <c r="X31" s="51">
        <f t="shared" ref="X31" si="8">SUM(T27:X27)</f>
        <v>-1.0964700732662358</v>
      </c>
      <c r="Y31" s="51">
        <f t="shared" ref="Y31" si="9">SUM(U27:Y27)</f>
        <v>1.1357065284118852</v>
      </c>
      <c r="Z31" s="281">
        <f>SUM(V27:Z27)</f>
        <v>3.085966931355661</v>
      </c>
      <c r="AA31" s="281">
        <f t="shared" ref="AA31:AB31" si="10">SUM(W27:AA27)</f>
        <v>3.932275937444623</v>
      </c>
      <c r="AB31" s="51">
        <f t="shared" si="10"/>
        <v>2.0564464784023961</v>
      </c>
      <c r="AC31" s="51">
        <f t="shared" ref="AC31:AD31" si="11">SUM(Y27:AC27)</f>
        <v>2.7747229895057082</v>
      </c>
      <c r="AD31" s="51">
        <f t="shared" si="11"/>
        <v>0.54246313665072732</v>
      </c>
      <c r="AE31" s="51">
        <f t="shared" ref="AE31" si="12">SUM(AA27:AE27)</f>
        <v>1.025711967547553</v>
      </c>
    </row>
    <row r="32" spans="1:40" ht="13.15" hidden="1" customHeight="1">
      <c r="M32" s="7" t="s">
        <v>486</v>
      </c>
      <c r="N32" s="282"/>
      <c r="O32" s="282"/>
      <c r="P32" s="280">
        <f>AVERAGE(J27:P27)</f>
        <v>0.67024543728086583</v>
      </c>
      <c r="Q32" s="280">
        <f t="shared" ref="Q32:AE32" si="13">AVERAGE(K27:Q27)</f>
        <v>0.692764389425787</v>
      </c>
      <c r="R32" s="280">
        <f t="shared" si="13"/>
        <v>0.54050920842531802</v>
      </c>
      <c r="S32" s="280">
        <f t="shared" si="13"/>
        <v>0.23298563084218138</v>
      </c>
      <c r="T32" s="280">
        <f t="shared" si="13"/>
        <v>0.50140456204146655</v>
      </c>
      <c r="U32" s="280">
        <f t="shared" si="13"/>
        <v>-0.23923667801243415</v>
      </c>
      <c r="V32" s="280">
        <f t="shared" si="13"/>
        <v>-0.625621299405973</v>
      </c>
      <c r="W32" s="280">
        <f t="shared" si="13"/>
        <v>-0.39166311948902294</v>
      </c>
      <c r="X32" s="280">
        <f t="shared" si="13"/>
        <v>-0.39154746769584114</v>
      </c>
      <c r="Y32" s="280">
        <f t="shared" si="13"/>
        <v>0.10988568099889287</v>
      </c>
      <c r="Z32" s="280">
        <f t="shared" si="13"/>
        <v>-1.2952760756808448E-2</v>
      </c>
      <c r="AA32" s="280">
        <f t="shared" si="13"/>
        <v>9.0327997851190195E-2</v>
      </c>
      <c r="AB32" s="280">
        <f t="shared" si="13"/>
        <v>0.50422784919239905</v>
      </c>
      <c r="AC32" s="280">
        <f t="shared" si="13"/>
        <v>0.77455081505441115</v>
      </c>
      <c r="AD32" s="280">
        <f t="shared" si="13"/>
        <v>0.41971923130234601</v>
      </c>
      <c r="AE32" s="280">
        <f t="shared" si="13"/>
        <v>0.29021610221658994</v>
      </c>
    </row>
    <row r="33" spans="13:31" ht="13.15" hidden="1" customHeight="1">
      <c r="M33" s="7" t="s">
        <v>485</v>
      </c>
      <c r="P33" s="7">
        <v>1</v>
      </c>
      <c r="Q33" s="7">
        <f t="shared" ref="Q33:AE33" si="14">P33</f>
        <v>1</v>
      </c>
      <c r="R33" s="7">
        <f t="shared" si="14"/>
        <v>1</v>
      </c>
      <c r="S33" s="7">
        <f t="shared" si="14"/>
        <v>1</v>
      </c>
      <c r="T33" s="7">
        <f t="shared" si="14"/>
        <v>1</v>
      </c>
      <c r="U33" s="7">
        <f t="shared" si="14"/>
        <v>1</v>
      </c>
      <c r="V33" s="7">
        <f t="shared" si="14"/>
        <v>1</v>
      </c>
      <c r="W33" s="7">
        <f t="shared" si="14"/>
        <v>1</v>
      </c>
      <c r="X33" s="7">
        <f t="shared" si="14"/>
        <v>1</v>
      </c>
      <c r="Y33" s="7">
        <f t="shared" si="14"/>
        <v>1</v>
      </c>
      <c r="Z33" s="7">
        <f t="shared" si="14"/>
        <v>1</v>
      </c>
      <c r="AA33" s="7">
        <f t="shared" si="14"/>
        <v>1</v>
      </c>
      <c r="AB33" s="7">
        <f t="shared" si="14"/>
        <v>1</v>
      </c>
      <c r="AC33" s="7">
        <f t="shared" si="14"/>
        <v>1</v>
      </c>
      <c r="AD33" s="7">
        <f t="shared" si="14"/>
        <v>1</v>
      </c>
      <c r="AE33" s="7">
        <f t="shared" si="14"/>
        <v>1</v>
      </c>
    </row>
    <row r="34" spans="13:31" ht="13.15" hidden="1" customHeight="1"/>
    <row r="35" spans="13:31" ht="13.15" hidden="1" customHeight="1">
      <c r="P35" s="51">
        <f>P7-J7</f>
        <v>4.243142571090095</v>
      </c>
      <c r="Q35" s="51">
        <f>AC7-W7</f>
        <v>3.3817407069483956</v>
      </c>
    </row>
    <row r="36" spans="13:31" ht="13.15" hidden="1" customHeight="1"/>
    <row r="37" spans="13:31" ht="13.15" hidden="1" customHeight="1"/>
    <row r="38" spans="13:31" ht="13.15" hidden="1" customHeight="1"/>
    <row r="39" spans="13:31" ht="13.15" hidden="1" customHeight="1"/>
    <row r="40" spans="13:31" ht="13.15" hidden="1" customHeight="1"/>
    <row r="41" spans="13:31" ht="13.15" hidden="1" customHeight="1"/>
    <row r="42" spans="13:31" ht="13.15" hidden="1" customHeight="1"/>
    <row r="43" spans="13:31" ht="13.15" hidden="1" customHeight="1"/>
    <row r="44" spans="13:31" ht="13.15" hidden="1" customHeight="1"/>
    <row r="45" spans="13:31" ht="13.15" hidden="1" customHeight="1"/>
    <row r="46" spans="13:31" ht="13.15" hidden="1" customHeight="1"/>
    <row r="47" spans="13:31" ht="13.15" hidden="1" customHeight="1"/>
    <row r="48" spans="13:31" ht="13.15" hidden="1" customHeight="1"/>
    <row r="49" ht="13.15" hidden="1" customHeight="1"/>
    <row r="50" ht="13.15" hidden="1" customHeight="1"/>
    <row r="51" ht="13.15" hidden="1" customHeight="1"/>
    <row r="52" ht="13.15" hidden="1" customHeight="1"/>
    <row r="53" ht="13.15" hidden="1" customHeight="1"/>
    <row r="54" ht="13.15" hidden="1" customHeight="1"/>
    <row r="55" ht="13.15" hidden="1" customHeight="1"/>
    <row r="56" ht="13.15" hidden="1" customHeight="1"/>
    <row r="57" ht="13.15" hidden="1" customHeight="1"/>
    <row r="58" ht="13.15" hidden="1" customHeight="1"/>
    <row r="59" ht="13.15" hidden="1" customHeight="1"/>
    <row r="60" ht="13.15" hidden="1" customHeight="1"/>
    <row r="61" ht="13.15" hidden="1" customHeight="1"/>
    <row r="62" ht="13.15" hidden="1" customHeight="1"/>
    <row r="63" ht="13.15" hidden="1" customHeight="1"/>
    <row r="64" ht="13.15" hidden="1" customHeight="1"/>
    <row r="65" ht="13.15" hidden="1" customHeight="1"/>
    <row r="66" ht="13.15" hidden="1" customHeight="1"/>
    <row r="67" ht="13.15" hidden="1" customHeight="1"/>
    <row r="68" ht="13.15" hidden="1" customHeight="1"/>
  </sheetData>
  <phoneticPr fontId="58" type="noConversion"/>
  <pageMargins left="0.75" right="0.75" top="1" bottom="1" header="0.4921259845" footer="0.4921259845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68"/>
  <sheetViews>
    <sheetView showGridLines="0" zoomScaleNormal="100" workbookViewId="0">
      <pane xSplit="1" ySplit="2" topLeftCell="B3" activePane="bottomRight" state="frozen"/>
      <selection activeCell="A21" sqref="A21"/>
      <selection pane="topRight" activeCell="A21" sqref="A21"/>
      <selection pane="bottomLeft" activeCell="A21" sqref="A21"/>
      <selection pane="bottomRight"/>
    </sheetView>
  </sheetViews>
  <sheetFormatPr defaultColWidth="8.85546875" defaultRowHeight="13.15" customHeight="1"/>
  <cols>
    <col min="1" max="1" width="44.7109375" style="7" customWidth="1"/>
    <col min="2" max="2" width="38.28515625" style="7" customWidth="1"/>
    <col min="3" max="3" width="6.5703125" style="7" bestFit="1" customWidth="1"/>
    <col min="4" max="4" width="8.28515625" style="7" bestFit="1" customWidth="1"/>
    <col min="5" max="6" width="9" style="7" hidden="1" customWidth="1"/>
    <col min="7" max="12" width="9.28515625" style="7" hidden="1" customWidth="1"/>
    <col min="13" max="13" width="8.85546875" style="7" hidden="1" customWidth="1"/>
    <col min="14" max="20" width="9.28515625" style="7" hidden="1" customWidth="1"/>
    <col min="21" max="21" width="9.42578125" style="7" hidden="1" customWidth="1"/>
    <col min="22" max="27" width="9" style="7" hidden="1" customWidth="1"/>
    <col min="28" max="32" width="8.85546875" style="7" hidden="1" customWidth="1"/>
    <col min="33" max="34" width="11" style="7" hidden="1" customWidth="1"/>
    <col min="35" max="35" width="0" style="7" hidden="1" customWidth="1"/>
    <col min="36" max="36" width="9.7109375" style="7" bestFit="1" customWidth="1"/>
    <col min="37" max="16384" width="8.85546875" style="7"/>
  </cols>
  <sheetData>
    <row r="1" spans="1:39" ht="15" customHeight="1">
      <c r="A1" s="8" t="s">
        <v>4</v>
      </c>
      <c r="B1" s="8" t="s">
        <v>32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336" t="s">
        <v>597</v>
      </c>
      <c r="AK2" s="336" t="s">
        <v>498</v>
      </c>
      <c r="AL2" s="336" t="s">
        <v>529</v>
      </c>
      <c r="AM2" s="336" t="s">
        <v>596</v>
      </c>
    </row>
    <row r="3" spans="1:39" ht="13.15" customHeight="1">
      <c r="A3" s="17" t="s">
        <v>561</v>
      </c>
      <c r="B3" s="27" t="s">
        <v>35</v>
      </c>
      <c r="C3" s="20" t="s">
        <v>36</v>
      </c>
      <c r="D3" s="20" t="s">
        <v>36</v>
      </c>
      <c r="E3" s="19">
        <f>'1. Základné ukazovatele'!E3</f>
        <v>-4264.8542786961398</v>
      </c>
      <c r="F3" s="19">
        <f>'1. Základné ukazovatele'!F3</f>
        <v>-1008.4312553940117</v>
      </c>
      <c r="G3" s="19">
        <f>'1. Základné ukazovatele'!G3</f>
        <v>-686.85927770032504</v>
      </c>
      <c r="H3" s="19">
        <f>'1. Základné ukazovatele'!H3</f>
        <v>-2162.6000000000004</v>
      </c>
      <c r="I3" s="19">
        <f>'1. Základné ukazovatele'!I3</f>
        <v>-1532.5</v>
      </c>
      <c r="J3" s="19">
        <f>'1. Základné ukazovatele'!J3</f>
        <v>-1413.6000000000022</v>
      </c>
      <c r="K3" s="19">
        <f>'1. Základné ukazovatele'!K3</f>
        <v>-2050.3000000000011</v>
      </c>
      <c r="L3" s="19">
        <f>'1. Základné ukazovatele'!L3</f>
        <v>-3999.2000000000007</v>
      </c>
      <c r="M3" s="19">
        <f>'1. Základné ukazovatele'!M3</f>
        <v>-2481.5</v>
      </c>
      <c r="N3" s="19">
        <f>'1. Základné ukazovatele'!N3</f>
        <v>-3068.7000000000025</v>
      </c>
      <c r="O3" s="19">
        <f>'1. Základné ukazovatele'!O3</f>
        <v>-1294.2999999999956</v>
      </c>
      <c r="P3" s="19">
        <f>'1. Základné ukazovatele'!P3</f>
        <v>-1068.3999999999942</v>
      </c>
      <c r="Q3" s="19">
        <f>'1. Základné ukazovatele'!Q3</f>
        <v>-1451.2000000000007</v>
      </c>
      <c r="R3" s="19">
        <f>'1. Základné ukazovatele'!R3</f>
        <v>-2016.7999999999993</v>
      </c>
      <c r="S3" s="19">
        <f>'1. Základné ukazovatele'!S3</f>
        <v>-1295.0000000000036</v>
      </c>
      <c r="T3" s="19">
        <f>'1. Základné ukazovatele'!T3</f>
        <v>-1741.8999999999978</v>
      </c>
      <c r="U3" s="19">
        <f>'1. Základné ukazovatele'!U3</f>
        <v>-5242.6189999999951</v>
      </c>
      <c r="V3" s="19">
        <f>'1. Základné ukazovatele'!V3</f>
        <v>-5116.2969999999987</v>
      </c>
      <c r="W3" s="19">
        <f>'1. Základné ukazovatele'!W3</f>
        <v>-3119.8600000000042</v>
      </c>
      <c r="X3" s="19">
        <f>'1. Základné ukazovatele'!X3</f>
        <v>-3219.1189999999988</v>
      </c>
      <c r="Y3" s="19">
        <f>'1. Základné ukazovatele'!Y3</f>
        <v>-2135.7309999999998</v>
      </c>
      <c r="Z3" s="19">
        <f>'1. Základné ukazovatele'!Z3</f>
        <v>-2484.5109999999986</v>
      </c>
      <c r="AA3" s="19">
        <f>'1. Základné ukazovatele'!AA3</f>
        <v>-2236.1349999999948</v>
      </c>
      <c r="AB3" s="19">
        <f>'1. Základné ukazovatele'!AB3</f>
        <v>-2116.8860000000022</v>
      </c>
      <c r="AC3" s="19">
        <f>'1. Základné ukazovatele'!AC3</f>
        <v>-836.56800000000658</v>
      </c>
      <c r="AD3" s="19">
        <f>'1. Základné ukazovatele'!AD3</f>
        <v>-908.1710000000021</v>
      </c>
      <c r="AE3" s="19">
        <f>'1. Základné ukazovatele'!AE3</f>
        <v>-1139.3399999999965</v>
      </c>
      <c r="AF3" s="19">
        <f>'1. Základné ukazovatele'!AF3</f>
        <v>-4995.135000000002</v>
      </c>
      <c r="AG3" s="19">
        <f>'1. Základné ukazovatele'!AG3</f>
        <v>-5187.1559999999954</v>
      </c>
      <c r="AH3" s="19">
        <f>'1. Základné ukazovatele'!AH3</f>
        <v>-1837.6750000000102</v>
      </c>
      <c r="AI3" s="19">
        <f>'1. Základné ukazovatele'!AI3</f>
        <v>-6399.4389999999985</v>
      </c>
      <c r="AJ3" s="315">
        <f>'3a. Príjmy a výdavky VS'!AG88</f>
        <v>-7590.6600669999825</v>
      </c>
      <c r="AK3" s="315">
        <f>'3a. Príjmy a výdavky VS'!AH88</f>
        <v>-6603.34399999999</v>
      </c>
      <c r="AL3" s="315">
        <f>'3a. Príjmy a výdavky VS'!AI88</f>
        <v>-5479.6833314965697</v>
      </c>
      <c r="AM3" s="315">
        <f>'3a. Príjmy a výdavky VS'!AJ88</f>
        <v>-4560.8792645617013</v>
      </c>
    </row>
    <row r="4" spans="1:39" ht="13.15" customHeight="1">
      <c r="A4" s="17" t="s">
        <v>561</v>
      </c>
      <c r="B4" s="27" t="s">
        <v>35</v>
      </c>
      <c r="C4" s="20" t="s">
        <v>38</v>
      </c>
      <c r="D4" s="20" t="s">
        <v>39</v>
      </c>
      <c r="E4" s="21">
        <f>'1. Základné ukazovatele'!E4</f>
        <v>-31.233370526819431</v>
      </c>
      <c r="F4" s="21">
        <f>'1. Základné ukazovatele'!F4</f>
        <v>-6.1293496756967745</v>
      </c>
      <c r="G4" s="21">
        <f>'1. Základné ukazovatele'!G4</f>
        <v>-3.4746523912343776</v>
      </c>
      <c r="H4" s="21">
        <f>'1. Základné ukazovatele'!H4</f>
        <v>-9.8153421249920694</v>
      </c>
      <c r="I4" s="21">
        <f>'1. Základné ukazovatele'!I4</f>
        <v>-6.26632746310319</v>
      </c>
      <c r="J4" s="21">
        <f>'1. Základné ukazovatele'!J4</f>
        <v>-5.2967072174268051</v>
      </c>
      <c r="K4" s="21">
        <f>'1. Základné ukazovatele'!K4</f>
        <v>-7.1730193993037981</v>
      </c>
      <c r="L4" s="21">
        <f>'1. Základné ukazovatele'!L4</f>
        <v>-12.631273076425018</v>
      </c>
      <c r="M4" s="21">
        <f>'1. Základné ukazovatele'!M4</f>
        <v>-7.2209046863860555</v>
      </c>
      <c r="N4" s="21">
        <f>'1. Základné ukazovatele'!N4</f>
        <v>-8.2205762198797281</v>
      </c>
      <c r="O4" s="21">
        <f>'1. Základné ukazovatele'!O4</f>
        <v>-3.1203365517906327</v>
      </c>
      <c r="P4" s="21">
        <f>'1. Základné ukazovatele'!P4</f>
        <v>-2.3137961503144422</v>
      </c>
      <c r="Q4" s="21">
        <f>'1. Základné ukazovatele'!Q4</f>
        <v>-2.8744773272431616</v>
      </c>
      <c r="R4" s="21">
        <f>'1. Základné ukazovatele'!R4</f>
        <v>-3.5783355275064128</v>
      </c>
      <c r="S4" s="21">
        <f>'1. Základné ukazovatele'!S4</f>
        <v>-2.0502379542583262</v>
      </c>
      <c r="T4" s="21">
        <f>'1. Základné ukazovatele'!T4</f>
        <v>-2.5234210889800117</v>
      </c>
      <c r="U4" s="21">
        <f>'1. Základné ukazovatele'!U4</f>
        <v>-8.1493356813289868</v>
      </c>
      <c r="V4" s="21">
        <f>'1. Základné ukazovatele'!V4</f>
        <v>-7.5465902761994608</v>
      </c>
      <c r="W4" s="21">
        <f>'1. Základné ukazovatele'!W4</f>
        <v>-4.3555518326946361</v>
      </c>
      <c r="X4" s="21">
        <f>'1. Základné ukazovatele'!X4</f>
        <v>-4.3662332694947326</v>
      </c>
      <c r="Y4" s="21">
        <f>'1. Základné ukazovatele'!Y4</f>
        <v>-2.8612724352146959</v>
      </c>
      <c r="Z4" s="21">
        <f>'1. Základné ukazovatele'!Z4</f>
        <v>-3.2450840687910349</v>
      </c>
      <c r="AA4" s="21">
        <f>'1. Základné ukazovatele'!AA4</f>
        <v>-2.7820825293027851</v>
      </c>
      <c r="AB4" s="21">
        <f>'1. Základné ukazovatele'!AB4</f>
        <v>-2.5935365148441125</v>
      </c>
      <c r="AC4" s="21">
        <f>'1. Základné ukazovatele'!AC4</f>
        <v>-0.98465638109049236</v>
      </c>
      <c r="AD4" s="21">
        <f>'1. Základné ukazovatele'!AD4</f>
        <v>-1.0059949554643068</v>
      </c>
      <c r="AE4" s="21">
        <f>'1. Základné ukazovatele'!AE4</f>
        <v>-1.205045083159255</v>
      </c>
      <c r="AF4" s="21">
        <f>'1. Základné ukazovatele'!AF4</f>
        <v>-5.2959109674874858</v>
      </c>
      <c r="AG4" s="21">
        <f>'1. Základné ukazovatele'!AG4</f>
        <v>-5.0874421341702583</v>
      </c>
      <c r="AH4" s="21">
        <f>'1. Základné ukazovatele'!AH4</f>
        <v>-1.6692691159666033</v>
      </c>
      <c r="AI4" s="21">
        <f>'1. Základné ukazovatele'!AI4</f>
        <v>-5.2062286597097751</v>
      </c>
      <c r="AJ4" s="316">
        <f>AJ3/'1. Základné ukazovatele'!AJ17*100</f>
        <v>-5.7803779010681104</v>
      </c>
      <c r="AK4" s="316">
        <f>AK3/'1. Základné ukazovatele'!AK17*100</f>
        <v>-4.7159261346066579</v>
      </c>
      <c r="AL4" s="316">
        <f>AL3/'1. Základné ukazovatele'!AL17*100</f>
        <v>-3.7167423272989772</v>
      </c>
      <c r="AM4" s="316">
        <f>AM3/'1. Základné ukazovatele'!AM17*100</f>
        <v>-2.995064679019305</v>
      </c>
    </row>
    <row r="5" spans="1:39" ht="13.15" customHeight="1">
      <c r="A5" s="17" t="s">
        <v>562</v>
      </c>
      <c r="B5" s="27" t="s">
        <v>41</v>
      </c>
      <c r="E5" s="21">
        <f>'1. Základné ukazovatele'!E5</f>
        <v>-28.5</v>
      </c>
      <c r="F5" s="21">
        <f>'1. Základné ukazovatele'!F5</f>
        <v>-2.7235053085000254</v>
      </c>
      <c r="G5" s="21">
        <f>'1. Základné ukazovatele'!G5</f>
        <v>-0.4671287510292812</v>
      </c>
      <c r="H5" s="21">
        <f>'1. Základné ukazovatele'!H5</f>
        <v>-6.5905659951880065</v>
      </c>
      <c r="I5" s="21">
        <f>'1. Základné ukazovatele'!I5</f>
        <v>-3.2392219750911657</v>
      </c>
      <c r="J5" s="21">
        <f>'1. Základné ukazovatele'!J5</f>
        <v>-1.9492670246330586</v>
      </c>
      <c r="K5" s="21">
        <f>'1. Základné ukazovatele'!K5</f>
        <v>-2.2075692278342789</v>
      </c>
      <c r="L5" s="21">
        <f>'1. Základné ukazovatele'!L5</f>
        <v>-6.9089659137058481</v>
      </c>
      <c r="M5" s="21">
        <f>'1. Základné ukazovatele'!M5</f>
        <v>-1.4792197605608326</v>
      </c>
      <c r="N5" s="21">
        <f>'1. Základné ukazovatele'!N5</f>
        <v>-3.1647403548895952</v>
      </c>
      <c r="O5" s="21">
        <f>'1. Základné ukazovatele'!O5</f>
        <v>0.37049525267466432</v>
      </c>
      <c r="P5" s="21">
        <f>'1. Základné ukazovatele'!P5</f>
        <v>0.60417262224977719</v>
      </c>
      <c r="Q5" s="21">
        <f>'1. Základné ukazovatele'!Q5</f>
        <v>-0.64688639255201963</v>
      </c>
      <c r="R5" s="21">
        <f>'1. Základné ukazovatele'!R5</f>
        <v>-1.7688075401402084</v>
      </c>
      <c r="S5" s="21">
        <f>'1. Základné ukazovatele'!S5</f>
        <v>-0.46084079661220256</v>
      </c>
      <c r="T5" s="21">
        <f>'1. Základné ukazovatele'!T5</f>
        <v>-1.1196363544593699</v>
      </c>
      <c r="U5" s="21">
        <f>'1. Základné ukazovatele'!U5</f>
        <v>-6.6908788215317188</v>
      </c>
      <c r="V5" s="21">
        <f>'1. Základné ukazovatele'!V5</f>
        <v>-6.2598632836332531</v>
      </c>
      <c r="W5" s="21">
        <f>'1. Základné ukazovatele'!W5</f>
        <v>-2.8102778883002175</v>
      </c>
      <c r="X5" s="21">
        <f>'1. Základné ukazovatele'!X5</f>
        <v>-2.5855242812732255</v>
      </c>
      <c r="Y5" s="21">
        <f>'1. Základné ukazovatele'!Y5</f>
        <v>-0.96115494214437547</v>
      </c>
      <c r="Z5" s="21">
        <f>'1. Základné ukazovatele'!Z5</f>
        <v>-1.3198558559499891</v>
      </c>
      <c r="AA5" s="21">
        <f>'1. Základné ukazovatele'!AA5</f>
        <v>-1.0293133672487966</v>
      </c>
      <c r="AB5" s="21">
        <f>'1. Základné ukazovatele'!AB5</f>
        <v>-0.91109951287404578</v>
      </c>
      <c r="AC5" s="21">
        <f>'1. Základné ukazovatele'!AC5</f>
        <v>0.4517516395873763</v>
      </c>
      <c r="AD5" s="21">
        <f>'1. Základné ukazovatele'!AD5</f>
        <v>0.33407697957040328</v>
      </c>
      <c r="AE5" s="21">
        <f>'1. Základné ukazovatele'!AE5</f>
        <v>2.7098548348717388E-2</v>
      </c>
      <c r="AF5" s="21">
        <f>'1. Základné ukazovatele'!AF5</f>
        <v>-4.1247362718218517</v>
      </c>
      <c r="AG5" s="21">
        <f>'1. Základné ukazovatele'!AG5</f>
        <v>-4.0095037269517411</v>
      </c>
      <c r="AH5" s="21">
        <f>'1. Základné ukazovatele'!AH5</f>
        <v>-0.63470332077981739</v>
      </c>
      <c r="AI5" s="21">
        <f>'1. Základné ukazovatele'!AI5</f>
        <v>-4.044476480020565</v>
      </c>
      <c r="AJ5" s="400">
        <f>AJ4+'2. Dlh VS'!AJ31/'1. Základné ukazovatele'!AJ17*100</f>
        <v>-4.352146357869275</v>
      </c>
      <c r="AK5" s="400">
        <f>AK4+'2. Dlh VS'!AK31/'1. Základné ukazovatele'!AK17*100</f>
        <v>-3.1740493147966116</v>
      </c>
      <c r="AL5" s="400">
        <f>AL4+'2. Dlh VS'!AL31/'1. Základné ukazovatele'!AL17*100</f>
        <v>-2.0970870815082829</v>
      </c>
      <c r="AM5" s="400">
        <f>AM4+'2. Dlh VS'!AM31/'1. Základné ukazovatele'!AM17*100</f>
        <v>-1.1870661524089021</v>
      </c>
    </row>
    <row r="6" spans="1:39" s="22" customFormat="1" ht="13.15" customHeight="1">
      <c r="A6" s="23" t="s">
        <v>563</v>
      </c>
      <c r="B6" s="196"/>
      <c r="C6" s="24"/>
      <c r="D6" s="20"/>
      <c r="E6" s="21" t="str">
        <f>'1. Základné ukazovatele'!E6</f>
        <v xml:space="preserve"> - </v>
      </c>
      <c r="F6" s="21" t="str">
        <f>'1. Základné ukazovatele'!F6</f>
        <v xml:space="preserve"> - </v>
      </c>
      <c r="G6" s="21" t="str">
        <f>'1. Základné ukazovatele'!G6</f>
        <v xml:space="preserve"> - </v>
      </c>
      <c r="H6" s="21" t="str">
        <f>'1. Základné ukazovatele'!H6</f>
        <v xml:space="preserve"> - </v>
      </c>
      <c r="I6" s="21">
        <f>'1. Základné ukazovatele'!I6</f>
        <v>-3.4693804285866516</v>
      </c>
      <c r="J6" s="21">
        <f>'1. Základné ukazovatele'!J6</f>
        <v>-2.7004702339289652</v>
      </c>
      <c r="K6" s="21">
        <f>'1. Základné ukazovatele'!K6</f>
        <v>-1.7381522640900404</v>
      </c>
      <c r="L6" s="21">
        <f>'1. Základné ukazovatele'!L6</f>
        <v>1.2484858454770462</v>
      </c>
      <c r="M6" s="21">
        <f>'1. Základné ukazovatele'!M6</f>
        <v>-1.0546917464670096</v>
      </c>
      <c r="N6" s="21">
        <f>'1. Základné ukazovatele'!N6</f>
        <v>0.7109344530769981</v>
      </c>
      <c r="O6" s="21">
        <f>'1. Základné ukazovatele'!O6</f>
        <v>1.2836562098188491</v>
      </c>
      <c r="P6" s="21">
        <f>'1. Základné ukazovatele'!P6</f>
        <v>1.1132009169316035</v>
      </c>
      <c r="Q6" s="21">
        <f>'1. Základné ukazovatele'!Q6</f>
        <v>1.0290312339489405</v>
      </c>
      <c r="R6" s="21">
        <f>'1. Základné ukazovatele'!R6</f>
        <v>-1.1105099892161281</v>
      </c>
      <c r="S6" s="21">
        <f>'1. Základné ukazovatele'!S6</f>
        <v>-1.25352474370073</v>
      </c>
      <c r="T6" s="21">
        <f>'1. Základné ukazovatele'!T6</f>
        <v>-1.8827600034813257</v>
      </c>
      <c r="U6" s="21">
        <f>'1. Základné ukazovatele'!U6</f>
        <v>-4.5611012982029058</v>
      </c>
      <c r="V6" s="21">
        <f>'1. Základné ukazovatele'!V6</f>
        <v>-5.2997976979220525</v>
      </c>
      <c r="W6" s="21">
        <f>'1. Základné ukazovatele'!W6</f>
        <v>-3.0011357476613587</v>
      </c>
      <c r="X6" s="21">
        <f>'1. Základné ukazovatele'!X6</f>
        <v>-2.1586829863915824</v>
      </c>
      <c r="Y6" s="21">
        <f>'1. Základné ukazovatele'!Y6</f>
        <v>-0.25072071651976163</v>
      </c>
      <c r="Z6" s="21">
        <f>'1. Základné ukazovatele'!Z6</f>
        <v>-1.0083630138034672</v>
      </c>
      <c r="AA6" s="21">
        <f>'1. Základné ukazovatele'!AA6</f>
        <v>-0.90147959098964758</v>
      </c>
      <c r="AB6" s="21">
        <f>'1. Základné ukazovatele'!AB6</f>
        <v>-0.80752621168331407</v>
      </c>
      <c r="AC6" s="21">
        <f>'1. Základné ukazovatele'!AC6</f>
        <v>0.27173903557048718</v>
      </c>
      <c r="AD6" s="21">
        <f>'1. Základné ukazovatele'!AD6</f>
        <v>-0.26830313790464455</v>
      </c>
      <c r="AE6" s="21">
        <f>'1. Základné ukazovatele'!AE6</f>
        <v>-0.67573562758898742</v>
      </c>
      <c r="AF6" s="21">
        <f>'1. Základné ukazovatele'!AF6</f>
        <v>-1.3033218052008757</v>
      </c>
      <c r="AG6" s="21">
        <f>'1. Základné ukazovatele'!AG6</f>
        <v>-0.39586903793507267</v>
      </c>
      <c r="AH6" s="21">
        <f>'1. Základné ukazovatele'!AH6</f>
        <v>-0.14771646156035878</v>
      </c>
      <c r="AI6" s="21">
        <f>'1. Základné ukazovatele'!AI6</f>
        <v>-1.9333579726353289</v>
      </c>
      <c r="AJ6" s="317">
        <f>AJ5-'5. Konsolidačné úsilie'!AH5</f>
        <v>-4.1488601799344451</v>
      </c>
      <c r="AK6" s="317">
        <f>AK5-'5. Konsolidačné úsilie'!AI5</f>
        <v>-2.9590871053812688</v>
      </c>
      <c r="AL6" s="317">
        <f>AL5-'5. Konsolidačné úsilie'!AJ5</f>
        <v>-1.9253509685510428</v>
      </c>
      <c r="AM6" s="317">
        <f>AM5-'5. Konsolidačné úsilie'!AK5</f>
        <v>-0.69548691284903597</v>
      </c>
    </row>
    <row r="7" spans="1:39" s="22" customFormat="1" ht="13.15" customHeight="1">
      <c r="A7" s="23" t="s">
        <v>564</v>
      </c>
      <c r="B7" s="196"/>
      <c r="C7" s="24"/>
      <c r="D7" s="20"/>
      <c r="E7" s="21" t="str">
        <f>'1. Základné ukazovatele'!E7</f>
        <v xml:space="preserve"> - </v>
      </c>
      <c r="F7" s="21" t="str">
        <f>'1. Základné ukazovatele'!F7</f>
        <v xml:space="preserve"> - </v>
      </c>
      <c r="G7" s="21" t="str">
        <f>'1. Základné ukazovatele'!G7</f>
        <v xml:space="preserve"> - </v>
      </c>
      <c r="H7" s="21" t="str">
        <f>'1. Základné ukazovatele'!H7</f>
        <v xml:space="preserve"> - </v>
      </c>
      <c r="I7" s="21">
        <f>'1. Základné ukazovatele'!I7</f>
        <v>-6.4964859165986759</v>
      </c>
      <c r="J7" s="21">
        <f>'1. Základné ukazovatele'!J7</f>
        <v>-6.0479104267227113</v>
      </c>
      <c r="K7" s="21">
        <f>'1. Základné ukazovatele'!K7</f>
        <v>-6.7036024355595591</v>
      </c>
      <c r="L7" s="21">
        <f>'1. Základné ukazovatele'!L7</f>
        <v>-4.4738213172421233</v>
      </c>
      <c r="M7" s="21">
        <f>'1. Základné ukazovatele'!M7</f>
        <v>-6.796376672292233</v>
      </c>
      <c r="N7" s="21">
        <f>'1. Základné ukazovatele'!N7</f>
        <v>-4.3449014119131348</v>
      </c>
      <c r="O7" s="21">
        <f>'1. Základné ukazovatele'!O7</f>
        <v>-2.207175594646448</v>
      </c>
      <c r="P7" s="21">
        <f>'1. Základné ukazovatele'!P7</f>
        <v>-1.8047678556326159</v>
      </c>
      <c r="Q7" s="21">
        <f>'1. Základné ukazovatele'!Q7</f>
        <v>-1.1985597007422015</v>
      </c>
      <c r="R7" s="21">
        <f>'1. Základné ukazovatele'!R7</f>
        <v>-2.9200379765823321</v>
      </c>
      <c r="S7" s="21">
        <f>'1. Základné ukazovatele'!S7</f>
        <v>-2.8429219013468536</v>
      </c>
      <c r="T7" s="21">
        <f>'1. Základné ukazovatele'!T7</f>
        <v>-3.2865447380019672</v>
      </c>
      <c r="U7" s="21">
        <f>'1. Základné ukazovatele'!U7</f>
        <v>-6.0195581580001738</v>
      </c>
      <c r="V7" s="21">
        <f>'1. Základné ukazovatele'!V7</f>
        <v>-6.5865246904882593</v>
      </c>
      <c r="W7" s="21">
        <f>'1. Základné ukazovatele'!W7</f>
        <v>-4.5464096920557768</v>
      </c>
      <c r="X7" s="21">
        <f>'1. Základné ukazovatele'!X7</f>
        <v>-3.9393919746130894</v>
      </c>
      <c r="Y7" s="21">
        <f>'1. Základné ukazovatele'!Y7</f>
        <v>-2.150838209590082</v>
      </c>
      <c r="Z7" s="21">
        <f>'1. Základné ukazovatele'!Z7</f>
        <v>-2.9335912266445128</v>
      </c>
      <c r="AA7" s="21">
        <f>'1. Základné ukazovatele'!AA7</f>
        <v>-2.6542487530436358</v>
      </c>
      <c r="AB7" s="21">
        <f>'1. Základné ukazovatele'!AB7</f>
        <v>-2.4899632136533807</v>
      </c>
      <c r="AC7" s="21">
        <f>'1. Základné ukazovatele'!AC7</f>
        <v>-1.1646689851073815</v>
      </c>
      <c r="AD7" s="21">
        <f>'1. Základné ukazovatele'!AD7</f>
        <v>-1.6083750729393547</v>
      </c>
      <c r="AE7" s="21">
        <f>'1. Základné ukazovatele'!AE7</f>
        <v>-1.9078792590969598</v>
      </c>
      <c r="AF7" s="21">
        <f>'1. Základné ukazovatele'!AF7</f>
        <v>-2.4744965008665099</v>
      </c>
      <c r="AG7" s="21">
        <f>'1. Základné ukazovatele'!AG7</f>
        <v>-1.4738074451535899</v>
      </c>
      <c r="AH7" s="21">
        <f>'1. Základné ukazovatele'!AH7</f>
        <v>-1.1822822567471447</v>
      </c>
      <c r="AI7" s="21">
        <f>'1. Základné ukazovatele'!AI7</f>
        <v>-3.0951101523245397</v>
      </c>
      <c r="AJ7" s="318">
        <f>AJ4-'5. Konsolidačné úsilie'!AH5-'5. Konsolidačné úsilie'!AH6</f>
        <v>-4.7563229778288871</v>
      </c>
      <c r="AK7" s="318">
        <f>AK4-'5. Konsolidačné úsilie'!AI5-'5. Konsolidačné úsilie'!AI6</f>
        <v>-4.2820399560597204</v>
      </c>
      <c r="AL7" s="318">
        <f>AL4-'5. Konsolidačné úsilie'!AJ5-'5. Konsolidačné úsilie'!AJ6</f>
        <v>-3.5450062143417371</v>
      </c>
      <c r="AM7" s="318">
        <f>AM4-'5. Konsolidačné úsilie'!AK5-'5. Konsolidačné úsilie'!AK6</f>
        <v>-2.503485439459439</v>
      </c>
    </row>
    <row r="8" spans="1:39" ht="13.15" customHeight="1">
      <c r="A8" s="27" t="s">
        <v>565</v>
      </c>
      <c r="B8" s="27"/>
      <c r="C8" s="20"/>
      <c r="D8" s="20"/>
      <c r="E8" s="21">
        <f>'1. Základné ukazovatele'!E8</f>
        <v>28.261796689659356</v>
      </c>
      <c r="F8" s="21">
        <f>'1. Základné ukazovatele'!F8</f>
        <v>24.825883747360511</v>
      </c>
      <c r="G8" s="21">
        <f>'1. Základné ukazovatele'!G8</f>
        <v>27.495035054073213</v>
      </c>
      <c r="H8" s="21">
        <f>'1. Základné ukazovatele'!H8</f>
        <v>39.198386864446398</v>
      </c>
      <c r="I8" s="21">
        <f>'1. Základné ukazovatele'!I8</f>
        <v>41.52721275632102</v>
      </c>
      <c r="J8" s="21">
        <f>'1. Základné ukazovatele'!J8</f>
        <v>44.431835434965151</v>
      </c>
      <c r="K8" s="21">
        <f>'1. Základné ukazovatele'!K8</f>
        <v>69.020668529569804</v>
      </c>
      <c r="L8" s="21">
        <f>'1. Základné ukazovatele'!L8</f>
        <v>71.551828739128226</v>
      </c>
      <c r="M8" s="21">
        <f>'1. Základné ukazovatele'!M8</f>
        <v>73.805796645207039</v>
      </c>
      <c r="N8" s="21">
        <f>'1. Základné ukazovatele'!N8</f>
        <v>64.693059749892768</v>
      </c>
      <c r="O8" s="21">
        <f>'1. Základné ukazovatele'!O8</f>
        <v>60.098393684744437</v>
      </c>
      <c r="P8" s="21">
        <f>'1. Základné ukazovatele'!P8</f>
        <v>55.792014959637172</v>
      </c>
      <c r="Q8" s="21">
        <f>'1. Základné ukazovatele'!Q8</f>
        <v>44.824224800333084</v>
      </c>
      <c r="R8" s="21">
        <f>'1. Základné ukazovatele'!R8</f>
        <v>38.97134084281241</v>
      </c>
      <c r="S8" s="21">
        <f>'1. Základné ukazovatele'!S8</f>
        <v>34.051690578727715</v>
      </c>
      <c r="T8" s="21">
        <f>'1. Základné ukazovatele'!T8</f>
        <v>29.712604273300386</v>
      </c>
      <c r="U8" s="21">
        <f>'1. Základné ukazovatele'!U8</f>
        <v>36.407272801072828</v>
      </c>
      <c r="V8" s="21">
        <f>'1. Základné ukazovatele'!V8</f>
        <v>40.653635341141076</v>
      </c>
      <c r="W8" s="21">
        <f>'1. Základné ukazovatele'!W8</f>
        <v>43.270226652426729</v>
      </c>
      <c r="X8" s="21">
        <f>'1. Základné ukazovatele'!X8</f>
        <v>51.687514580699769</v>
      </c>
      <c r="Y8" s="21">
        <f>'1. Základné ukazovatele'!Y8</f>
        <v>54.610678606213334</v>
      </c>
      <c r="Z8" s="21">
        <f>'1. Základné ukazovatele'!Z8</f>
        <v>53.392075473176746</v>
      </c>
      <c r="AA8" s="21">
        <f>'1. Základné ukazovatele'!AA8</f>
        <v>51.599314723369936</v>
      </c>
      <c r="AB8" s="21">
        <f>'1. Základné ukazovatele'!AB8</f>
        <v>52.135526625305062</v>
      </c>
      <c r="AC8" s="21">
        <f>'1. Základné ukazovatele'!AC8</f>
        <v>51.381511857288807</v>
      </c>
      <c r="AD8" s="21">
        <f>'1. Základné ukazovatele'!AD8</f>
        <v>49.270252636639469</v>
      </c>
      <c r="AE8" s="21">
        <f>'1. Základné ukazovatele'!AE8</f>
        <v>48.009664983209497</v>
      </c>
      <c r="AF8" s="21">
        <f>'1. Základné ukazovatele'!AF8</f>
        <v>58.408139897328894</v>
      </c>
      <c r="AG8" s="21">
        <f>'1. Základné ukazovatele'!AG8</f>
        <v>60.167055708120834</v>
      </c>
      <c r="AH8" s="21">
        <f>'1. Základné ukazovatele'!AH8</f>
        <v>57.679877843845773</v>
      </c>
      <c r="AI8" s="21">
        <f>'1. Základné ukazovatele'!AI8</f>
        <v>56.051432285840505</v>
      </c>
      <c r="AJ8" s="316">
        <f>'2a. Dlh VS-ciele'!AJ11</f>
        <v>58.886239114790463</v>
      </c>
      <c r="AK8" s="316">
        <f>'2a. Dlh VS-ciele'!AK11</f>
        <v>59.563716918638733</v>
      </c>
      <c r="AL8" s="316">
        <f>'2a. Dlh VS-ciele'!AL11</f>
        <v>60.362075132986902</v>
      </c>
      <c r="AM8" s="316">
        <f>'2a. Dlh VS-ciele'!AM11</f>
        <v>60.518298427340142</v>
      </c>
    </row>
    <row r="9" spans="1:39" ht="13.15" customHeight="1">
      <c r="A9" s="28" t="s">
        <v>566</v>
      </c>
      <c r="B9" s="28" t="s">
        <v>50</v>
      </c>
      <c r="C9" s="29" t="s">
        <v>38</v>
      </c>
      <c r="D9" s="29" t="s">
        <v>39</v>
      </c>
      <c r="E9" s="402" t="str">
        <f>'1. Základné ukazovatele'!E9</f>
        <v>-</v>
      </c>
      <c r="F9" s="402" t="str">
        <f>'1. Základné ukazovatele'!F9</f>
        <v>-</v>
      </c>
      <c r="G9" s="402" t="str">
        <f>'1. Základné ukazovatele'!G9</f>
        <v>-</v>
      </c>
      <c r="H9" s="402" t="str">
        <f>'1. Základné ukazovatele'!H9</f>
        <v>-</v>
      </c>
      <c r="I9" s="402" t="str">
        <f>'1. Základné ukazovatele'!I9</f>
        <v>-</v>
      </c>
      <c r="J9" s="402" t="str">
        <f>'1. Základné ukazovatele'!J9</f>
        <v>-</v>
      </c>
      <c r="K9" s="402" t="str">
        <f>'1. Základné ukazovatele'!K9</f>
        <v>-</v>
      </c>
      <c r="L9" s="402" t="str">
        <f>'1. Základné ukazovatele'!L9</f>
        <v>-</v>
      </c>
      <c r="M9" s="402" t="str">
        <f>'1. Základné ukazovatele'!M9</f>
        <v>-</v>
      </c>
      <c r="N9" s="402" t="str">
        <f>'1. Základné ukazovatele'!N9</f>
        <v>-</v>
      </c>
      <c r="O9" s="402">
        <f>'1. Základné ukazovatele'!O9</f>
        <v>46.380687889081408</v>
      </c>
      <c r="P9" s="402">
        <f>'1. Základné ukazovatele'!P9</f>
        <v>43.312304705878155</v>
      </c>
      <c r="Q9" s="402">
        <f>'1. Základné ukazovatele'!Q9</f>
        <v>38.492372110327807</v>
      </c>
      <c r="R9" s="402">
        <f>'1. Základné ukazovatele'!R9</f>
        <v>33.445810047936106</v>
      </c>
      <c r="S9" s="402">
        <f>'1. Základné ukazovatele'!S9</f>
        <v>27.210557541021902</v>
      </c>
      <c r="T9" s="402">
        <f>'1. Základné ukazovatele'!T9</f>
        <v>23.461677161680683</v>
      </c>
      <c r="U9" s="402">
        <f>'1. Základné ukazovatele'!U9</f>
        <v>31.711627957805078</v>
      </c>
      <c r="V9" s="402">
        <f>'1. Základné ukazovatele'!V9</f>
        <v>36.70873474210169</v>
      </c>
      <c r="W9" s="402">
        <f>'1. Základné ukazovatele'!W9</f>
        <v>40.68749188532658</v>
      </c>
      <c r="X9" s="402">
        <f>'1. Základné ukazovatele'!X9</f>
        <v>44.995176840152133</v>
      </c>
      <c r="Y9" s="402">
        <f>'1. Základné ukazovatele'!Y9</f>
        <v>47.689841069521869</v>
      </c>
      <c r="Z9" s="402">
        <f>'1. Základné ukazovatele'!Z9</f>
        <v>49.372473136256353</v>
      </c>
      <c r="AA9" s="402">
        <f>'1. Základné ukazovatele'!AA9</f>
        <v>47.17587149445793</v>
      </c>
      <c r="AB9" s="402">
        <f>'1. Základné ukazovatele'!AB9</f>
        <v>46.786452360649633</v>
      </c>
      <c r="AC9" s="402">
        <f>'1. Základné ukazovatele'!AC9</f>
        <v>45.6496650204095</v>
      </c>
      <c r="AD9" s="402">
        <f>'1. Základné ukazovatele'!AD9</f>
        <v>43.219246775717558</v>
      </c>
      <c r="AE9" s="402">
        <f>'1. Základné ukazovatele'!AE9</f>
        <v>43.120059229487815</v>
      </c>
      <c r="AF9" s="402">
        <f>'1. Základné ukazovatele'!AF9</f>
        <v>48.525145090255997</v>
      </c>
      <c r="AG9" s="402">
        <f>'1. Základné ukazovatele'!AG9</f>
        <v>48.908326794821498</v>
      </c>
      <c r="AH9" s="402">
        <f>'1. Základné ukazovatele'!AH9</f>
        <v>47.559120562892062</v>
      </c>
      <c r="AI9" s="402">
        <f>'1. Základné ukazovatele'!AI9</f>
        <v>48.315599960624446</v>
      </c>
      <c r="AJ9" s="401">
        <f>'2a. Dlh VS-ciele'!AJ20</f>
        <v>50.079444382888994</v>
      </c>
      <c r="AK9" s="401">
        <f>'2a. Dlh VS-ciele'!AK20</f>
        <v>53.353421339399752</v>
      </c>
      <c r="AL9" s="401">
        <f>'2a. Dlh VS-ciele'!AL20</f>
        <v>54.862056945499873</v>
      </c>
      <c r="AM9" s="401">
        <f>'2a. Dlh VS-ciele'!AM20</f>
        <v>55.309097807959851</v>
      </c>
    </row>
    <row r="10" spans="1:39" ht="13.15" hidden="1" customHeight="1">
      <c r="A10" s="32" t="s">
        <v>547</v>
      </c>
      <c r="B10" s="32" t="s">
        <v>491</v>
      </c>
      <c r="C10" s="33"/>
      <c r="D10" s="33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6"/>
      <c r="W10" s="36"/>
      <c r="X10" s="36"/>
      <c r="Y10" s="36"/>
      <c r="AF10" s="37"/>
      <c r="AG10" s="37"/>
    </row>
    <row r="11" spans="1:39" ht="13.15" customHeight="1">
      <c r="A11" s="394" t="s">
        <v>585</v>
      </c>
      <c r="B11" s="39" t="s">
        <v>586</v>
      </c>
      <c r="C11" s="40"/>
      <c r="D11" s="40"/>
      <c r="E11" s="4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2"/>
      <c r="R11" s="42"/>
      <c r="S11" s="43"/>
      <c r="T11" s="44"/>
      <c r="U11" s="44"/>
      <c r="V11" s="44"/>
      <c r="W11" s="44"/>
      <c r="X11" s="44"/>
      <c r="Y11" s="44"/>
      <c r="Z11" s="43"/>
      <c r="AA11" s="43"/>
      <c r="AB11" s="43"/>
      <c r="AL11" s="37"/>
      <c r="AM11" s="37" t="s">
        <v>52</v>
      </c>
    </row>
    <row r="12" spans="1:39" ht="9" customHeight="1">
      <c r="A12" s="39" t="s">
        <v>53</v>
      </c>
      <c r="B12" s="39" t="s">
        <v>526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S12" s="37"/>
      <c r="T12" s="37"/>
      <c r="U12" s="37"/>
      <c r="V12" s="37"/>
      <c r="W12" s="37"/>
      <c r="X12" s="37"/>
      <c r="Y12" s="37"/>
      <c r="AL12" s="37"/>
      <c r="AM12" s="37" t="s">
        <v>546</v>
      </c>
    </row>
    <row r="13" spans="1:39" ht="13.15" customHeight="1">
      <c r="A13" s="39" t="s">
        <v>54</v>
      </c>
      <c r="B13" s="39" t="s">
        <v>527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7"/>
      <c r="O13" s="47"/>
      <c r="P13" s="47"/>
      <c r="Q13" s="48"/>
      <c r="R13" s="49"/>
      <c r="S13" s="49"/>
      <c r="T13" s="49"/>
      <c r="U13" s="49"/>
      <c r="V13" s="49"/>
      <c r="W13" s="49"/>
      <c r="X13" s="49"/>
      <c r="Y13" s="49"/>
    </row>
    <row r="14" spans="1:39" ht="13.15" customHeight="1">
      <c r="A14" s="39" t="s">
        <v>55</v>
      </c>
      <c r="B14" s="39" t="s">
        <v>56</v>
      </c>
      <c r="C14" s="45"/>
      <c r="D14" s="45"/>
      <c r="E14" s="45"/>
      <c r="F14" s="45"/>
      <c r="G14" s="45"/>
      <c r="H14" s="45"/>
      <c r="I14" s="45"/>
      <c r="J14" s="46"/>
      <c r="K14" s="46"/>
      <c r="L14" s="46"/>
      <c r="M14" s="46"/>
      <c r="N14" s="46"/>
      <c r="O14" s="46"/>
      <c r="P14" s="46"/>
      <c r="Q14" s="37"/>
    </row>
    <row r="15" spans="1:39" ht="13.15" customHeight="1">
      <c r="A15" s="39" t="s">
        <v>57</v>
      </c>
      <c r="B15" s="39" t="s">
        <v>528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50"/>
      <c r="P15" s="46"/>
      <c r="Q15" s="46"/>
    </row>
    <row r="16" spans="1:39" ht="13.1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3.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3.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4.25" hidden="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3.15" hidden="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3.15" hidden="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3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13.1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ht="13.15" customHeight="1">
      <c r="A24" s="22"/>
      <c r="B24" s="22"/>
      <c r="C24" s="22"/>
      <c r="D24" s="22"/>
      <c r="E24" s="62"/>
      <c r="F24" s="62"/>
      <c r="G24" s="25"/>
      <c r="H24" s="25"/>
      <c r="I24" s="25"/>
      <c r="J24" s="25"/>
      <c r="K24" s="25"/>
      <c r="L24" s="25"/>
      <c r="M24" s="25"/>
      <c r="N24" s="62"/>
      <c r="O24" s="62"/>
      <c r="P24" s="62"/>
      <c r="Q24" s="6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38" ht="13.15" customHeight="1">
      <c r="B25" s="22"/>
      <c r="C25" s="22"/>
      <c r="D25" s="2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</row>
    <row r="26" spans="1:38" ht="13.15" hidden="1" customHeight="1">
      <c r="A26" s="22"/>
      <c r="B26" s="22"/>
      <c r="C26" s="22"/>
      <c r="D26" s="22"/>
      <c r="E26" s="64"/>
      <c r="F26" s="64"/>
      <c r="G26" s="65"/>
      <c r="H26" s="65"/>
      <c r="I26" s="279"/>
      <c r="J26" s="279">
        <f t="shared" ref="J26:AE26" si="0">J2</f>
        <v>1998</v>
      </c>
      <c r="K26" s="279">
        <f t="shared" si="0"/>
        <v>1999</v>
      </c>
      <c r="L26" s="279">
        <f t="shared" si="0"/>
        <v>2000</v>
      </c>
      <c r="M26" s="279">
        <f t="shared" si="0"/>
        <v>2001</v>
      </c>
      <c r="N26" s="279">
        <f t="shared" si="0"/>
        <v>2002</v>
      </c>
      <c r="O26" s="279">
        <f t="shared" si="0"/>
        <v>2003</v>
      </c>
      <c r="P26" s="279">
        <f t="shared" si="0"/>
        <v>2004</v>
      </c>
      <c r="Q26" s="279">
        <f t="shared" si="0"/>
        <v>2005</v>
      </c>
      <c r="R26" s="279">
        <f t="shared" si="0"/>
        <v>2006</v>
      </c>
      <c r="S26" s="279">
        <f t="shared" si="0"/>
        <v>2007</v>
      </c>
      <c r="T26" s="279">
        <f t="shared" si="0"/>
        <v>2008</v>
      </c>
      <c r="U26" s="279">
        <f t="shared" si="0"/>
        <v>2009</v>
      </c>
      <c r="V26" s="279">
        <f t="shared" si="0"/>
        <v>2010</v>
      </c>
      <c r="W26" s="279">
        <f t="shared" si="0"/>
        <v>2011</v>
      </c>
      <c r="X26" s="279">
        <f t="shared" si="0"/>
        <v>2012</v>
      </c>
      <c r="Y26" s="279">
        <f t="shared" si="0"/>
        <v>2013</v>
      </c>
      <c r="Z26" s="279">
        <f t="shared" si="0"/>
        <v>2014</v>
      </c>
      <c r="AA26" s="279">
        <f t="shared" si="0"/>
        <v>2015</v>
      </c>
      <c r="AB26" s="279">
        <f t="shared" si="0"/>
        <v>2016</v>
      </c>
      <c r="AC26" s="279">
        <f t="shared" si="0"/>
        <v>2017</v>
      </c>
      <c r="AD26" s="279">
        <f t="shared" si="0"/>
        <v>2018</v>
      </c>
      <c r="AE26" s="279">
        <f t="shared" si="0"/>
        <v>2019</v>
      </c>
    </row>
    <row r="27" spans="1:38" ht="13.15" hidden="1" customHeight="1">
      <c r="A27" s="22"/>
      <c r="B27" s="22"/>
      <c r="C27" s="22"/>
      <c r="D27" s="22"/>
      <c r="E27" s="66"/>
      <c r="F27" s="66"/>
      <c r="G27" s="67"/>
      <c r="H27" s="67"/>
      <c r="I27" s="63"/>
      <c r="J27" s="63" t="e">
        <f>#REF!-#REF!</f>
        <v>#REF!</v>
      </c>
      <c r="K27" s="63" t="e">
        <f>#REF!-#REF!</f>
        <v>#REF!</v>
      </c>
      <c r="L27" s="63" t="e">
        <f>#REF!-#REF!</f>
        <v>#REF!</v>
      </c>
      <c r="M27" s="63" t="e">
        <f>#REF!-#REF!</f>
        <v>#REF!</v>
      </c>
      <c r="N27" s="63" t="e">
        <f>#REF!-#REF!</f>
        <v>#REF!</v>
      </c>
      <c r="O27" s="63" t="e">
        <f>#REF!-#REF!</f>
        <v>#REF!</v>
      </c>
      <c r="P27" s="63" t="e">
        <f>#REF!-#REF!</f>
        <v>#REF!</v>
      </c>
      <c r="Q27" s="63" t="e">
        <f>#REF!-#REF!</f>
        <v>#REF!</v>
      </c>
      <c r="R27" s="63" t="e">
        <f>#REF!-#REF!</f>
        <v>#REF!</v>
      </c>
      <c r="S27" s="63" t="e">
        <f>#REF!-#REF!</f>
        <v>#REF!</v>
      </c>
      <c r="T27" s="63" t="e">
        <f>#REF!-#REF!</f>
        <v>#REF!</v>
      </c>
      <c r="U27" s="63" t="e">
        <f>#REF!-#REF!</f>
        <v>#REF!</v>
      </c>
      <c r="V27" s="63" t="e">
        <f>#REF!-#REF!</f>
        <v>#REF!</v>
      </c>
      <c r="W27" s="63" t="e">
        <f>#REF!-#REF!</f>
        <v>#REF!</v>
      </c>
      <c r="X27" s="63" t="e">
        <f>#REF!-#REF!</f>
        <v>#REF!</v>
      </c>
      <c r="Y27" s="63" t="e">
        <f>#REF!-#REF!</f>
        <v>#REF!</v>
      </c>
      <c r="Z27" s="63" t="e">
        <f>#REF!-#REF!</f>
        <v>#REF!</v>
      </c>
      <c r="AA27" s="63" t="e">
        <f>#REF!-#REF!</f>
        <v>#REF!</v>
      </c>
      <c r="AB27" s="63" t="e">
        <f>#REF!-#REF!</f>
        <v>#REF!</v>
      </c>
      <c r="AC27" s="63" t="e">
        <f>#REF!-#REF!</f>
        <v>#REF!</v>
      </c>
      <c r="AD27" s="63" t="e">
        <f>#REF!-#REF!</f>
        <v>#REF!</v>
      </c>
      <c r="AE27" s="63" t="e">
        <f>#REF!-#REF!</f>
        <v>#REF!</v>
      </c>
      <c r="AF27" s="51"/>
    </row>
    <row r="28" spans="1:38" ht="13.15" hidden="1" customHeight="1">
      <c r="A28" s="22"/>
      <c r="B28" s="22"/>
      <c r="C28" s="22"/>
      <c r="D28" s="22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E28" s="51" t="e">
        <f>#REF!-#REF!</f>
        <v>#REF!</v>
      </c>
      <c r="AF28" s="49"/>
    </row>
    <row r="29" spans="1:38" ht="13.15" hidden="1" customHeight="1">
      <c r="A29" s="22"/>
      <c r="B29" s="22"/>
      <c r="C29" s="22"/>
      <c r="D29" s="22"/>
      <c r="E29" s="22"/>
      <c r="F29" s="2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38" ht="13.15" hidden="1" customHeight="1">
      <c r="G30" s="51"/>
      <c r="H30" s="51"/>
      <c r="I30" s="51"/>
      <c r="J30" s="51"/>
      <c r="K30" s="51"/>
      <c r="L30" s="51"/>
      <c r="M30" s="51"/>
    </row>
    <row r="31" spans="1:38" ht="13.15" hidden="1" customHeight="1">
      <c r="I31" s="51"/>
      <c r="J31" s="281"/>
      <c r="K31" s="281"/>
      <c r="L31" s="281"/>
      <c r="M31" s="281"/>
      <c r="N31" s="281" t="e">
        <f>SUM(J27:N27)</f>
        <v>#REF!</v>
      </c>
      <c r="O31" s="281" t="e">
        <f t="shared" ref="O31:R31" si="1">SUM(K27:O27)</f>
        <v>#REF!</v>
      </c>
      <c r="P31" s="281" t="e">
        <f>SUM(L27:P27)</f>
        <v>#REF!</v>
      </c>
      <c r="Q31" s="281" t="e">
        <f>SUM(M27:Q27)</f>
        <v>#REF!</v>
      </c>
      <c r="R31" s="281" t="e">
        <f t="shared" si="1"/>
        <v>#REF!</v>
      </c>
      <c r="S31" s="281" t="e">
        <f>SUM(O27:S27)</f>
        <v>#REF!</v>
      </c>
      <c r="T31" s="51" t="e">
        <f>SUM(P27:T27)</f>
        <v>#REF!</v>
      </c>
      <c r="U31" s="51" t="e">
        <f t="shared" ref="U31:Y31" si="2">SUM(Q27:U27)</f>
        <v>#REF!</v>
      </c>
      <c r="V31" s="51" t="e">
        <f t="shared" si="2"/>
        <v>#REF!</v>
      </c>
      <c r="W31" s="51" t="e">
        <f t="shared" si="2"/>
        <v>#REF!</v>
      </c>
      <c r="X31" s="51" t="e">
        <f t="shared" si="2"/>
        <v>#REF!</v>
      </c>
      <c r="Y31" s="51" t="e">
        <f t="shared" si="2"/>
        <v>#REF!</v>
      </c>
      <c r="Z31" s="281" t="e">
        <f>SUM(V27:Z27)</f>
        <v>#REF!</v>
      </c>
      <c r="AA31" s="281" t="e">
        <f t="shared" ref="AA31:AE31" si="3">SUM(W27:AA27)</f>
        <v>#REF!</v>
      </c>
      <c r="AB31" s="51" t="e">
        <f t="shared" si="3"/>
        <v>#REF!</v>
      </c>
      <c r="AC31" s="51" t="e">
        <f t="shared" si="3"/>
        <v>#REF!</v>
      </c>
      <c r="AD31" s="51" t="e">
        <f t="shared" si="3"/>
        <v>#REF!</v>
      </c>
      <c r="AE31" s="51" t="e">
        <f t="shared" si="3"/>
        <v>#REF!</v>
      </c>
    </row>
    <row r="32" spans="1:38" ht="13.15" hidden="1" customHeight="1">
      <c r="M32" s="7" t="s">
        <v>486</v>
      </c>
      <c r="N32" s="282"/>
      <c r="O32" s="282"/>
      <c r="P32" s="280" t="e">
        <f>AVERAGE(J27:P27)</f>
        <v>#REF!</v>
      </c>
      <c r="Q32" s="280" t="e">
        <f t="shared" ref="Q32:AE32" si="4">AVERAGE(K27:Q27)</f>
        <v>#REF!</v>
      </c>
      <c r="R32" s="280" t="e">
        <f t="shared" si="4"/>
        <v>#REF!</v>
      </c>
      <c r="S32" s="280" t="e">
        <f t="shared" si="4"/>
        <v>#REF!</v>
      </c>
      <c r="T32" s="280" t="e">
        <f t="shared" si="4"/>
        <v>#REF!</v>
      </c>
      <c r="U32" s="280" t="e">
        <f t="shared" si="4"/>
        <v>#REF!</v>
      </c>
      <c r="V32" s="280" t="e">
        <f t="shared" si="4"/>
        <v>#REF!</v>
      </c>
      <c r="W32" s="280" t="e">
        <f t="shared" si="4"/>
        <v>#REF!</v>
      </c>
      <c r="X32" s="280" t="e">
        <f t="shared" si="4"/>
        <v>#REF!</v>
      </c>
      <c r="Y32" s="280" t="e">
        <f t="shared" si="4"/>
        <v>#REF!</v>
      </c>
      <c r="Z32" s="280" t="e">
        <f t="shared" si="4"/>
        <v>#REF!</v>
      </c>
      <c r="AA32" s="280" t="e">
        <f t="shared" si="4"/>
        <v>#REF!</v>
      </c>
      <c r="AB32" s="280" t="e">
        <f t="shared" si="4"/>
        <v>#REF!</v>
      </c>
      <c r="AC32" s="280" t="e">
        <f t="shared" si="4"/>
        <v>#REF!</v>
      </c>
      <c r="AD32" s="280" t="e">
        <f t="shared" si="4"/>
        <v>#REF!</v>
      </c>
      <c r="AE32" s="280" t="e">
        <f t="shared" si="4"/>
        <v>#REF!</v>
      </c>
    </row>
    <row r="33" spans="13:31" ht="13.15" hidden="1" customHeight="1">
      <c r="M33" s="7" t="s">
        <v>485</v>
      </c>
      <c r="P33" s="7">
        <v>1</v>
      </c>
      <c r="Q33" s="7">
        <f t="shared" ref="Q33:AE33" si="5">P33</f>
        <v>1</v>
      </c>
      <c r="R33" s="7">
        <f t="shared" si="5"/>
        <v>1</v>
      </c>
      <c r="S33" s="7">
        <f t="shared" si="5"/>
        <v>1</v>
      </c>
      <c r="T33" s="7">
        <f t="shared" si="5"/>
        <v>1</v>
      </c>
      <c r="U33" s="7">
        <f t="shared" si="5"/>
        <v>1</v>
      </c>
      <c r="V33" s="7">
        <f t="shared" si="5"/>
        <v>1</v>
      </c>
      <c r="W33" s="7">
        <f t="shared" si="5"/>
        <v>1</v>
      </c>
      <c r="X33" s="7">
        <f t="shared" si="5"/>
        <v>1</v>
      </c>
      <c r="Y33" s="7">
        <f t="shared" si="5"/>
        <v>1</v>
      </c>
      <c r="Z33" s="7">
        <f t="shared" si="5"/>
        <v>1</v>
      </c>
      <c r="AA33" s="7">
        <f t="shared" si="5"/>
        <v>1</v>
      </c>
      <c r="AB33" s="7">
        <f t="shared" si="5"/>
        <v>1</v>
      </c>
      <c r="AC33" s="7">
        <f t="shared" si="5"/>
        <v>1</v>
      </c>
      <c r="AD33" s="7">
        <f t="shared" si="5"/>
        <v>1</v>
      </c>
      <c r="AE33" s="7">
        <f t="shared" si="5"/>
        <v>1</v>
      </c>
    </row>
    <row r="34" spans="13:31" ht="13.15" hidden="1" customHeight="1"/>
    <row r="35" spans="13:31" ht="13.15" hidden="1" customHeight="1">
      <c r="P35" s="51" t="e">
        <f>#REF!-#REF!</f>
        <v>#REF!</v>
      </c>
      <c r="Q35" s="51" t="e">
        <f>#REF!-#REF!</f>
        <v>#REF!</v>
      </c>
    </row>
    <row r="36" spans="13:31" ht="13.15" hidden="1" customHeight="1"/>
    <row r="37" spans="13:31" ht="13.15" hidden="1" customHeight="1"/>
    <row r="38" spans="13:31" ht="13.15" hidden="1" customHeight="1"/>
    <row r="39" spans="13:31" ht="13.15" hidden="1" customHeight="1"/>
    <row r="40" spans="13:31" ht="13.15" hidden="1" customHeight="1"/>
    <row r="41" spans="13:31" ht="13.15" hidden="1" customHeight="1"/>
    <row r="42" spans="13:31" ht="13.15" hidden="1" customHeight="1"/>
    <row r="43" spans="13:31" ht="13.15" hidden="1" customHeight="1"/>
    <row r="44" spans="13:31" ht="13.15" hidden="1" customHeight="1"/>
    <row r="45" spans="13:31" ht="13.15" hidden="1" customHeight="1"/>
    <row r="46" spans="13:31" ht="13.15" hidden="1" customHeight="1"/>
    <row r="47" spans="13:31" ht="13.15" hidden="1" customHeight="1"/>
    <row r="48" spans="13:31" ht="13.15" hidden="1" customHeight="1"/>
    <row r="49" ht="13.15" hidden="1" customHeight="1"/>
    <row r="50" ht="13.15" hidden="1" customHeight="1"/>
    <row r="51" ht="13.15" hidden="1" customHeight="1"/>
    <row r="52" ht="13.15" hidden="1" customHeight="1"/>
    <row r="53" ht="13.15" hidden="1" customHeight="1"/>
    <row r="54" ht="13.15" hidden="1" customHeight="1"/>
    <row r="55" ht="13.15" hidden="1" customHeight="1"/>
    <row r="56" ht="13.15" hidden="1" customHeight="1"/>
    <row r="57" ht="13.15" hidden="1" customHeight="1"/>
    <row r="58" ht="13.15" hidden="1" customHeight="1"/>
    <row r="59" ht="13.15" hidden="1" customHeight="1"/>
    <row r="60" ht="13.15" hidden="1" customHeight="1"/>
    <row r="61" ht="13.15" hidden="1" customHeight="1"/>
    <row r="62" ht="13.15" hidden="1" customHeight="1"/>
    <row r="63" ht="13.15" hidden="1" customHeight="1"/>
    <row r="64" ht="13.15" hidden="1" customHeight="1"/>
    <row r="65" ht="13.15" hidden="1" customHeight="1"/>
    <row r="66" ht="13.15" hidden="1" customHeight="1"/>
    <row r="67" ht="13.15" hidden="1" customHeight="1"/>
    <row r="68" ht="13.15" hidden="1" customHeight="1"/>
  </sheetData>
  <phoneticPr fontId="58" type="noConversion"/>
  <pageMargins left="0.75" right="0.75" top="1" bottom="1" header="0.4921259845" footer="0.4921259845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8"/>
  <sheetViews>
    <sheetView showGridLines="0" zoomScaleNormal="100" workbookViewId="0">
      <pane xSplit="3" ySplit="2" topLeftCell="Z3" activePane="bottomRight" state="frozen"/>
      <selection activeCell="A21" sqref="A21"/>
      <selection pane="topRight" activeCell="A21" sqref="A21"/>
      <selection pane="bottomLeft" activeCell="A21" sqref="A21"/>
      <selection pane="bottomRight"/>
    </sheetView>
  </sheetViews>
  <sheetFormatPr defaultColWidth="8.85546875" defaultRowHeight="13.15" customHeight="1"/>
  <cols>
    <col min="1" max="1" width="38.140625" style="7" customWidth="1"/>
    <col min="2" max="2" width="40.7109375" style="7" bestFit="1" customWidth="1"/>
    <col min="3" max="3" width="6.7109375" style="7" bestFit="1" customWidth="1"/>
    <col min="4" max="4" width="8.7109375" style="7" customWidth="1"/>
    <col min="5" max="5" width="11" style="7" bestFit="1" customWidth="1"/>
    <col min="6" max="6" width="10.140625" style="7" bestFit="1" customWidth="1"/>
    <col min="7" max="20" width="11" style="7" bestFit="1" customWidth="1"/>
    <col min="21" max="26" width="12.28515625" style="7" bestFit="1" customWidth="1"/>
    <col min="27" max="34" width="13.28515625" style="7" bestFit="1" customWidth="1"/>
    <col min="35" max="36" width="13.28515625" style="276" bestFit="1" customWidth="1"/>
    <col min="37" max="38" width="13.28515625" style="7" bestFit="1" customWidth="1"/>
    <col min="39" max="39" width="13.28515625" style="7" customWidth="1"/>
    <col min="40" max="16384" width="8.85546875" style="7"/>
  </cols>
  <sheetData>
    <row r="1" spans="1:39" ht="17.25" customHeight="1">
      <c r="A1" s="8" t="s">
        <v>7</v>
      </c>
      <c r="B1" s="8" t="s">
        <v>8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336">
        <v>2024</v>
      </c>
      <c r="AK2" s="336">
        <v>2025</v>
      </c>
      <c r="AL2" s="336">
        <v>2026</v>
      </c>
      <c r="AM2" s="336">
        <v>2027</v>
      </c>
    </row>
    <row r="3" spans="1:39" ht="13.5" customHeight="1">
      <c r="A3" s="27" t="s">
        <v>47</v>
      </c>
      <c r="B3" s="27" t="s">
        <v>64</v>
      </c>
      <c r="C3" s="18" t="s">
        <v>36</v>
      </c>
      <c r="D3" s="18" t="s">
        <v>36</v>
      </c>
      <c r="E3" s="43">
        <v>3859.0918143796057</v>
      </c>
      <c r="F3" s="43">
        <v>4084.478523534488</v>
      </c>
      <c r="G3" s="43">
        <v>4268.4392219345418</v>
      </c>
      <c r="H3" s="43">
        <v>6749.883821283941</v>
      </c>
      <c r="I3" s="43">
        <v>8067.8238398725343</v>
      </c>
      <c r="J3" s="43">
        <v>9071.0257950607447</v>
      </c>
      <c r="K3" s="43">
        <v>13484.568010622053</v>
      </c>
      <c r="L3" s="43">
        <v>16005.142363340638</v>
      </c>
      <c r="M3" s="43">
        <v>17616.927018634404</v>
      </c>
      <c r="N3" s="43">
        <v>17014.468793401047</v>
      </c>
      <c r="O3" s="43">
        <v>17983.903424616608</v>
      </c>
      <c r="P3" s="43">
        <v>19317.092507535017</v>
      </c>
      <c r="Q3" s="43">
        <v>17588.8913389763</v>
      </c>
      <c r="R3" s="43">
        <v>17767.813717055033</v>
      </c>
      <c r="S3" s="43">
        <v>19189.728070570269</v>
      </c>
      <c r="T3" s="43">
        <v>19629.75086357299</v>
      </c>
      <c r="U3" s="43">
        <v>23320.715</v>
      </c>
      <c r="V3" s="43">
        <v>27939.902000000002</v>
      </c>
      <c r="W3" s="43">
        <v>30994.247000000003</v>
      </c>
      <c r="X3" s="43">
        <v>38107.964000000007</v>
      </c>
      <c r="Y3" s="43">
        <v>40762.885000000002</v>
      </c>
      <c r="Z3" s="43">
        <v>40878.201000000001</v>
      </c>
      <c r="AA3" s="43">
        <v>41473.619999999995</v>
      </c>
      <c r="AB3" s="43">
        <v>42553.851000000002</v>
      </c>
      <c r="AC3" s="43">
        <v>43653.937999999995</v>
      </c>
      <c r="AD3" s="43">
        <v>44479.164000000004</v>
      </c>
      <c r="AE3" s="43">
        <v>45391.937999999995</v>
      </c>
      <c r="AF3" s="43">
        <v>55090.907999999996</v>
      </c>
      <c r="AG3" s="43">
        <v>61346.33</v>
      </c>
      <c r="AH3" s="43">
        <v>63498.97</v>
      </c>
      <c r="AI3" s="43">
        <v>68897.804000000004</v>
      </c>
      <c r="AJ3" s="321">
        <v>77261.320227145261</v>
      </c>
      <c r="AK3" s="320">
        <v>83330.447722038312</v>
      </c>
      <c r="AL3" s="320">
        <v>90916.460338375415</v>
      </c>
      <c r="AM3" s="320">
        <v>100077.61781964697</v>
      </c>
    </row>
    <row r="4" spans="1:39" ht="13.15" customHeight="1">
      <c r="A4" s="68" t="s">
        <v>65</v>
      </c>
      <c r="B4" s="68" t="s">
        <v>66</v>
      </c>
      <c r="C4" s="18"/>
      <c r="D4" s="1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C4" s="22"/>
      <c r="AI4" s="7"/>
      <c r="AJ4" s="323"/>
      <c r="AK4" s="323"/>
      <c r="AL4" s="323"/>
      <c r="AM4" s="323"/>
    </row>
    <row r="5" spans="1:39" ht="13.15" customHeight="1">
      <c r="A5" s="71" t="s">
        <v>67</v>
      </c>
      <c r="B5" s="71" t="s">
        <v>500</v>
      </c>
      <c r="C5" s="18" t="s">
        <v>36</v>
      </c>
      <c r="D5" s="18" t="s">
        <v>36</v>
      </c>
      <c r="E5" s="69">
        <v>1922.3594237535683</v>
      </c>
      <c r="F5" s="69">
        <v>2420.3014007833763</v>
      </c>
      <c r="G5" s="69">
        <v>2836.4535617074953</v>
      </c>
      <c r="H5" s="69">
        <v>4897.2648210847774</v>
      </c>
      <c r="I5" s="69">
        <v>5521.2859656110995</v>
      </c>
      <c r="J5" s="69">
        <v>5489.8334694947889</v>
      </c>
      <c r="K5" s="69">
        <v>8492.6009389895771</v>
      </c>
      <c r="L5" s="69">
        <v>9676.9872813516558</v>
      </c>
      <c r="M5" s="69">
        <v>10991.413263095003</v>
      </c>
      <c r="N5" s="69">
        <v>11135.228270264886</v>
      </c>
      <c r="O5" s="69">
        <v>11870.811743012679</v>
      </c>
      <c r="P5" s="69">
        <v>11758.538434641172</v>
      </c>
      <c r="Q5" s="69">
        <v>10916.02723488017</v>
      </c>
      <c r="R5" s="69">
        <v>10630.799377282081</v>
      </c>
      <c r="S5" s="69">
        <v>12002.320382858659</v>
      </c>
      <c r="T5" s="69">
        <v>12230.417331076145</v>
      </c>
      <c r="U5" s="69">
        <v>15303.929</v>
      </c>
      <c r="V5" s="69">
        <v>17787.442999999999</v>
      </c>
      <c r="W5" s="69">
        <v>18755.736000000001</v>
      </c>
      <c r="X5" s="69">
        <v>20337.691000000006</v>
      </c>
      <c r="Y5" s="69">
        <v>16124.972</v>
      </c>
      <c r="Z5" s="69">
        <v>16185.242</v>
      </c>
      <c r="AA5" s="69">
        <v>19448.069</v>
      </c>
      <c r="AB5" s="69">
        <v>20308.049000000003</v>
      </c>
      <c r="AC5" s="69">
        <v>18742.099999999999</v>
      </c>
      <c r="AD5" s="69">
        <v>19006.886000000002</v>
      </c>
      <c r="AE5" s="69">
        <v>19358.101999999999</v>
      </c>
      <c r="AF5" s="69">
        <v>25405.017</v>
      </c>
      <c r="AG5" s="69">
        <v>30858.074999999997</v>
      </c>
      <c r="AH5" s="69">
        <v>32950.542000000001</v>
      </c>
      <c r="AI5" s="69">
        <v>33017.33</v>
      </c>
      <c r="AJ5" s="324" t="s">
        <v>68</v>
      </c>
      <c r="AK5" s="324" t="s">
        <v>68</v>
      </c>
      <c r="AL5" s="324" t="s">
        <v>68</v>
      </c>
      <c r="AM5" s="324" t="s">
        <v>68</v>
      </c>
    </row>
    <row r="6" spans="1:39" ht="13.15" customHeight="1">
      <c r="A6" s="71" t="s">
        <v>69</v>
      </c>
      <c r="B6" s="71" t="s">
        <v>70</v>
      </c>
      <c r="C6" s="18" t="s">
        <v>36</v>
      </c>
      <c r="D6" s="18" t="s">
        <v>36</v>
      </c>
      <c r="E6" s="69">
        <v>1936.7323906260374</v>
      </c>
      <c r="F6" s="69">
        <v>1664.1771227511119</v>
      </c>
      <c r="G6" s="69">
        <v>1431.9856602270463</v>
      </c>
      <c r="H6" s="69">
        <v>1852.6190001991636</v>
      </c>
      <c r="I6" s="69">
        <v>2546.5378742614348</v>
      </c>
      <c r="J6" s="69">
        <v>3581.1923255659563</v>
      </c>
      <c r="K6" s="69">
        <v>4991.9670716324763</v>
      </c>
      <c r="L6" s="69">
        <v>6328.1550819889808</v>
      </c>
      <c r="M6" s="69">
        <v>6625.5137555394003</v>
      </c>
      <c r="N6" s="69">
        <v>5879.2405231361618</v>
      </c>
      <c r="O6" s="69">
        <v>6113.0916816039298</v>
      </c>
      <c r="P6" s="69">
        <v>7558.5540728938458</v>
      </c>
      <c r="Q6" s="69">
        <v>6672.8641040961293</v>
      </c>
      <c r="R6" s="69">
        <v>7137.0143397729535</v>
      </c>
      <c r="S6" s="69">
        <v>7187.4076877116104</v>
      </c>
      <c r="T6" s="69">
        <v>7399.3335324968466</v>
      </c>
      <c r="U6" s="69">
        <v>8016.7860000000001</v>
      </c>
      <c r="V6" s="69">
        <v>10152.459000000001</v>
      </c>
      <c r="W6" s="69">
        <v>12238.511</v>
      </c>
      <c r="X6" s="69">
        <v>17770.273000000001</v>
      </c>
      <c r="Y6" s="69">
        <v>24637.913</v>
      </c>
      <c r="Z6" s="69">
        <v>24692.959000000003</v>
      </c>
      <c r="AA6" s="69">
        <v>22025.550999999999</v>
      </c>
      <c r="AB6" s="69">
        <v>22245.802</v>
      </c>
      <c r="AC6" s="69">
        <v>24911.838</v>
      </c>
      <c r="AD6" s="69">
        <v>25472.277999999998</v>
      </c>
      <c r="AE6" s="69">
        <v>26033.835999999999</v>
      </c>
      <c r="AF6" s="69">
        <v>29685.891</v>
      </c>
      <c r="AG6" s="69">
        <v>30488.255000000001</v>
      </c>
      <c r="AH6" s="69">
        <v>30548.428</v>
      </c>
      <c r="AI6" s="69">
        <v>35880.474000000002</v>
      </c>
      <c r="AJ6" s="324" t="s">
        <v>68</v>
      </c>
      <c r="AK6" s="324" t="s">
        <v>68</v>
      </c>
      <c r="AL6" s="324" t="s">
        <v>68</v>
      </c>
      <c r="AM6" s="324" t="s">
        <v>68</v>
      </c>
    </row>
    <row r="7" spans="1:39" ht="13.15" customHeight="1">
      <c r="A7" s="68" t="s">
        <v>71</v>
      </c>
      <c r="B7" s="68" t="s">
        <v>72</v>
      </c>
      <c r="C7" s="18"/>
      <c r="D7" s="18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22"/>
      <c r="AD7" s="22"/>
      <c r="AE7" s="22"/>
      <c r="AF7" s="22"/>
      <c r="AG7" s="22"/>
      <c r="AH7" s="22"/>
      <c r="AI7" s="22"/>
      <c r="AJ7" s="322"/>
      <c r="AK7" s="322"/>
      <c r="AL7" s="322"/>
      <c r="AM7" s="322"/>
    </row>
    <row r="8" spans="1:39" ht="13.15" customHeight="1">
      <c r="A8" s="71" t="s">
        <v>73</v>
      </c>
      <c r="B8" s="71" t="s">
        <v>74</v>
      </c>
      <c r="C8" s="18" t="s">
        <v>36</v>
      </c>
      <c r="D8" s="18" t="s">
        <v>36</v>
      </c>
      <c r="E8" s="69">
        <v>263.42694018455819</v>
      </c>
      <c r="F8" s="69">
        <v>763.9912368054172</v>
      </c>
      <c r="G8" s="69">
        <v>494.9877182500166</v>
      </c>
      <c r="H8" s="69">
        <v>1231.9922990108212</v>
      </c>
      <c r="I8" s="69">
        <v>2402.5426541857528</v>
      </c>
      <c r="J8" s="69">
        <v>2480.9798844851625</v>
      </c>
      <c r="K8" s="69">
        <v>1737.3033260306711</v>
      </c>
      <c r="L8" s="69">
        <v>1150.8663612826131</v>
      </c>
      <c r="M8" s="69">
        <v>2410.3896966075813</v>
      </c>
      <c r="N8" s="69">
        <v>2297.4839009493458</v>
      </c>
      <c r="O8" s="69">
        <v>2325.2340171280621</v>
      </c>
      <c r="P8" s="69">
        <v>1707.0636659364004</v>
      </c>
      <c r="Q8" s="69">
        <v>391.50743543782795</v>
      </c>
      <c r="R8" s="69">
        <v>97.711710814578623</v>
      </c>
      <c r="S8" s="69">
        <v>176.52745137090884</v>
      </c>
      <c r="T8" s="69">
        <v>1009.7573524530305</v>
      </c>
      <c r="U8" s="69">
        <v>1198.4559999999999</v>
      </c>
      <c r="V8" s="69">
        <v>1672.0169999999998</v>
      </c>
      <c r="W8" s="69">
        <v>1559.3890000000001</v>
      </c>
      <c r="X8" s="69">
        <v>1526.2930000000001</v>
      </c>
      <c r="Y8" s="69">
        <v>807.99899999999991</v>
      </c>
      <c r="Z8" s="69">
        <v>288.61499999999995</v>
      </c>
      <c r="AA8" s="69">
        <v>645.76699999999994</v>
      </c>
      <c r="AB8" s="69">
        <v>821.97499999999991</v>
      </c>
      <c r="AC8" s="69">
        <v>220.61999999999998</v>
      </c>
      <c r="AD8" s="69">
        <v>1067.3910000000001</v>
      </c>
      <c r="AE8" s="69">
        <v>407.59500000000003</v>
      </c>
      <c r="AF8" s="69">
        <v>1918.4859999999999</v>
      </c>
      <c r="AG8" s="69">
        <v>2216.1710000000003</v>
      </c>
      <c r="AH8" s="69">
        <v>457.62599999999998</v>
      </c>
      <c r="AI8" s="69">
        <v>412.12899999999996</v>
      </c>
      <c r="AJ8" s="324" t="s">
        <v>68</v>
      </c>
      <c r="AK8" s="324" t="s">
        <v>68</v>
      </c>
      <c r="AL8" s="324" t="s">
        <v>68</v>
      </c>
      <c r="AM8" s="324" t="s">
        <v>68</v>
      </c>
    </row>
    <row r="9" spans="1:39" ht="13.15" customHeight="1">
      <c r="A9" s="71" t="s">
        <v>75</v>
      </c>
      <c r="B9" s="71" t="s">
        <v>76</v>
      </c>
      <c r="C9" s="18" t="s">
        <v>36</v>
      </c>
      <c r="D9" s="18" t="s">
        <v>36</v>
      </c>
      <c r="E9" s="69">
        <v>3595.6648741950476</v>
      </c>
      <c r="F9" s="69">
        <v>3320.487286729071</v>
      </c>
      <c r="G9" s="69">
        <v>3773.4515036845251</v>
      </c>
      <c r="H9" s="69">
        <v>5517.8915222731193</v>
      </c>
      <c r="I9" s="69">
        <v>5665.2811856867811</v>
      </c>
      <c r="J9" s="69">
        <v>6590.0459105755826</v>
      </c>
      <c r="K9" s="69">
        <v>11747.264684591381</v>
      </c>
      <c r="L9" s="69">
        <v>14854.276002058024</v>
      </c>
      <c r="M9" s="69">
        <v>15206.537322026821</v>
      </c>
      <c r="N9" s="69">
        <v>14716.984892451703</v>
      </c>
      <c r="O9" s="69">
        <v>15658.669407488545</v>
      </c>
      <c r="P9" s="69">
        <v>17610.028841598618</v>
      </c>
      <c r="Q9" s="69">
        <v>17197.38390353847</v>
      </c>
      <c r="R9" s="69">
        <v>17670.102006240457</v>
      </c>
      <c r="S9" s="69">
        <v>19013.200619199361</v>
      </c>
      <c r="T9" s="69">
        <v>18619.993511119959</v>
      </c>
      <c r="U9" s="69">
        <v>22122.258999999998</v>
      </c>
      <c r="V9" s="69">
        <v>26267.885000000002</v>
      </c>
      <c r="W9" s="69">
        <v>29434.858</v>
      </c>
      <c r="X9" s="69">
        <v>36581.671000000002</v>
      </c>
      <c r="Y9" s="69">
        <v>39954.885999999999</v>
      </c>
      <c r="Z9" s="69">
        <v>40589.586000000003</v>
      </c>
      <c r="AA9" s="69">
        <v>40827.853000000003</v>
      </c>
      <c r="AB9" s="69">
        <v>41731.876000000004</v>
      </c>
      <c r="AC9" s="69">
        <v>43433.317999999999</v>
      </c>
      <c r="AD9" s="69">
        <v>43411.773000000001</v>
      </c>
      <c r="AE9" s="69">
        <v>44984.342999999993</v>
      </c>
      <c r="AF9" s="69">
        <v>53172.421999999999</v>
      </c>
      <c r="AG9" s="69">
        <v>59130.159</v>
      </c>
      <c r="AH9" s="69">
        <v>63041.343999999997</v>
      </c>
      <c r="AI9" s="69">
        <v>68485.675000000003</v>
      </c>
      <c r="AJ9" s="324" t="s">
        <v>68</v>
      </c>
      <c r="AK9" s="324" t="s">
        <v>68</v>
      </c>
      <c r="AL9" s="324" t="s">
        <v>68</v>
      </c>
      <c r="AM9" s="324" t="s">
        <v>68</v>
      </c>
    </row>
    <row r="10" spans="1:39" ht="13.15" customHeight="1">
      <c r="A10" s="70"/>
      <c r="B10" s="70"/>
      <c r="C10" s="18"/>
      <c r="D10" s="1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22"/>
      <c r="AE10" s="22"/>
      <c r="AF10" s="22"/>
      <c r="AG10" s="22"/>
      <c r="AH10" s="22"/>
      <c r="AI10" s="22"/>
      <c r="AJ10" s="323"/>
      <c r="AK10" s="323"/>
      <c r="AL10" s="324"/>
      <c r="AM10" s="324"/>
    </row>
    <row r="11" spans="1:39" ht="13.15" customHeight="1">
      <c r="A11" s="27" t="s">
        <v>47</v>
      </c>
      <c r="B11" s="27" t="s">
        <v>64</v>
      </c>
      <c r="C11" s="20" t="s">
        <v>38</v>
      </c>
      <c r="D11" s="18" t="s">
        <v>39</v>
      </c>
      <c r="E11" s="72">
        <f>E3/'1. Základné ukazovatele'!E$17*100</f>
        <v>28.261796689659356</v>
      </c>
      <c r="F11" s="72">
        <f>F3/'1. Základné ukazovatele'!F$17*100</f>
        <v>24.825883747360511</v>
      </c>
      <c r="G11" s="72">
        <f>G3/'1. Základné ukazovatele'!G$17*100</f>
        <v>27.495035054073213</v>
      </c>
      <c r="H11" s="72">
        <f>H3/'1. Základné ukazovatele'!H$17*100</f>
        <v>39.198386864446398</v>
      </c>
      <c r="I11" s="72">
        <f>I3/'1. Základné ukazovatele'!I$17*100</f>
        <v>41.52721275632102</v>
      </c>
      <c r="J11" s="72">
        <f>J3/'1. Základné ukazovatele'!J$17*100</f>
        <v>44.431835434965151</v>
      </c>
      <c r="K11" s="72">
        <f>K3/'1. Základné ukazovatele'!K$17*100</f>
        <v>69.020668529569804</v>
      </c>
      <c r="L11" s="72">
        <f>L3/'1. Základné ukazovatele'!L$17*100</f>
        <v>71.551828739128226</v>
      </c>
      <c r="M11" s="72">
        <f>M3/'1. Základné ukazovatele'!M$17*100</f>
        <v>73.805796645207039</v>
      </c>
      <c r="N11" s="72">
        <f>N3/'1. Základné ukazovatele'!N$17*100</f>
        <v>64.693059749892768</v>
      </c>
      <c r="O11" s="72">
        <f>O3/'1. Základné ukazovatele'!O$17*100</f>
        <v>60.098393684744437</v>
      </c>
      <c r="P11" s="72">
        <f>P3/'1. Základné ukazovatele'!P$17*100</f>
        <v>55.792014959637172</v>
      </c>
      <c r="Q11" s="72">
        <f>Q3/'1. Základné ukazovatele'!Q$17*100</f>
        <v>44.824224800333084</v>
      </c>
      <c r="R11" s="72">
        <f>R3/'1. Základné ukazovatele'!R$17*100</f>
        <v>38.97134084281241</v>
      </c>
      <c r="S11" s="72">
        <f>S3/'1. Základné ukazovatele'!S$17*100</f>
        <v>34.051690578727715</v>
      </c>
      <c r="T11" s="72">
        <f>T3/'1. Základné ukazovatele'!T$17*100</f>
        <v>29.712604273300386</v>
      </c>
      <c r="U11" s="72">
        <f>U3/'1. Základné ukazovatele'!U$17*100</f>
        <v>36.407272801072828</v>
      </c>
      <c r="V11" s="72">
        <f>V3/'1. Základné ukazovatele'!V$17*100</f>
        <v>40.653635341141076</v>
      </c>
      <c r="W11" s="72">
        <f>W3/'1. Základné ukazovatele'!W$17*100</f>
        <v>43.270226652426729</v>
      </c>
      <c r="X11" s="72">
        <f>X3/'1. Základné ukazovatele'!X$17*100</f>
        <v>51.687514580699769</v>
      </c>
      <c r="Y11" s="72">
        <f>Y3/'1. Základné ukazovatele'!Y$17*100</f>
        <v>54.610678606213334</v>
      </c>
      <c r="Z11" s="72">
        <f>Z3/'1. Základné ukazovatele'!Z$17*100</f>
        <v>53.392075473176746</v>
      </c>
      <c r="AA11" s="72">
        <f>AA3/'1. Základné ukazovatele'!AA$17*100</f>
        <v>51.599314723369936</v>
      </c>
      <c r="AB11" s="72">
        <f>AB3/'1. Základné ukazovatele'!AB$17*100</f>
        <v>52.135526625305062</v>
      </c>
      <c r="AC11" s="72">
        <f>AC3/'1. Základné ukazovatele'!AC$17*100</f>
        <v>51.381511857288807</v>
      </c>
      <c r="AD11" s="72">
        <f>AD3/'1. Základné ukazovatele'!AD$17*100</f>
        <v>49.270252636639469</v>
      </c>
      <c r="AE11" s="72">
        <f>AE3/'1. Základné ukazovatele'!AE$17*100</f>
        <v>48.009664983209497</v>
      </c>
      <c r="AF11" s="72">
        <f>AF3/'1. Základné ukazovatele'!AF$17*100</f>
        <v>58.408139897328894</v>
      </c>
      <c r="AG11" s="72">
        <f>AG3/'1. Základné ukazovatele'!AG$17*100</f>
        <v>60.167055708120834</v>
      </c>
      <c r="AH11" s="72">
        <f>AH3/'1. Základné ukazovatele'!AH$17*100</f>
        <v>57.679877843845773</v>
      </c>
      <c r="AI11" s="72">
        <f>AI3/'1. Základné ukazovatele'!AI$17*100</f>
        <v>56.051432285840505</v>
      </c>
      <c r="AJ11" s="325">
        <v>58.886239114790463</v>
      </c>
      <c r="AK11" s="325">
        <v>59.56371691863874</v>
      </c>
      <c r="AL11" s="325">
        <v>61.719800685787284</v>
      </c>
      <c r="AM11" s="325">
        <v>65.776323112199179</v>
      </c>
    </row>
    <row r="12" spans="1:39" ht="13.15" customHeight="1">
      <c r="A12" s="68" t="s">
        <v>65</v>
      </c>
      <c r="B12" s="68" t="s">
        <v>66</v>
      </c>
      <c r="C12" s="20"/>
      <c r="D12" s="18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22"/>
      <c r="AD12" s="22"/>
      <c r="AE12" s="22"/>
      <c r="AF12" s="22"/>
      <c r="AG12" s="22"/>
      <c r="AH12" s="22"/>
      <c r="AI12" s="22"/>
      <c r="AJ12" s="323"/>
      <c r="AK12" s="323"/>
      <c r="AL12" s="322"/>
      <c r="AM12" s="322"/>
    </row>
    <row r="13" spans="1:39" ht="13.15" customHeight="1">
      <c r="A13" s="71" t="s">
        <v>67</v>
      </c>
      <c r="B13" s="71" t="s">
        <v>500</v>
      </c>
      <c r="C13" s="20" t="s">
        <v>38</v>
      </c>
      <c r="D13" s="18" t="s">
        <v>39</v>
      </c>
      <c r="E13" s="72">
        <f>E5/'1. Základné ukazovatele'!E$17*100</f>
        <v>14.078268621682986</v>
      </c>
      <c r="F13" s="72">
        <f>F5/'1. Základné ukazovatele'!F$17*100</f>
        <v>14.710842733829974</v>
      </c>
      <c r="G13" s="72">
        <f>G5/'1. Základné ukazovatele'!G$17*100</f>
        <v>18.270938404753132</v>
      </c>
      <c r="H13" s="72">
        <f>H5/'1. Základné ukazovatele'!H$17*100</f>
        <v>28.439731129773737</v>
      </c>
      <c r="I13" s="72">
        <f>I5/'1. Základné ukazovatele'!I$17*100</f>
        <v>28.419512068330434</v>
      </c>
      <c r="J13" s="72">
        <f>J5/'1. Základné ukazovatele'!J$17*100</f>
        <v>26.89038514417793</v>
      </c>
      <c r="K13" s="72">
        <f>K5/'1. Základné ukazovatele'!K$17*100</f>
        <v>43.469319439983508</v>
      </c>
      <c r="L13" s="72">
        <f>L5/'1. Základné ukazovatele'!L$17*100</f>
        <v>43.261479401266314</v>
      </c>
      <c r="M13" s="72">
        <f>M5/'1. Základné ukazovatele'!M$17*100</f>
        <v>46.048326775795701</v>
      </c>
      <c r="N13" s="72">
        <f>N5/'1. Základné ukazovatele'!N$17*100</f>
        <v>42.338788037645529</v>
      </c>
      <c r="O13" s="72">
        <f>O5/'1. Základné ukazovatele'!O$17*100</f>
        <v>39.669736911093999</v>
      </c>
      <c r="P13" s="72">
        <f>P5/'1. Základné ukazovatele'!P$17*100</f>
        <v>33.961247117964071</v>
      </c>
      <c r="Q13" s="72">
        <f>Q5/'1. Základné ukazovatele'!Q$17*100</f>
        <v>27.81883458558595</v>
      </c>
      <c r="R13" s="72">
        <f>R5/'1. Základné ukazovatele'!R$17*100</f>
        <v>23.317247274263206</v>
      </c>
      <c r="S13" s="72">
        <f>S5/'1. Základné ukazovatele'!S$17*100</f>
        <v>21.297816123337824</v>
      </c>
      <c r="T13" s="72">
        <f>T5/'1. Základné ukazovatele'!T$17*100</f>
        <v>18.512591055342355</v>
      </c>
      <c r="U13" s="72">
        <f>U5/'1. Základné ukazovatele'!U$17*100</f>
        <v>23.891819698977912</v>
      </c>
      <c r="V13" s="72">
        <f>V5/'1. Základné ukazovatele'!V$17*100</f>
        <v>25.881415810740222</v>
      </c>
      <c r="W13" s="72">
        <f>W5/'1. Základné ukazovatele'!W$17*100</f>
        <v>26.18437375662262</v>
      </c>
      <c r="X13" s="72">
        <f>X5/'1. Základné ukazovatele'!X$17*100</f>
        <v>27.584908501022692</v>
      </c>
      <c r="Y13" s="72">
        <f>Y5/'1. Základné ukazovatele'!Y$17*100</f>
        <v>21.602878781180209</v>
      </c>
      <c r="Z13" s="72">
        <f>Z5/'1. Základné ukazovatele'!Z$17*100</f>
        <v>21.139963141128206</v>
      </c>
      <c r="AA13" s="72">
        <f>AA5/'1. Základné ukazovatele'!AA$17*100</f>
        <v>24.196273030731692</v>
      </c>
      <c r="AB13" s="72">
        <f>AB5/'1. Základné ukazovatele'!AB$17*100</f>
        <v>24.880728875689769</v>
      </c>
      <c r="AC13" s="72">
        <f>AC5/'1. Základné ukazovatele'!AC$17*100</f>
        <v>22.059806686409196</v>
      </c>
      <c r="AD13" s="72">
        <f>AD5/'1. Základné ukazovatele'!AD$17*100</f>
        <v>21.054219343146958</v>
      </c>
      <c r="AE13" s="72">
        <f>AE5/'1. Základné ukazovatele'!AE$17*100</f>
        <v>20.474472619582748</v>
      </c>
      <c r="AF13" s="72">
        <f>AF5/'1. Základné ukazovatele'!AF$17*100</f>
        <v>26.934749142817154</v>
      </c>
      <c r="AG13" s="72">
        <f>AG5/'1. Základné ukazovatele'!AG$17*100</f>
        <v>30.264883287563748</v>
      </c>
      <c r="AH13" s="72">
        <f>AH5/'1. Základné ukazovatele'!AH$17*100</f>
        <v>29.930930178056581</v>
      </c>
      <c r="AI13" s="72">
        <f>AI5/'1. Základné ukazovatele'!AI$17*100</f>
        <v>26.861068558211965</v>
      </c>
      <c r="AJ13" s="324" t="s">
        <v>68</v>
      </c>
      <c r="AK13" s="324" t="s">
        <v>68</v>
      </c>
      <c r="AL13" s="324" t="s">
        <v>68</v>
      </c>
      <c r="AM13" s="324" t="s">
        <v>68</v>
      </c>
    </row>
    <row r="14" spans="1:39" ht="13.15" customHeight="1">
      <c r="A14" s="71" t="s">
        <v>69</v>
      </c>
      <c r="B14" s="71" t="s">
        <v>70</v>
      </c>
      <c r="C14" s="20" t="s">
        <v>38</v>
      </c>
      <c r="D14" s="18" t="s">
        <v>39</v>
      </c>
      <c r="E14" s="72">
        <f>E6/'1. Základné ukazovatele'!E$17*100</f>
        <v>14.18352806797637</v>
      </c>
      <c r="F14" s="72">
        <f>F6/'1. Základné ukazovatele'!F$17*100</f>
        <v>10.115041013530538</v>
      </c>
      <c r="G14" s="72">
        <f>G6/'1. Základné ukazovatele'!G$17*100</f>
        <v>9.2240966493200798</v>
      </c>
      <c r="H14" s="72">
        <f>H6/'1. Základné ukazovatele'!H$17*100</f>
        <v>10.758655734672667</v>
      </c>
      <c r="I14" s="72">
        <f>I6/'1. Základné ukazovatele'!I$17*100</f>
        <v>13.107700687990583</v>
      </c>
      <c r="J14" s="72">
        <f>J6/'1. Základné ukazovatele'!J$17*100</f>
        <v>17.541450290787225</v>
      </c>
      <c r="K14" s="72">
        <f>K6/'1. Základné ukazovatele'!K$17*100</f>
        <v>25.551349089586306</v>
      </c>
      <c r="L14" s="72">
        <f>L6/'1. Základné ukazovatele'!L$17*100</f>
        <v>28.290349337861919</v>
      </c>
      <c r="M14" s="72">
        <f>M6/'1. Základné ukazovatele'!M$17*100</f>
        <v>27.757469869411338</v>
      </c>
      <c r="N14" s="72">
        <f>N6/'1. Základné ukazovatele'!N$17*100</f>
        <v>22.354271712247247</v>
      </c>
      <c r="O14" s="72">
        <f>O6/'1. Základné ukazovatele'!O$17*100</f>
        <v>20.428656773650435</v>
      </c>
      <c r="P14" s="72">
        <f>P6/'1. Základné ukazovatele'!P$17*100</f>
        <v>21.830767841673104</v>
      </c>
      <c r="Q14" s="72">
        <f>Q6/'1. Základné ukazovatele'!Q$17*100</f>
        <v>17.005390214747131</v>
      </c>
      <c r="R14" s="72">
        <f>R6/'1. Základné ukazovatele'!R$17*100</f>
        <v>15.654093568549204</v>
      </c>
      <c r="S14" s="72">
        <f>S6/'1. Základné ukazovatele'!S$17*100</f>
        <v>12.7538744553899</v>
      </c>
      <c r="T14" s="72">
        <f>T6/'1. Základné ukazovatele'!T$17*100</f>
        <v>11.200013217958034</v>
      </c>
      <c r="U14" s="72">
        <f>U6/'1. Základné ukazovatele'!U$17*100</f>
        <v>12.515453102094915</v>
      </c>
      <c r="V14" s="72">
        <f>V6/'1. Základné ukazovatele'!V$17*100</f>
        <v>14.772219530400852</v>
      </c>
      <c r="W14" s="72">
        <f>W6/'1. Základné ukazovatele'!W$17*100</f>
        <v>17.085852895804106</v>
      </c>
      <c r="X14" s="72">
        <f>X6/'1. Základné ukazovatele'!X$17*100</f>
        <v>24.102606079677081</v>
      </c>
      <c r="Y14" s="72">
        <f>Y6/'1. Základné ukazovatele'!Y$17*100</f>
        <v>33.007799825033125</v>
      </c>
      <c r="Z14" s="72">
        <f>Z6/'1. Základné ukazovatele'!Z$17*100</f>
        <v>32.25211233204854</v>
      </c>
      <c r="AA14" s="72">
        <f>AA6/'1. Základné ukazovatele'!AA$17*100</f>
        <v>27.403041692638254</v>
      </c>
      <c r="AB14" s="72">
        <f>AB6/'1. Základné ukazovatele'!AB$17*100</f>
        <v>27.254797749615296</v>
      </c>
      <c r="AC14" s="72">
        <f>AC6/'1. Základné ukazovatele'!AC$17*100</f>
        <v>29.321705170879614</v>
      </c>
      <c r="AD14" s="72">
        <f>AD6/'1. Základné ukazovatele'!AD$17*100</f>
        <v>28.216033293492504</v>
      </c>
      <c r="AE14" s="72">
        <f>AE6/'1. Základné ukazovatele'!AE$17*100</f>
        <v>27.535192363626749</v>
      </c>
      <c r="AF14" s="72">
        <f>AF6/'1. Základné ukazovatele'!AF$17*100</f>
        <v>31.473390754511737</v>
      </c>
      <c r="AG14" s="72">
        <f>AG6/'1. Základné ukazovatele'!AG$17*100</f>
        <v>29.902172420557083</v>
      </c>
      <c r="AH14" s="72">
        <f>AH6/'1. Základné ukazovatele'!AH$17*100</f>
        <v>27.748947665789192</v>
      </c>
      <c r="AI14" s="72">
        <f>AI6/'1. Základné ukazovatele'!AI$17*100</f>
        <v>29.190363727628544</v>
      </c>
      <c r="AJ14" s="324" t="s">
        <v>68</v>
      </c>
      <c r="AK14" s="324" t="s">
        <v>68</v>
      </c>
      <c r="AL14" s="324" t="s">
        <v>68</v>
      </c>
      <c r="AM14" s="324" t="s">
        <v>68</v>
      </c>
    </row>
    <row r="15" spans="1:39" ht="13.15" customHeight="1">
      <c r="A15" s="68" t="s">
        <v>71</v>
      </c>
      <c r="B15" s="68" t="s">
        <v>72</v>
      </c>
      <c r="C15" s="20"/>
      <c r="D15" s="20"/>
      <c r="E15" s="69"/>
      <c r="F15" s="69"/>
      <c r="G15" s="6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322"/>
      <c r="AK15" s="322"/>
      <c r="AL15" s="325"/>
      <c r="AM15" s="325"/>
    </row>
    <row r="16" spans="1:39" ht="13.15" customHeight="1">
      <c r="A16" s="71" t="s">
        <v>73</v>
      </c>
      <c r="B16" s="71" t="s">
        <v>74</v>
      </c>
      <c r="C16" s="20" t="s">
        <v>38</v>
      </c>
      <c r="D16" s="18" t="s">
        <v>39</v>
      </c>
      <c r="E16" s="72">
        <f>E8/'1. Základné ukazovatele'!E$17*100</f>
        <v>1.9291892974233105</v>
      </c>
      <c r="F16" s="72">
        <f>F8/'1. Základné ukazovatele'!F$17*100</f>
        <v>4.6436179109887084</v>
      </c>
      <c r="G16" s="72">
        <f>G8/'1. Základné ukazovatele'!G$17*100</f>
        <v>3.1884499127181507</v>
      </c>
      <c r="H16" s="72">
        <f>H8/'1. Základné ukazovatele'!H$17*100</f>
        <v>7.1545099188772303</v>
      </c>
      <c r="I16" s="72">
        <f>I8/'1. Základné ukazovatele'!I$17*100</f>
        <v>12.366519390696594</v>
      </c>
      <c r="J16" s="72">
        <f>J8/'1. Základné ukazovatele'!J$17*100</f>
        <v>12.152373109216299</v>
      </c>
      <c r="K16" s="72">
        <f>K8/'1. Základné ukazovatele'!K$17*100</f>
        <v>8.8923751140434621</v>
      </c>
      <c r="L16" s="72">
        <f>L8/'1. Základné ukazovatele'!L$17*100</f>
        <v>5.145008455078159</v>
      </c>
      <c r="M16" s="72">
        <f>M8/'1. Základné ukazovatele'!M$17*100</f>
        <v>10.0982839740067</v>
      </c>
      <c r="N16" s="72">
        <f>N8/'1. Základné ukazovatele'!N$17*100</f>
        <v>8.7355805863406335</v>
      </c>
      <c r="O16" s="72">
        <f>O8/'1. Základné ukazovatele'!O$17*100</f>
        <v>7.7704392684427015</v>
      </c>
      <c r="P16" s="72">
        <f>P8/'1. Základné ukazovatele'!P$17*100</f>
        <v>4.930375601288147</v>
      </c>
      <c r="Q16" s="72">
        <f>Q8/'1. Základné ukazovatele'!Q$17*100</f>
        <v>0.99773299856479014</v>
      </c>
      <c r="R16" s="72">
        <f>R8/'1. Základné ukazovatele'!R$17*100</f>
        <v>0.21431766716656131</v>
      </c>
      <c r="S16" s="72">
        <f>S8/'1. Základné ukazovatele'!S$17*100</f>
        <v>0.31324352959186874</v>
      </c>
      <c r="T16" s="72">
        <f>T8/'1. Základné ukazovatele'!T$17*100</f>
        <v>1.5284208563832666</v>
      </c>
      <c r="U16" s="72">
        <f>U8/'1. Základné ukazovatele'!U$17*100</f>
        <v>1.8709767059921847</v>
      </c>
      <c r="V16" s="72">
        <f>V8/'1. Základné ukazovatele'!V$17*100</f>
        <v>2.4328492419976517</v>
      </c>
      <c r="W16" s="72">
        <f>W8/'1. Základné ukazovatele'!W$17*100</f>
        <v>2.1770206409370445</v>
      </c>
      <c r="X16" s="72">
        <f>X8/'1. Základné ukazovatele'!X$17*100</f>
        <v>2.0701786033995409</v>
      </c>
      <c r="Y16" s="72">
        <f>Y8/'1. Základné ukazovatele'!Y$17*100</f>
        <v>1.0824889774887563</v>
      </c>
      <c r="Z16" s="72">
        <f>Z8/'1. Základné ukazovatele'!Z$17*100</f>
        <v>0.37696751534371348</v>
      </c>
      <c r="AA16" s="72">
        <f>AA8/'1. Základné ukazovatele'!AA$17*100</f>
        <v>0.80342961793463985</v>
      </c>
      <c r="AB16" s="72">
        <f>AB8/'1. Základné ukazovatele'!AB$17*100</f>
        <v>1.0070557303458887</v>
      </c>
      <c r="AC16" s="72">
        <f>AC8/'1. Základné ukazovatele'!AC$17*100</f>
        <v>0.25967391867269929</v>
      </c>
      <c r="AD16" s="72">
        <f>AD8/'1. Základné ukazovatele'!AD$17*100</f>
        <v>1.1823653932001787</v>
      </c>
      <c r="AE16" s="72">
        <f>AE8/'1. Základné ukazovatele'!AE$17*100</f>
        <v>0.43110076945450704</v>
      </c>
      <c r="AF16" s="72">
        <f>AF8/'1. Základné ukazovatele'!AF$17*100</f>
        <v>2.0340052968280524</v>
      </c>
      <c r="AG16" s="72">
        <f>AG8/'1. Základné ukazovatele'!AG$17*100</f>
        <v>2.1735690466849746</v>
      </c>
      <c r="AH16" s="72">
        <f>AH8/'1. Základné ukazovatele'!AH$17*100</f>
        <v>0.41568881791575146</v>
      </c>
      <c r="AI16" s="72">
        <f>AI8/'1. Základné ukazovatele'!AI$17*100</f>
        <v>0.33528529786713029</v>
      </c>
      <c r="AJ16" s="324" t="s">
        <v>68</v>
      </c>
      <c r="AK16" s="324" t="s">
        <v>68</v>
      </c>
      <c r="AL16" s="324" t="s">
        <v>68</v>
      </c>
      <c r="AM16" s="324" t="s">
        <v>68</v>
      </c>
    </row>
    <row r="17" spans="1:39" ht="13.15" customHeight="1">
      <c r="A17" s="71" t="s">
        <v>75</v>
      </c>
      <c r="B17" s="71" t="s">
        <v>76</v>
      </c>
      <c r="C17" s="20" t="s">
        <v>38</v>
      </c>
      <c r="D17" s="18" t="s">
        <v>39</v>
      </c>
      <c r="E17" s="72">
        <f>E9/'1. Základné ukazovatele'!E$17*100</f>
        <v>26.332607392236046</v>
      </c>
      <c r="F17" s="72">
        <f>F9/'1. Základné ukazovatele'!F$17*100</f>
        <v>20.182265836371805</v>
      </c>
      <c r="G17" s="72">
        <f>G9/'1. Základné ukazovatele'!G$17*100</f>
        <v>24.306585141355061</v>
      </c>
      <c r="H17" s="72">
        <f>H9/'1. Základné ukazovatele'!H$17*100</f>
        <v>32.043876945569167</v>
      </c>
      <c r="I17" s="72">
        <f>I9/'1. Základné ukazovatele'!I$17*100</f>
        <v>29.160693365624425</v>
      </c>
      <c r="J17" s="72">
        <f>J9/'1. Základné ukazovatele'!J$17*100</f>
        <v>32.279462325748852</v>
      </c>
      <c r="K17" s="72">
        <f>K9/'1. Základné ukazovatele'!K$17*100</f>
        <v>60.128293415526336</v>
      </c>
      <c r="L17" s="72">
        <f>L9/'1. Základné ukazovatele'!L$17*100</f>
        <v>66.40682028405007</v>
      </c>
      <c r="M17" s="72">
        <f>M9/'1. Základné ukazovatele'!M$17*100</f>
        <v>63.707512671200341</v>
      </c>
      <c r="N17" s="72">
        <f>N9/'1. Základné ukazovatele'!N$17*100</f>
        <v>55.957479163552136</v>
      </c>
      <c r="O17" s="72">
        <f>O9/'1. Základné ukazovatele'!O$17*100</f>
        <v>52.327954416301722</v>
      </c>
      <c r="P17" s="72">
        <f>P9/'1. Základné ukazovatele'!P$17*100</f>
        <v>50.861639358349031</v>
      </c>
      <c r="Q17" s="72">
        <f>Q9/'1. Základné ukazovatele'!Q$17*100</f>
        <v>43.826491801768292</v>
      </c>
      <c r="R17" s="72">
        <f>R9/'1. Základné ukazovatele'!R$17*100</f>
        <v>38.757023175645848</v>
      </c>
      <c r="S17" s="72">
        <f>S9/'1. Základné ukazovatele'!S$17*100</f>
        <v>33.73844704913585</v>
      </c>
      <c r="T17" s="72">
        <f>T9/'1. Základné ukazovatele'!T$17*100</f>
        <v>28.184183416917119</v>
      </c>
      <c r="U17" s="72">
        <f>U9/'1. Základné ukazovatele'!U$17*100</f>
        <v>34.536296095080637</v>
      </c>
      <c r="V17" s="72">
        <f>V9/'1. Základné ukazovatele'!V$17*100</f>
        <v>38.220786099143425</v>
      </c>
      <c r="W17" s="72">
        <f>W9/'1. Základné ukazovatele'!W$17*100</f>
        <v>41.093206011489677</v>
      </c>
      <c r="X17" s="72">
        <f>X9/'1. Základné ukazovatele'!X$17*100</f>
        <v>49.617335977300229</v>
      </c>
      <c r="Y17" s="72">
        <f>Y9/'1. Základné ukazovatele'!Y$17*100</f>
        <v>53.528189628724576</v>
      </c>
      <c r="Z17" s="72">
        <f>Z9/'1. Základné ukazovatele'!Z$17*100</f>
        <v>53.015107957833031</v>
      </c>
      <c r="AA17" s="72">
        <f>AA9/'1. Základné ukazovatele'!AA$17*100</f>
        <v>50.79588510543531</v>
      </c>
      <c r="AB17" s="72">
        <f>AB9/'1. Základné ukazovatele'!AB$17*100</f>
        <v>51.128470894959179</v>
      </c>
      <c r="AC17" s="72">
        <f>AC9/'1. Základné ukazovatele'!AC$17*100</f>
        <v>51.12183793861611</v>
      </c>
      <c r="AD17" s="72">
        <f>AD9/'1. Základné ukazovatele'!AD$17*100</f>
        <v>48.087887243439283</v>
      </c>
      <c r="AE17" s="72">
        <f>AE9/'1. Základné ukazovatele'!AE$17*100</f>
        <v>47.57856421375498</v>
      </c>
      <c r="AF17" s="72">
        <f>AF9/'1. Základné ukazovatele'!AF$17*100</f>
        <v>56.374134600500838</v>
      </c>
      <c r="AG17" s="72">
        <f>AG9/'1. Základné ukazovatele'!AG$17*100</f>
        <v>57.993486661435853</v>
      </c>
      <c r="AH17" s="72">
        <f>AH9/'1. Základné ukazovatele'!AH$17*100</f>
        <v>57.264189025930023</v>
      </c>
      <c r="AI17" s="72">
        <f>AI9/'1. Základné ukazovatele'!AI$17*100</f>
        <v>55.716146987973381</v>
      </c>
      <c r="AJ17" s="324" t="s">
        <v>68</v>
      </c>
      <c r="AK17" s="324" t="s">
        <v>68</v>
      </c>
      <c r="AL17" s="324" t="s">
        <v>68</v>
      </c>
      <c r="AM17" s="324" t="s">
        <v>68</v>
      </c>
    </row>
    <row r="18" spans="1:39" ht="13.15" customHeight="1">
      <c r="A18" s="70"/>
      <c r="B18" s="70"/>
      <c r="C18" s="20"/>
      <c r="D18" s="20"/>
      <c r="E18" s="69"/>
      <c r="F18" s="69"/>
      <c r="G18" s="69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2"/>
      <c r="AD18" s="22"/>
      <c r="AE18" s="22"/>
      <c r="AF18" s="22"/>
      <c r="AG18" s="22"/>
      <c r="AH18" s="22"/>
      <c r="AI18" s="22"/>
      <c r="AJ18" s="323"/>
      <c r="AK18" s="323"/>
      <c r="AL18" s="322"/>
      <c r="AM18" s="322"/>
    </row>
    <row r="19" spans="1:39" ht="13.15" customHeight="1">
      <c r="A19" s="27" t="s">
        <v>49</v>
      </c>
      <c r="B19" s="27" t="s">
        <v>50</v>
      </c>
      <c r="C19" s="20" t="s">
        <v>36</v>
      </c>
      <c r="D19" s="18" t="s">
        <v>36</v>
      </c>
      <c r="E19" s="69" t="s">
        <v>51</v>
      </c>
      <c r="F19" s="69" t="s">
        <v>51</v>
      </c>
      <c r="G19" s="69" t="s">
        <v>51</v>
      </c>
      <c r="H19" s="69" t="s">
        <v>51</v>
      </c>
      <c r="I19" s="69" t="s">
        <v>51</v>
      </c>
      <c r="J19" s="69" t="s">
        <v>51</v>
      </c>
      <c r="K19" s="69" t="s">
        <v>51</v>
      </c>
      <c r="L19" s="69" t="s">
        <v>51</v>
      </c>
      <c r="M19" s="69" t="s">
        <v>51</v>
      </c>
      <c r="N19" s="69">
        <f t="shared" ref="N19:AL19" si="0">N3-N33</f>
        <v>13162.468793401047</v>
      </c>
      <c r="O19" s="69">
        <f t="shared" si="0"/>
        <v>13879.003424616609</v>
      </c>
      <c r="P19" s="69">
        <f t="shared" si="0"/>
        <v>14996.192507535017</v>
      </c>
      <c r="Q19" s="69">
        <f t="shared" si="0"/>
        <v>15104.2913389763</v>
      </c>
      <c r="R19" s="69">
        <f t="shared" si="0"/>
        <v>15248.613717055032</v>
      </c>
      <c r="S19" s="69">
        <f t="shared" si="0"/>
        <v>15334.428070570269</v>
      </c>
      <c r="T19" s="69">
        <f t="shared" si="0"/>
        <v>15500.050863572989</v>
      </c>
      <c r="U19" s="69">
        <f t="shared" si="0"/>
        <v>20312.915000000001</v>
      </c>
      <c r="V19" s="69">
        <f t="shared" si="0"/>
        <v>25228.702000000001</v>
      </c>
      <c r="W19" s="69">
        <f t="shared" si="0"/>
        <v>29144.247000000003</v>
      </c>
      <c r="X19" s="69">
        <f t="shared" si="0"/>
        <v>33173.864000000009</v>
      </c>
      <c r="Y19" s="69">
        <f t="shared" si="0"/>
        <v>35596.985000000001</v>
      </c>
      <c r="Z19" s="69">
        <f t="shared" si="0"/>
        <v>37800.701000000001</v>
      </c>
      <c r="AA19" s="69">
        <f t="shared" si="0"/>
        <v>37918.219999999994</v>
      </c>
      <c r="AB19" s="69">
        <f t="shared" si="0"/>
        <v>38187.851000000002</v>
      </c>
      <c r="AC19" s="69">
        <f t="shared" si="0"/>
        <v>38784.137999999992</v>
      </c>
      <c r="AD19" s="69">
        <f t="shared" si="0"/>
        <v>39016.564000000006</v>
      </c>
      <c r="AE19" s="69">
        <f t="shared" si="0"/>
        <v>40768.937999999995</v>
      </c>
      <c r="AF19" s="69">
        <f t="shared" si="0"/>
        <v>45769.207999999999</v>
      </c>
      <c r="AG19" s="69">
        <f t="shared" si="0"/>
        <v>49866.93</v>
      </c>
      <c r="AH19" s="69">
        <f t="shared" si="0"/>
        <v>52357.17</v>
      </c>
      <c r="AI19" s="69">
        <f t="shared" si="0"/>
        <v>59389.004000000001</v>
      </c>
      <c r="AJ19" s="324">
        <f t="shared" si="0"/>
        <v>65706.420505500908</v>
      </c>
      <c r="AK19" s="324">
        <f t="shared" si="0"/>
        <v>74642.159499745132</v>
      </c>
      <c r="AL19" s="324">
        <f t="shared" si="0"/>
        <v>81463.294571831444</v>
      </c>
      <c r="AM19" s="324">
        <f t="shared" ref="AM19" si="1">AM3-AM33</f>
        <v>88048.073650520848</v>
      </c>
    </row>
    <row r="20" spans="1:39" ht="13.15" customHeight="1">
      <c r="A20" s="27" t="s">
        <v>49</v>
      </c>
      <c r="B20" s="27" t="s">
        <v>50</v>
      </c>
      <c r="C20" s="20" t="s">
        <v>38</v>
      </c>
      <c r="D20" s="18" t="s">
        <v>39</v>
      </c>
      <c r="E20" s="69" t="s">
        <v>51</v>
      </c>
      <c r="F20" s="69" t="s">
        <v>51</v>
      </c>
      <c r="G20" s="69" t="s">
        <v>51</v>
      </c>
      <c r="H20" s="69" t="s">
        <v>51</v>
      </c>
      <c r="I20" s="69" t="s">
        <v>51</v>
      </c>
      <c r="J20" s="69" t="s">
        <v>51</v>
      </c>
      <c r="K20" s="69" t="s">
        <v>51</v>
      </c>
      <c r="L20" s="69" t="s">
        <v>51</v>
      </c>
      <c r="M20" s="69" t="s">
        <v>51</v>
      </c>
      <c r="N20" s="72" t="s">
        <v>51</v>
      </c>
      <c r="O20" s="72">
        <f>O19/'1. Základné ukazovatele'!O17*100</f>
        <v>46.380687889081408</v>
      </c>
      <c r="P20" s="72">
        <f>P19/'1. Základné ukazovatele'!P17*100</f>
        <v>43.312304705878155</v>
      </c>
      <c r="Q20" s="72">
        <f>Q19/'1. Základné ukazovatele'!Q17*100</f>
        <v>38.492372110327807</v>
      </c>
      <c r="R20" s="72">
        <f>R19/'1. Základné ukazovatele'!R17*100</f>
        <v>33.445810047936106</v>
      </c>
      <c r="S20" s="72">
        <f>S19/'1. Základné ukazovatele'!S17*100</f>
        <v>27.210557541021902</v>
      </c>
      <c r="T20" s="72">
        <f>T19/'1. Základné ukazovatele'!T17*100</f>
        <v>23.461677161680683</v>
      </c>
      <c r="U20" s="72">
        <f>U19/'1. Základné ukazovatele'!U17*100</f>
        <v>31.711627957805078</v>
      </c>
      <c r="V20" s="72">
        <f>V19/'1. Základné ukazovatele'!V17*100</f>
        <v>36.70873474210169</v>
      </c>
      <c r="W20" s="72">
        <f>W19/'1. Základné ukazovatele'!W17*100</f>
        <v>40.68749188532658</v>
      </c>
      <c r="X20" s="72">
        <f>X19/'1. Základné ukazovatele'!X17*100</f>
        <v>44.995176840152133</v>
      </c>
      <c r="Y20" s="72">
        <f>Y19/'1. Základné ukazovatele'!Y17*100</f>
        <v>47.689841069521869</v>
      </c>
      <c r="Z20" s="72">
        <f>Z19/'1. Základné ukazovatele'!Z17*100</f>
        <v>49.372473136256353</v>
      </c>
      <c r="AA20" s="72">
        <f>AA19/'1. Základné ukazovatele'!AA17*100</f>
        <v>47.17587149445793</v>
      </c>
      <c r="AB20" s="72">
        <f>AB19/'1. Základné ukazovatele'!AB17*100</f>
        <v>46.786452360649633</v>
      </c>
      <c r="AC20" s="72">
        <f>AC19/'1. Základné ukazovatele'!AC17*100</f>
        <v>45.6496650204095</v>
      </c>
      <c r="AD20" s="72">
        <f>AD19/'1. Základné ukazovatele'!AD17*100</f>
        <v>43.219246775717558</v>
      </c>
      <c r="AE20" s="72">
        <f>AE19/'1. Základné ukazovatele'!AE17*100</f>
        <v>43.120059229487815</v>
      </c>
      <c r="AF20" s="72">
        <f>AF19/'1. Základné ukazovatele'!AF17*100</f>
        <v>48.525145090255997</v>
      </c>
      <c r="AG20" s="72">
        <f>AG19/'1. Základné ukazovatele'!AG17*100</f>
        <v>48.908326794821498</v>
      </c>
      <c r="AH20" s="72">
        <f>AH19/'1. Základné ukazovatele'!AH17*100</f>
        <v>47.559120562892062</v>
      </c>
      <c r="AI20" s="72">
        <f>AI19/'1. Základné ukazovatele'!AI17*100</f>
        <v>48.315599960624446</v>
      </c>
      <c r="AJ20" s="325">
        <v>50.079444382888994</v>
      </c>
      <c r="AK20" s="325">
        <v>53.353420990475264</v>
      </c>
      <c r="AL20" s="325">
        <v>55.302398327740008</v>
      </c>
      <c r="AM20" s="325">
        <v>57.869868088590771</v>
      </c>
    </row>
    <row r="21" spans="1:39" ht="13.15" customHeight="1">
      <c r="AI21" s="7"/>
      <c r="AJ21" s="325"/>
      <c r="AK21" s="325"/>
      <c r="AL21" s="325"/>
      <c r="AM21" s="325"/>
    </row>
    <row r="22" spans="1:39" ht="13.15" customHeight="1">
      <c r="A22" s="1" t="s">
        <v>551</v>
      </c>
      <c r="B22" s="1" t="s">
        <v>553</v>
      </c>
      <c r="C22" s="73" t="s">
        <v>77</v>
      </c>
      <c r="D22" s="73" t="s">
        <v>78</v>
      </c>
      <c r="E22" s="69" t="s">
        <v>51</v>
      </c>
      <c r="F22" s="72">
        <f t="shared" ref="F22:AC22" si="2">F11-E11</f>
        <v>-3.4359129422988453</v>
      </c>
      <c r="G22" s="72">
        <f t="shared" si="2"/>
        <v>2.6691513067127026</v>
      </c>
      <c r="H22" s="72">
        <f t="shared" si="2"/>
        <v>11.703351810373185</v>
      </c>
      <c r="I22" s="72">
        <f t="shared" si="2"/>
        <v>2.3288258918746223</v>
      </c>
      <c r="J22" s="72">
        <f t="shared" si="2"/>
        <v>2.9046226786441309</v>
      </c>
      <c r="K22" s="72">
        <f t="shared" si="2"/>
        <v>24.588833094604652</v>
      </c>
      <c r="L22" s="72">
        <f t="shared" si="2"/>
        <v>2.531160209558422</v>
      </c>
      <c r="M22" s="72">
        <f t="shared" si="2"/>
        <v>2.2539679060788131</v>
      </c>
      <c r="N22" s="72">
        <f t="shared" si="2"/>
        <v>-9.1127368953142707</v>
      </c>
      <c r="O22" s="72">
        <f t="shared" si="2"/>
        <v>-4.5946660651483313</v>
      </c>
      <c r="P22" s="72">
        <f t="shared" si="2"/>
        <v>-4.3063787251072654</v>
      </c>
      <c r="Q22" s="72">
        <f t="shared" si="2"/>
        <v>-10.967790159304087</v>
      </c>
      <c r="R22" s="72">
        <f t="shared" si="2"/>
        <v>-5.8528839575206746</v>
      </c>
      <c r="S22" s="72">
        <f t="shared" si="2"/>
        <v>-4.9196502640846944</v>
      </c>
      <c r="T22" s="72">
        <f t="shared" si="2"/>
        <v>-4.3390863054273296</v>
      </c>
      <c r="U22" s="72">
        <f t="shared" si="2"/>
        <v>6.6946685277724427</v>
      </c>
      <c r="V22" s="72">
        <f t="shared" si="2"/>
        <v>4.2463625400682474</v>
      </c>
      <c r="W22" s="72">
        <f t="shared" si="2"/>
        <v>2.6165913112856529</v>
      </c>
      <c r="X22" s="72">
        <f t="shared" si="2"/>
        <v>8.4172879282730406</v>
      </c>
      <c r="Y22" s="72">
        <f t="shared" si="2"/>
        <v>2.9231640255135645</v>
      </c>
      <c r="Z22" s="72">
        <f t="shared" si="2"/>
        <v>-1.2186031330365878</v>
      </c>
      <c r="AA22" s="72">
        <f t="shared" si="2"/>
        <v>-1.7927607498068099</v>
      </c>
      <c r="AB22" s="72">
        <f t="shared" si="2"/>
        <v>0.53621190193512547</v>
      </c>
      <c r="AC22" s="72">
        <f t="shared" si="2"/>
        <v>-0.75401476801625478</v>
      </c>
      <c r="AD22" s="72">
        <f t="shared" ref="AD22" si="3">AD11-AC11</f>
        <v>-2.1112592206493375</v>
      </c>
      <c r="AE22" s="72">
        <f t="shared" ref="AE22" si="4">AE11-AD11</f>
        <v>-1.2605876534299725</v>
      </c>
      <c r="AF22" s="72">
        <f t="shared" ref="AF22" si="5">AF11-AE11</f>
        <v>10.398474914119397</v>
      </c>
      <c r="AG22" s="72">
        <f t="shared" ref="AG22" si="6">AG11-AF11</f>
        <v>1.7589158107919403</v>
      </c>
      <c r="AH22" s="72">
        <f t="shared" ref="AH22" si="7">AH11-AG11</f>
        <v>-2.4871778642750613</v>
      </c>
      <c r="AI22" s="72">
        <f t="shared" ref="AI22" si="8">AI11-AH11</f>
        <v>-1.6284455580052679</v>
      </c>
      <c r="AJ22" s="325">
        <f t="shared" ref="AJ22" si="9">AJ11-AI11</f>
        <v>2.8348068289499579</v>
      </c>
      <c r="AK22" s="325">
        <f t="shared" ref="AK22" si="10">AK11-AJ11</f>
        <v>0.67747780384827649</v>
      </c>
      <c r="AL22" s="325">
        <f t="shared" ref="AL22:AM22" si="11">AL11-AK11</f>
        <v>2.1560837671485444</v>
      </c>
      <c r="AM22" s="325">
        <f t="shared" si="11"/>
        <v>4.0565224264118953</v>
      </c>
    </row>
    <row r="23" spans="1:39" ht="13.15" customHeight="1">
      <c r="A23" s="1"/>
      <c r="B23" s="1"/>
      <c r="C23" s="73"/>
      <c r="D23" s="73"/>
      <c r="E23" s="69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22"/>
      <c r="AD23" s="22"/>
      <c r="AE23" s="22"/>
      <c r="AF23" s="22"/>
      <c r="AG23" s="22"/>
      <c r="AH23" s="22"/>
      <c r="AI23" s="22"/>
      <c r="AJ23" s="322"/>
      <c r="AK23" s="322"/>
      <c r="AL23" s="322"/>
      <c r="AM23" s="322"/>
    </row>
    <row r="24" spans="1:39" ht="13.15" customHeight="1">
      <c r="A24" s="1" t="s">
        <v>552</v>
      </c>
      <c r="B24" s="1" t="s">
        <v>554</v>
      </c>
      <c r="C24" s="73"/>
      <c r="D24" s="73"/>
      <c r="E24" s="69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22"/>
      <c r="AD24" s="22"/>
      <c r="AE24" s="22"/>
      <c r="AF24" s="22"/>
      <c r="AG24" s="22"/>
      <c r="AH24" s="22"/>
      <c r="AI24" s="22"/>
      <c r="AJ24" s="322"/>
      <c r="AK24" s="322"/>
      <c r="AL24" s="322"/>
      <c r="AM24" s="322"/>
    </row>
    <row r="25" spans="1:39" ht="13.15" customHeight="1">
      <c r="A25" s="74" t="s">
        <v>40</v>
      </c>
      <c r="B25" s="74" t="s">
        <v>41</v>
      </c>
      <c r="C25" s="73" t="s">
        <v>38</v>
      </c>
      <c r="D25" s="73" t="s">
        <v>39</v>
      </c>
      <c r="E25" s="69" t="s">
        <v>51</v>
      </c>
      <c r="F25" s="72">
        <f>-'1. Základné ukazovatele'!F5</f>
        <v>2.7235053085000254</v>
      </c>
      <c r="G25" s="72">
        <f>-'1. Základné ukazovatele'!G5</f>
        <v>0.4671287510292812</v>
      </c>
      <c r="H25" s="72">
        <f>-'1. Základné ukazovatele'!H5</f>
        <v>6.5905659951880065</v>
      </c>
      <c r="I25" s="72">
        <f>-'1. Základné ukazovatele'!I5</f>
        <v>3.2392219750911657</v>
      </c>
      <c r="J25" s="72">
        <f>-'1. Základné ukazovatele'!J5</f>
        <v>1.9492670246330586</v>
      </c>
      <c r="K25" s="72">
        <f>-'1. Základné ukazovatele'!K5</f>
        <v>2.2075692278342789</v>
      </c>
      <c r="L25" s="72">
        <f>-'1. Základné ukazovatele'!L5</f>
        <v>6.9089659137058481</v>
      </c>
      <c r="M25" s="72">
        <f>-'1. Základné ukazovatele'!M5</f>
        <v>1.4792197605608326</v>
      </c>
      <c r="N25" s="72">
        <f>-'1. Základné ukazovatele'!N5</f>
        <v>3.1647403548895952</v>
      </c>
      <c r="O25" s="72">
        <f>-'1. Základné ukazovatele'!O5</f>
        <v>-0.37049525267466432</v>
      </c>
      <c r="P25" s="72">
        <f>-'1. Základné ukazovatele'!P5</f>
        <v>-0.60417262224977719</v>
      </c>
      <c r="Q25" s="72">
        <f>-'1. Základné ukazovatele'!Q5</f>
        <v>0.64688639255201963</v>
      </c>
      <c r="R25" s="72">
        <f>-'1. Základné ukazovatele'!R5</f>
        <v>1.7688075401402084</v>
      </c>
      <c r="S25" s="72">
        <f>-'1. Základné ukazovatele'!S5</f>
        <v>0.46084079661220256</v>
      </c>
      <c r="T25" s="72">
        <f>-'1. Základné ukazovatele'!T5</f>
        <v>1.1196363544593699</v>
      </c>
      <c r="U25" s="72">
        <f>-'1. Základné ukazovatele'!U5</f>
        <v>6.6908788215317188</v>
      </c>
      <c r="V25" s="72">
        <f>-'1. Základné ukazovatele'!V5</f>
        <v>6.2598632836332531</v>
      </c>
      <c r="W25" s="72">
        <f>-'1. Základné ukazovatele'!W5</f>
        <v>2.8102778883002175</v>
      </c>
      <c r="X25" s="72">
        <f>-'1. Základné ukazovatele'!X5</f>
        <v>2.5855242812732255</v>
      </c>
      <c r="Y25" s="72">
        <f>-'1. Základné ukazovatele'!Y5</f>
        <v>0.96115494214437547</v>
      </c>
      <c r="Z25" s="72">
        <f>-'1. Základné ukazovatele'!Z5</f>
        <v>1.3198558559499891</v>
      </c>
      <c r="AA25" s="72">
        <f>-'1. Základné ukazovatele'!AA5</f>
        <v>1.0293133672487966</v>
      </c>
      <c r="AB25" s="72">
        <f>-'1. Základné ukazovatele'!AB5</f>
        <v>0.91109951287404578</v>
      </c>
      <c r="AC25" s="72">
        <f>-'1. Základné ukazovatele'!AC5</f>
        <v>-0.4517516395873763</v>
      </c>
      <c r="AD25" s="72">
        <f>-'1. Základné ukazovatele'!AD5</f>
        <v>-0.33407697957040328</v>
      </c>
      <c r="AE25" s="72">
        <f>-'1. Základné ukazovatele'!AE5</f>
        <v>-2.7098548348717388E-2</v>
      </c>
      <c r="AF25" s="72">
        <f>-'1. Základné ukazovatele'!AF5</f>
        <v>4.1247362718218517</v>
      </c>
      <c r="AG25" s="72">
        <f>-'1. Základné ukazovatele'!AG5</f>
        <v>4.0095037269517411</v>
      </c>
      <c r="AH25" s="72">
        <f>-'1. Základné ukazovatele'!AH5</f>
        <v>0.63470332077981739</v>
      </c>
      <c r="AI25" s="72">
        <f>-'1. Základné ukazovatele'!AI5</f>
        <v>4.044476480020565</v>
      </c>
      <c r="AJ25" s="325">
        <v>4.355905914354568</v>
      </c>
      <c r="AK25" s="325">
        <v>3.1767912237586384</v>
      </c>
      <c r="AL25" s="325">
        <v>2.5392785704511853</v>
      </c>
      <c r="AM25" s="325">
        <v>3.0597070025053594</v>
      </c>
    </row>
    <row r="26" spans="1:39" ht="13.15" customHeight="1">
      <c r="A26" s="74" t="s">
        <v>79</v>
      </c>
      <c r="B26" s="74" t="s">
        <v>80</v>
      </c>
      <c r="C26" s="73" t="s">
        <v>38</v>
      </c>
      <c r="D26" s="73" t="s">
        <v>39</v>
      </c>
      <c r="E26" s="72" t="s">
        <v>51</v>
      </c>
      <c r="F26" s="72">
        <f>E11*((F32-'1. Základné ukazovatele'!F18)/(100+'1. Základné ukazovatele'!F18))</f>
        <v>-1.3999923505458456</v>
      </c>
      <c r="G26" s="72">
        <f>F11*((G32-'1. Základné ukazovatele'!G18)/(100+'1. Základné ukazovatele'!G18))</f>
        <v>4.4916971158901662</v>
      </c>
      <c r="H26" s="72">
        <f>G11*((H32-'1. Základné ukazovatele'!H18)/(100+'1. Základné ukazovatele'!H18))</f>
        <v>0.51771318884796935</v>
      </c>
      <c r="I26" s="72">
        <f>H11*((I32-'1. Základné ukazovatele'!I18)/(100+'1. Základné ukazovatele'!I18))</f>
        <v>-1.4278527778079688</v>
      </c>
      <c r="J26" s="72">
        <f>I11*((J32-'1. Základné ukazovatele'!J18)/(100+'1. Základné ukazovatele'!J18))</f>
        <v>1.3381639157950824</v>
      </c>
      <c r="K26" s="72">
        <f>J11*((K32-'1. Základné ukazovatele'!K18)/(100+'1. Základné ukazovatele'!K18))</f>
        <v>6.9635978201955417</v>
      </c>
      <c r="L26" s="72">
        <f>K11*((L32-'1. Základné ukazovatele'!L18)/(100+'1. Základné ukazovatele'!L18))</f>
        <v>-3.0148925282909849</v>
      </c>
      <c r="M26" s="72">
        <f>L11*((M32-'1. Základné ukazovatele'!M18)/(100+'1. Základné ukazovatele'!M18))</f>
        <v>1.2431102131688032</v>
      </c>
      <c r="N26" s="72">
        <f>M11*((N32-'1. Základné ukazovatele'!N18)/(100+'1. Základné ukazovatele'!N18))</f>
        <v>-1.7662114745648652</v>
      </c>
      <c r="O26" s="72">
        <f>N11*((O32-'1. Základné ukazovatele'!O18)/(100+'1. Základné ukazovatele'!O18))</f>
        <v>-4.3434793334356412</v>
      </c>
      <c r="P26" s="72">
        <f>O11*((P32-'1. Základné ukazovatele'!P18)/(100+'1. Základné ukazovatele'!P18))</f>
        <v>-5.2389534662314974</v>
      </c>
      <c r="Q26" s="72">
        <f>P11*((Q32-'1. Základné ukazovatele'!Q18)/(100+'1. Základné ukazovatele'!Q18))</f>
        <v>-4.3359831664914052</v>
      </c>
      <c r="R26" s="72">
        <f>Q11*((R32-'1. Základné ukazovatele'!R18)/(100+'1. Základné ukazovatele'!R18))</f>
        <v>-4.4357984558509411</v>
      </c>
      <c r="S26" s="72">
        <f>R11*((S32-'1. Základné ukazovatele'!S18)/(100+'1. Základné ukazovatele'!S18))</f>
        <v>-5.8534044203755293</v>
      </c>
      <c r="T26" s="72">
        <f>S11*((T32-'1. Základné ukazovatele'!T18)/(100+'1. Základné ukazovatele'!T18))</f>
        <v>-3.6013427861308807</v>
      </c>
      <c r="U26" s="72">
        <f>T11*((U32-'1. Základné ukazovatele'!U18)/(100+'1. Základné ukazovatele'!U18))</f>
        <v>2.3909547931486443</v>
      </c>
      <c r="V26" s="72">
        <f>U11*((V32-'1. Základné ukazovatele'!V18)/(100+'1. Základné ukazovatele'!V18))</f>
        <v>-1.1880057622072908</v>
      </c>
      <c r="W26" s="72">
        <f>W27+W28</f>
        <v>-0.10222286443803896</v>
      </c>
      <c r="X26" s="72">
        <f>X27+X28</f>
        <v>0.54934837781974433</v>
      </c>
      <c r="Y26" s="72">
        <f>Y27+Y28</f>
        <v>1.2664420687783557</v>
      </c>
      <c r="Z26" s="72">
        <f t="shared" ref="Z26:AI26" si="12">Z27+Z28</f>
        <v>0.55600787002887886</v>
      </c>
      <c r="AA26" s="72">
        <f t="shared" si="12"/>
        <v>-0.78078085025929256</v>
      </c>
      <c r="AB26" s="72">
        <f t="shared" si="12"/>
        <v>0.89518673212712685</v>
      </c>
      <c r="AC26" s="72">
        <f t="shared" si="12"/>
        <v>-0.61242998263388926</v>
      </c>
      <c r="AD26" s="72">
        <f t="shared" si="12"/>
        <v>-1.6853027915248551</v>
      </c>
      <c r="AE26" s="72">
        <f t="shared" si="12"/>
        <v>-0.99385717404130158</v>
      </c>
      <c r="AF26" s="72">
        <f t="shared" si="12"/>
        <v>1.2866679493630244</v>
      </c>
      <c r="AG26" s="72">
        <f t="shared" si="12"/>
        <v>-3.2983183987019853</v>
      </c>
      <c r="AH26" s="72">
        <f t="shared" si="12"/>
        <v>-3.4079825615824997</v>
      </c>
      <c r="AI26" s="72">
        <f t="shared" si="12"/>
        <v>-4.8588853032356614</v>
      </c>
      <c r="AJ26" s="325">
        <v>-2.1550439059898343</v>
      </c>
      <c r="AK26" s="325">
        <v>-2.117461147037826</v>
      </c>
      <c r="AL26" s="325">
        <v>-1.3727234322072566</v>
      </c>
      <c r="AM26" s="325">
        <v>-0.15511622729225794</v>
      </c>
    </row>
    <row r="27" spans="1:39" ht="13.15" customHeight="1">
      <c r="A27" s="75" t="s">
        <v>81</v>
      </c>
      <c r="B27" s="75" t="s">
        <v>82</v>
      </c>
      <c r="C27" s="73" t="s">
        <v>38</v>
      </c>
      <c r="D27" s="73" t="s">
        <v>39</v>
      </c>
      <c r="E27" s="69" t="s">
        <v>51</v>
      </c>
      <c r="F27" s="72">
        <f>F32/(100+'1. Základné ukazovatele'!F18)*'2. Dlh VS'!E11</f>
        <v>3.4058443671967487</v>
      </c>
      <c r="G27" s="72">
        <f>G32/(100+'1. Základné ukazovatele'!G18)*'2. Dlh VS'!F11</f>
        <v>3.0075236402050969</v>
      </c>
      <c r="H27" s="72">
        <f>H32/(100+'1. Základné ukazovatele'!H18)*'2. Dlh VS'!G11</f>
        <v>3.2247761298040625</v>
      </c>
      <c r="I27" s="72">
        <f>I32/(100+'1. Základné ukazovatele'!I18)*'2. Dlh VS'!H11</f>
        <v>3.0271054880120243</v>
      </c>
      <c r="J27" s="72">
        <f>J32/(100+'1. Základné ukazovatele'!J18)*'2. Dlh VS'!I11</f>
        <v>3.3474401927937465</v>
      </c>
      <c r="K27" s="72">
        <f>K32/(100+'1. Základné ukazovatele'!K18)*'2. Dlh VS'!J11</f>
        <v>4.9654501714695201</v>
      </c>
      <c r="L27" s="72">
        <f>L32/(100+'1. Základné ukazovatele'!L18)*'2. Dlh VS'!K11</f>
        <v>5.7223071627191686</v>
      </c>
      <c r="M27" s="72">
        <f>M32/(100+'1. Základné ukazovatele'!M18)*'2. Dlh VS'!L11</f>
        <v>5.7416849258252221</v>
      </c>
      <c r="N27" s="72">
        <f>N32/(100+'1. Základné ukazovatele'!N18)*'2. Dlh VS'!M11</f>
        <v>5.0558358649901338</v>
      </c>
      <c r="O27" s="72">
        <f>O32/(100+'1. Základné ukazovatele'!O18)*'2. Dlh VS'!N11</f>
        <v>3.4908318044652966</v>
      </c>
      <c r="P27" s="72">
        <f>P32/(100+'1. Základné ukazovatele'!P18)*'2. Dlh VS'!O11</f>
        <v>2.9179687725642198</v>
      </c>
      <c r="Q27" s="72">
        <f>Q32/(100+'1. Základné ukazovatele'!Q18)*'2. Dlh VS'!P11</f>
        <v>2.227590934691142</v>
      </c>
      <c r="R27" s="72">
        <f>R32/(100+'1. Základné ukazovatele'!R18)*'2. Dlh VS'!Q11</f>
        <v>1.8095279873662045</v>
      </c>
      <c r="S27" s="72">
        <f>S32/(100+'1. Základné ukazovatele'!S18)*'2. Dlh VS'!R11</f>
        <v>1.5893971576461241</v>
      </c>
      <c r="T27" s="72">
        <f>T32/(100+'1. Základné ukazovatele'!T18)*'2. Dlh VS'!S11</f>
        <v>1.4037847345206418</v>
      </c>
      <c r="U27" s="72">
        <f>U32/(100+'1. Základné ukazovatele'!U18)*'2. Dlh VS'!T11</f>
        <v>1.4584568597972685</v>
      </c>
      <c r="V27" s="72">
        <f>V31/'1. Základné ukazovatele'!V17*100</f>
        <v>1.2867269925662081</v>
      </c>
      <c r="W27" s="72">
        <f>W31/'1. Základné ukazovatele'!W17*100</f>
        <v>1.5452739443944186</v>
      </c>
      <c r="X27" s="72">
        <f>X31/'1. Základné ukazovatele'!X17*100</f>
        <v>1.780708988221507</v>
      </c>
      <c r="Y27" s="72">
        <f>Y31/'1. Základné ukazovatele'!Y17*100</f>
        <v>1.9001174930703204</v>
      </c>
      <c r="Z27" s="72">
        <f>Z31/'1. Základné ukazovatele'!Z17*100</f>
        <v>1.9252282128410458</v>
      </c>
      <c r="AA27" s="72">
        <f>AA31/'1. Základné ukazovatele'!AA17*100</f>
        <v>1.7527691620539885</v>
      </c>
      <c r="AB27" s="72">
        <f>AB31/'1. Základné ukazovatele'!AB17*100</f>
        <v>1.6824370019700667</v>
      </c>
      <c r="AC27" s="72">
        <f>AC31/'1. Základné ukazovatele'!AC17*100</f>
        <v>1.4364080206778687</v>
      </c>
      <c r="AD27" s="72">
        <f>AD31/'1. Základné ukazovatele'!AD17*100</f>
        <v>1.3400719350347101</v>
      </c>
      <c r="AE27" s="72">
        <f>AE31/'1. Základné ukazovatele'!AE17*100</f>
        <v>1.2321436315079723</v>
      </c>
      <c r="AF27" s="72">
        <f>AF31/'1. Základné ukazovatele'!AF17*100</f>
        <v>1.1711746956656341</v>
      </c>
      <c r="AG27" s="72">
        <f>AG31/'1. Základné ukazovatele'!AG17*100</f>
        <v>1.077938407218517</v>
      </c>
      <c r="AH27" s="72">
        <f>AH31/'1. Základné ukazovatele'!AH17*100</f>
        <v>1.0345657951867859</v>
      </c>
      <c r="AI27" s="72">
        <f>AI31/'1. Základné ukazovatele'!AI17*100</f>
        <v>1.1617521796892099</v>
      </c>
      <c r="AJ27" s="325">
        <v>1.4294653229599836</v>
      </c>
      <c r="AK27" s="325">
        <v>1.5432087721979653</v>
      </c>
      <c r="AL27" s="325">
        <v>1.6210543871776844</v>
      </c>
      <c r="AM27" s="325">
        <v>1.809560368596697</v>
      </c>
    </row>
    <row r="28" spans="1:39" ht="13.15" customHeight="1">
      <c r="A28" s="75" t="s">
        <v>83</v>
      </c>
      <c r="B28" s="75" t="s">
        <v>84</v>
      </c>
      <c r="C28" s="73" t="s">
        <v>38</v>
      </c>
      <c r="D28" s="73" t="s">
        <v>39</v>
      </c>
      <c r="E28" s="69" t="s">
        <v>51</v>
      </c>
      <c r="F28" s="72">
        <f>-E11*('1. Základné ukazovatele'!F18/(100+'1. Základné ukazovatele'!F18))</f>
        <v>-4.8058367177425945</v>
      </c>
      <c r="G28" s="72">
        <f>-F11*('1. Základné ukazovatele'!G18/(100+'1. Základné ukazovatele'!G18))</f>
        <v>1.4841734756850693</v>
      </c>
      <c r="H28" s="72">
        <f>-G11*('1. Základné ukazovatele'!H18/(100+'1. Základné ukazovatele'!H18))</f>
        <v>-2.7070629409560931</v>
      </c>
      <c r="I28" s="72">
        <f>-H11*('1. Základné ukazovatele'!I18/(100+'1. Základné ukazovatele'!I18))</f>
        <v>-4.4549582658199922</v>
      </c>
      <c r="J28" s="72">
        <f>-I11*('1. Základné ukazovatele'!J18/(100+'1. Základné ukazovatele'!J18))</f>
        <v>-2.0092762769986638</v>
      </c>
      <c r="K28" s="72">
        <f>-J11*('1. Základné ukazovatele'!K18/(100+'1. Základné ukazovatele'!K18))</f>
        <v>1.9981476487260212</v>
      </c>
      <c r="L28" s="72">
        <f>-K11*('1. Základné ukazovatele'!L18/(100+'1. Základné ukazovatele'!L18))</f>
        <v>-8.7371996910101544</v>
      </c>
      <c r="M28" s="72">
        <f>-L11*('1. Základné ukazovatele'!M18/(100+'1. Základné ukazovatele'!M18))</f>
        <v>-4.4985747126564197</v>
      </c>
      <c r="N28" s="72">
        <f>-M11*('1. Základné ukazovatele'!N18/(100+'1. Základné ukazovatele'!N18))</f>
        <v>-6.8220473395549988</v>
      </c>
      <c r="O28" s="72">
        <f>-N11*('1. Základné ukazovatele'!O18/(100+'1. Základné ukazovatele'!O18))</f>
        <v>-7.8343111379009374</v>
      </c>
      <c r="P28" s="72">
        <f>-O11*('1. Základné ukazovatele'!P18/(100+'1. Základné ukazovatele'!P18))</f>
        <v>-8.156922238795719</v>
      </c>
      <c r="Q28" s="72">
        <f>-P11*('1. Základné ukazovatele'!Q18/(100+'1. Základné ukazovatele'!Q18))</f>
        <v>-6.5635741011825459</v>
      </c>
      <c r="R28" s="72">
        <f>-Q11*('1. Základné ukazovatele'!R18/(100+'1. Základné ukazovatele'!R18))</f>
        <v>-6.245326443217146</v>
      </c>
      <c r="S28" s="72">
        <f>-R11*('1. Základné ukazovatele'!S18/(100+'1. Základné ukazovatele'!S18))</f>
        <v>-7.4428015780216539</v>
      </c>
      <c r="T28" s="72">
        <f>-S11*('1. Základné ukazovatele'!T18/(100+'1. Základné ukazovatele'!T18))</f>
        <v>-5.0051275206515227</v>
      </c>
      <c r="U28" s="72">
        <f>-T11*('1. Základné ukazovatele'!U18/(100+'1. Základné ukazovatele'!U18))</f>
        <v>0.93249793335137598</v>
      </c>
      <c r="V28" s="72">
        <f>-U11*('1. Základné ukazovatele'!V18/(100+'1. Základné ukazovatele'!V18))</f>
        <v>-2.4747327547734987</v>
      </c>
      <c r="W28" s="72">
        <f>-V11*('1. Základné ukazovatele'!W18/(100+'1. Základné ukazovatele'!W18))</f>
        <v>-1.6474968088324575</v>
      </c>
      <c r="X28" s="72">
        <f>-W11*('1. Základné ukazovatele'!X18/(100+'1. Základné ukazovatele'!X18))</f>
        <v>-1.2313606104017627</v>
      </c>
      <c r="Y28" s="72">
        <f>-X11*('1. Základné ukazovatele'!Y18/(100+'1. Základné ukazovatele'!Y18))</f>
        <v>-0.63367542429196466</v>
      </c>
      <c r="Z28" s="72">
        <f>-Y11*('1. Základné ukazovatele'!Z18/(100+'1. Základné ukazovatele'!Z18))</f>
        <v>-1.369220342812167</v>
      </c>
      <c r="AA28" s="72">
        <f>-Z11*('1. Základné ukazovatele'!AA18/(100+'1. Základné ukazovatele'!AA18))</f>
        <v>-2.533550012313281</v>
      </c>
      <c r="AB28" s="72">
        <f>-AA11*('1. Základné ukazovatele'!AB18/(100+'1. Základné ukazovatele'!AB18))</f>
        <v>-0.78725026984293989</v>
      </c>
      <c r="AC28" s="72">
        <f>-AB11*('1. Základné ukazovatele'!AC18/(100+'1. Základné ukazovatele'!AC18))</f>
        <v>-2.0488380033117579</v>
      </c>
      <c r="AD28" s="72">
        <f>-AC11*('1. Základné ukazovatele'!AD18/(100+'1. Základné ukazovatele'!AD18))</f>
        <v>-3.0253747265595652</v>
      </c>
      <c r="AE28" s="72">
        <f>-AD11*('1. Základné ukazovatele'!AE18/(100+'1. Základné ukazovatele'!AE18))</f>
        <v>-2.2260008055492739</v>
      </c>
      <c r="AF28" s="72">
        <f>-AE11*('1. Základné ukazovatele'!AF18/(100+'1. Základné ukazovatele'!AF18))</f>
        <v>0.11549325369739032</v>
      </c>
      <c r="AG28" s="72">
        <f>-AF11*('1. Základné ukazovatele'!AG18/(100+'1. Základné ukazovatele'!AG18))</f>
        <v>-4.3762568059205025</v>
      </c>
      <c r="AH28" s="72">
        <f>-AG11*('1. Základné ukazovatele'!AH18/(100+'1. Základné ukazovatele'!AH18))</f>
        <v>-4.4425483567692856</v>
      </c>
      <c r="AI28" s="72">
        <f>-AH11*('1. Základné ukazovatele'!AI18/(100+'1. Základné ukazovatele'!AI18))</f>
        <v>-6.0206374829248714</v>
      </c>
      <c r="AJ28" s="325">
        <v>-3.5845092289498179</v>
      </c>
      <c r="AK28" s="325">
        <v>-3.660669919235791</v>
      </c>
      <c r="AL28" s="325">
        <v>-2.9937778193849409</v>
      </c>
      <c r="AM28" s="325">
        <v>-1.9646765958889549</v>
      </c>
    </row>
    <row r="29" spans="1:39" ht="13.15" customHeight="1">
      <c r="A29" s="76" t="s">
        <v>581</v>
      </c>
      <c r="B29" s="76" t="s">
        <v>85</v>
      </c>
      <c r="C29" s="77" t="s">
        <v>38</v>
      </c>
      <c r="D29" s="77" t="s">
        <v>39</v>
      </c>
      <c r="E29" s="78" t="s">
        <v>51</v>
      </c>
      <c r="F29" s="79">
        <f t="shared" ref="F29:Y29" si="13">F22-F25-F26</f>
        <v>-4.7594259002530244</v>
      </c>
      <c r="G29" s="79">
        <f t="shared" si="13"/>
        <v>-2.2896745602067448</v>
      </c>
      <c r="H29" s="79">
        <f t="shared" si="13"/>
        <v>4.5950726263372097</v>
      </c>
      <c r="I29" s="79">
        <f t="shared" si="13"/>
        <v>0.5174566945914254</v>
      </c>
      <c r="J29" s="79">
        <f t="shared" si="13"/>
        <v>-0.38280826178401006</v>
      </c>
      <c r="K29" s="79">
        <f t="shared" si="13"/>
        <v>15.417666046574833</v>
      </c>
      <c r="L29" s="79">
        <f t="shared" si="13"/>
        <v>-1.3629131758564412</v>
      </c>
      <c r="M29" s="79">
        <f t="shared" si="13"/>
        <v>-0.46836206765082267</v>
      </c>
      <c r="N29" s="79">
        <f t="shared" si="13"/>
        <v>-10.511265775639</v>
      </c>
      <c r="O29" s="79">
        <f t="shared" si="13"/>
        <v>0.1193085209619742</v>
      </c>
      <c r="P29" s="79">
        <f t="shared" si="13"/>
        <v>1.5367473633740092</v>
      </c>
      <c r="Q29" s="79">
        <f t="shared" si="13"/>
        <v>-7.2786933853647016</v>
      </c>
      <c r="R29" s="79">
        <f t="shared" si="13"/>
        <v>-3.1858930418099423</v>
      </c>
      <c r="S29" s="79">
        <f t="shared" si="13"/>
        <v>0.47291335967863191</v>
      </c>
      <c r="T29" s="79">
        <f t="shared" si="13"/>
        <v>-1.8573798737558191</v>
      </c>
      <c r="U29" s="79">
        <f t="shared" si="13"/>
        <v>-2.3871650869079204</v>
      </c>
      <c r="V29" s="79">
        <f t="shared" si="13"/>
        <v>-0.82549498135771482</v>
      </c>
      <c r="W29" s="79">
        <f t="shared" si="13"/>
        <v>-9.1463712576525635E-2</v>
      </c>
      <c r="X29" s="79">
        <f t="shared" si="13"/>
        <v>5.2824152691800705</v>
      </c>
      <c r="Y29" s="79">
        <f t="shared" si="13"/>
        <v>0.69556701459083325</v>
      </c>
      <c r="Z29" s="79">
        <f t="shared" ref="Z29:AI29" si="14">Z22-Z25-Z26</f>
        <v>-3.0944668590154558</v>
      </c>
      <c r="AA29" s="79">
        <f t="shared" si="14"/>
        <v>-2.0412932667963144</v>
      </c>
      <c r="AB29" s="79">
        <f t="shared" si="14"/>
        <v>-1.2700743430660473</v>
      </c>
      <c r="AC29" s="79">
        <f t="shared" si="14"/>
        <v>0.31016685420501078</v>
      </c>
      <c r="AD29" s="79">
        <f t="shared" si="14"/>
        <v>-9.1879449554079118E-2</v>
      </c>
      <c r="AE29" s="79">
        <f t="shared" si="14"/>
        <v>-0.23963193103995351</v>
      </c>
      <c r="AF29" s="79">
        <f t="shared" si="14"/>
        <v>4.9870706929345214</v>
      </c>
      <c r="AG29" s="79">
        <f t="shared" si="14"/>
        <v>1.0477304825421845</v>
      </c>
      <c r="AH29" s="79">
        <f t="shared" si="14"/>
        <v>0.28610137652762102</v>
      </c>
      <c r="AI29" s="79">
        <f t="shared" si="14"/>
        <v>-0.81403673479017158</v>
      </c>
      <c r="AJ29" s="411">
        <v>0.64069300001809282</v>
      </c>
      <c r="AK29" s="411">
        <v>-0.38185227287253598</v>
      </c>
      <c r="AL29" s="411">
        <v>0.98952862890461568</v>
      </c>
      <c r="AM29" s="411">
        <v>1.1519316511987938</v>
      </c>
    </row>
    <row r="30" spans="1:39" ht="13.15" customHeight="1">
      <c r="A30" s="74"/>
      <c r="B30" s="74"/>
      <c r="C30" s="73"/>
      <c r="D30" s="73"/>
      <c r="E30" s="69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C30" s="22"/>
      <c r="AD30" s="22"/>
      <c r="AE30" s="22"/>
      <c r="AF30" s="22"/>
      <c r="AG30" s="22"/>
      <c r="AH30" s="22"/>
      <c r="AI30" s="22"/>
      <c r="AJ30" s="323"/>
      <c r="AK30" s="323"/>
      <c r="AL30" s="322"/>
      <c r="AM30" s="322"/>
    </row>
    <row r="31" spans="1:39" ht="13.15" customHeight="1">
      <c r="A31" s="80" t="s">
        <v>86</v>
      </c>
      <c r="B31" s="80" t="s">
        <v>87</v>
      </c>
      <c r="C31" s="81" t="s">
        <v>36</v>
      </c>
      <c r="D31" s="18" t="s">
        <v>39</v>
      </c>
      <c r="E31" s="82">
        <v>375.72196773551082</v>
      </c>
      <c r="F31" s="82">
        <v>560.34654451304516</v>
      </c>
      <c r="G31" s="82">
        <v>466.9</v>
      </c>
      <c r="H31" s="82">
        <v>555.29999999999995</v>
      </c>
      <c r="I31" s="82">
        <v>588.1</v>
      </c>
      <c r="J31" s="82">
        <v>683.4</v>
      </c>
      <c r="K31" s="82">
        <v>970.1</v>
      </c>
      <c r="L31" s="82">
        <v>1280</v>
      </c>
      <c r="M31" s="82">
        <v>1370.5</v>
      </c>
      <c r="N31" s="82">
        <v>1329.7</v>
      </c>
      <c r="O31" s="82">
        <v>1044.5999999999999</v>
      </c>
      <c r="P31" s="82">
        <v>1010.3</v>
      </c>
      <c r="Q31" s="82">
        <v>874.1</v>
      </c>
      <c r="R31" s="82">
        <v>825</v>
      </c>
      <c r="S31" s="82">
        <v>895.7</v>
      </c>
      <c r="T31" s="82">
        <v>927.41600000000005</v>
      </c>
      <c r="U31" s="82">
        <v>934.21600000000001</v>
      </c>
      <c r="V31" s="82">
        <v>884.32500000000005</v>
      </c>
      <c r="W31" s="82">
        <v>1106.8720000000001</v>
      </c>
      <c r="X31" s="82">
        <v>1312.874</v>
      </c>
      <c r="Y31" s="82">
        <v>1418.299</v>
      </c>
      <c r="Z31" s="82">
        <v>1473.999</v>
      </c>
      <c r="AA31" s="82">
        <v>1408.8109999999999</v>
      </c>
      <c r="AB31" s="82">
        <v>1373.232</v>
      </c>
      <c r="AC31" s="82">
        <v>1220.3779999999999</v>
      </c>
      <c r="AD31" s="82">
        <v>1209.7619999999999</v>
      </c>
      <c r="AE31" s="82">
        <v>1164.961</v>
      </c>
      <c r="AF31" s="82">
        <v>1104.6590000000001</v>
      </c>
      <c r="AG31" s="82">
        <v>1099.066</v>
      </c>
      <c r="AH31" s="82">
        <v>1138.9390000000001</v>
      </c>
      <c r="AI31" s="82">
        <v>1428.0129999999999</v>
      </c>
      <c r="AJ31" s="326">
        <v>1875.521</v>
      </c>
      <c r="AK31" s="326">
        <v>2158.9699999999998</v>
      </c>
      <c r="AL31" s="326">
        <v>2387.8969999999999</v>
      </c>
      <c r="AM31" s="326">
        <v>2753.2170000000001</v>
      </c>
    </row>
    <row r="32" spans="1:39" ht="13.15" customHeight="1">
      <c r="A32" s="83" t="s">
        <v>88</v>
      </c>
      <c r="B32" s="83" t="s">
        <v>89</v>
      </c>
      <c r="C32" s="84" t="s">
        <v>61</v>
      </c>
      <c r="D32" s="84" t="s">
        <v>61</v>
      </c>
      <c r="E32" s="85" t="s">
        <v>51</v>
      </c>
      <c r="F32" s="86">
        <f>F31/E3*100</f>
        <v>14.520166180682784</v>
      </c>
      <c r="G32" s="86">
        <f t="shared" ref="G32:AI32" si="15">G31/F3*100</f>
        <v>11.431079813732742</v>
      </c>
      <c r="H32" s="86">
        <f t="shared" si="15"/>
        <v>13.009439074274248</v>
      </c>
      <c r="I32" s="86">
        <f t="shared" si="15"/>
        <v>8.7127425533693632</v>
      </c>
      <c r="J32" s="86">
        <f t="shared" si="15"/>
        <v>8.4706856962161581</v>
      </c>
      <c r="K32" s="86">
        <f t="shared" si="15"/>
        <v>10.694490589236647</v>
      </c>
      <c r="L32" s="86">
        <f t="shared" si="15"/>
        <v>9.4923322644946388</v>
      </c>
      <c r="M32" s="86">
        <f t="shared" si="15"/>
        <v>8.5628729122653393</v>
      </c>
      <c r="N32" s="86">
        <f t="shared" si="15"/>
        <v>7.5478543936380191</v>
      </c>
      <c r="O32" s="86">
        <f t="shared" si="15"/>
        <v>6.1394805367367171</v>
      </c>
      <c r="P32" s="86">
        <f t="shared" si="15"/>
        <v>5.6178015203144822</v>
      </c>
      <c r="Q32" s="86">
        <f t="shared" si="15"/>
        <v>4.525008096632761</v>
      </c>
      <c r="R32" s="86">
        <f t="shared" si="15"/>
        <v>4.6904604963465326</v>
      </c>
      <c r="S32" s="86">
        <f t="shared" si="15"/>
        <v>5.0411379490107571</v>
      </c>
      <c r="T32" s="86">
        <f t="shared" si="15"/>
        <v>4.8328772382257092</v>
      </c>
      <c r="U32" s="86">
        <f t="shared" si="15"/>
        <v>4.7591841918565994</v>
      </c>
      <c r="V32" s="86">
        <f t="shared" si="15"/>
        <v>3.7920149532293501</v>
      </c>
      <c r="W32" s="86">
        <f t="shared" si="15"/>
        <v>3.9616173313707397</v>
      </c>
      <c r="X32" s="86">
        <f t="shared" si="15"/>
        <v>4.2358635136385141</v>
      </c>
      <c r="Y32" s="86">
        <f t="shared" si="15"/>
        <v>3.7217915919097635</v>
      </c>
      <c r="Z32" s="86">
        <f t="shared" si="15"/>
        <v>3.6160320840882583</v>
      </c>
      <c r="AA32" s="86">
        <f t="shared" si="15"/>
        <v>3.4463625246130571</v>
      </c>
      <c r="AB32" s="86">
        <f t="shared" si="15"/>
        <v>3.3110975121052855</v>
      </c>
      <c r="AC32" s="86">
        <f t="shared" si="15"/>
        <v>2.8678438527220482</v>
      </c>
      <c r="AD32" s="86">
        <f t="shared" si="15"/>
        <v>2.7712551385398498</v>
      </c>
      <c r="AE32" s="86">
        <f t="shared" si="15"/>
        <v>2.6191162225980684</v>
      </c>
      <c r="AF32" s="86">
        <f t="shared" si="15"/>
        <v>2.4336017554482918</v>
      </c>
      <c r="AG32" s="86">
        <f t="shared" si="15"/>
        <v>1.9950043299340792</v>
      </c>
      <c r="AH32" s="86">
        <f t="shared" si="15"/>
        <v>1.856572349152753</v>
      </c>
      <c r="AI32" s="86">
        <f t="shared" si="15"/>
        <v>2.248875847907454</v>
      </c>
      <c r="AJ32" s="327">
        <v>2.7248580972119978</v>
      </c>
      <c r="AK32" s="327">
        <v>2.7943736835621142</v>
      </c>
      <c r="AL32" s="327">
        <v>2.8655756272487607</v>
      </c>
      <c r="AM32" s="327">
        <v>3.0282932152802697</v>
      </c>
    </row>
    <row r="33" spans="1:39" ht="14.25" customHeight="1">
      <c r="A33" s="83" t="s">
        <v>90</v>
      </c>
      <c r="B33" s="83" t="s">
        <v>91</v>
      </c>
      <c r="C33" s="84" t="s">
        <v>36</v>
      </c>
      <c r="D33" s="84" t="s">
        <v>36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>
        <v>1474.6</v>
      </c>
      <c r="L33" s="82">
        <v>1378.2</v>
      </c>
      <c r="M33" s="82">
        <v>1532</v>
      </c>
      <c r="N33" s="85">
        <v>3852</v>
      </c>
      <c r="O33" s="85">
        <v>4104.8999999999996</v>
      </c>
      <c r="P33" s="85">
        <v>4320.8999999999996</v>
      </c>
      <c r="Q33" s="85">
        <v>2484.6</v>
      </c>
      <c r="R33" s="85">
        <v>2519.1999999999998</v>
      </c>
      <c r="S33" s="85">
        <v>3855.3</v>
      </c>
      <c r="T33" s="85">
        <v>4129.7</v>
      </c>
      <c r="U33" s="85">
        <v>3007.7999999999997</v>
      </c>
      <c r="V33" s="85">
        <v>2711.2</v>
      </c>
      <c r="W33" s="85">
        <v>1850</v>
      </c>
      <c r="X33" s="85">
        <v>4934.1000000000004</v>
      </c>
      <c r="Y33" s="85">
        <v>5165.9000000000005</v>
      </c>
      <c r="Z33" s="85">
        <v>3077.5</v>
      </c>
      <c r="AA33" s="85">
        <v>3555.4</v>
      </c>
      <c r="AB33" s="85">
        <v>4366</v>
      </c>
      <c r="AC33" s="85">
        <v>4869.8</v>
      </c>
      <c r="AD33" s="85">
        <v>5462.6</v>
      </c>
      <c r="AE33" s="85">
        <v>4623</v>
      </c>
      <c r="AF33" s="85">
        <v>9321.6999999999989</v>
      </c>
      <c r="AG33" s="85">
        <v>11479.4</v>
      </c>
      <c r="AH33" s="85">
        <v>11141.8</v>
      </c>
      <c r="AI33" s="85">
        <v>9508.7999999999993</v>
      </c>
      <c r="AJ33" s="328">
        <v>11554.899721644349</v>
      </c>
      <c r="AK33" s="328">
        <v>8688.2882222931767</v>
      </c>
      <c r="AL33" s="328">
        <v>9453.1657665439689</v>
      </c>
      <c r="AM33" s="328">
        <v>12029.544169126126</v>
      </c>
    </row>
    <row r="34" spans="1:39" ht="13.15" customHeight="1">
      <c r="A34" s="87" t="s">
        <v>92</v>
      </c>
      <c r="B34" s="87" t="s">
        <v>93</v>
      </c>
      <c r="C34" s="88" t="s">
        <v>38</v>
      </c>
      <c r="D34" s="88" t="s">
        <v>39</v>
      </c>
      <c r="E34" s="89" t="s">
        <v>51</v>
      </c>
      <c r="F34" s="90" t="s">
        <v>51</v>
      </c>
      <c r="G34" s="90" t="s">
        <v>51</v>
      </c>
      <c r="H34" s="90" t="s">
        <v>51</v>
      </c>
      <c r="I34" s="90" t="s">
        <v>51</v>
      </c>
      <c r="J34" s="90" t="s">
        <v>51</v>
      </c>
      <c r="K34" s="90">
        <f>K33/'1. Základné ukazovatele'!K17*100</f>
        <v>7.5477299483032194</v>
      </c>
      <c r="L34" s="90">
        <f>L33/'1. Základné ukazovatele'!L17*100</f>
        <v>6.1613154153590299</v>
      </c>
      <c r="M34" s="90">
        <f>M33/'1. Základné ukazovatele'!M17*100</f>
        <v>6.4182862505393956</v>
      </c>
      <c r="N34" s="90">
        <f>N33/'1. Základné ukazovatele'!N17*100</f>
        <v>14.646220765542598</v>
      </c>
      <c r="O34" s="90">
        <f>O33/'1. Základné ukazovatele'!O17*100</f>
        <v>13.717705795663026</v>
      </c>
      <c r="P34" s="90">
        <f>P33/'1. Základné ukazovatele'!P17*100</f>
        <v>12.479710253759018</v>
      </c>
      <c r="Q34" s="90">
        <f>Q33/'1. Základné ukazovatele'!Q17*100</f>
        <v>6.3318526900052756</v>
      </c>
      <c r="R34" s="90">
        <f>R33/'1. Základné ukazovatele'!R17*100</f>
        <v>5.5255307948762944</v>
      </c>
      <c r="S34" s="90">
        <f>S33/'1. Základné ukazovatele'!S17*100</f>
        <v>6.8411330377058182</v>
      </c>
      <c r="T34" s="90">
        <f>T33/'1. Základné ukazovatele'!T17*100</f>
        <v>6.2509271116196992</v>
      </c>
      <c r="U34" s="90">
        <f>U33/'1. Základné ukazovatele'!U17*100</f>
        <v>4.6956448432677487</v>
      </c>
      <c r="V34" s="90">
        <f>V33/'1. Základné ukazovatele'!V17*100</f>
        <v>3.9449005990393831</v>
      </c>
      <c r="W34" s="90">
        <f>W33/'1. Základné ukazovatele'!W17*100</f>
        <v>2.5827347671001473</v>
      </c>
      <c r="X34" s="90">
        <f>X33/'1. Základné ukazovatele'!X17*100</f>
        <v>6.6923377405476376</v>
      </c>
      <c r="Y34" s="90">
        <f>Y33/'1. Základné ukazovatele'!Y17*100</f>
        <v>6.9208375366914652</v>
      </c>
      <c r="Z34" s="90">
        <f>Z33/'1. Základné ukazovatele'!Z17*100</f>
        <v>4.0196023369203902</v>
      </c>
      <c r="AA34" s="90">
        <f>AA33/'1. Základné ukazovatele'!AA17*100</f>
        <v>4.4234432289120047</v>
      </c>
      <c r="AB34" s="90">
        <f>AB33/'1. Základné ukazovatele'!AB17*100</f>
        <v>5.3490742646554335</v>
      </c>
      <c r="AC34" s="90">
        <f>AC33/'1. Základné ukazovatele'!AC17*100</f>
        <v>5.7318468368792992</v>
      </c>
      <c r="AD34" s="90">
        <f>AD33/'1. Základné ukazovatele'!AD17*100</f>
        <v>6.051005860921908</v>
      </c>
      <c r="AE34" s="90">
        <f>AE33/'1. Základné ukazovatele'!AE17*100</f>
        <v>4.8896057537216739</v>
      </c>
      <c r="AF34" s="90">
        <f>AF33/'1. Základné ukazovatele'!AF17*100</f>
        <v>9.8829948070728957</v>
      </c>
      <c r="AG34" s="90">
        <f>AG33/'1. Základné ukazovatele'!AG17*100</f>
        <v>11.258728913299333</v>
      </c>
      <c r="AH34" s="90">
        <f>AH33/'1. Základné ukazovatele'!AH17*100</f>
        <v>10.120757280953702</v>
      </c>
      <c r="AI34" s="90">
        <f>AI33/'1. Základné ukazovatele'!AI17*100</f>
        <v>7.7358323252160561</v>
      </c>
      <c r="AJ34" s="329">
        <v>8.8067947319014639</v>
      </c>
      <c r="AK34" s="329">
        <v>6.2102959281634744</v>
      </c>
      <c r="AL34" s="329">
        <v>6.4174023580472683</v>
      </c>
      <c r="AM34" s="329">
        <v>7.9064550236084248</v>
      </c>
    </row>
    <row r="35" spans="1:39" ht="13.15" customHeight="1">
      <c r="A35" s="59" t="s">
        <v>94</v>
      </c>
      <c r="B35" s="59" t="s">
        <v>96</v>
      </c>
      <c r="C35" s="84"/>
      <c r="D35" s="84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AC35" s="93"/>
      <c r="AG35" s="93"/>
      <c r="AH35" s="93"/>
      <c r="AM35" s="93" t="s">
        <v>95</v>
      </c>
    </row>
    <row r="36" spans="1:39" ht="13.15" customHeight="1">
      <c r="A36" s="59" t="s">
        <v>576</v>
      </c>
      <c r="B36" s="59" t="s">
        <v>577</v>
      </c>
      <c r="C36" s="1"/>
      <c r="D36" s="1"/>
      <c r="E36" s="43"/>
      <c r="F36" s="43"/>
      <c r="G36" s="43"/>
      <c r="H36" s="43"/>
      <c r="I36" s="43"/>
      <c r="J36" s="43"/>
      <c r="K36" s="43"/>
      <c r="L36" s="43"/>
      <c r="M36" s="43"/>
      <c r="N36" s="94"/>
      <c r="O36" s="43"/>
      <c r="P36" s="43"/>
      <c r="T36" s="93"/>
      <c r="U36" s="93"/>
      <c r="V36" s="93"/>
      <c r="W36" s="93"/>
      <c r="X36" s="93"/>
      <c r="Y36" s="93"/>
      <c r="AG36" s="93"/>
      <c r="AH36" s="93"/>
      <c r="AM36" s="93" t="s">
        <v>97</v>
      </c>
    </row>
    <row r="37" spans="1:39" ht="13.15" customHeight="1">
      <c r="A37" s="59" t="s">
        <v>611</v>
      </c>
      <c r="B37" s="59"/>
      <c r="C37" s="84"/>
      <c r="D37" s="84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AC37" s="93"/>
      <c r="AD37" s="93"/>
    </row>
    <row r="38" spans="1:39" ht="13.15" customHeight="1">
      <c r="C38" s="1"/>
      <c r="D38" s="1"/>
      <c r="E38" s="43"/>
      <c r="F38" s="43"/>
      <c r="G38" s="43"/>
      <c r="H38" s="43"/>
      <c r="I38" s="43"/>
      <c r="J38" s="43"/>
      <c r="K38" s="43"/>
      <c r="L38" s="43"/>
      <c r="M38" s="43"/>
      <c r="N38" s="95"/>
      <c r="O38" s="95"/>
      <c r="P38" s="95"/>
      <c r="Q38" s="95"/>
      <c r="R38" s="95"/>
      <c r="S38" s="95"/>
      <c r="V38" s="96"/>
    </row>
    <row r="39" spans="1:39" ht="13.15" customHeight="1">
      <c r="C39" s="1"/>
      <c r="D39" s="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 spans="1:39" ht="13.15" customHeight="1">
      <c r="C40" s="1"/>
      <c r="D40" s="1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43"/>
      <c r="AJ40" s="43"/>
      <c r="AK40" s="43"/>
      <c r="AL40" s="43"/>
      <c r="AM40" s="43"/>
    </row>
    <row r="41" spans="1:39" ht="13.15" customHeight="1"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43"/>
      <c r="AJ41" s="43"/>
      <c r="AK41" s="43"/>
      <c r="AL41" s="43"/>
      <c r="AM41" s="43"/>
    </row>
    <row r="42" spans="1:39" ht="13.15" customHeight="1"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43"/>
      <c r="AG42" s="43"/>
      <c r="AH42" s="43"/>
      <c r="AI42" s="43"/>
      <c r="AJ42" s="43"/>
      <c r="AK42" s="43"/>
      <c r="AL42" s="43"/>
      <c r="AM42" s="43"/>
    </row>
    <row r="43" spans="1:39" ht="13.15" customHeight="1">
      <c r="E43" s="43"/>
      <c r="F43" s="43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I43" s="43"/>
      <c r="AJ43" s="43"/>
      <c r="AK43" s="43"/>
      <c r="AL43" s="43"/>
      <c r="AM43" s="43"/>
    </row>
    <row r="44" spans="1:39" ht="13.15" customHeight="1"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I44" s="43"/>
      <c r="AJ44" s="43"/>
      <c r="AK44" s="43"/>
      <c r="AL44" s="43"/>
      <c r="AM44" s="43"/>
    </row>
    <row r="45" spans="1:39" ht="13.15" customHeight="1"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I45" s="43"/>
      <c r="AJ45" s="43"/>
      <c r="AK45" s="43"/>
      <c r="AL45" s="43"/>
      <c r="AM45" s="43"/>
    </row>
    <row r="46" spans="1:39" ht="13.15" customHeight="1">
      <c r="E46" s="96"/>
      <c r="F46" s="96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9" ht="13.15" customHeight="1"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39" ht="13.15" customHeight="1"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</sheetData>
  <pageMargins left="0.75" right="0.75" top="1" bottom="1" header="0.4921259845" footer="0.4921259845"/>
  <pageSetup paperSize="9" scale="5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74"/>
  <sheetViews>
    <sheetView showGridLines="0" zoomScaleNormal="100" workbookViewId="0">
      <pane xSplit="3" ySplit="2" topLeftCell="D3" activePane="bottomRight" state="frozen"/>
      <selection activeCell="A21" sqref="A21"/>
      <selection pane="topRight" activeCell="A21" sqref="A21"/>
      <selection pane="bottomLeft" activeCell="A21" sqref="A21"/>
      <selection pane="bottomRight"/>
    </sheetView>
  </sheetViews>
  <sheetFormatPr defaultColWidth="8.85546875" defaultRowHeight="13.15" customHeight="1"/>
  <cols>
    <col min="1" max="1" width="38.140625" style="7" customWidth="1"/>
    <col min="2" max="2" width="40.7109375" style="7" bestFit="1" customWidth="1"/>
    <col min="3" max="3" width="6.7109375" style="7" bestFit="1" customWidth="1"/>
    <col min="4" max="4" width="8.7109375" style="7" customWidth="1"/>
    <col min="5" max="5" width="11" style="7" hidden="1" customWidth="1"/>
    <col min="6" max="6" width="10.140625" style="7" hidden="1" customWidth="1"/>
    <col min="7" max="20" width="11" style="7" hidden="1" customWidth="1"/>
    <col min="21" max="26" width="12.28515625" style="7" hidden="1" customWidth="1"/>
    <col min="27" max="34" width="13.28515625" style="7" hidden="1" customWidth="1"/>
    <col min="35" max="35" width="13.28515625" style="276" hidden="1" customWidth="1"/>
    <col min="36" max="36" width="13.28515625" style="276" bestFit="1" customWidth="1"/>
    <col min="37" max="38" width="13.28515625" style="7" bestFit="1" customWidth="1"/>
    <col min="39" max="39" width="13.28515625" style="7" customWidth="1"/>
    <col min="40" max="16384" width="8.85546875" style="7"/>
  </cols>
  <sheetData>
    <row r="1" spans="1:39" ht="17.25" customHeight="1">
      <c r="A1" s="8" t="s">
        <v>7</v>
      </c>
      <c r="B1" s="8" t="s">
        <v>8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336">
        <v>2024</v>
      </c>
      <c r="AK2" s="336">
        <v>2025</v>
      </c>
      <c r="AL2" s="336">
        <v>2026</v>
      </c>
      <c r="AM2" s="336">
        <v>2027</v>
      </c>
    </row>
    <row r="3" spans="1:39" ht="13.5" customHeight="1">
      <c r="A3" s="27" t="s">
        <v>47</v>
      </c>
      <c r="B3" s="27" t="s">
        <v>64</v>
      </c>
      <c r="C3" s="18" t="s">
        <v>36</v>
      </c>
      <c r="D3" s="18" t="s">
        <v>36</v>
      </c>
      <c r="E3" s="43">
        <f>'2. Dlh VS'!E3</f>
        <v>3859.0918143796057</v>
      </c>
      <c r="F3" s="43">
        <f>'2. Dlh VS'!F3</f>
        <v>4084.478523534488</v>
      </c>
      <c r="G3" s="43">
        <f>'2. Dlh VS'!G3</f>
        <v>4268.4392219345418</v>
      </c>
      <c r="H3" s="43">
        <f>'2. Dlh VS'!H3</f>
        <v>6749.883821283941</v>
      </c>
      <c r="I3" s="43">
        <f>'2. Dlh VS'!I3</f>
        <v>8067.8238398725343</v>
      </c>
      <c r="J3" s="43">
        <f>'2. Dlh VS'!J3</f>
        <v>9071.0257950607447</v>
      </c>
      <c r="K3" s="43">
        <f>'2. Dlh VS'!K3</f>
        <v>13484.568010622053</v>
      </c>
      <c r="L3" s="43">
        <f>'2. Dlh VS'!L3</f>
        <v>16005.142363340638</v>
      </c>
      <c r="M3" s="43">
        <f>'2. Dlh VS'!M3</f>
        <v>17616.927018634404</v>
      </c>
      <c r="N3" s="43">
        <f>'2. Dlh VS'!N3</f>
        <v>17014.468793401047</v>
      </c>
      <c r="O3" s="43">
        <f>'2. Dlh VS'!O3</f>
        <v>17983.903424616608</v>
      </c>
      <c r="P3" s="43">
        <f>'2. Dlh VS'!P3</f>
        <v>19317.092507535017</v>
      </c>
      <c r="Q3" s="43">
        <f>'2. Dlh VS'!Q3</f>
        <v>17588.8913389763</v>
      </c>
      <c r="R3" s="43">
        <f>'2. Dlh VS'!R3</f>
        <v>17767.813717055033</v>
      </c>
      <c r="S3" s="43">
        <f>'2. Dlh VS'!S3</f>
        <v>19189.728070570269</v>
      </c>
      <c r="T3" s="43">
        <f>'2. Dlh VS'!T3</f>
        <v>19629.75086357299</v>
      </c>
      <c r="U3" s="43">
        <f>'2. Dlh VS'!U3</f>
        <v>23320.715</v>
      </c>
      <c r="V3" s="43">
        <f>'2. Dlh VS'!V3</f>
        <v>27939.902000000002</v>
      </c>
      <c r="W3" s="43">
        <f>'2. Dlh VS'!W3</f>
        <v>30994.247000000003</v>
      </c>
      <c r="X3" s="43">
        <f>'2. Dlh VS'!X3</f>
        <v>38107.964000000007</v>
      </c>
      <c r="Y3" s="43">
        <f>'2. Dlh VS'!Y3</f>
        <v>40762.885000000002</v>
      </c>
      <c r="Z3" s="43">
        <f>'2. Dlh VS'!Z3</f>
        <v>40878.201000000001</v>
      </c>
      <c r="AA3" s="43">
        <f>'2. Dlh VS'!AA3</f>
        <v>41473.619999999995</v>
      </c>
      <c r="AB3" s="43">
        <f>'2. Dlh VS'!AB3</f>
        <v>42553.851000000002</v>
      </c>
      <c r="AC3" s="43">
        <f>'2. Dlh VS'!AC3</f>
        <v>43653.937999999995</v>
      </c>
      <c r="AD3" s="43">
        <f>'2. Dlh VS'!AD3</f>
        <v>44479.164000000004</v>
      </c>
      <c r="AE3" s="43">
        <f>'2. Dlh VS'!AE3</f>
        <v>45391.937999999995</v>
      </c>
      <c r="AF3" s="43">
        <f>'2. Dlh VS'!AF3</f>
        <v>55090.907999999996</v>
      </c>
      <c r="AG3" s="43">
        <f>'2. Dlh VS'!AG3</f>
        <v>61346.33</v>
      </c>
      <c r="AH3" s="43">
        <f>'2. Dlh VS'!AH3</f>
        <v>63498.97</v>
      </c>
      <c r="AI3" s="43">
        <f>'2. Dlh VS'!AI3</f>
        <v>68897.804000000004</v>
      </c>
      <c r="AJ3" s="321">
        <v>77261.320227145261</v>
      </c>
      <c r="AK3" s="320">
        <v>83330.447722038298</v>
      </c>
      <c r="AL3" s="320">
        <v>88916.460338375415</v>
      </c>
      <c r="AM3" s="320">
        <v>92077.61781964697</v>
      </c>
    </row>
    <row r="4" spans="1:39" ht="13.15" customHeight="1">
      <c r="A4" s="68" t="s">
        <v>65</v>
      </c>
      <c r="B4" s="68" t="s">
        <v>66</v>
      </c>
      <c r="C4" s="18"/>
      <c r="D4" s="18"/>
      <c r="AI4" s="7"/>
      <c r="AJ4" s="323"/>
      <c r="AK4" s="323"/>
      <c r="AL4" s="323"/>
      <c r="AM4" s="323"/>
    </row>
    <row r="5" spans="1:39" ht="13.15" customHeight="1">
      <c r="A5" s="71" t="s">
        <v>67</v>
      </c>
      <c r="B5" s="71" t="s">
        <v>500</v>
      </c>
      <c r="C5" s="18" t="s">
        <v>36</v>
      </c>
      <c r="D5" s="18" t="s">
        <v>36</v>
      </c>
      <c r="E5" s="69">
        <f>'2. Dlh VS'!E5</f>
        <v>1922.3594237535683</v>
      </c>
      <c r="F5" s="69">
        <f>'2. Dlh VS'!F5</f>
        <v>2420.3014007833763</v>
      </c>
      <c r="G5" s="69">
        <f>'2. Dlh VS'!G5</f>
        <v>2836.4535617074953</v>
      </c>
      <c r="H5" s="69">
        <f>'2. Dlh VS'!H5</f>
        <v>4897.2648210847774</v>
      </c>
      <c r="I5" s="69">
        <f>'2. Dlh VS'!I5</f>
        <v>5521.2859656110995</v>
      </c>
      <c r="J5" s="69">
        <f>'2. Dlh VS'!J5</f>
        <v>5489.8334694947889</v>
      </c>
      <c r="K5" s="69">
        <f>'2. Dlh VS'!K5</f>
        <v>8492.6009389895771</v>
      </c>
      <c r="L5" s="69">
        <f>'2. Dlh VS'!L5</f>
        <v>9676.9872813516558</v>
      </c>
      <c r="M5" s="69">
        <f>'2. Dlh VS'!M5</f>
        <v>10991.413263095003</v>
      </c>
      <c r="N5" s="69">
        <f>'2. Dlh VS'!N5</f>
        <v>11135.228270264886</v>
      </c>
      <c r="O5" s="69">
        <f>'2. Dlh VS'!O5</f>
        <v>11870.811743012679</v>
      </c>
      <c r="P5" s="69">
        <f>'2. Dlh VS'!P5</f>
        <v>11758.538434641172</v>
      </c>
      <c r="Q5" s="69">
        <f>'2. Dlh VS'!Q5</f>
        <v>10916.02723488017</v>
      </c>
      <c r="R5" s="69">
        <f>'2. Dlh VS'!R5</f>
        <v>10630.799377282081</v>
      </c>
      <c r="S5" s="69">
        <f>'2. Dlh VS'!S5</f>
        <v>12002.320382858659</v>
      </c>
      <c r="T5" s="69">
        <f>'2. Dlh VS'!T5</f>
        <v>12230.417331076145</v>
      </c>
      <c r="U5" s="69">
        <f>'2. Dlh VS'!U5</f>
        <v>15303.929</v>
      </c>
      <c r="V5" s="69">
        <f>'2. Dlh VS'!V5</f>
        <v>17787.442999999999</v>
      </c>
      <c r="W5" s="69">
        <f>'2. Dlh VS'!W5</f>
        <v>18755.736000000001</v>
      </c>
      <c r="X5" s="69">
        <f>'2. Dlh VS'!X5</f>
        <v>20337.691000000006</v>
      </c>
      <c r="Y5" s="69">
        <f>'2. Dlh VS'!Y5</f>
        <v>16124.972</v>
      </c>
      <c r="Z5" s="69">
        <f>'2. Dlh VS'!Z5</f>
        <v>16185.242</v>
      </c>
      <c r="AA5" s="69">
        <f>'2. Dlh VS'!AA5</f>
        <v>19448.069</v>
      </c>
      <c r="AB5" s="69">
        <f>'2. Dlh VS'!AB5</f>
        <v>20308.049000000003</v>
      </c>
      <c r="AC5" s="69">
        <f>'2. Dlh VS'!AC5</f>
        <v>18742.099999999999</v>
      </c>
      <c r="AD5" s="69">
        <f>'2. Dlh VS'!AD5</f>
        <v>19006.886000000002</v>
      </c>
      <c r="AE5" s="69">
        <f>'2. Dlh VS'!AE5</f>
        <v>19358.101999999999</v>
      </c>
      <c r="AF5" s="69">
        <f>'2. Dlh VS'!AF5</f>
        <v>25405.017</v>
      </c>
      <c r="AG5" s="69">
        <f>'2. Dlh VS'!AG5</f>
        <v>30858.074999999997</v>
      </c>
      <c r="AH5" s="69">
        <f>'2. Dlh VS'!AH5</f>
        <v>32950.542000000001</v>
      </c>
      <c r="AI5" s="69">
        <f>'2. Dlh VS'!AI5</f>
        <v>33017.33</v>
      </c>
      <c r="AJ5" s="324" t="s">
        <v>68</v>
      </c>
      <c r="AK5" s="324" t="s">
        <v>68</v>
      </c>
      <c r="AL5" s="324" t="s">
        <v>68</v>
      </c>
      <c r="AM5" s="324" t="s">
        <v>68</v>
      </c>
    </row>
    <row r="6" spans="1:39" ht="13.15" customHeight="1">
      <c r="A6" s="71" t="s">
        <v>69</v>
      </c>
      <c r="B6" s="71" t="s">
        <v>70</v>
      </c>
      <c r="C6" s="18" t="s">
        <v>36</v>
      </c>
      <c r="D6" s="18" t="s">
        <v>36</v>
      </c>
      <c r="E6" s="69">
        <f>'2. Dlh VS'!E6</f>
        <v>1936.7323906260374</v>
      </c>
      <c r="F6" s="69">
        <f>'2. Dlh VS'!F6</f>
        <v>1664.1771227511119</v>
      </c>
      <c r="G6" s="69">
        <f>'2. Dlh VS'!G6</f>
        <v>1431.9856602270463</v>
      </c>
      <c r="H6" s="69">
        <f>'2. Dlh VS'!H6</f>
        <v>1852.6190001991636</v>
      </c>
      <c r="I6" s="69">
        <f>'2. Dlh VS'!I6</f>
        <v>2546.5378742614348</v>
      </c>
      <c r="J6" s="69">
        <f>'2. Dlh VS'!J6</f>
        <v>3581.1923255659563</v>
      </c>
      <c r="K6" s="69">
        <f>'2. Dlh VS'!K6</f>
        <v>4991.9670716324763</v>
      </c>
      <c r="L6" s="69">
        <f>'2. Dlh VS'!L6</f>
        <v>6328.1550819889808</v>
      </c>
      <c r="M6" s="69">
        <f>'2. Dlh VS'!M6</f>
        <v>6625.5137555394003</v>
      </c>
      <c r="N6" s="69">
        <f>'2. Dlh VS'!N6</f>
        <v>5879.2405231361618</v>
      </c>
      <c r="O6" s="69">
        <f>'2. Dlh VS'!O6</f>
        <v>6113.0916816039298</v>
      </c>
      <c r="P6" s="69">
        <f>'2. Dlh VS'!P6</f>
        <v>7558.5540728938458</v>
      </c>
      <c r="Q6" s="69">
        <f>'2. Dlh VS'!Q6</f>
        <v>6672.8641040961293</v>
      </c>
      <c r="R6" s="69">
        <f>'2. Dlh VS'!R6</f>
        <v>7137.0143397729535</v>
      </c>
      <c r="S6" s="69">
        <f>'2. Dlh VS'!S6</f>
        <v>7187.4076877116104</v>
      </c>
      <c r="T6" s="69">
        <f>'2. Dlh VS'!T6</f>
        <v>7399.3335324968466</v>
      </c>
      <c r="U6" s="69">
        <f>'2. Dlh VS'!U6</f>
        <v>8016.7860000000001</v>
      </c>
      <c r="V6" s="69">
        <f>'2. Dlh VS'!V6</f>
        <v>10152.459000000001</v>
      </c>
      <c r="W6" s="69">
        <f>'2. Dlh VS'!W6</f>
        <v>12238.511</v>
      </c>
      <c r="X6" s="69">
        <f>'2. Dlh VS'!X6</f>
        <v>17770.273000000001</v>
      </c>
      <c r="Y6" s="69">
        <f>'2. Dlh VS'!Y6</f>
        <v>24637.913</v>
      </c>
      <c r="Z6" s="69">
        <f>'2. Dlh VS'!Z6</f>
        <v>24692.959000000003</v>
      </c>
      <c r="AA6" s="69">
        <f>'2. Dlh VS'!AA6</f>
        <v>22025.550999999999</v>
      </c>
      <c r="AB6" s="69">
        <f>'2. Dlh VS'!AB6</f>
        <v>22245.802</v>
      </c>
      <c r="AC6" s="69">
        <f>'2. Dlh VS'!AC6</f>
        <v>24911.838</v>
      </c>
      <c r="AD6" s="69">
        <f>'2. Dlh VS'!AD6</f>
        <v>25472.277999999998</v>
      </c>
      <c r="AE6" s="69">
        <f>'2. Dlh VS'!AE6</f>
        <v>26033.835999999999</v>
      </c>
      <c r="AF6" s="69">
        <f>'2. Dlh VS'!AF6</f>
        <v>29685.891</v>
      </c>
      <c r="AG6" s="69">
        <f>'2. Dlh VS'!AG6</f>
        <v>30488.255000000001</v>
      </c>
      <c r="AH6" s="69">
        <f>'2. Dlh VS'!AH6</f>
        <v>30548.428</v>
      </c>
      <c r="AI6" s="69">
        <f>'2. Dlh VS'!AI6</f>
        <v>35880.474000000002</v>
      </c>
      <c r="AJ6" s="324" t="s">
        <v>68</v>
      </c>
      <c r="AK6" s="324" t="s">
        <v>68</v>
      </c>
      <c r="AL6" s="324" t="s">
        <v>68</v>
      </c>
      <c r="AM6" s="324" t="s">
        <v>68</v>
      </c>
    </row>
    <row r="7" spans="1:39" ht="13.15" customHeight="1">
      <c r="A7" s="68" t="s">
        <v>71</v>
      </c>
      <c r="B7" s="68" t="s">
        <v>72</v>
      </c>
      <c r="C7" s="18"/>
      <c r="D7" s="18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322"/>
      <c r="AK7" s="322"/>
      <c r="AL7" s="322"/>
      <c r="AM7" s="322"/>
    </row>
    <row r="8" spans="1:39" ht="13.15" customHeight="1">
      <c r="A8" s="71" t="s">
        <v>73</v>
      </c>
      <c r="B8" s="71" t="s">
        <v>74</v>
      </c>
      <c r="C8" s="18" t="s">
        <v>36</v>
      </c>
      <c r="D8" s="18" t="s">
        <v>36</v>
      </c>
      <c r="E8" s="69">
        <f>'2. Dlh VS'!E8</f>
        <v>263.42694018455819</v>
      </c>
      <c r="F8" s="69">
        <f>'2. Dlh VS'!F8</f>
        <v>763.9912368054172</v>
      </c>
      <c r="G8" s="69">
        <f>'2. Dlh VS'!G8</f>
        <v>494.9877182500166</v>
      </c>
      <c r="H8" s="69">
        <f>'2. Dlh VS'!H8</f>
        <v>1231.9922990108212</v>
      </c>
      <c r="I8" s="69">
        <f>'2. Dlh VS'!I8</f>
        <v>2402.5426541857528</v>
      </c>
      <c r="J8" s="69">
        <f>'2. Dlh VS'!J8</f>
        <v>2480.9798844851625</v>
      </c>
      <c r="K8" s="69">
        <f>'2. Dlh VS'!K8</f>
        <v>1737.3033260306711</v>
      </c>
      <c r="L8" s="69">
        <f>'2. Dlh VS'!L8</f>
        <v>1150.8663612826131</v>
      </c>
      <c r="M8" s="69">
        <f>'2. Dlh VS'!M8</f>
        <v>2410.3896966075813</v>
      </c>
      <c r="N8" s="69">
        <f>'2. Dlh VS'!N8</f>
        <v>2297.4839009493458</v>
      </c>
      <c r="O8" s="69">
        <f>'2. Dlh VS'!O8</f>
        <v>2325.2340171280621</v>
      </c>
      <c r="P8" s="69">
        <f>'2. Dlh VS'!P8</f>
        <v>1707.0636659364004</v>
      </c>
      <c r="Q8" s="69">
        <f>'2. Dlh VS'!Q8</f>
        <v>391.50743543782795</v>
      </c>
      <c r="R8" s="69">
        <f>'2. Dlh VS'!R8</f>
        <v>97.711710814578623</v>
      </c>
      <c r="S8" s="69">
        <f>'2. Dlh VS'!S8</f>
        <v>176.52745137090884</v>
      </c>
      <c r="T8" s="69">
        <f>'2. Dlh VS'!T8</f>
        <v>1009.7573524530305</v>
      </c>
      <c r="U8" s="69">
        <f>'2. Dlh VS'!U8</f>
        <v>1198.4559999999999</v>
      </c>
      <c r="V8" s="69">
        <f>'2. Dlh VS'!V8</f>
        <v>1672.0169999999998</v>
      </c>
      <c r="W8" s="69">
        <f>'2. Dlh VS'!W8</f>
        <v>1559.3890000000001</v>
      </c>
      <c r="X8" s="69">
        <f>'2. Dlh VS'!X8</f>
        <v>1526.2930000000001</v>
      </c>
      <c r="Y8" s="69">
        <f>'2. Dlh VS'!Y8</f>
        <v>807.99899999999991</v>
      </c>
      <c r="Z8" s="69">
        <f>'2. Dlh VS'!Z8</f>
        <v>288.61499999999995</v>
      </c>
      <c r="AA8" s="69">
        <f>'2. Dlh VS'!AA8</f>
        <v>645.76699999999994</v>
      </c>
      <c r="AB8" s="69">
        <f>'2. Dlh VS'!AB8</f>
        <v>821.97499999999991</v>
      </c>
      <c r="AC8" s="69">
        <f>'2. Dlh VS'!AC8</f>
        <v>220.61999999999998</v>
      </c>
      <c r="AD8" s="69">
        <f>'2. Dlh VS'!AD8</f>
        <v>1067.3910000000001</v>
      </c>
      <c r="AE8" s="69">
        <f>'2. Dlh VS'!AE8</f>
        <v>407.59500000000003</v>
      </c>
      <c r="AF8" s="69">
        <f>'2. Dlh VS'!AF8</f>
        <v>1918.4859999999999</v>
      </c>
      <c r="AG8" s="69">
        <f>'2. Dlh VS'!AG8</f>
        <v>2216.1710000000003</v>
      </c>
      <c r="AH8" s="69">
        <f>'2. Dlh VS'!AH8</f>
        <v>457.62599999999998</v>
      </c>
      <c r="AI8" s="69">
        <f>'2. Dlh VS'!AI8</f>
        <v>412.12899999999996</v>
      </c>
      <c r="AJ8" s="324" t="s">
        <v>68</v>
      </c>
      <c r="AK8" s="324" t="s">
        <v>68</v>
      </c>
      <c r="AL8" s="324" t="s">
        <v>68</v>
      </c>
      <c r="AM8" s="324" t="s">
        <v>68</v>
      </c>
    </row>
    <row r="9" spans="1:39" ht="13.15" customHeight="1">
      <c r="A9" s="71" t="s">
        <v>75</v>
      </c>
      <c r="B9" s="71" t="s">
        <v>76</v>
      </c>
      <c r="C9" s="18" t="s">
        <v>36</v>
      </c>
      <c r="D9" s="18" t="s">
        <v>36</v>
      </c>
      <c r="E9" s="69">
        <f>'2. Dlh VS'!E9</f>
        <v>3595.6648741950476</v>
      </c>
      <c r="F9" s="69">
        <f>'2. Dlh VS'!F9</f>
        <v>3320.487286729071</v>
      </c>
      <c r="G9" s="69">
        <f>'2. Dlh VS'!G9</f>
        <v>3773.4515036845251</v>
      </c>
      <c r="H9" s="69">
        <f>'2. Dlh VS'!H9</f>
        <v>5517.8915222731193</v>
      </c>
      <c r="I9" s="69">
        <f>'2. Dlh VS'!I9</f>
        <v>5665.2811856867811</v>
      </c>
      <c r="J9" s="69">
        <f>'2. Dlh VS'!J9</f>
        <v>6590.0459105755826</v>
      </c>
      <c r="K9" s="69">
        <f>'2. Dlh VS'!K9</f>
        <v>11747.264684591381</v>
      </c>
      <c r="L9" s="69">
        <f>'2. Dlh VS'!L9</f>
        <v>14854.276002058024</v>
      </c>
      <c r="M9" s="69">
        <f>'2. Dlh VS'!M9</f>
        <v>15206.537322026821</v>
      </c>
      <c r="N9" s="69">
        <f>'2. Dlh VS'!N9</f>
        <v>14716.984892451703</v>
      </c>
      <c r="O9" s="69">
        <f>'2. Dlh VS'!O9</f>
        <v>15658.669407488545</v>
      </c>
      <c r="P9" s="69">
        <f>'2. Dlh VS'!P9</f>
        <v>17610.028841598618</v>
      </c>
      <c r="Q9" s="69">
        <f>'2. Dlh VS'!Q9</f>
        <v>17197.38390353847</v>
      </c>
      <c r="R9" s="69">
        <f>'2. Dlh VS'!R9</f>
        <v>17670.102006240457</v>
      </c>
      <c r="S9" s="69">
        <f>'2. Dlh VS'!S9</f>
        <v>19013.200619199361</v>
      </c>
      <c r="T9" s="69">
        <f>'2. Dlh VS'!T9</f>
        <v>18619.993511119959</v>
      </c>
      <c r="U9" s="69">
        <f>'2. Dlh VS'!U9</f>
        <v>22122.258999999998</v>
      </c>
      <c r="V9" s="69">
        <f>'2. Dlh VS'!V9</f>
        <v>26267.885000000002</v>
      </c>
      <c r="W9" s="69">
        <f>'2. Dlh VS'!W9</f>
        <v>29434.858</v>
      </c>
      <c r="X9" s="69">
        <f>'2. Dlh VS'!X9</f>
        <v>36581.671000000002</v>
      </c>
      <c r="Y9" s="69">
        <f>'2. Dlh VS'!Y9</f>
        <v>39954.885999999999</v>
      </c>
      <c r="Z9" s="69">
        <f>'2. Dlh VS'!Z9</f>
        <v>40589.586000000003</v>
      </c>
      <c r="AA9" s="69">
        <f>'2. Dlh VS'!AA9</f>
        <v>40827.853000000003</v>
      </c>
      <c r="AB9" s="69">
        <f>'2. Dlh VS'!AB9</f>
        <v>41731.876000000004</v>
      </c>
      <c r="AC9" s="69">
        <f>'2. Dlh VS'!AC9</f>
        <v>43433.317999999999</v>
      </c>
      <c r="AD9" s="69">
        <f>'2. Dlh VS'!AD9</f>
        <v>43411.773000000001</v>
      </c>
      <c r="AE9" s="69">
        <f>'2. Dlh VS'!AE9</f>
        <v>44984.342999999993</v>
      </c>
      <c r="AF9" s="69">
        <f>'2. Dlh VS'!AF9</f>
        <v>53172.421999999999</v>
      </c>
      <c r="AG9" s="69">
        <f>'2. Dlh VS'!AG9</f>
        <v>59130.159</v>
      </c>
      <c r="AH9" s="69">
        <f>'2. Dlh VS'!AH9</f>
        <v>63041.343999999997</v>
      </c>
      <c r="AI9" s="69">
        <f>'2. Dlh VS'!AI9</f>
        <v>68485.675000000003</v>
      </c>
      <c r="AJ9" s="324" t="s">
        <v>68</v>
      </c>
      <c r="AK9" s="324" t="s">
        <v>68</v>
      </c>
      <c r="AL9" s="324" t="s">
        <v>68</v>
      </c>
      <c r="AM9" s="324" t="s">
        <v>68</v>
      </c>
    </row>
    <row r="10" spans="1:39" ht="13.15" customHeight="1">
      <c r="A10" s="70"/>
      <c r="B10" s="70"/>
      <c r="C10" s="18"/>
      <c r="D10" s="1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323"/>
      <c r="AK10" s="323"/>
      <c r="AL10" s="324"/>
      <c r="AM10" s="324"/>
    </row>
    <row r="11" spans="1:39" ht="13.15" customHeight="1">
      <c r="A11" s="27" t="s">
        <v>47</v>
      </c>
      <c r="B11" s="27" t="s">
        <v>64</v>
      </c>
      <c r="C11" s="20" t="s">
        <v>38</v>
      </c>
      <c r="D11" s="18" t="s">
        <v>39</v>
      </c>
      <c r="E11" s="72">
        <f>E3/'1. Základné ukazovatele'!E$17*100</f>
        <v>28.261796689659356</v>
      </c>
      <c r="F11" s="72">
        <f>F3/'1. Základné ukazovatele'!F$17*100</f>
        <v>24.825883747360511</v>
      </c>
      <c r="G11" s="72">
        <f>G3/'1. Základné ukazovatele'!G$17*100</f>
        <v>27.495035054073213</v>
      </c>
      <c r="H11" s="72">
        <f>H3/'1. Základné ukazovatele'!H$17*100</f>
        <v>39.198386864446398</v>
      </c>
      <c r="I11" s="72">
        <f>I3/'1. Základné ukazovatele'!I$17*100</f>
        <v>41.52721275632102</v>
      </c>
      <c r="J11" s="72">
        <f>J3/'1. Základné ukazovatele'!J$17*100</f>
        <v>44.431835434965151</v>
      </c>
      <c r="K11" s="72">
        <f>K3/'1. Základné ukazovatele'!K$17*100</f>
        <v>69.020668529569804</v>
      </c>
      <c r="L11" s="72">
        <f>L3/'1. Základné ukazovatele'!L$17*100</f>
        <v>71.551828739128226</v>
      </c>
      <c r="M11" s="72">
        <f>M3/'1. Základné ukazovatele'!M$17*100</f>
        <v>73.805796645207039</v>
      </c>
      <c r="N11" s="72">
        <f>N3/'1. Základné ukazovatele'!N$17*100</f>
        <v>64.693059749892768</v>
      </c>
      <c r="O11" s="72">
        <f>O3/'1. Základné ukazovatele'!O$17*100</f>
        <v>60.098393684744437</v>
      </c>
      <c r="P11" s="72">
        <f>P3/'1. Základné ukazovatele'!P$17*100</f>
        <v>55.792014959637172</v>
      </c>
      <c r="Q11" s="72">
        <f>Q3/'1. Základné ukazovatele'!Q$17*100</f>
        <v>44.824224800333084</v>
      </c>
      <c r="R11" s="72">
        <f>R3/'1. Základné ukazovatele'!R$17*100</f>
        <v>38.97134084281241</v>
      </c>
      <c r="S11" s="72">
        <f>S3/'1. Základné ukazovatele'!S$17*100</f>
        <v>34.051690578727715</v>
      </c>
      <c r="T11" s="72">
        <f>T3/'1. Základné ukazovatele'!T$17*100</f>
        <v>29.712604273300386</v>
      </c>
      <c r="U11" s="72">
        <f>U3/'1. Základné ukazovatele'!U$17*100</f>
        <v>36.407272801072828</v>
      </c>
      <c r="V11" s="72">
        <f>V3/'1. Základné ukazovatele'!V$17*100</f>
        <v>40.653635341141076</v>
      </c>
      <c r="W11" s="72">
        <f>W3/'1. Základné ukazovatele'!W$17*100</f>
        <v>43.270226652426729</v>
      </c>
      <c r="X11" s="72">
        <f>X3/'1. Základné ukazovatele'!X$17*100</f>
        <v>51.687514580699769</v>
      </c>
      <c r="Y11" s="72">
        <f>Y3/'1. Základné ukazovatele'!Y$17*100</f>
        <v>54.610678606213334</v>
      </c>
      <c r="Z11" s="72">
        <f>Z3/'1. Základné ukazovatele'!Z$17*100</f>
        <v>53.392075473176746</v>
      </c>
      <c r="AA11" s="72">
        <f>AA3/'1. Základné ukazovatele'!AA$17*100</f>
        <v>51.599314723369936</v>
      </c>
      <c r="AB11" s="72">
        <f>AB3/'1. Základné ukazovatele'!AB$17*100</f>
        <v>52.135526625305062</v>
      </c>
      <c r="AC11" s="72">
        <f>AC3/'1. Základné ukazovatele'!AC$17*100</f>
        <v>51.381511857288807</v>
      </c>
      <c r="AD11" s="72">
        <f>AD3/'1. Základné ukazovatele'!AD$17*100</f>
        <v>49.270252636639469</v>
      </c>
      <c r="AE11" s="72">
        <f>AE3/'1. Základné ukazovatele'!AE$17*100</f>
        <v>48.009664983209497</v>
      </c>
      <c r="AF11" s="72">
        <f>AF3/'1. Základné ukazovatele'!AF$17*100</f>
        <v>58.408139897328894</v>
      </c>
      <c r="AG11" s="72">
        <f>AG3/'1. Základné ukazovatele'!AG$17*100</f>
        <v>60.167055708120834</v>
      </c>
      <c r="AH11" s="72">
        <f>AH3/'1. Základné ukazovatele'!AH$17*100</f>
        <v>57.679877843845773</v>
      </c>
      <c r="AI11" s="72">
        <f>AI3/'1. Základné ukazovatele'!AI$17*100</f>
        <v>56.051432285840505</v>
      </c>
      <c r="AJ11" s="325">
        <v>58.886239114790463</v>
      </c>
      <c r="AK11" s="325">
        <v>59.563716918638733</v>
      </c>
      <c r="AL11" s="325">
        <v>60.362075132986902</v>
      </c>
      <c r="AM11" s="325">
        <v>60.518298427340142</v>
      </c>
    </row>
    <row r="12" spans="1:39" ht="13.15" customHeight="1">
      <c r="A12" s="68" t="s">
        <v>65</v>
      </c>
      <c r="B12" s="68" t="s">
        <v>66</v>
      </c>
      <c r="C12" s="20"/>
      <c r="D12" s="18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323"/>
      <c r="AK12" s="323"/>
      <c r="AL12" s="322"/>
      <c r="AM12" s="322"/>
    </row>
    <row r="13" spans="1:39" ht="13.15" customHeight="1">
      <c r="A13" s="71" t="s">
        <v>67</v>
      </c>
      <c r="B13" s="71" t="s">
        <v>500</v>
      </c>
      <c r="C13" s="20" t="s">
        <v>38</v>
      </c>
      <c r="D13" s="18" t="s">
        <v>39</v>
      </c>
      <c r="E13" s="72">
        <f>'2. Dlh VS'!E13</f>
        <v>14.078268621682986</v>
      </c>
      <c r="F13" s="72">
        <f>'2. Dlh VS'!F13</f>
        <v>14.710842733829974</v>
      </c>
      <c r="G13" s="72">
        <f>'2. Dlh VS'!G13</f>
        <v>18.270938404753132</v>
      </c>
      <c r="H13" s="72">
        <f>'2. Dlh VS'!H13</f>
        <v>28.439731129773737</v>
      </c>
      <c r="I13" s="72">
        <f>'2. Dlh VS'!I13</f>
        <v>28.419512068330434</v>
      </c>
      <c r="J13" s="72">
        <f>'2. Dlh VS'!J13</f>
        <v>26.89038514417793</v>
      </c>
      <c r="K13" s="72">
        <f>'2. Dlh VS'!K13</f>
        <v>43.469319439983508</v>
      </c>
      <c r="L13" s="72">
        <f>'2. Dlh VS'!L13</f>
        <v>43.261479401266314</v>
      </c>
      <c r="M13" s="72">
        <f>'2. Dlh VS'!M13</f>
        <v>46.048326775795701</v>
      </c>
      <c r="N13" s="72">
        <f>'2. Dlh VS'!N13</f>
        <v>42.338788037645529</v>
      </c>
      <c r="O13" s="72">
        <f>'2. Dlh VS'!O13</f>
        <v>39.669736911093999</v>
      </c>
      <c r="P13" s="72">
        <f>'2. Dlh VS'!P13</f>
        <v>33.961247117964071</v>
      </c>
      <c r="Q13" s="72">
        <f>'2. Dlh VS'!Q13</f>
        <v>27.81883458558595</v>
      </c>
      <c r="R13" s="72">
        <f>'2. Dlh VS'!R13</f>
        <v>23.317247274263206</v>
      </c>
      <c r="S13" s="72">
        <f>'2. Dlh VS'!S13</f>
        <v>21.297816123337824</v>
      </c>
      <c r="T13" s="72">
        <f>'2. Dlh VS'!T13</f>
        <v>18.512591055342355</v>
      </c>
      <c r="U13" s="72">
        <f>'2. Dlh VS'!U13</f>
        <v>23.891819698977912</v>
      </c>
      <c r="V13" s="72">
        <f>'2. Dlh VS'!V13</f>
        <v>25.881415810740222</v>
      </c>
      <c r="W13" s="72">
        <f>'2. Dlh VS'!W13</f>
        <v>26.18437375662262</v>
      </c>
      <c r="X13" s="72">
        <f>'2. Dlh VS'!X13</f>
        <v>27.584908501022692</v>
      </c>
      <c r="Y13" s="72">
        <f>'2. Dlh VS'!Y13</f>
        <v>21.602878781180209</v>
      </c>
      <c r="Z13" s="72">
        <f>'2. Dlh VS'!Z13</f>
        <v>21.139963141128206</v>
      </c>
      <c r="AA13" s="72">
        <f>'2. Dlh VS'!AA13</f>
        <v>24.196273030731692</v>
      </c>
      <c r="AB13" s="72">
        <f>'2. Dlh VS'!AB13</f>
        <v>24.880728875689769</v>
      </c>
      <c r="AC13" s="72">
        <f>'2. Dlh VS'!AC13</f>
        <v>22.059806686409196</v>
      </c>
      <c r="AD13" s="72">
        <f>'2. Dlh VS'!AD13</f>
        <v>21.054219343146958</v>
      </c>
      <c r="AE13" s="72">
        <f>'2. Dlh VS'!AE13</f>
        <v>20.474472619582748</v>
      </c>
      <c r="AF13" s="72">
        <f>'2. Dlh VS'!AF13</f>
        <v>26.934749142817154</v>
      </c>
      <c r="AG13" s="72">
        <f>'2. Dlh VS'!AG13</f>
        <v>30.264883287563748</v>
      </c>
      <c r="AH13" s="72">
        <f>'2. Dlh VS'!AH13</f>
        <v>29.930930178056581</v>
      </c>
      <c r="AI13" s="72">
        <f>'2. Dlh VS'!AI13</f>
        <v>26.861068558211965</v>
      </c>
      <c r="AJ13" s="324" t="s">
        <v>68</v>
      </c>
      <c r="AK13" s="324" t="s">
        <v>68</v>
      </c>
      <c r="AL13" s="324" t="s">
        <v>68</v>
      </c>
      <c r="AM13" s="324" t="s">
        <v>68</v>
      </c>
    </row>
    <row r="14" spans="1:39" ht="13.15" customHeight="1">
      <c r="A14" s="71" t="s">
        <v>69</v>
      </c>
      <c r="B14" s="71" t="s">
        <v>70</v>
      </c>
      <c r="C14" s="20" t="s">
        <v>38</v>
      </c>
      <c r="D14" s="18" t="s">
        <v>39</v>
      </c>
      <c r="E14" s="72">
        <f>'2. Dlh VS'!E14</f>
        <v>14.18352806797637</v>
      </c>
      <c r="F14" s="72">
        <f>'2. Dlh VS'!F14</f>
        <v>10.115041013530538</v>
      </c>
      <c r="G14" s="72">
        <f>'2. Dlh VS'!G14</f>
        <v>9.2240966493200798</v>
      </c>
      <c r="H14" s="72">
        <f>'2. Dlh VS'!H14</f>
        <v>10.758655734672667</v>
      </c>
      <c r="I14" s="72">
        <f>'2. Dlh VS'!I14</f>
        <v>13.107700687990583</v>
      </c>
      <c r="J14" s="72">
        <f>'2. Dlh VS'!J14</f>
        <v>17.541450290787225</v>
      </c>
      <c r="K14" s="72">
        <f>'2. Dlh VS'!K14</f>
        <v>25.551349089586306</v>
      </c>
      <c r="L14" s="72">
        <f>'2. Dlh VS'!L14</f>
        <v>28.290349337861919</v>
      </c>
      <c r="M14" s="72">
        <f>'2. Dlh VS'!M14</f>
        <v>27.757469869411338</v>
      </c>
      <c r="N14" s="72">
        <f>'2. Dlh VS'!N14</f>
        <v>22.354271712247247</v>
      </c>
      <c r="O14" s="72">
        <f>'2. Dlh VS'!O14</f>
        <v>20.428656773650435</v>
      </c>
      <c r="P14" s="72">
        <f>'2. Dlh VS'!P14</f>
        <v>21.830767841673104</v>
      </c>
      <c r="Q14" s="72">
        <f>'2. Dlh VS'!Q14</f>
        <v>17.005390214747131</v>
      </c>
      <c r="R14" s="72">
        <f>'2. Dlh VS'!R14</f>
        <v>15.654093568549204</v>
      </c>
      <c r="S14" s="72">
        <f>'2. Dlh VS'!S14</f>
        <v>12.7538744553899</v>
      </c>
      <c r="T14" s="72">
        <f>'2. Dlh VS'!T14</f>
        <v>11.200013217958034</v>
      </c>
      <c r="U14" s="72">
        <f>'2. Dlh VS'!U14</f>
        <v>12.515453102094915</v>
      </c>
      <c r="V14" s="72">
        <f>'2. Dlh VS'!V14</f>
        <v>14.772219530400852</v>
      </c>
      <c r="W14" s="72">
        <f>'2. Dlh VS'!W14</f>
        <v>17.085852895804106</v>
      </c>
      <c r="X14" s="72">
        <f>'2. Dlh VS'!X14</f>
        <v>24.102606079677081</v>
      </c>
      <c r="Y14" s="72">
        <f>'2. Dlh VS'!Y14</f>
        <v>33.007799825033125</v>
      </c>
      <c r="Z14" s="72">
        <f>'2. Dlh VS'!Z14</f>
        <v>32.25211233204854</v>
      </c>
      <c r="AA14" s="72">
        <f>'2. Dlh VS'!AA14</f>
        <v>27.403041692638254</v>
      </c>
      <c r="AB14" s="72">
        <f>'2. Dlh VS'!AB14</f>
        <v>27.254797749615296</v>
      </c>
      <c r="AC14" s="72">
        <f>'2. Dlh VS'!AC14</f>
        <v>29.321705170879614</v>
      </c>
      <c r="AD14" s="72">
        <f>'2. Dlh VS'!AD14</f>
        <v>28.216033293492504</v>
      </c>
      <c r="AE14" s="72">
        <f>'2. Dlh VS'!AE14</f>
        <v>27.535192363626749</v>
      </c>
      <c r="AF14" s="72">
        <f>'2. Dlh VS'!AF14</f>
        <v>31.473390754511737</v>
      </c>
      <c r="AG14" s="72">
        <f>'2. Dlh VS'!AG14</f>
        <v>29.902172420557083</v>
      </c>
      <c r="AH14" s="72">
        <f>'2. Dlh VS'!AH14</f>
        <v>27.748947665789192</v>
      </c>
      <c r="AI14" s="72">
        <f>'2. Dlh VS'!AI14</f>
        <v>29.190363727628544</v>
      </c>
      <c r="AJ14" s="324" t="s">
        <v>68</v>
      </c>
      <c r="AK14" s="324" t="s">
        <v>68</v>
      </c>
      <c r="AL14" s="324" t="s">
        <v>68</v>
      </c>
      <c r="AM14" s="324" t="s">
        <v>68</v>
      </c>
    </row>
    <row r="15" spans="1:39" ht="13.15" customHeight="1">
      <c r="A15" s="68" t="s">
        <v>71</v>
      </c>
      <c r="B15" s="68" t="s">
        <v>72</v>
      </c>
      <c r="C15" s="20"/>
      <c r="D15" s="20"/>
      <c r="E15" s="69"/>
      <c r="F15" s="69"/>
      <c r="G15" s="6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322"/>
      <c r="AK15" s="322"/>
      <c r="AL15" s="325"/>
      <c r="AM15" s="325"/>
    </row>
    <row r="16" spans="1:39" ht="13.15" customHeight="1">
      <c r="A16" s="71" t="s">
        <v>73</v>
      </c>
      <c r="B16" s="71" t="s">
        <v>74</v>
      </c>
      <c r="C16" s="20" t="s">
        <v>38</v>
      </c>
      <c r="D16" s="18" t="s">
        <v>39</v>
      </c>
      <c r="E16" s="72">
        <f>'2. Dlh VS'!E16</f>
        <v>1.9291892974233105</v>
      </c>
      <c r="F16" s="72">
        <f>'2. Dlh VS'!F16</f>
        <v>4.6436179109887084</v>
      </c>
      <c r="G16" s="72">
        <f>'2. Dlh VS'!G16</f>
        <v>3.1884499127181507</v>
      </c>
      <c r="H16" s="72">
        <f>'2. Dlh VS'!H16</f>
        <v>7.1545099188772303</v>
      </c>
      <c r="I16" s="72">
        <f>'2. Dlh VS'!I16</f>
        <v>12.366519390696594</v>
      </c>
      <c r="J16" s="72">
        <f>'2. Dlh VS'!J16</f>
        <v>12.152373109216299</v>
      </c>
      <c r="K16" s="72">
        <f>'2. Dlh VS'!K16</f>
        <v>8.8923751140434621</v>
      </c>
      <c r="L16" s="72">
        <f>'2. Dlh VS'!L16</f>
        <v>5.145008455078159</v>
      </c>
      <c r="M16" s="72">
        <f>'2. Dlh VS'!M16</f>
        <v>10.0982839740067</v>
      </c>
      <c r="N16" s="72">
        <f>'2. Dlh VS'!N16</f>
        <v>8.7355805863406335</v>
      </c>
      <c r="O16" s="72">
        <f>'2. Dlh VS'!O16</f>
        <v>7.7704392684427015</v>
      </c>
      <c r="P16" s="72">
        <f>'2. Dlh VS'!P16</f>
        <v>4.930375601288147</v>
      </c>
      <c r="Q16" s="72">
        <f>'2. Dlh VS'!Q16</f>
        <v>0.99773299856479014</v>
      </c>
      <c r="R16" s="72">
        <f>'2. Dlh VS'!R16</f>
        <v>0.21431766716656131</v>
      </c>
      <c r="S16" s="72">
        <f>'2. Dlh VS'!S16</f>
        <v>0.31324352959186874</v>
      </c>
      <c r="T16" s="72">
        <f>'2. Dlh VS'!T16</f>
        <v>1.5284208563832666</v>
      </c>
      <c r="U16" s="72">
        <f>'2. Dlh VS'!U16</f>
        <v>1.8709767059921847</v>
      </c>
      <c r="V16" s="72">
        <f>'2. Dlh VS'!V16</f>
        <v>2.4328492419976517</v>
      </c>
      <c r="W16" s="72">
        <f>'2. Dlh VS'!W16</f>
        <v>2.1770206409370445</v>
      </c>
      <c r="X16" s="72">
        <f>'2. Dlh VS'!X16</f>
        <v>2.0701786033995409</v>
      </c>
      <c r="Y16" s="72">
        <f>'2. Dlh VS'!Y16</f>
        <v>1.0824889774887563</v>
      </c>
      <c r="Z16" s="72">
        <f>'2. Dlh VS'!Z16</f>
        <v>0.37696751534371348</v>
      </c>
      <c r="AA16" s="72">
        <f>'2. Dlh VS'!AA16</f>
        <v>0.80342961793463985</v>
      </c>
      <c r="AB16" s="72">
        <f>'2. Dlh VS'!AB16</f>
        <v>1.0070557303458887</v>
      </c>
      <c r="AC16" s="72">
        <f>'2. Dlh VS'!AC16</f>
        <v>0.25967391867269929</v>
      </c>
      <c r="AD16" s="72">
        <f>'2. Dlh VS'!AD16</f>
        <v>1.1823653932001787</v>
      </c>
      <c r="AE16" s="72">
        <f>'2. Dlh VS'!AE16</f>
        <v>0.43110076945450704</v>
      </c>
      <c r="AF16" s="72">
        <f>'2. Dlh VS'!AF16</f>
        <v>2.0340052968280524</v>
      </c>
      <c r="AG16" s="72">
        <f>'2. Dlh VS'!AG16</f>
        <v>2.1735690466849746</v>
      </c>
      <c r="AH16" s="72">
        <f>'2. Dlh VS'!AH16</f>
        <v>0.41568881791575146</v>
      </c>
      <c r="AI16" s="72">
        <f>'2. Dlh VS'!AI16</f>
        <v>0.33528529786713029</v>
      </c>
      <c r="AJ16" s="324" t="s">
        <v>68</v>
      </c>
      <c r="AK16" s="324" t="s">
        <v>68</v>
      </c>
      <c r="AL16" s="324" t="s">
        <v>68</v>
      </c>
      <c r="AM16" s="324" t="s">
        <v>68</v>
      </c>
    </row>
    <row r="17" spans="1:39" ht="13.15" customHeight="1">
      <c r="A17" s="71" t="s">
        <v>75</v>
      </c>
      <c r="B17" s="71" t="s">
        <v>76</v>
      </c>
      <c r="C17" s="20" t="s">
        <v>38</v>
      </c>
      <c r="D17" s="18" t="s">
        <v>39</v>
      </c>
      <c r="E17" s="72">
        <f>'2. Dlh VS'!E17</f>
        <v>26.332607392236046</v>
      </c>
      <c r="F17" s="72">
        <f>'2. Dlh VS'!F17</f>
        <v>20.182265836371805</v>
      </c>
      <c r="G17" s="72">
        <f>'2. Dlh VS'!G17</f>
        <v>24.306585141355061</v>
      </c>
      <c r="H17" s="72">
        <f>'2. Dlh VS'!H17</f>
        <v>32.043876945569167</v>
      </c>
      <c r="I17" s="72">
        <f>'2. Dlh VS'!I17</f>
        <v>29.160693365624425</v>
      </c>
      <c r="J17" s="72">
        <f>'2. Dlh VS'!J17</f>
        <v>32.279462325748852</v>
      </c>
      <c r="K17" s="72">
        <f>'2. Dlh VS'!K17</f>
        <v>60.128293415526336</v>
      </c>
      <c r="L17" s="72">
        <f>'2. Dlh VS'!L17</f>
        <v>66.40682028405007</v>
      </c>
      <c r="M17" s="72">
        <f>'2. Dlh VS'!M17</f>
        <v>63.707512671200341</v>
      </c>
      <c r="N17" s="72">
        <f>'2. Dlh VS'!N17</f>
        <v>55.957479163552136</v>
      </c>
      <c r="O17" s="72">
        <f>'2. Dlh VS'!O17</f>
        <v>52.327954416301722</v>
      </c>
      <c r="P17" s="72">
        <f>'2. Dlh VS'!P17</f>
        <v>50.861639358349031</v>
      </c>
      <c r="Q17" s="72">
        <f>'2. Dlh VS'!Q17</f>
        <v>43.826491801768292</v>
      </c>
      <c r="R17" s="72">
        <f>'2. Dlh VS'!R17</f>
        <v>38.757023175645848</v>
      </c>
      <c r="S17" s="72">
        <f>'2. Dlh VS'!S17</f>
        <v>33.73844704913585</v>
      </c>
      <c r="T17" s="72">
        <f>'2. Dlh VS'!T17</f>
        <v>28.184183416917119</v>
      </c>
      <c r="U17" s="72">
        <f>'2. Dlh VS'!U17</f>
        <v>34.536296095080637</v>
      </c>
      <c r="V17" s="72">
        <f>'2. Dlh VS'!V17</f>
        <v>38.220786099143425</v>
      </c>
      <c r="W17" s="72">
        <f>'2. Dlh VS'!W17</f>
        <v>41.093206011489677</v>
      </c>
      <c r="X17" s="72">
        <f>'2. Dlh VS'!X17</f>
        <v>49.617335977300229</v>
      </c>
      <c r="Y17" s="72">
        <f>'2. Dlh VS'!Y17</f>
        <v>53.528189628724576</v>
      </c>
      <c r="Z17" s="72">
        <f>'2. Dlh VS'!Z17</f>
        <v>53.015107957833031</v>
      </c>
      <c r="AA17" s="72">
        <f>'2. Dlh VS'!AA17</f>
        <v>50.79588510543531</v>
      </c>
      <c r="AB17" s="72">
        <f>'2. Dlh VS'!AB17</f>
        <v>51.128470894959179</v>
      </c>
      <c r="AC17" s="72">
        <f>'2. Dlh VS'!AC17</f>
        <v>51.12183793861611</v>
      </c>
      <c r="AD17" s="72">
        <f>'2. Dlh VS'!AD17</f>
        <v>48.087887243439283</v>
      </c>
      <c r="AE17" s="72">
        <f>'2. Dlh VS'!AE17</f>
        <v>47.57856421375498</v>
      </c>
      <c r="AF17" s="72">
        <f>'2. Dlh VS'!AF17</f>
        <v>56.374134600500838</v>
      </c>
      <c r="AG17" s="72">
        <f>'2. Dlh VS'!AG17</f>
        <v>57.993486661435853</v>
      </c>
      <c r="AH17" s="72">
        <f>'2. Dlh VS'!AH17</f>
        <v>57.264189025930023</v>
      </c>
      <c r="AI17" s="72">
        <f>'2. Dlh VS'!AI17</f>
        <v>55.716146987973381</v>
      </c>
      <c r="AJ17" s="324" t="s">
        <v>68</v>
      </c>
      <c r="AK17" s="324" t="s">
        <v>68</v>
      </c>
      <c r="AL17" s="324" t="s">
        <v>68</v>
      </c>
      <c r="AM17" s="324" t="s">
        <v>68</v>
      </c>
    </row>
    <row r="18" spans="1:39" ht="13.15" customHeight="1">
      <c r="A18" s="70"/>
      <c r="B18" s="70"/>
      <c r="C18" s="20"/>
      <c r="D18" s="20"/>
      <c r="E18" s="69"/>
      <c r="F18" s="69"/>
      <c r="G18" s="69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323"/>
      <c r="AK18" s="323"/>
      <c r="AL18" s="322"/>
      <c r="AM18" s="322"/>
    </row>
    <row r="19" spans="1:39" ht="13.15" customHeight="1">
      <c r="A19" s="27" t="s">
        <v>49</v>
      </c>
      <c r="B19" s="27" t="s">
        <v>50</v>
      </c>
      <c r="C19" s="20" t="s">
        <v>36</v>
      </c>
      <c r="D19" s="18" t="s">
        <v>36</v>
      </c>
      <c r="E19" s="69" t="s">
        <v>51</v>
      </c>
      <c r="F19" s="69" t="s">
        <v>51</v>
      </c>
      <c r="G19" s="69" t="s">
        <v>51</v>
      </c>
      <c r="H19" s="69" t="s">
        <v>51</v>
      </c>
      <c r="I19" s="69" t="s">
        <v>51</v>
      </c>
      <c r="J19" s="69" t="s">
        <v>51</v>
      </c>
      <c r="K19" s="69" t="s">
        <v>51</v>
      </c>
      <c r="L19" s="69" t="s">
        <v>51</v>
      </c>
      <c r="M19" s="69" t="s">
        <v>51</v>
      </c>
      <c r="N19" s="69">
        <f t="shared" ref="N19:AG19" si="0">N3-N33</f>
        <v>13162.468793401047</v>
      </c>
      <c r="O19" s="69">
        <f t="shared" si="0"/>
        <v>13879.003424616609</v>
      </c>
      <c r="P19" s="69">
        <f t="shared" si="0"/>
        <v>14996.192507535017</v>
      </c>
      <c r="Q19" s="69">
        <f t="shared" si="0"/>
        <v>15104.2913389763</v>
      </c>
      <c r="R19" s="69">
        <f t="shared" si="0"/>
        <v>15248.613717055032</v>
      </c>
      <c r="S19" s="69">
        <f t="shared" si="0"/>
        <v>15334.428070570269</v>
      </c>
      <c r="T19" s="69">
        <f t="shared" si="0"/>
        <v>15500.050863572989</v>
      </c>
      <c r="U19" s="69">
        <f t="shared" si="0"/>
        <v>20312.915000000001</v>
      </c>
      <c r="V19" s="69">
        <f t="shared" si="0"/>
        <v>25228.702000000001</v>
      </c>
      <c r="W19" s="69">
        <f t="shared" si="0"/>
        <v>29144.247000000003</v>
      </c>
      <c r="X19" s="69">
        <f t="shared" si="0"/>
        <v>33173.864000000009</v>
      </c>
      <c r="Y19" s="69">
        <f t="shared" si="0"/>
        <v>35596.985000000001</v>
      </c>
      <c r="Z19" s="69">
        <f t="shared" si="0"/>
        <v>37800.701000000001</v>
      </c>
      <c r="AA19" s="69">
        <f t="shared" si="0"/>
        <v>37918.219999999994</v>
      </c>
      <c r="AB19" s="69">
        <f t="shared" si="0"/>
        <v>38187.851000000002</v>
      </c>
      <c r="AC19" s="69">
        <f t="shared" si="0"/>
        <v>38784.137999999992</v>
      </c>
      <c r="AD19" s="69">
        <f t="shared" si="0"/>
        <v>39016.564000000006</v>
      </c>
      <c r="AE19" s="69">
        <f t="shared" si="0"/>
        <v>40768.937999999995</v>
      </c>
      <c r="AF19" s="69">
        <f t="shared" si="0"/>
        <v>45769.207999999999</v>
      </c>
      <c r="AG19" s="69">
        <f t="shared" si="0"/>
        <v>49866.93</v>
      </c>
      <c r="AH19" s="69">
        <f t="shared" ref="AH19:AL19" si="1">AH3-AH33</f>
        <v>52357.17</v>
      </c>
      <c r="AI19" s="69">
        <f t="shared" ref="AI19" si="2">AI3-AI33</f>
        <v>59389.004000000001</v>
      </c>
      <c r="AJ19" s="324">
        <f t="shared" si="1"/>
        <v>65706.420505500908</v>
      </c>
      <c r="AK19" s="324">
        <f t="shared" si="1"/>
        <v>74642.159987895226</v>
      </c>
      <c r="AL19" s="324">
        <f t="shared" si="1"/>
        <v>80814.648928635128</v>
      </c>
      <c r="AM19" s="324">
        <f t="shared" ref="AM19" si="3">AM3-AM33</f>
        <v>84151.902850098573</v>
      </c>
    </row>
    <row r="20" spans="1:39" ht="13.15" customHeight="1">
      <c r="A20" s="27" t="s">
        <v>49</v>
      </c>
      <c r="B20" s="27" t="s">
        <v>50</v>
      </c>
      <c r="C20" s="20" t="s">
        <v>38</v>
      </c>
      <c r="D20" s="18" t="s">
        <v>39</v>
      </c>
      <c r="E20" s="69" t="s">
        <v>51</v>
      </c>
      <c r="F20" s="69" t="s">
        <v>51</v>
      </c>
      <c r="G20" s="69" t="s">
        <v>51</v>
      </c>
      <c r="H20" s="69" t="s">
        <v>51</v>
      </c>
      <c r="I20" s="69" t="s">
        <v>51</v>
      </c>
      <c r="J20" s="69" t="s">
        <v>51</v>
      </c>
      <c r="K20" s="69" t="s">
        <v>51</v>
      </c>
      <c r="L20" s="69" t="s">
        <v>51</v>
      </c>
      <c r="M20" s="69" t="s">
        <v>51</v>
      </c>
      <c r="N20" s="69" t="s">
        <v>51</v>
      </c>
      <c r="O20" s="72">
        <f>O19/'1. Základné ukazovatele'!O17*100</f>
        <v>46.380687889081408</v>
      </c>
      <c r="P20" s="72">
        <f>P19/'1. Základné ukazovatele'!P17*100</f>
        <v>43.312304705878155</v>
      </c>
      <c r="Q20" s="72">
        <f>Q19/'1. Základné ukazovatele'!Q17*100</f>
        <v>38.492372110327807</v>
      </c>
      <c r="R20" s="72">
        <f>R19/'1. Základné ukazovatele'!R17*100</f>
        <v>33.445810047936106</v>
      </c>
      <c r="S20" s="72">
        <f>S19/'1. Základné ukazovatele'!S17*100</f>
        <v>27.210557541021902</v>
      </c>
      <c r="T20" s="72">
        <f>T19/'1. Základné ukazovatele'!T17*100</f>
        <v>23.461677161680683</v>
      </c>
      <c r="U20" s="72">
        <f>U19/'1. Základné ukazovatele'!U17*100</f>
        <v>31.711627957805078</v>
      </c>
      <c r="V20" s="72">
        <f>V19/'1. Základné ukazovatele'!V17*100</f>
        <v>36.70873474210169</v>
      </c>
      <c r="W20" s="72">
        <f>W19/'1. Základné ukazovatele'!W17*100</f>
        <v>40.68749188532658</v>
      </c>
      <c r="X20" s="72">
        <f>X19/'1. Základné ukazovatele'!X17*100</f>
        <v>44.995176840152133</v>
      </c>
      <c r="Y20" s="72">
        <f>Y19/'1. Základné ukazovatele'!Y17*100</f>
        <v>47.689841069521869</v>
      </c>
      <c r="Z20" s="72">
        <f>Z19/'1. Základné ukazovatele'!Z17*100</f>
        <v>49.372473136256353</v>
      </c>
      <c r="AA20" s="72">
        <f>AA19/'1. Základné ukazovatele'!AA17*100</f>
        <v>47.17587149445793</v>
      </c>
      <c r="AB20" s="72">
        <f>AB19/'1. Základné ukazovatele'!AB17*100</f>
        <v>46.786452360649633</v>
      </c>
      <c r="AC20" s="72">
        <f>AC19/'1. Základné ukazovatele'!AC17*100</f>
        <v>45.6496650204095</v>
      </c>
      <c r="AD20" s="72">
        <f>AD19/'1. Základné ukazovatele'!AD17*100</f>
        <v>43.219246775717558</v>
      </c>
      <c r="AE20" s="72">
        <f>AE19/'1. Základné ukazovatele'!AE17*100</f>
        <v>43.120059229487815</v>
      </c>
      <c r="AF20" s="72">
        <f>AF19/'1. Základné ukazovatele'!AF17*100</f>
        <v>48.525145090255997</v>
      </c>
      <c r="AG20" s="72">
        <f>AG19/'1. Základné ukazovatele'!AG17*100</f>
        <v>48.908326794821498</v>
      </c>
      <c r="AH20" s="72">
        <f>AH19/'1. Základné ukazovatele'!AH17*100</f>
        <v>47.559120562892062</v>
      </c>
      <c r="AI20" s="72">
        <f>AI19/'1. Základné ukazovatele'!AI17*100</f>
        <v>48.315599960624446</v>
      </c>
      <c r="AJ20" s="325">
        <v>50.079444382888994</v>
      </c>
      <c r="AK20" s="325">
        <v>53.353421339399752</v>
      </c>
      <c r="AL20" s="325">
        <v>54.862056945499873</v>
      </c>
      <c r="AM20" s="325">
        <v>55.309097807959851</v>
      </c>
    </row>
    <row r="21" spans="1:39" ht="13.15" customHeight="1">
      <c r="AI21" s="7"/>
      <c r="AJ21" s="325"/>
      <c r="AK21" s="325"/>
      <c r="AL21" s="325"/>
      <c r="AM21" s="325"/>
    </row>
    <row r="22" spans="1:39" ht="13.15" customHeight="1">
      <c r="A22" s="1" t="s">
        <v>551</v>
      </c>
      <c r="B22" s="1" t="s">
        <v>553</v>
      </c>
      <c r="C22" s="73" t="s">
        <v>77</v>
      </c>
      <c r="D22" s="73" t="s">
        <v>78</v>
      </c>
      <c r="E22" s="69" t="s">
        <v>51</v>
      </c>
      <c r="F22" s="72">
        <f t="shared" ref="F22:AI22" si="4">F11-E11</f>
        <v>-3.4359129422988453</v>
      </c>
      <c r="G22" s="72">
        <f t="shared" si="4"/>
        <v>2.6691513067127026</v>
      </c>
      <c r="H22" s="72">
        <f t="shared" si="4"/>
        <v>11.703351810373185</v>
      </c>
      <c r="I22" s="72">
        <f t="shared" si="4"/>
        <v>2.3288258918746223</v>
      </c>
      <c r="J22" s="72">
        <f t="shared" si="4"/>
        <v>2.9046226786441309</v>
      </c>
      <c r="K22" s="72">
        <f t="shared" si="4"/>
        <v>24.588833094604652</v>
      </c>
      <c r="L22" s="72">
        <f t="shared" si="4"/>
        <v>2.531160209558422</v>
      </c>
      <c r="M22" s="72">
        <f t="shared" si="4"/>
        <v>2.2539679060788131</v>
      </c>
      <c r="N22" s="72">
        <f t="shared" si="4"/>
        <v>-9.1127368953142707</v>
      </c>
      <c r="O22" s="72">
        <f t="shared" ref="O22" si="5">O11-N11</f>
        <v>-4.5946660651483313</v>
      </c>
      <c r="P22" s="72">
        <f t="shared" ref="P22" si="6">P11-O11</f>
        <v>-4.3063787251072654</v>
      </c>
      <c r="Q22" s="72">
        <f t="shared" ref="Q22" si="7">Q11-P11</f>
        <v>-10.967790159304087</v>
      </c>
      <c r="R22" s="72">
        <f t="shared" ref="R22" si="8">R11-Q11</f>
        <v>-5.8528839575206746</v>
      </c>
      <c r="S22" s="72">
        <f t="shared" ref="S22" si="9">S11-R11</f>
        <v>-4.9196502640846944</v>
      </c>
      <c r="T22" s="72">
        <f t="shared" ref="T22" si="10">T11-S11</f>
        <v>-4.3390863054273296</v>
      </c>
      <c r="U22" s="72">
        <f t="shared" ref="U22" si="11">U11-T11</f>
        <v>6.6946685277724427</v>
      </c>
      <c r="V22" s="72">
        <f t="shared" ref="V22" si="12">V11-U11</f>
        <v>4.2463625400682474</v>
      </c>
      <c r="W22" s="72">
        <f t="shared" ref="W22" si="13">W11-V11</f>
        <v>2.6165913112856529</v>
      </c>
      <c r="X22" s="72">
        <f t="shared" ref="X22" si="14">X11-W11</f>
        <v>8.4172879282730406</v>
      </c>
      <c r="Y22" s="72">
        <f t="shared" ref="Y22" si="15">Y11-X11</f>
        <v>2.9231640255135645</v>
      </c>
      <c r="Z22" s="72">
        <f t="shared" ref="Z22" si="16">Z11-Y11</f>
        <v>-1.2186031330365878</v>
      </c>
      <c r="AA22" s="72">
        <f t="shared" ref="AA22" si="17">AA11-Z11</f>
        <v>-1.7927607498068099</v>
      </c>
      <c r="AB22" s="72">
        <f t="shared" ref="AB22" si="18">AB11-AA11</f>
        <v>0.53621190193512547</v>
      </c>
      <c r="AC22" s="72">
        <f t="shared" ref="AC22" si="19">AC11-AB11</f>
        <v>-0.75401476801625478</v>
      </c>
      <c r="AD22" s="72">
        <f t="shared" ref="AD22" si="20">AD11-AC11</f>
        <v>-2.1112592206493375</v>
      </c>
      <c r="AE22" s="72">
        <f t="shared" ref="AE22" si="21">AE11-AD11</f>
        <v>-1.2605876534299725</v>
      </c>
      <c r="AF22" s="72">
        <f t="shared" ref="AF22" si="22">AF11-AE11</f>
        <v>10.398474914119397</v>
      </c>
      <c r="AG22" s="72">
        <f t="shared" ref="AG22" si="23">AG11-AF11</f>
        <v>1.7589158107919403</v>
      </c>
      <c r="AH22" s="72">
        <f t="shared" si="4"/>
        <v>-2.4871778642750613</v>
      </c>
      <c r="AI22" s="72">
        <f t="shared" si="4"/>
        <v>-1.6284455580052679</v>
      </c>
      <c r="AJ22" s="325">
        <f t="shared" ref="AJ22:AM22" si="24">AJ11-AI11</f>
        <v>2.8348068289499579</v>
      </c>
      <c r="AK22" s="325">
        <f t="shared" si="24"/>
        <v>0.67747780384826939</v>
      </c>
      <c r="AL22" s="325">
        <f t="shared" si="24"/>
        <v>0.79835821434816978</v>
      </c>
      <c r="AM22" s="325">
        <f t="shared" si="24"/>
        <v>0.15622329435323934</v>
      </c>
    </row>
    <row r="23" spans="1:39" ht="13.15" customHeight="1">
      <c r="A23" s="1"/>
      <c r="B23" s="1"/>
      <c r="C23" s="73"/>
      <c r="D23" s="73"/>
      <c r="E23" s="69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22"/>
      <c r="AD23" s="22"/>
      <c r="AE23" s="22"/>
      <c r="AF23" s="22"/>
      <c r="AG23" s="22"/>
      <c r="AH23" s="22"/>
      <c r="AI23" s="22"/>
      <c r="AJ23" s="322"/>
      <c r="AK23" s="322"/>
      <c r="AL23" s="322"/>
      <c r="AM23" s="322"/>
    </row>
    <row r="24" spans="1:39" ht="13.15" customHeight="1">
      <c r="A24" s="1" t="s">
        <v>552</v>
      </c>
      <c r="B24" s="1" t="s">
        <v>554</v>
      </c>
      <c r="C24" s="73"/>
      <c r="D24" s="73"/>
      <c r="E24" s="69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22"/>
      <c r="AD24" s="22"/>
      <c r="AE24" s="22"/>
      <c r="AF24" s="22"/>
      <c r="AG24" s="22"/>
      <c r="AH24" s="22"/>
      <c r="AI24" s="22"/>
      <c r="AJ24" s="322"/>
      <c r="AK24" s="322"/>
      <c r="AL24" s="322"/>
      <c r="AM24" s="322"/>
    </row>
    <row r="25" spans="1:39" ht="13.15" customHeight="1">
      <c r="A25" s="74" t="s">
        <v>40</v>
      </c>
      <c r="B25" s="74" t="s">
        <v>41</v>
      </c>
      <c r="C25" s="73" t="s">
        <v>38</v>
      </c>
      <c r="D25" s="73" t="s">
        <v>39</v>
      </c>
      <c r="E25" s="69" t="s">
        <v>51</v>
      </c>
      <c r="F25" s="72">
        <f>-'1. Základné ukazovatele'!F5</f>
        <v>2.7235053085000254</v>
      </c>
      <c r="G25" s="72">
        <f>-'1. Základné ukazovatele'!G5</f>
        <v>0.4671287510292812</v>
      </c>
      <c r="H25" s="72">
        <f>-'1. Základné ukazovatele'!H5</f>
        <v>6.5905659951880065</v>
      </c>
      <c r="I25" s="72">
        <f>-'1. Základné ukazovatele'!I5</f>
        <v>3.2392219750911657</v>
      </c>
      <c r="J25" s="72">
        <f>-'1. Základné ukazovatele'!J5</f>
        <v>1.9492670246330586</v>
      </c>
      <c r="K25" s="72">
        <f>-'1. Základné ukazovatele'!K5</f>
        <v>2.2075692278342789</v>
      </c>
      <c r="L25" s="72">
        <f>-'1. Základné ukazovatele'!L5</f>
        <v>6.9089659137058481</v>
      </c>
      <c r="M25" s="72">
        <f>-'1. Základné ukazovatele'!M5</f>
        <v>1.4792197605608326</v>
      </c>
      <c r="N25" s="72">
        <f>-'1. Základné ukazovatele'!N5</f>
        <v>3.1647403548895952</v>
      </c>
      <c r="O25" s="72">
        <f>-'1. Základné ukazovatele'!O5</f>
        <v>-0.37049525267466432</v>
      </c>
      <c r="P25" s="72">
        <f>-'1. Základné ukazovatele'!P5</f>
        <v>-0.60417262224977719</v>
      </c>
      <c r="Q25" s="72">
        <f>-'1. Základné ukazovatele'!Q5</f>
        <v>0.64688639255201963</v>
      </c>
      <c r="R25" s="72">
        <f>-'1. Základné ukazovatele'!R5</f>
        <v>1.7688075401402084</v>
      </c>
      <c r="S25" s="72">
        <f>-'1. Základné ukazovatele'!S5</f>
        <v>0.46084079661220256</v>
      </c>
      <c r="T25" s="72">
        <f>-'1. Základné ukazovatele'!T5</f>
        <v>1.1196363544593699</v>
      </c>
      <c r="U25" s="72">
        <f>-'1. Základné ukazovatele'!U5</f>
        <v>6.6908788215317188</v>
      </c>
      <c r="V25" s="72">
        <f>-'1. Základné ukazovatele'!V5</f>
        <v>6.2598632836332531</v>
      </c>
      <c r="W25" s="72">
        <f>-'1. Základné ukazovatele'!W5</f>
        <v>2.8102778883002175</v>
      </c>
      <c r="X25" s="72">
        <f>-'1. Základné ukazovatele'!X5</f>
        <v>2.5855242812732255</v>
      </c>
      <c r="Y25" s="72">
        <f>-'1. Základné ukazovatele'!Y5</f>
        <v>0.96115494214437547</v>
      </c>
      <c r="Z25" s="72">
        <f>-'1. Základné ukazovatele'!Z5</f>
        <v>1.3198558559499891</v>
      </c>
      <c r="AA25" s="72">
        <f>-'1. Základné ukazovatele'!AA5</f>
        <v>1.0293133672487966</v>
      </c>
      <c r="AB25" s="72">
        <f>-'1. Základné ukazovatele'!AB5</f>
        <v>0.91109951287404578</v>
      </c>
      <c r="AC25" s="72">
        <f>-'1. Základné ukazovatele'!AC5</f>
        <v>-0.4517516395873763</v>
      </c>
      <c r="AD25" s="72">
        <f>-'1. Základné ukazovatele'!AD5</f>
        <v>-0.33407697957040328</v>
      </c>
      <c r="AE25" s="72">
        <f>-'1. Základné ukazovatele'!AE5</f>
        <v>-2.7098548348717388E-2</v>
      </c>
      <c r="AF25" s="72">
        <f>-'1. Základné ukazovatele'!AF5</f>
        <v>4.1247362718218517</v>
      </c>
      <c r="AG25" s="72">
        <f>-'1. Základné ukazovatele'!AG5</f>
        <v>4.0095037269517411</v>
      </c>
      <c r="AH25" s="72">
        <f>-'1. Základné ukazovatele'!AH5</f>
        <v>0.63470332077981739</v>
      </c>
      <c r="AI25" s="72">
        <f>-'1. Základné ukazovatele'!AI5</f>
        <v>4.044476480020565</v>
      </c>
      <c r="AJ25" s="325">
        <v>4.355905914354568</v>
      </c>
      <c r="AK25" s="325">
        <v>3.1767912237586384</v>
      </c>
      <c r="AL25" s="325">
        <v>2.0989456157468256</v>
      </c>
      <c r="AM25" s="325">
        <v>1.1904396347693442</v>
      </c>
    </row>
    <row r="26" spans="1:39" ht="13.15" customHeight="1">
      <c r="A26" s="74" t="s">
        <v>79</v>
      </c>
      <c r="B26" s="74" t="s">
        <v>80</v>
      </c>
      <c r="C26" s="73" t="s">
        <v>38</v>
      </c>
      <c r="D26" s="73" t="s">
        <v>39</v>
      </c>
      <c r="E26" s="72" t="s">
        <v>51</v>
      </c>
      <c r="F26" s="72">
        <f>E11*((F32-'1. Základné ukazovatele'!F18)/(100+'1. Základné ukazovatele'!F18))</f>
        <v>-1.3999923505458456</v>
      </c>
      <c r="G26" s="72">
        <f>F11*((G32-'1. Základné ukazovatele'!G18)/(100+'1. Základné ukazovatele'!G18))</f>
        <v>4.4916971158901662</v>
      </c>
      <c r="H26" s="72">
        <f>G11*((H32-'1. Základné ukazovatele'!H18)/(100+'1. Základné ukazovatele'!H18))</f>
        <v>0.51771318884796935</v>
      </c>
      <c r="I26" s="72">
        <f>H11*((I32-'1. Základné ukazovatele'!I18)/(100+'1. Základné ukazovatele'!I18))</f>
        <v>-1.4278527778079688</v>
      </c>
      <c r="J26" s="72">
        <f>I11*((J32-'1. Základné ukazovatele'!J18)/(100+'1. Základné ukazovatele'!J18))</f>
        <v>1.3381639157950824</v>
      </c>
      <c r="K26" s="72">
        <f>J11*((K32-'1. Základné ukazovatele'!K18)/(100+'1. Základné ukazovatele'!K18))</f>
        <v>6.9635978201955417</v>
      </c>
      <c r="L26" s="72">
        <f>K11*((L32-'1. Základné ukazovatele'!L18)/(100+'1. Základné ukazovatele'!L18))</f>
        <v>-3.0148925282909849</v>
      </c>
      <c r="M26" s="72">
        <f>L11*((M32-'1. Základné ukazovatele'!M18)/(100+'1. Základné ukazovatele'!M18))</f>
        <v>1.2431102131688032</v>
      </c>
      <c r="N26" s="72">
        <f>M11*((N32-'1. Základné ukazovatele'!N18)/(100+'1. Základné ukazovatele'!N18))</f>
        <v>-1.7662114745648652</v>
      </c>
      <c r="O26" s="72">
        <f>N11*((O32-'1. Základné ukazovatele'!O18)/(100+'1. Základné ukazovatele'!O18))</f>
        <v>-4.3434793334356412</v>
      </c>
      <c r="P26" s="72">
        <f>O11*((P32-'1. Základné ukazovatele'!P18)/(100+'1. Základné ukazovatele'!P18))</f>
        <v>-5.2389534662314974</v>
      </c>
      <c r="Q26" s="72">
        <f>P11*((Q32-'1. Základné ukazovatele'!Q18)/(100+'1. Základné ukazovatele'!Q18))</f>
        <v>-4.3359831664914052</v>
      </c>
      <c r="R26" s="72">
        <f>Q11*((R32-'1. Základné ukazovatele'!R18)/(100+'1. Základné ukazovatele'!R18))</f>
        <v>-4.4357984558509411</v>
      </c>
      <c r="S26" s="72">
        <f>R11*((S32-'1. Základné ukazovatele'!S18)/(100+'1. Základné ukazovatele'!S18))</f>
        <v>-5.8534044203755293</v>
      </c>
      <c r="T26" s="72">
        <f>S11*((T32-'1. Základné ukazovatele'!T18)/(100+'1. Základné ukazovatele'!T18))</f>
        <v>-3.6013427861308807</v>
      </c>
      <c r="U26" s="72">
        <f>T11*((U32-'1. Základné ukazovatele'!U18)/(100+'1. Základné ukazovatele'!U18))</f>
        <v>2.3909547931486443</v>
      </c>
      <c r="V26" s="72">
        <f>U11*((V32-'1. Základné ukazovatele'!V18)/(100+'1. Základné ukazovatele'!V18))</f>
        <v>-1.1880057622072908</v>
      </c>
      <c r="W26" s="72">
        <f>W27+W28</f>
        <v>-0.10222286443803896</v>
      </c>
      <c r="X26" s="72">
        <f>X27+X28</f>
        <v>0.54934837781974433</v>
      </c>
      <c r="Y26" s="72">
        <f>Y27+Y28</f>
        <v>1.2664420687783557</v>
      </c>
      <c r="Z26" s="72">
        <f t="shared" ref="Z26:AH26" si="25">Z27+Z28</f>
        <v>0.55600787002887886</v>
      </c>
      <c r="AA26" s="72">
        <f t="shared" si="25"/>
        <v>-0.78078085025929256</v>
      </c>
      <c r="AB26" s="72">
        <f t="shared" si="25"/>
        <v>0.89518673212712685</v>
      </c>
      <c r="AC26" s="72">
        <f t="shared" si="25"/>
        <v>-0.61242998263388926</v>
      </c>
      <c r="AD26" s="72">
        <f t="shared" si="25"/>
        <v>-1.6853027915248551</v>
      </c>
      <c r="AE26" s="72">
        <f t="shared" si="25"/>
        <v>-0.99385717404130158</v>
      </c>
      <c r="AF26" s="72">
        <f t="shared" si="25"/>
        <v>1.2866679493630244</v>
      </c>
      <c r="AG26" s="72">
        <f t="shared" si="25"/>
        <v>-3.2983183987019853</v>
      </c>
      <c r="AH26" s="72">
        <f t="shared" si="25"/>
        <v>-3.4079825615824997</v>
      </c>
      <c r="AI26" s="72">
        <f t="shared" ref="AI26" si="26">AI27+AI28</f>
        <v>-4.8588853032356614</v>
      </c>
      <c r="AJ26" s="325">
        <v>-2.1550439059898343</v>
      </c>
      <c r="AK26" s="325">
        <v>-2.117461147037826</v>
      </c>
      <c r="AL26" s="325">
        <v>-1.3727234322072561</v>
      </c>
      <c r="AM26" s="325">
        <v>-0.11189684570664049</v>
      </c>
    </row>
    <row r="27" spans="1:39" ht="13.15" customHeight="1">
      <c r="A27" s="75" t="s">
        <v>81</v>
      </c>
      <c r="B27" s="75" t="s">
        <v>82</v>
      </c>
      <c r="C27" s="73" t="s">
        <v>38</v>
      </c>
      <c r="D27" s="73" t="s">
        <v>39</v>
      </c>
      <c r="E27" s="69" t="s">
        <v>51</v>
      </c>
      <c r="F27" s="72">
        <f>F32/(100+'1. Základné ukazovatele'!F18)*'2a. Dlh VS-ciele'!E11</f>
        <v>3.4058443671967487</v>
      </c>
      <c r="G27" s="72">
        <f>G32/(100+'1. Základné ukazovatele'!G18)*'2a. Dlh VS-ciele'!F11</f>
        <v>3.0075236402050969</v>
      </c>
      <c r="H27" s="72">
        <f>H32/(100+'1. Základné ukazovatele'!H18)*'2a. Dlh VS-ciele'!G11</f>
        <v>3.2247761298040625</v>
      </c>
      <c r="I27" s="72">
        <f>I32/(100+'1. Základné ukazovatele'!I18)*'2a. Dlh VS-ciele'!H11</f>
        <v>3.0271054880120243</v>
      </c>
      <c r="J27" s="72">
        <f>J32/(100+'1. Základné ukazovatele'!J18)*'2a. Dlh VS-ciele'!I11</f>
        <v>3.3474401927937465</v>
      </c>
      <c r="K27" s="72">
        <f>K32/(100+'1. Základné ukazovatele'!K18)*'2a. Dlh VS-ciele'!J11</f>
        <v>4.9654501714695201</v>
      </c>
      <c r="L27" s="72">
        <f>L32/(100+'1. Základné ukazovatele'!L18)*'2a. Dlh VS-ciele'!K11</f>
        <v>5.7223071627191686</v>
      </c>
      <c r="M27" s="72">
        <f>M32/(100+'1. Základné ukazovatele'!M18)*'2a. Dlh VS-ciele'!L11</f>
        <v>5.7416849258252221</v>
      </c>
      <c r="N27" s="72">
        <f>N32/(100+'1. Základné ukazovatele'!N18)*'2a. Dlh VS-ciele'!M11</f>
        <v>5.0558358649901338</v>
      </c>
      <c r="O27" s="72">
        <f>O32/(100+'1. Základné ukazovatele'!O18)*'2a. Dlh VS-ciele'!N11</f>
        <v>3.4908318044652966</v>
      </c>
      <c r="P27" s="72">
        <f>P32/(100+'1. Základné ukazovatele'!P18)*'2a. Dlh VS-ciele'!O11</f>
        <v>2.9179687725642198</v>
      </c>
      <c r="Q27" s="72">
        <f>Q32/(100+'1. Základné ukazovatele'!Q18)*'2a. Dlh VS-ciele'!P11</f>
        <v>2.227590934691142</v>
      </c>
      <c r="R27" s="72">
        <f>R32/(100+'1. Základné ukazovatele'!R18)*'2a. Dlh VS-ciele'!Q11</f>
        <v>1.8095279873662045</v>
      </c>
      <c r="S27" s="72">
        <f>S32/(100+'1. Základné ukazovatele'!S18)*'2a. Dlh VS-ciele'!R11</f>
        <v>1.5893971576461241</v>
      </c>
      <c r="T27" s="72">
        <f>T32/(100+'1. Základné ukazovatele'!T18)*'2a. Dlh VS-ciele'!S11</f>
        <v>1.4037847345206418</v>
      </c>
      <c r="U27" s="72">
        <f>U32/(100+'1. Základné ukazovatele'!U18)*'2a. Dlh VS-ciele'!T11</f>
        <v>1.4584568597972685</v>
      </c>
      <c r="V27" s="72">
        <f>V31/'1. Základné ukazovatele'!V17*100</f>
        <v>1.2867269925662081</v>
      </c>
      <c r="W27" s="72">
        <f>W31/'1. Základné ukazovatele'!W17*100</f>
        <v>1.5452739443944186</v>
      </c>
      <c r="X27" s="72">
        <f>X31/'1. Základné ukazovatele'!X17*100</f>
        <v>1.780708988221507</v>
      </c>
      <c r="Y27" s="72">
        <f>Y31/'1. Základné ukazovatele'!Y17*100</f>
        <v>1.9001174930703204</v>
      </c>
      <c r="Z27" s="72">
        <f>Z31/'1. Základné ukazovatele'!Z17*100</f>
        <v>1.9252282128410458</v>
      </c>
      <c r="AA27" s="72">
        <f>AA31/'1. Základné ukazovatele'!AA17*100</f>
        <v>1.7527691620539885</v>
      </c>
      <c r="AB27" s="72">
        <f>AB31/'1. Základné ukazovatele'!AB17*100</f>
        <v>1.6824370019700667</v>
      </c>
      <c r="AC27" s="72">
        <f>AC31/'1. Základné ukazovatele'!AC17*100</f>
        <v>1.4364080206778687</v>
      </c>
      <c r="AD27" s="72">
        <f>AD31/'1. Základné ukazovatele'!AD17*100</f>
        <v>1.3400719350347101</v>
      </c>
      <c r="AE27" s="72">
        <f>AE31/'1. Základné ukazovatele'!AE17*100</f>
        <v>1.2321436315079723</v>
      </c>
      <c r="AF27" s="72">
        <f>AF31/'1. Základné ukazovatele'!AF17*100</f>
        <v>1.1711746956656341</v>
      </c>
      <c r="AG27" s="72">
        <f>AG31/'1. Základné ukazovatele'!AG17*100</f>
        <v>1.077938407218517</v>
      </c>
      <c r="AH27" s="72">
        <f>AH31/'1. Základné ukazovatele'!AH17*100</f>
        <v>1.0345657951867859</v>
      </c>
      <c r="AI27" s="72">
        <f>AI31/'1. Základné ukazovatele'!AI17*100</f>
        <v>1.1617521796892099</v>
      </c>
      <c r="AJ27" s="325">
        <v>1.4294653229599836</v>
      </c>
      <c r="AK27" s="325">
        <v>1.5432087721979653</v>
      </c>
      <c r="AL27" s="325">
        <v>1.6210543871776844</v>
      </c>
      <c r="AM27" s="325">
        <v>1.809560368596697</v>
      </c>
    </row>
    <row r="28" spans="1:39" ht="13.15" customHeight="1">
      <c r="A28" s="75" t="s">
        <v>83</v>
      </c>
      <c r="B28" s="75" t="s">
        <v>84</v>
      </c>
      <c r="C28" s="73" t="s">
        <v>38</v>
      </c>
      <c r="D28" s="73" t="s">
        <v>39</v>
      </c>
      <c r="E28" s="69" t="s">
        <v>51</v>
      </c>
      <c r="F28" s="72">
        <f>-E11*('1. Základné ukazovatele'!F18/(100+'1. Základné ukazovatele'!F18))</f>
        <v>-4.8058367177425945</v>
      </c>
      <c r="G28" s="72">
        <f>-F11*('1. Základné ukazovatele'!G18/(100+'1. Základné ukazovatele'!G18))</f>
        <v>1.4841734756850693</v>
      </c>
      <c r="H28" s="72">
        <f>-G11*('1. Základné ukazovatele'!H18/(100+'1. Základné ukazovatele'!H18))</f>
        <v>-2.7070629409560931</v>
      </c>
      <c r="I28" s="72">
        <f>-H11*('1. Základné ukazovatele'!I18/(100+'1. Základné ukazovatele'!I18))</f>
        <v>-4.4549582658199922</v>
      </c>
      <c r="J28" s="72">
        <f>-I11*('1. Základné ukazovatele'!J18/(100+'1. Základné ukazovatele'!J18))</f>
        <v>-2.0092762769986638</v>
      </c>
      <c r="K28" s="72">
        <f>-J11*('1. Základné ukazovatele'!K18/(100+'1. Základné ukazovatele'!K18))</f>
        <v>1.9981476487260212</v>
      </c>
      <c r="L28" s="72">
        <f>-K11*('1. Základné ukazovatele'!L18/(100+'1. Základné ukazovatele'!L18))</f>
        <v>-8.7371996910101544</v>
      </c>
      <c r="M28" s="72">
        <f>-L11*('1. Základné ukazovatele'!M18/(100+'1. Základné ukazovatele'!M18))</f>
        <v>-4.4985747126564197</v>
      </c>
      <c r="N28" s="72">
        <f>-M11*('1. Základné ukazovatele'!N18/(100+'1. Základné ukazovatele'!N18))</f>
        <v>-6.8220473395549988</v>
      </c>
      <c r="O28" s="72">
        <f>-N11*('1. Základné ukazovatele'!O18/(100+'1. Základné ukazovatele'!O18))</f>
        <v>-7.8343111379009374</v>
      </c>
      <c r="P28" s="72">
        <f>-O11*('1. Základné ukazovatele'!P18/(100+'1. Základné ukazovatele'!P18))</f>
        <v>-8.156922238795719</v>
      </c>
      <c r="Q28" s="72">
        <f>-P11*('1. Základné ukazovatele'!Q18/(100+'1. Základné ukazovatele'!Q18))</f>
        <v>-6.5635741011825459</v>
      </c>
      <c r="R28" s="72">
        <f>-Q11*('1. Základné ukazovatele'!R18/(100+'1. Základné ukazovatele'!R18))</f>
        <v>-6.245326443217146</v>
      </c>
      <c r="S28" s="72">
        <f>-R11*('1. Základné ukazovatele'!S18/(100+'1. Základné ukazovatele'!S18))</f>
        <v>-7.4428015780216539</v>
      </c>
      <c r="T28" s="72">
        <f>-S11*('1. Základné ukazovatele'!T18/(100+'1. Základné ukazovatele'!T18))</f>
        <v>-5.0051275206515227</v>
      </c>
      <c r="U28" s="72">
        <f>-T11*('1. Základné ukazovatele'!U18/(100+'1. Základné ukazovatele'!U18))</f>
        <v>0.93249793335137598</v>
      </c>
      <c r="V28" s="72">
        <f>-U11*('1. Základné ukazovatele'!V18/(100+'1. Základné ukazovatele'!V18))</f>
        <v>-2.4747327547734987</v>
      </c>
      <c r="W28" s="72">
        <f>-V11*('1. Základné ukazovatele'!W18/(100+'1. Základné ukazovatele'!W18))</f>
        <v>-1.6474968088324575</v>
      </c>
      <c r="X28" s="72">
        <f>-W11*('1. Základné ukazovatele'!X18/(100+'1. Základné ukazovatele'!X18))</f>
        <v>-1.2313606104017627</v>
      </c>
      <c r="Y28" s="72">
        <f>-X11*('1. Základné ukazovatele'!Y18/(100+'1. Základné ukazovatele'!Y18))</f>
        <v>-0.63367542429196466</v>
      </c>
      <c r="Z28" s="72">
        <f>-Y11*('1. Základné ukazovatele'!Z18/(100+'1. Základné ukazovatele'!Z18))</f>
        <v>-1.369220342812167</v>
      </c>
      <c r="AA28" s="72">
        <f>-Z11*('1. Základné ukazovatele'!AA18/(100+'1. Základné ukazovatele'!AA18))</f>
        <v>-2.533550012313281</v>
      </c>
      <c r="AB28" s="72">
        <f>-AA11*('1. Základné ukazovatele'!AB18/(100+'1. Základné ukazovatele'!AB18))</f>
        <v>-0.78725026984293989</v>
      </c>
      <c r="AC28" s="72">
        <f>-AB11*('1. Základné ukazovatele'!AC18/(100+'1. Základné ukazovatele'!AC18))</f>
        <v>-2.0488380033117579</v>
      </c>
      <c r="AD28" s="72">
        <f>-AC11*('1. Základné ukazovatele'!AD18/(100+'1. Základné ukazovatele'!AD18))</f>
        <v>-3.0253747265595652</v>
      </c>
      <c r="AE28" s="72">
        <f>-AD11*('1. Základné ukazovatele'!AE18/(100+'1. Základné ukazovatele'!AE18))</f>
        <v>-2.2260008055492739</v>
      </c>
      <c r="AF28" s="72">
        <f>-AE11*('1. Základné ukazovatele'!AF18/(100+'1. Základné ukazovatele'!AF18))</f>
        <v>0.11549325369739032</v>
      </c>
      <c r="AG28" s="72">
        <f>-AF11*('1. Základné ukazovatele'!AG18/(100+'1. Základné ukazovatele'!AG18))</f>
        <v>-4.3762568059205025</v>
      </c>
      <c r="AH28" s="72">
        <f>-AG11*('1. Základné ukazovatele'!AH18/(100+'1. Základné ukazovatele'!AH18))</f>
        <v>-4.4425483567692856</v>
      </c>
      <c r="AI28" s="72">
        <f>-AH11*('1. Základné ukazovatele'!AI18/(100+'1. Základné ukazovatele'!AI18))</f>
        <v>-6.0206374829248714</v>
      </c>
      <c r="AJ28" s="325">
        <v>-3.5845092289498179</v>
      </c>
      <c r="AK28" s="325">
        <v>-3.660669919235791</v>
      </c>
      <c r="AL28" s="325">
        <v>-2.9937778193849405</v>
      </c>
      <c r="AM28" s="325">
        <v>-1.9214572143033375</v>
      </c>
    </row>
    <row r="29" spans="1:39" ht="13.15" customHeight="1">
      <c r="A29" s="76" t="s">
        <v>85</v>
      </c>
      <c r="B29" s="76" t="s">
        <v>85</v>
      </c>
      <c r="C29" s="77" t="s">
        <v>38</v>
      </c>
      <c r="D29" s="77" t="s">
        <v>39</v>
      </c>
      <c r="E29" s="78" t="s">
        <v>51</v>
      </c>
      <c r="F29" s="79">
        <f t="shared" ref="F29:AH29" si="27">F22-F25-F26</f>
        <v>-4.7594259002530244</v>
      </c>
      <c r="G29" s="79">
        <f t="shared" si="27"/>
        <v>-2.2896745602067448</v>
      </c>
      <c r="H29" s="79">
        <f t="shared" si="27"/>
        <v>4.5950726263372097</v>
      </c>
      <c r="I29" s="79">
        <f t="shared" si="27"/>
        <v>0.5174566945914254</v>
      </c>
      <c r="J29" s="79">
        <f t="shared" si="27"/>
        <v>-0.38280826178401006</v>
      </c>
      <c r="K29" s="79">
        <f t="shared" si="27"/>
        <v>15.417666046574833</v>
      </c>
      <c r="L29" s="79">
        <f t="shared" si="27"/>
        <v>-1.3629131758564412</v>
      </c>
      <c r="M29" s="79">
        <f t="shared" si="27"/>
        <v>-0.46836206765082267</v>
      </c>
      <c r="N29" s="79">
        <f t="shared" si="27"/>
        <v>-10.511265775639</v>
      </c>
      <c r="O29" s="79">
        <f t="shared" si="27"/>
        <v>0.1193085209619742</v>
      </c>
      <c r="P29" s="79">
        <f t="shared" si="27"/>
        <v>1.5367473633740092</v>
      </c>
      <c r="Q29" s="79">
        <f t="shared" si="27"/>
        <v>-7.2786933853647016</v>
      </c>
      <c r="R29" s="79">
        <f t="shared" si="27"/>
        <v>-3.1858930418099423</v>
      </c>
      <c r="S29" s="79">
        <f t="shared" si="27"/>
        <v>0.47291335967863191</v>
      </c>
      <c r="T29" s="79">
        <f t="shared" si="27"/>
        <v>-1.8573798737558191</v>
      </c>
      <c r="U29" s="79">
        <f t="shared" si="27"/>
        <v>-2.3871650869079204</v>
      </c>
      <c r="V29" s="79">
        <f t="shared" si="27"/>
        <v>-0.82549498135771482</v>
      </c>
      <c r="W29" s="79">
        <f t="shared" si="27"/>
        <v>-9.1463712576525635E-2</v>
      </c>
      <c r="X29" s="79">
        <f t="shared" si="27"/>
        <v>5.2824152691800705</v>
      </c>
      <c r="Y29" s="79">
        <f t="shared" si="27"/>
        <v>0.69556701459083325</v>
      </c>
      <c r="Z29" s="79">
        <f t="shared" si="27"/>
        <v>-3.0944668590154558</v>
      </c>
      <c r="AA29" s="79">
        <f t="shared" si="27"/>
        <v>-2.0412932667963144</v>
      </c>
      <c r="AB29" s="79">
        <f t="shared" si="27"/>
        <v>-1.2700743430660473</v>
      </c>
      <c r="AC29" s="79">
        <f t="shared" si="27"/>
        <v>0.31016685420501078</v>
      </c>
      <c r="AD29" s="79">
        <f t="shared" si="27"/>
        <v>-9.1879449554079118E-2</v>
      </c>
      <c r="AE29" s="79">
        <f t="shared" si="27"/>
        <v>-0.23963193103995351</v>
      </c>
      <c r="AF29" s="79">
        <f t="shared" si="27"/>
        <v>4.9870706929345214</v>
      </c>
      <c r="AG29" s="79">
        <f t="shared" si="27"/>
        <v>1.0477304825421845</v>
      </c>
      <c r="AH29" s="79">
        <f t="shared" si="27"/>
        <v>0.28610137652762102</v>
      </c>
      <c r="AI29" s="79">
        <f t="shared" ref="AI29" si="28">AI22-AI25-AI26</f>
        <v>-0.81403673479017158</v>
      </c>
      <c r="AJ29" s="411">
        <v>0.64069300001809282</v>
      </c>
      <c r="AK29" s="411">
        <v>-0.38185227287254309</v>
      </c>
      <c r="AL29" s="411">
        <v>7.2136030808600315E-2</v>
      </c>
      <c r="AM29" s="411">
        <v>-0.92231949470946439</v>
      </c>
    </row>
    <row r="30" spans="1:39" ht="13.15" customHeight="1">
      <c r="A30" s="74"/>
      <c r="B30" s="74"/>
      <c r="C30" s="73"/>
      <c r="D30" s="73"/>
      <c r="E30" s="69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C30" s="22"/>
      <c r="AD30" s="22"/>
      <c r="AE30" s="22"/>
      <c r="AF30" s="22"/>
      <c r="AG30" s="22"/>
      <c r="AH30" s="22"/>
      <c r="AI30" s="22"/>
      <c r="AJ30" s="323"/>
      <c r="AK30" s="323"/>
      <c r="AL30" s="322"/>
      <c r="AM30" s="322"/>
    </row>
    <row r="31" spans="1:39" ht="13.15" customHeight="1">
      <c r="A31" s="80" t="s">
        <v>86</v>
      </c>
      <c r="B31" s="80" t="s">
        <v>87</v>
      </c>
      <c r="C31" s="81" t="s">
        <v>36</v>
      </c>
      <c r="D31" s="18" t="s">
        <v>39</v>
      </c>
      <c r="E31" s="82">
        <f>'2. Dlh VS'!E31</f>
        <v>375.72196773551082</v>
      </c>
      <c r="F31" s="82">
        <f>'2. Dlh VS'!F31</f>
        <v>560.34654451304516</v>
      </c>
      <c r="G31" s="82">
        <f>'2. Dlh VS'!G31</f>
        <v>466.9</v>
      </c>
      <c r="H31" s="82">
        <f>'2. Dlh VS'!H31</f>
        <v>555.29999999999995</v>
      </c>
      <c r="I31" s="82">
        <f>'2. Dlh VS'!I31</f>
        <v>588.1</v>
      </c>
      <c r="J31" s="82">
        <f>'2. Dlh VS'!J31</f>
        <v>683.4</v>
      </c>
      <c r="K31" s="82">
        <f>'2. Dlh VS'!K31</f>
        <v>970.1</v>
      </c>
      <c r="L31" s="82">
        <f>'2. Dlh VS'!L31</f>
        <v>1280</v>
      </c>
      <c r="M31" s="82">
        <f>'2. Dlh VS'!M31</f>
        <v>1370.5</v>
      </c>
      <c r="N31" s="82">
        <f>'2. Dlh VS'!N31</f>
        <v>1329.7</v>
      </c>
      <c r="O31" s="82">
        <f>'2. Dlh VS'!O31</f>
        <v>1044.5999999999999</v>
      </c>
      <c r="P31" s="82">
        <f>'2. Dlh VS'!P31</f>
        <v>1010.3</v>
      </c>
      <c r="Q31" s="82">
        <f>'2. Dlh VS'!Q31</f>
        <v>874.1</v>
      </c>
      <c r="R31" s="82">
        <f>'2. Dlh VS'!R31</f>
        <v>825</v>
      </c>
      <c r="S31" s="82">
        <f>'2. Dlh VS'!S31</f>
        <v>895.7</v>
      </c>
      <c r="T31" s="82">
        <f>'2. Dlh VS'!T31</f>
        <v>927.41600000000005</v>
      </c>
      <c r="U31" s="82">
        <f>'2. Dlh VS'!U31</f>
        <v>934.21600000000001</v>
      </c>
      <c r="V31" s="82">
        <f>'2. Dlh VS'!V31</f>
        <v>884.32500000000005</v>
      </c>
      <c r="W31" s="82">
        <f>'2. Dlh VS'!W31</f>
        <v>1106.8720000000001</v>
      </c>
      <c r="X31" s="82">
        <f>'2. Dlh VS'!X31</f>
        <v>1312.874</v>
      </c>
      <c r="Y31" s="82">
        <f>'2. Dlh VS'!Y31</f>
        <v>1418.299</v>
      </c>
      <c r="Z31" s="82">
        <f>'2. Dlh VS'!Z31</f>
        <v>1473.999</v>
      </c>
      <c r="AA31" s="82">
        <f>'2. Dlh VS'!AA31</f>
        <v>1408.8109999999999</v>
      </c>
      <c r="AB31" s="82">
        <f>'2. Dlh VS'!AB31</f>
        <v>1373.232</v>
      </c>
      <c r="AC31" s="82">
        <f>'2. Dlh VS'!AC31</f>
        <v>1220.3779999999999</v>
      </c>
      <c r="AD31" s="82">
        <f>'2. Dlh VS'!AD31</f>
        <v>1209.7619999999999</v>
      </c>
      <c r="AE31" s="82">
        <f>'2. Dlh VS'!AE31</f>
        <v>1164.961</v>
      </c>
      <c r="AF31" s="82">
        <f>'2. Dlh VS'!AF31</f>
        <v>1104.6590000000001</v>
      </c>
      <c r="AG31" s="82">
        <f>'2. Dlh VS'!AG31</f>
        <v>1099.066</v>
      </c>
      <c r="AH31" s="82">
        <f>'2. Dlh VS'!AH31</f>
        <v>1138.9390000000001</v>
      </c>
      <c r="AI31" s="82">
        <f>'2. Dlh VS'!AI31</f>
        <v>1428.0129999999999</v>
      </c>
      <c r="AJ31" s="326">
        <v>1875.521</v>
      </c>
      <c r="AK31" s="326">
        <v>2158.9699999999998</v>
      </c>
      <c r="AL31" s="326">
        <v>2387.8969999999999</v>
      </c>
      <c r="AM31" s="326">
        <v>2753.2170000000001</v>
      </c>
    </row>
    <row r="32" spans="1:39" ht="13.15" customHeight="1">
      <c r="A32" s="83" t="s">
        <v>88</v>
      </c>
      <c r="B32" s="83" t="s">
        <v>89</v>
      </c>
      <c r="C32" s="84" t="s">
        <v>61</v>
      </c>
      <c r="D32" s="84" t="s">
        <v>61</v>
      </c>
      <c r="E32" s="85" t="s">
        <v>51</v>
      </c>
      <c r="F32" s="86">
        <f>'2. Dlh VS'!F32</f>
        <v>14.520166180682784</v>
      </c>
      <c r="G32" s="86">
        <f>'2. Dlh VS'!G32</f>
        <v>11.431079813732742</v>
      </c>
      <c r="H32" s="86">
        <f>'2. Dlh VS'!H32</f>
        <v>13.009439074274248</v>
      </c>
      <c r="I32" s="86">
        <f>'2. Dlh VS'!I32</f>
        <v>8.7127425533693632</v>
      </c>
      <c r="J32" s="86">
        <f>'2. Dlh VS'!J32</f>
        <v>8.4706856962161581</v>
      </c>
      <c r="K32" s="86">
        <f>'2. Dlh VS'!K32</f>
        <v>10.694490589236647</v>
      </c>
      <c r="L32" s="86">
        <f>'2. Dlh VS'!L32</f>
        <v>9.4923322644946388</v>
      </c>
      <c r="M32" s="86">
        <f>'2. Dlh VS'!M32</f>
        <v>8.5628729122653393</v>
      </c>
      <c r="N32" s="86">
        <f>'2. Dlh VS'!N32</f>
        <v>7.5478543936380191</v>
      </c>
      <c r="O32" s="86">
        <f>'2. Dlh VS'!O32</f>
        <v>6.1394805367367171</v>
      </c>
      <c r="P32" s="86">
        <f>'2. Dlh VS'!P32</f>
        <v>5.6178015203144822</v>
      </c>
      <c r="Q32" s="86">
        <f>'2. Dlh VS'!Q32</f>
        <v>4.525008096632761</v>
      </c>
      <c r="R32" s="86">
        <f>'2. Dlh VS'!R32</f>
        <v>4.6904604963465326</v>
      </c>
      <c r="S32" s="86">
        <f>'2. Dlh VS'!S32</f>
        <v>5.0411379490107571</v>
      </c>
      <c r="T32" s="86">
        <f>'2. Dlh VS'!T32</f>
        <v>4.8328772382257092</v>
      </c>
      <c r="U32" s="86">
        <f>'2. Dlh VS'!U32</f>
        <v>4.7591841918565994</v>
      </c>
      <c r="V32" s="86">
        <f>'2. Dlh VS'!V32</f>
        <v>3.7920149532293501</v>
      </c>
      <c r="W32" s="86">
        <f>'2. Dlh VS'!W32</f>
        <v>3.9616173313707397</v>
      </c>
      <c r="X32" s="86">
        <f>'2. Dlh VS'!X32</f>
        <v>4.2358635136385141</v>
      </c>
      <c r="Y32" s="86">
        <f>'2. Dlh VS'!Y32</f>
        <v>3.7217915919097635</v>
      </c>
      <c r="Z32" s="86">
        <f>'2. Dlh VS'!Z32</f>
        <v>3.6160320840882583</v>
      </c>
      <c r="AA32" s="86">
        <f>'2. Dlh VS'!AA32</f>
        <v>3.4463625246130571</v>
      </c>
      <c r="AB32" s="86">
        <f>'2. Dlh VS'!AB32</f>
        <v>3.3110975121052855</v>
      </c>
      <c r="AC32" s="86">
        <f>'2. Dlh VS'!AC32</f>
        <v>2.8678438527220482</v>
      </c>
      <c r="AD32" s="86">
        <f>'2. Dlh VS'!AD32</f>
        <v>2.7712551385398498</v>
      </c>
      <c r="AE32" s="86">
        <f>'2. Dlh VS'!AE32</f>
        <v>2.6191162225980684</v>
      </c>
      <c r="AF32" s="86">
        <f>'2. Dlh VS'!AF32</f>
        <v>2.4336017554482918</v>
      </c>
      <c r="AG32" s="86">
        <f>'2. Dlh VS'!AG32</f>
        <v>1.9950043299340792</v>
      </c>
      <c r="AH32" s="86">
        <f>'2. Dlh VS'!AH32</f>
        <v>1.856572349152753</v>
      </c>
      <c r="AI32" s="86">
        <f>'2. Dlh VS'!AI32</f>
        <v>2.248875847907454</v>
      </c>
      <c r="AJ32" s="327">
        <v>2.7248580972119978</v>
      </c>
      <c r="AK32" s="327">
        <v>2.7943736835621142</v>
      </c>
      <c r="AL32" s="327">
        <v>2.8655756272487611</v>
      </c>
      <c r="AM32" s="327">
        <v>3.0964086846490679</v>
      </c>
    </row>
    <row r="33" spans="1:39" ht="14.25" customHeight="1">
      <c r="A33" s="83" t="s">
        <v>90</v>
      </c>
      <c r="B33" s="83" t="s">
        <v>91</v>
      </c>
      <c r="C33" s="84" t="s">
        <v>36</v>
      </c>
      <c r="D33" s="84" t="s">
        <v>36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5">
        <f>'2. Dlh VS'!K33</f>
        <v>1474.6</v>
      </c>
      <c r="L33" s="85">
        <f>'2. Dlh VS'!L33</f>
        <v>1378.2</v>
      </c>
      <c r="M33" s="85">
        <f>'2. Dlh VS'!M33</f>
        <v>1532</v>
      </c>
      <c r="N33" s="85">
        <f>'2. Dlh VS'!N33</f>
        <v>3852</v>
      </c>
      <c r="O33" s="85">
        <f>'2. Dlh VS'!O33</f>
        <v>4104.8999999999996</v>
      </c>
      <c r="P33" s="85">
        <f>'2. Dlh VS'!P33</f>
        <v>4320.8999999999996</v>
      </c>
      <c r="Q33" s="85">
        <f>'2. Dlh VS'!Q33</f>
        <v>2484.6</v>
      </c>
      <c r="R33" s="85">
        <f>'2. Dlh VS'!R33</f>
        <v>2519.1999999999998</v>
      </c>
      <c r="S33" s="85">
        <f>'2. Dlh VS'!S33</f>
        <v>3855.3</v>
      </c>
      <c r="T33" s="85">
        <f>'2. Dlh VS'!T33</f>
        <v>4129.7</v>
      </c>
      <c r="U33" s="85">
        <f>'2. Dlh VS'!U33</f>
        <v>3007.7999999999997</v>
      </c>
      <c r="V33" s="85">
        <f>'2. Dlh VS'!V33</f>
        <v>2711.2</v>
      </c>
      <c r="W33" s="85">
        <f>'2. Dlh VS'!W33</f>
        <v>1850</v>
      </c>
      <c r="X33" s="85">
        <f>'2. Dlh VS'!X33</f>
        <v>4934.1000000000004</v>
      </c>
      <c r="Y33" s="85">
        <f>'2. Dlh VS'!Y33</f>
        <v>5165.9000000000005</v>
      </c>
      <c r="Z33" s="85">
        <f>'2. Dlh VS'!Z33</f>
        <v>3077.5</v>
      </c>
      <c r="AA33" s="85">
        <f>'2. Dlh VS'!AA33</f>
        <v>3555.4</v>
      </c>
      <c r="AB33" s="85">
        <f>'2. Dlh VS'!AB33</f>
        <v>4366</v>
      </c>
      <c r="AC33" s="85">
        <f>'2. Dlh VS'!AC33</f>
        <v>4869.8</v>
      </c>
      <c r="AD33" s="85">
        <f>'2. Dlh VS'!AD33</f>
        <v>5462.6</v>
      </c>
      <c r="AE33" s="85">
        <f>'2. Dlh VS'!AE33</f>
        <v>4623</v>
      </c>
      <c r="AF33" s="85">
        <f>'2. Dlh VS'!AF33</f>
        <v>9321.6999999999989</v>
      </c>
      <c r="AG33" s="85">
        <f>'2. Dlh VS'!AG33</f>
        <v>11479.4</v>
      </c>
      <c r="AH33" s="85">
        <f>'2. Dlh VS'!AH33</f>
        <v>11141.8</v>
      </c>
      <c r="AI33" s="85">
        <f>'2. Dlh VS'!AI33</f>
        <v>9508.7999999999993</v>
      </c>
      <c r="AJ33" s="328">
        <v>11554.899721644349</v>
      </c>
      <c r="AK33" s="328">
        <v>8688.2877341430758</v>
      </c>
      <c r="AL33" s="328">
        <v>8101.811409740284</v>
      </c>
      <c r="AM33" s="328">
        <v>7925.7149695483904</v>
      </c>
    </row>
    <row r="34" spans="1:39" ht="13.15" customHeight="1">
      <c r="A34" s="87" t="s">
        <v>92</v>
      </c>
      <c r="B34" s="87" t="s">
        <v>93</v>
      </c>
      <c r="C34" s="88" t="s">
        <v>38</v>
      </c>
      <c r="D34" s="88" t="s">
        <v>39</v>
      </c>
      <c r="E34" s="89" t="s">
        <v>51</v>
      </c>
      <c r="F34" s="90" t="s">
        <v>51</v>
      </c>
      <c r="G34" s="90" t="s">
        <v>51</v>
      </c>
      <c r="H34" s="90" t="s">
        <v>51</v>
      </c>
      <c r="I34" s="90" t="s">
        <v>51</v>
      </c>
      <c r="J34" s="90" t="s">
        <v>51</v>
      </c>
      <c r="K34" s="90" t="s">
        <v>51</v>
      </c>
      <c r="L34" s="90" t="s">
        <v>51</v>
      </c>
      <c r="M34" s="90" t="s">
        <v>51</v>
      </c>
      <c r="N34" s="90">
        <f>'2. Dlh VS'!N34</f>
        <v>14.646220765542598</v>
      </c>
      <c r="O34" s="90">
        <f>'2. Dlh VS'!O34</f>
        <v>13.717705795663026</v>
      </c>
      <c r="P34" s="90">
        <f>'2. Dlh VS'!P34</f>
        <v>12.479710253759018</v>
      </c>
      <c r="Q34" s="90">
        <f>'2. Dlh VS'!Q34</f>
        <v>6.3318526900052756</v>
      </c>
      <c r="R34" s="90">
        <f>'2. Dlh VS'!R34</f>
        <v>5.5255307948762944</v>
      </c>
      <c r="S34" s="90">
        <f>'2. Dlh VS'!S34</f>
        <v>6.8411330377058182</v>
      </c>
      <c r="T34" s="90">
        <f>'2. Dlh VS'!T34</f>
        <v>6.2509271116196992</v>
      </c>
      <c r="U34" s="90">
        <f>'2. Dlh VS'!U34</f>
        <v>4.6956448432677487</v>
      </c>
      <c r="V34" s="90">
        <f>'2. Dlh VS'!V34</f>
        <v>3.9449005990393831</v>
      </c>
      <c r="W34" s="90">
        <f>'2. Dlh VS'!W34</f>
        <v>2.5827347671001473</v>
      </c>
      <c r="X34" s="90">
        <f>'2. Dlh VS'!X34</f>
        <v>6.6923377405476376</v>
      </c>
      <c r="Y34" s="90">
        <f>'2. Dlh VS'!Y34</f>
        <v>6.9208375366914652</v>
      </c>
      <c r="Z34" s="90">
        <f>'2. Dlh VS'!Z34</f>
        <v>4.0196023369203902</v>
      </c>
      <c r="AA34" s="90">
        <f>'2. Dlh VS'!AA34</f>
        <v>4.4234432289120047</v>
      </c>
      <c r="AB34" s="90">
        <f>'2. Dlh VS'!AB34</f>
        <v>5.3490742646554335</v>
      </c>
      <c r="AC34" s="90">
        <f>'2. Dlh VS'!AC34</f>
        <v>5.7318468368792992</v>
      </c>
      <c r="AD34" s="90">
        <f>'2. Dlh VS'!AD34</f>
        <v>6.051005860921908</v>
      </c>
      <c r="AE34" s="90">
        <f>'2. Dlh VS'!AE34</f>
        <v>4.8896057537216739</v>
      </c>
      <c r="AF34" s="90">
        <f>'2. Dlh VS'!AF34</f>
        <v>9.8829948070728957</v>
      </c>
      <c r="AG34" s="90">
        <f>'2. Dlh VS'!AG34</f>
        <v>11.258728913299333</v>
      </c>
      <c r="AH34" s="90">
        <f>'2. Dlh VS'!AH34</f>
        <v>10.120757280953702</v>
      </c>
      <c r="AI34" s="90">
        <f>'2. Dlh VS'!AI34</f>
        <v>7.7358323252160561</v>
      </c>
      <c r="AJ34" s="329">
        <v>8.8067947319014639</v>
      </c>
      <c r="AK34" s="329">
        <v>6.2102955792389798</v>
      </c>
      <c r="AL34" s="329">
        <v>5.5000181874870258</v>
      </c>
      <c r="AM34" s="329">
        <v>5.2092006193802893</v>
      </c>
    </row>
    <row r="35" spans="1:39" ht="13.15" customHeight="1">
      <c r="A35" s="59" t="s">
        <v>94</v>
      </c>
      <c r="B35" s="59" t="s">
        <v>96</v>
      </c>
      <c r="C35" s="84"/>
      <c r="D35" s="84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AC35" s="93"/>
      <c r="AG35" s="93"/>
      <c r="AH35" s="93"/>
      <c r="AM35" s="93" t="s">
        <v>95</v>
      </c>
    </row>
    <row r="36" spans="1:39" ht="13.15" customHeight="1">
      <c r="A36" s="59" t="s">
        <v>555</v>
      </c>
      <c r="B36" s="59" t="s">
        <v>556</v>
      </c>
      <c r="C36" s="1"/>
      <c r="D36" s="1"/>
      <c r="E36" s="43"/>
      <c r="F36" s="43"/>
      <c r="G36" s="43"/>
      <c r="H36" s="43"/>
      <c r="I36" s="43"/>
      <c r="J36" s="43"/>
      <c r="K36" s="43"/>
      <c r="L36" s="43"/>
      <c r="M36" s="43"/>
      <c r="N36" s="94"/>
      <c r="O36" s="43"/>
      <c r="P36" s="43"/>
      <c r="T36" s="93"/>
      <c r="U36" s="93"/>
      <c r="V36" s="93"/>
      <c r="W36" s="93"/>
      <c r="X36" s="93"/>
      <c r="Y36" s="93"/>
      <c r="AG36" s="93"/>
      <c r="AH36" s="93"/>
      <c r="AM36" s="93" t="s">
        <v>97</v>
      </c>
    </row>
    <row r="37" spans="1:39" ht="13.15" customHeight="1">
      <c r="A37" s="59" t="s">
        <v>611</v>
      </c>
      <c r="B37" s="59"/>
      <c r="C37" s="84"/>
      <c r="D37" s="84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9"/>
      <c r="AJ37" s="409"/>
      <c r="AK37" s="408"/>
      <c r="AL37" s="408"/>
      <c r="AM37" s="408"/>
    </row>
    <row r="38" spans="1:39" ht="13.15" customHeight="1">
      <c r="C38" s="1"/>
      <c r="D38" s="1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9"/>
      <c r="AJ38" s="409"/>
      <c r="AK38" s="408"/>
      <c r="AL38" s="408"/>
      <c r="AM38" s="408"/>
    </row>
    <row r="39" spans="1:39" ht="13.15" customHeight="1">
      <c r="C39" s="1"/>
      <c r="D39" s="1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10"/>
      <c r="AJ39" s="410"/>
      <c r="AK39" s="410"/>
      <c r="AL39" s="410"/>
      <c r="AM39" s="410"/>
    </row>
    <row r="40" spans="1:39" ht="13.15" customHeight="1">
      <c r="C40" s="1"/>
      <c r="D40" s="1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10"/>
      <c r="AJ40" s="410"/>
      <c r="AK40" s="410"/>
      <c r="AL40" s="410"/>
      <c r="AM40" s="410"/>
    </row>
    <row r="41" spans="1:39" ht="13.15" customHeight="1"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10"/>
      <c r="AJ41" s="410"/>
      <c r="AK41" s="410"/>
      <c r="AL41" s="410"/>
      <c r="AM41" s="410"/>
    </row>
    <row r="42" spans="1:39" ht="13.15" customHeight="1"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10"/>
      <c r="AJ42" s="410"/>
      <c r="AK42" s="410"/>
      <c r="AL42" s="410"/>
      <c r="AM42" s="410"/>
    </row>
    <row r="43" spans="1:39" ht="13.15" customHeight="1"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10"/>
      <c r="AJ43" s="410"/>
      <c r="AK43" s="410"/>
      <c r="AL43" s="410"/>
      <c r="AM43" s="410"/>
    </row>
    <row r="44" spans="1:39" ht="13.15" customHeight="1"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10"/>
      <c r="AJ44" s="410"/>
      <c r="AK44" s="410"/>
      <c r="AL44" s="410"/>
      <c r="AM44" s="410"/>
    </row>
    <row r="45" spans="1:39" ht="13.15" customHeight="1"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10"/>
      <c r="AJ45" s="410"/>
      <c r="AK45" s="410"/>
      <c r="AL45" s="410"/>
      <c r="AM45" s="410"/>
    </row>
    <row r="46" spans="1:39" ht="13.15" customHeight="1"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9"/>
      <c r="AJ46" s="409"/>
      <c r="AK46" s="408"/>
      <c r="AL46" s="408"/>
      <c r="AM46" s="408"/>
    </row>
    <row r="47" spans="1:39" ht="13.15" customHeight="1"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9"/>
      <c r="AJ47" s="409"/>
      <c r="AK47" s="408"/>
      <c r="AL47" s="408"/>
      <c r="AM47" s="408"/>
    </row>
    <row r="48" spans="1:39" ht="13.15" customHeight="1"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9"/>
      <c r="AJ48" s="409"/>
      <c r="AK48" s="408"/>
      <c r="AL48" s="408"/>
      <c r="AM48" s="408"/>
    </row>
    <row r="49" spans="5:39" ht="13.15" customHeight="1"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9"/>
      <c r="AJ49" s="409"/>
      <c r="AK49" s="408"/>
      <c r="AL49" s="408"/>
      <c r="AM49" s="408"/>
    </row>
    <row r="50" spans="5:39" ht="13.15" customHeight="1"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9"/>
      <c r="AJ50" s="409"/>
      <c r="AK50" s="408"/>
      <c r="AL50" s="408"/>
      <c r="AM50" s="408"/>
    </row>
    <row r="51" spans="5:39" ht="13.15" customHeight="1"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9"/>
      <c r="AJ51" s="409"/>
      <c r="AK51" s="408"/>
      <c r="AL51" s="408"/>
      <c r="AM51" s="408"/>
    </row>
    <row r="52" spans="5:39" ht="13.15" customHeight="1"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9"/>
      <c r="AJ52" s="409"/>
      <c r="AK52" s="408"/>
      <c r="AL52" s="408"/>
      <c r="AM52" s="408"/>
    </row>
    <row r="53" spans="5:39" ht="13.15" customHeight="1"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  <c r="W53" s="408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9"/>
      <c r="AJ53" s="409"/>
      <c r="AK53" s="408"/>
      <c r="AL53" s="408"/>
      <c r="AM53" s="408"/>
    </row>
    <row r="54" spans="5:39" ht="13.15" customHeight="1"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9"/>
      <c r="AJ54" s="409"/>
      <c r="AK54" s="408"/>
      <c r="AL54" s="408"/>
      <c r="AM54" s="408"/>
    </row>
    <row r="55" spans="5:39" ht="13.15" customHeight="1"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9"/>
      <c r="AJ55" s="409"/>
      <c r="AK55" s="408"/>
      <c r="AL55" s="408"/>
      <c r="AM55" s="408"/>
    </row>
    <row r="56" spans="5:39" ht="13.15" customHeight="1"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9"/>
      <c r="AJ56" s="409"/>
      <c r="AK56" s="408"/>
      <c r="AL56" s="408"/>
      <c r="AM56" s="408"/>
    </row>
    <row r="57" spans="5:39" ht="13.15" customHeight="1"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08"/>
      <c r="AF57" s="408"/>
      <c r="AG57" s="408"/>
      <c r="AH57" s="408"/>
      <c r="AI57" s="409"/>
      <c r="AJ57" s="409"/>
      <c r="AK57" s="408"/>
      <c r="AL57" s="408"/>
      <c r="AM57" s="408"/>
    </row>
    <row r="58" spans="5:39" ht="13.15" customHeight="1"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09"/>
      <c r="AJ58" s="409"/>
      <c r="AK58" s="408"/>
      <c r="AL58" s="408"/>
      <c r="AM58" s="408"/>
    </row>
    <row r="59" spans="5:39" ht="13.15" customHeight="1"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9"/>
      <c r="AJ59" s="409"/>
      <c r="AK59" s="408"/>
      <c r="AL59" s="408"/>
      <c r="AM59" s="408"/>
    </row>
    <row r="60" spans="5:39" ht="13.15" customHeight="1"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9"/>
      <c r="AJ60" s="409"/>
      <c r="AK60" s="408"/>
      <c r="AL60" s="408"/>
      <c r="AM60" s="408"/>
    </row>
    <row r="61" spans="5:39" ht="13.15" customHeight="1"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9"/>
      <c r="AJ61" s="409"/>
      <c r="AK61" s="408"/>
      <c r="AL61" s="408"/>
      <c r="AM61" s="408"/>
    </row>
    <row r="62" spans="5:39" ht="13.15" customHeight="1"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9"/>
      <c r="AJ62" s="409"/>
      <c r="AK62" s="408"/>
      <c r="AL62" s="408"/>
      <c r="AM62" s="408"/>
    </row>
    <row r="63" spans="5:39" ht="13.15" customHeight="1"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408"/>
      <c r="AD63" s="408"/>
      <c r="AE63" s="408"/>
      <c r="AF63" s="408"/>
      <c r="AG63" s="408"/>
      <c r="AH63" s="408"/>
      <c r="AI63" s="409"/>
      <c r="AJ63" s="409"/>
      <c r="AK63" s="408"/>
      <c r="AL63" s="408"/>
      <c r="AM63" s="408"/>
    </row>
    <row r="64" spans="5:39" ht="13.15" customHeight="1"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9"/>
      <c r="AJ64" s="409"/>
      <c r="AK64" s="408"/>
      <c r="AL64" s="408"/>
      <c r="AM64" s="408"/>
    </row>
    <row r="65" spans="5:39" ht="13.15" customHeight="1"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408"/>
      <c r="AC65" s="408"/>
      <c r="AD65" s="408"/>
      <c r="AE65" s="408"/>
      <c r="AF65" s="408"/>
      <c r="AG65" s="408"/>
      <c r="AH65" s="408"/>
      <c r="AI65" s="409"/>
      <c r="AJ65" s="409"/>
      <c r="AK65" s="408"/>
      <c r="AL65" s="408"/>
      <c r="AM65" s="408"/>
    </row>
    <row r="66" spans="5:39" ht="13.15" customHeight="1"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8"/>
      <c r="AC66" s="408"/>
      <c r="AD66" s="408"/>
      <c r="AE66" s="408"/>
      <c r="AF66" s="408"/>
      <c r="AG66" s="408"/>
      <c r="AH66" s="408"/>
      <c r="AI66" s="409"/>
      <c r="AJ66" s="409"/>
      <c r="AK66" s="408"/>
      <c r="AL66" s="408"/>
      <c r="AM66" s="408"/>
    </row>
    <row r="67" spans="5:39" ht="13.15" customHeight="1"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9"/>
      <c r="AJ67" s="409"/>
      <c r="AK67" s="408"/>
      <c r="AL67" s="408"/>
      <c r="AM67" s="408"/>
    </row>
    <row r="68" spans="5:39" ht="13.15" customHeight="1"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9"/>
      <c r="AJ68" s="409"/>
      <c r="AK68" s="408"/>
      <c r="AL68" s="408"/>
      <c r="AM68" s="408"/>
    </row>
    <row r="69" spans="5:39" ht="13.15" customHeight="1"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8"/>
      <c r="AC69" s="408"/>
      <c r="AD69" s="408"/>
      <c r="AE69" s="408"/>
      <c r="AF69" s="408"/>
      <c r="AG69" s="408"/>
      <c r="AH69" s="408"/>
      <c r="AI69" s="409"/>
      <c r="AJ69" s="409"/>
      <c r="AK69" s="408"/>
      <c r="AL69" s="408"/>
      <c r="AM69" s="408"/>
    </row>
    <row r="70" spans="5:39" ht="13.15" customHeight="1"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9"/>
      <c r="AJ70" s="409"/>
      <c r="AK70" s="408"/>
      <c r="AL70" s="408"/>
      <c r="AM70" s="408"/>
    </row>
    <row r="71" spans="5:39" ht="13.15" customHeight="1"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9"/>
      <c r="AJ71" s="409"/>
      <c r="AK71" s="408"/>
      <c r="AL71" s="408"/>
      <c r="AM71" s="408"/>
    </row>
    <row r="72" spans="5:39" ht="13.15" customHeight="1"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9"/>
      <c r="AJ72" s="409"/>
      <c r="AK72" s="408"/>
      <c r="AL72" s="408"/>
      <c r="AM72" s="408"/>
    </row>
    <row r="73" spans="5:39" ht="13.15" customHeight="1"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9"/>
      <c r="AJ73" s="409"/>
      <c r="AK73" s="408"/>
      <c r="AL73" s="408"/>
      <c r="AM73" s="408"/>
    </row>
    <row r="74" spans="5:39" ht="13.15" customHeight="1"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408"/>
      <c r="U74" s="408"/>
      <c r="V74" s="408"/>
      <c r="W74" s="408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9"/>
      <c r="AJ74" s="409"/>
      <c r="AK74" s="408"/>
      <c r="AL74" s="408"/>
      <c r="AM74" s="408"/>
    </row>
  </sheetData>
  <pageMargins left="0.75" right="0.75" top="1" bottom="1" header="0.4921259845" footer="0.4921259845"/>
  <pageSetup paperSize="9" scale="5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109"/>
  <sheetViews>
    <sheetView showGridLines="0" zoomScaleNormal="100" workbookViewId="0">
      <pane xSplit="3" ySplit="2" topLeftCell="W3" activePane="bottomRight" state="frozen"/>
      <selection activeCell="A21" sqref="A21"/>
      <selection pane="topRight" activeCell="A21" sqref="A21"/>
      <selection pane="bottomLeft" activeCell="A21" sqref="A21"/>
      <selection pane="bottomRight" activeCell="B10" sqref="B10"/>
    </sheetView>
  </sheetViews>
  <sheetFormatPr defaultColWidth="37.5703125" defaultRowHeight="16.5" customHeight="1"/>
  <cols>
    <col min="1" max="1" width="33.85546875" style="97" customWidth="1"/>
    <col min="2" max="2" width="26.85546875" style="97" customWidth="1"/>
    <col min="3" max="3" width="21.28515625" style="97" customWidth="1"/>
    <col min="4" max="31" width="10.85546875" style="97" customWidth="1"/>
    <col min="32" max="33" width="10.5703125" style="97" customWidth="1"/>
    <col min="34" max="35" width="11.140625" style="97" customWidth="1"/>
    <col min="36" max="36" width="10.5703125" style="97" customWidth="1"/>
    <col min="37" max="16384" width="37.5703125" style="97"/>
  </cols>
  <sheetData>
    <row r="1" spans="1:36" ht="16.5" customHeight="1">
      <c r="A1" s="98" t="s">
        <v>10</v>
      </c>
      <c r="B1" s="98" t="s">
        <v>98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3"/>
      <c r="AD1" s="13"/>
      <c r="AE1" s="13"/>
      <c r="AF1" s="13"/>
      <c r="AG1" s="13"/>
      <c r="AH1" s="13"/>
      <c r="AI1" s="13"/>
      <c r="AJ1" s="13"/>
    </row>
    <row r="2" spans="1:36" ht="16.5" customHeight="1">
      <c r="A2" s="99"/>
      <c r="B2" s="99"/>
      <c r="C2" s="100" t="s">
        <v>99</v>
      </c>
      <c r="D2" s="100">
        <v>1995</v>
      </c>
      <c r="E2" s="100">
        <v>1996</v>
      </c>
      <c r="F2" s="100">
        <v>1997</v>
      </c>
      <c r="G2" s="100">
        <v>1998</v>
      </c>
      <c r="H2" s="100">
        <v>1999</v>
      </c>
      <c r="I2" s="100">
        <v>2000</v>
      </c>
      <c r="J2" s="100">
        <v>2001</v>
      </c>
      <c r="K2" s="100">
        <v>2002</v>
      </c>
      <c r="L2" s="100">
        <v>2003</v>
      </c>
      <c r="M2" s="100">
        <v>2004</v>
      </c>
      <c r="N2" s="100">
        <v>2005</v>
      </c>
      <c r="O2" s="100">
        <v>2006</v>
      </c>
      <c r="P2" s="100">
        <v>2007</v>
      </c>
      <c r="Q2" s="100">
        <v>2008</v>
      </c>
      <c r="R2" s="100">
        <v>2009</v>
      </c>
      <c r="S2" s="100">
        <v>2010</v>
      </c>
      <c r="T2" s="100">
        <v>2011</v>
      </c>
      <c r="U2" s="100">
        <v>2012</v>
      </c>
      <c r="V2" s="100">
        <v>2013</v>
      </c>
      <c r="W2" s="100">
        <v>2014</v>
      </c>
      <c r="X2" s="100">
        <v>2015</v>
      </c>
      <c r="Y2" s="100">
        <v>2016</v>
      </c>
      <c r="Z2" s="100">
        <v>2017</v>
      </c>
      <c r="AA2" s="100">
        <v>2018</v>
      </c>
      <c r="AB2" s="100">
        <v>2019</v>
      </c>
      <c r="AC2" s="100">
        <v>2020</v>
      </c>
      <c r="AD2" s="100">
        <v>2021</v>
      </c>
      <c r="AE2" s="100">
        <v>2022</v>
      </c>
      <c r="AF2" s="100">
        <v>2023</v>
      </c>
      <c r="AG2" s="335" t="s">
        <v>597</v>
      </c>
      <c r="AH2" s="335" t="s">
        <v>498</v>
      </c>
      <c r="AI2" s="335" t="s">
        <v>529</v>
      </c>
      <c r="AJ2" s="335" t="s">
        <v>596</v>
      </c>
    </row>
    <row r="3" spans="1:36" ht="16.5" customHeight="1">
      <c r="A3" s="101" t="s">
        <v>100</v>
      </c>
      <c r="B3" s="101" t="s">
        <v>101</v>
      </c>
      <c r="C3" s="102" t="s">
        <v>102</v>
      </c>
      <c r="D3" s="103">
        <f>D4+D24+D29+D36</f>
        <v>8874.4</v>
      </c>
      <c r="E3" s="103">
        <f t="shared" ref="E3:R3" si="0">E4+E24+E29+E36</f>
        <v>9574.1999999999989</v>
      </c>
      <c r="F3" s="103">
        <f t="shared" si="0"/>
        <v>10380.1</v>
      </c>
      <c r="G3" s="103">
        <f t="shared" si="0"/>
        <v>10823.099999999999</v>
      </c>
      <c r="H3" s="103">
        <f t="shared" si="0"/>
        <v>11660.1</v>
      </c>
      <c r="I3" s="103">
        <f t="shared" si="0"/>
        <v>12709.2</v>
      </c>
      <c r="J3" s="103">
        <f t="shared" si="0"/>
        <v>13088.400000000001</v>
      </c>
      <c r="K3" s="103">
        <f t="shared" si="0"/>
        <v>13896.6</v>
      </c>
      <c r="L3" s="103">
        <f t="shared" si="0"/>
        <v>15454.900000000001</v>
      </c>
      <c r="M3" s="103">
        <f t="shared" si="0"/>
        <v>16441.100000000002</v>
      </c>
      <c r="N3" s="103">
        <f t="shared" si="0"/>
        <v>18604.8</v>
      </c>
      <c r="O3" s="103">
        <f t="shared" si="0"/>
        <v>19863.099999999999</v>
      </c>
      <c r="P3" s="103">
        <f t="shared" si="0"/>
        <v>21684.199999999997</v>
      </c>
      <c r="Q3" s="103">
        <f t="shared" si="0"/>
        <v>23270.807000000004</v>
      </c>
      <c r="R3" s="103">
        <f t="shared" si="0"/>
        <v>22452.175000000003</v>
      </c>
      <c r="S3" s="103">
        <f t="shared" ref="S3:AI3" si="1">S4+S24+S29+S36</f>
        <v>23094.536</v>
      </c>
      <c r="T3" s="103">
        <f>T4+T24+T29+T36</f>
        <v>26093.772999999997</v>
      </c>
      <c r="U3" s="103">
        <f t="shared" si="1"/>
        <v>26301.523000000001</v>
      </c>
      <c r="V3" s="103">
        <f t="shared" si="1"/>
        <v>28542.733</v>
      </c>
      <c r="W3" s="103">
        <f t="shared" si="1"/>
        <v>29651.034</v>
      </c>
      <c r="X3" s="103">
        <f t="shared" si="1"/>
        <v>33231.088000000003</v>
      </c>
      <c r="Y3" s="103">
        <f t="shared" si="1"/>
        <v>31265.751</v>
      </c>
      <c r="Z3" s="103">
        <f t="shared" si="1"/>
        <v>32963.769999999997</v>
      </c>
      <c r="AA3" s="103">
        <f t="shared" si="1"/>
        <v>34886.277000000002</v>
      </c>
      <c r="AB3" s="103">
        <f t="shared" si="1"/>
        <v>37293.069000000003</v>
      </c>
      <c r="AC3" s="103">
        <f t="shared" si="1"/>
        <v>36977.243000000002</v>
      </c>
      <c r="AD3" s="103">
        <f t="shared" si="1"/>
        <v>40579.57</v>
      </c>
      <c r="AE3" s="103">
        <f t="shared" si="1"/>
        <v>45494.901999999995</v>
      </c>
      <c r="AF3" s="103">
        <f>AF4+AF24+AF29+AF36</f>
        <v>53172.137999999999</v>
      </c>
      <c r="AG3" s="334">
        <f t="shared" si="1"/>
        <v>53758.705000000002</v>
      </c>
      <c r="AH3" s="334">
        <f t="shared" si="1"/>
        <v>59895.605000000003</v>
      </c>
      <c r="AI3" s="334">
        <f t="shared" si="1"/>
        <v>62096.218999999997</v>
      </c>
      <c r="AJ3" s="334">
        <f t="shared" ref="AJ3" si="2">AJ4+AJ24+AJ29+AJ36</f>
        <v>63197.144</v>
      </c>
    </row>
    <row r="4" spans="1:36" ht="16.5" customHeight="1">
      <c r="A4" s="104" t="s">
        <v>103</v>
      </c>
      <c r="B4" s="104" t="s">
        <v>104</v>
      </c>
      <c r="C4" s="105" t="s">
        <v>105</v>
      </c>
      <c r="D4" s="106">
        <f>D5+D14+D23</f>
        <v>4899.3999999999996</v>
      </c>
      <c r="E4" s="106">
        <f t="shared" ref="E4:P4" si="3">E5+E14+E23</f>
        <v>5070.3999999999996</v>
      </c>
      <c r="F4" s="106">
        <f t="shared" si="3"/>
        <v>5375</v>
      </c>
      <c r="G4" s="106">
        <f t="shared" si="3"/>
        <v>5771.9</v>
      </c>
      <c r="H4" s="106">
        <f t="shared" si="3"/>
        <v>6045.2</v>
      </c>
      <c r="I4" s="106">
        <f t="shared" si="3"/>
        <v>6284.3</v>
      </c>
      <c r="J4" s="106">
        <f t="shared" si="3"/>
        <v>6422.7000000000007</v>
      </c>
      <c r="K4" s="106">
        <f t="shared" si="3"/>
        <v>6889.3</v>
      </c>
      <c r="L4" s="106">
        <f t="shared" si="3"/>
        <v>7867.2000000000007</v>
      </c>
      <c r="M4" s="106">
        <f t="shared" si="3"/>
        <v>8586.5</v>
      </c>
      <c r="N4" s="106">
        <f t="shared" si="3"/>
        <v>9453.2999999999993</v>
      </c>
      <c r="O4" s="106">
        <f t="shared" si="3"/>
        <v>9865.5</v>
      </c>
      <c r="P4" s="106">
        <f t="shared" si="3"/>
        <v>11006.6</v>
      </c>
      <c r="Q4" s="106">
        <v>11723.382</v>
      </c>
      <c r="R4" s="106">
        <v>10404.833000000001</v>
      </c>
      <c r="S4" s="106">
        <v>10778.206</v>
      </c>
      <c r="T4" s="106">
        <v>11946.441000000001</v>
      </c>
      <c r="U4" s="106">
        <v>11933.775</v>
      </c>
      <c r="V4" s="106">
        <v>12971.955</v>
      </c>
      <c r="W4" s="106">
        <v>13858.66</v>
      </c>
      <c r="X4" s="106">
        <v>14926.822000000002</v>
      </c>
      <c r="Y4" s="106">
        <v>15121.523000000001</v>
      </c>
      <c r="Z4" s="106">
        <v>16152.268</v>
      </c>
      <c r="AA4" s="106">
        <v>17122.987000000001</v>
      </c>
      <c r="AB4" s="106">
        <v>18205.297999999999</v>
      </c>
      <c r="AC4" s="106">
        <v>17935.094000000001</v>
      </c>
      <c r="AD4" s="106">
        <v>19884.137999999999</v>
      </c>
      <c r="AE4" s="106">
        <v>22082.947999999997</v>
      </c>
      <c r="AF4" s="106">
        <v>24455.459000000003</v>
      </c>
      <c r="AG4" s="330">
        <v>25886.947</v>
      </c>
      <c r="AH4" s="330">
        <v>29264.038</v>
      </c>
      <c r="AI4" s="330">
        <v>30301.237000000001</v>
      </c>
      <c r="AJ4" s="330">
        <v>30928.555</v>
      </c>
    </row>
    <row r="5" spans="1:36" s="107" customFormat="1" ht="24" customHeight="1">
      <c r="A5" s="108" t="s">
        <v>106</v>
      </c>
      <c r="B5" s="109" t="s">
        <v>107</v>
      </c>
      <c r="C5" s="110" t="s">
        <v>108</v>
      </c>
      <c r="D5" s="111">
        <v>2832.9</v>
      </c>
      <c r="E5" s="111">
        <v>3015.5</v>
      </c>
      <c r="F5" s="111">
        <v>3204.2</v>
      </c>
      <c r="G5" s="111">
        <v>3435.8</v>
      </c>
      <c r="H5" s="111">
        <v>3549.7</v>
      </c>
      <c r="I5" s="111">
        <v>4001.4</v>
      </c>
      <c r="J5" s="111">
        <v>3929.9</v>
      </c>
      <c r="K5" s="111">
        <v>4336.6000000000004</v>
      </c>
      <c r="L5" s="111">
        <v>5015.8</v>
      </c>
      <c r="M5" s="111">
        <v>5683.3</v>
      </c>
      <c r="N5" s="111">
        <v>6352.8</v>
      </c>
      <c r="O5" s="111">
        <v>6344.4</v>
      </c>
      <c r="P5" s="111">
        <v>7028.5</v>
      </c>
      <c r="Q5" s="111">
        <v>7186.0969999999998</v>
      </c>
      <c r="R5" s="111">
        <v>6734.87</v>
      </c>
      <c r="S5" s="111">
        <v>7037.8410000000003</v>
      </c>
      <c r="T5" s="111">
        <v>7967.2820000000002</v>
      </c>
      <c r="U5" s="111">
        <v>7788.0190000000002</v>
      </c>
      <c r="V5" s="111">
        <v>8348.4159999999993</v>
      </c>
      <c r="W5" s="111">
        <v>8745.3819999999996</v>
      </c>
      <c r="X5" s="111">
        <v>9229.5920000000006</v>
      </c>
      <c r="Y5" s="111">
        <v>9282.598</v>
      </c>
      <c r="Z5" s="111">
        <v>10030.48</v>
      </c>
      <c r="AA5" s="111">
        <v>10593.75</v>
      </c>
      <c r="AB5" s="111">
        <v>11382.763999999999</v>
      </c>
      <c r="AC5" s="111">
        <v>11252.796</v>
      </c>
      <c r="AD5" s="111">
        <v>12056.528</v>
      </c>
      <c r="AE5" s="111">
        <v>13476.478999999999</v>
      </c>
      <c r="AF5" s="111">
        <v>14754.53</v>
      </c>
      <c r="AG5" s="331">
        <v>15180.005999999999</v>
      </c>
      <c r="AH5" s="331">
        <v>17500.614000000001</v>
      </c>
      <c r="AI5" s="331">
        <v>18095.242000000002</v>
      </c>
      <c r="AJ5" s="331">
        <v>18313.813000000002</v>
      </c>
    </row>
    <row r="6" spans="1:36" s="107" customFormat="1" ht="22.5" customHeight="1">
      <c r="A6" s="112" t="s">
        <v>109</v>
      </c>
      <c r="B6" s="113" t="s">
        <v>110</v>
      </c>
      <c r="C6" s="114" t="s">
        <v>111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>
        <v>4621.424</v>
      </c>
      <c r="R6" s="111">
        <v>4221.2879999999996</v>
      </c>
      <c r="S6" s="111">
        <v>4182.1009999999997</v>
      </c>
      <c r="T6" s="111">
        <v>4710.9139999999998</v>
      </c>
      <c r="U6" s="111">
        <v>4327.7020000000002</v>
      </c>
      <c r="V6" s="111">
        <v>4696.12</v>
      </c>
      <c r="W6" s="111">
        <v>5021.1310000000003</v>
      </c>
      <c r="X6" s="111">
        <v>5422.5349999999999</v>
      </c>
      <c r="Y6" s="111">
        <v>5423.6319999999996</v>
      </c>
      <c r="Z6" s="111">
        <v>5918.7439999999997</v>
      </c>
      <c r="AA6" s="111">
        <v>6319.3010000000004</v>
      </c>
      <c r="AB6" s="111">
        <v>6830.1549999999997</v>
      </c>
      <c r="AC6" s="111">
        <v>6820.2169999999996</v>
      </c>
      <c r="AD6" s="111">
        <v>7494.0690000000004</v>
      </c>
      <c r="AE6" s="111">
        <v>8440.8439999999991</v>
      </c>
      <c r="AF6" s="111">
        <v>9847.83</v>
      </c>
      <c r="AG6" s="331">
        <v>9864.5069999999996</v>
      </c>
      <c r="AH6" s="331">
        <v>11526.544</v>
      </c>
      <c r="AI6" s="331">
        <v>11874.028</v>
      </c>
      <c r="AJ6" s="331">
        <v>11884.64</v>
      </c>
    </row>
    <row r="7" spans="1:36" s="107" customFormat="1" ht="22.5" customHeight="1">
      <c r="A7" s="112" t="s">
        <v>112</v>
      </c>
      <c r="B7" s="113" t="s">
        <v>113</v>
      </c>
      <c r="C7" s="114" t="s">
        <v>114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>
        <v>1809.268</v>
      </c>
      <c r="R7" s="111">
        <v>1761.7190000000001</v>
      </c>
      <c r="S7" s="111">
        <v>2081.2919999999999</v>
      </c>
      <c r="T7" s="111">
        <v>2357.5140000000001</v>
      </c>
      <c r="U7" s="111">
        <v>2352.67</v>
      </c>
      <c r="V7" s="111">
        <v>2462.0740000000001</v>
      </c>
      <c r="W7" s="111">
        <v>2468.1010000000001</v>
      </c>
      <c r="X7" s="111">
        <v>2567.2530000000002</v>
      </c>
      <c r="Y7" s="111">
        <v>2574.0030000000002</v>
      </c>
      <c r="Z7" s="111">
        <v>2740.5160000000001</v>
      </c>
      <c r="AA7" s="111">
        <v>2809.9589999999998</v>
      </c>
      <c r="AB7" s="111">
        <v>2839.1779999999999</v>
      </c>
      <c r="AC7" s="111">
        <v>2752.268</v>
      </c>
      <c r="AD7" s="111">
        <v>2958.3440000000001</v>
      </c>
      <c r="AE7" s="111">
        <v>2797.3440000000001</v>
      </c>
      <c r="AF7" s="111">
        <v>3020.848</v>
      </c>
      <c r="AG7" s="331">
        <v>2952.4180000000001</v>
      </c>
      <c r="AH7" s="331">
        <v>3248.1759999999999</v>
      </c>
      <c r="AI7" s="331">
        <v>3214.4279999999999</v>
      </c>
      <c r="AJ7" s="331">
        <v>3281.0569999999998</v>
      </c>
    </row>
    <row r="8" spans="1:36" s="107" customFormat="1" ht="29.25" customHeight="1">
      <c r="A8" s="112" t="s">
        <v>115</v>
      </c>
      <c r="B8" s="113" t="s">
        <v>116</v>
      </c>
      <c r="C8" s="114" t="s">
        <v>117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>
        <v>225.49199999999999</v>
      </c>
      <c r="R8" s="111">
        <v>242.70400000000001</v>
      </c>
      <c r="S8" s="111">
        <v>252.34</v>
      </c>
      <c r="T8" s="111">
        <v>261.20299999999997</v>
      </c>
      <c r="U8" s="111">
        <v>288.70999999999998</v>
      </c>
      <c r="V8" s="111">
        <v>298.87900000000002</v>
      </c>
      <c r="W8" s="111">
        <v>301.94799999999998</v>
      </c>
      <c r="X8" s="111">
        <v>306.35700000000003</v>
      </c>
      <c r="Y8" s="111">
        <v>318.06200000000001</v>
      </c>
      <c r="Z8" s="111">
        <v>329.625</v>
      </c>
      <c r="AA8" s="111">
        <v>337.928</v>
      </c>
      <c r="AB8" s="111">
        <v>342.89400000000001</v>
      </c>
      <c r="AC8" s="111">
        <v>402.21100000000001</v>
      </c>
      <c r="AD8" s="111">
        <v>428.351</v>
      </c>
      <c r="AE8" s="111">
        <v>431.79899999999998</v>
      </c>
      <c r="AF8" s="111">
        <v>469.70499999999998</v>
      </c>
      <c r="AG8" s="331">
        <v>583.53599999999994</v>
      </c>
      <c r="AH8" s="331">
        <v>593.69000000000005</v>
      </c>
      <c r="AI8" s="331">
        <v>612.029</v>
      </c>
      <c r="AJ8" s="331">
        <v>623.298</v>
      </c>
    </row>
    <row r="9" spans="1:36" s="107" customFormat="1" ht="16.5" customHeight="1">
      <c r="A9" s="274" t="s">
        <v>474</v>
      </c>
      <c r="B9" s="113"/>
      <c r="C9" s="114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>
        <v>0</v>
      </c>
      <c r="R9" s="111">
        <v>0</v>
      </c>
      <c r="S9" s="111">
        <v>0</v>
      </c>
      <c r="T9" s="111">
        <v>0</v>
      </c>
      <c r="U9" s="111">
        <v>169.922</v>
      </c>
      <c r="V9" s="111">
        <v>203.97200000000001</v>
      </c>
      <c r="W9" s="111">
        <v>153.184</v>
      </c>
      <c r="X9" s="111">
        <v>110.289</v>
      </c>
      <c r="Y9" s="111">
        <v>119.77200000000001</v>
      </c>
      <c r="Z9" s="111">
        <v>127.28400000000001</v>
      </c>
      <c r="AA9" s="111">
        <v>134.17699999999999</v>
      </c>
      <c r="AB9" s="111">
        <v>143.41200000000001</v>
      </c>
      <c r="AC9" s="111">
        <v>148.94999999999999</v>
      </c>
      <c r="AD9" s="111">
        <v>0</v>
      </c>
      <c r="AE9" s="111">
        <v>0</v>
      </c>
      <c r="AF9" s="111">
        <v>0</v>
      </c>
      <c r="AG9" s="331">
        <v>0</v>
      </c>
      <c r="AH9" s="331">
        <v>0</v>
      </c>
      <c r="AI9" s="331">
        <v>0</v>
      </c>
      <c r="AJ9" s="331">
        <v>0</v>
      </c>
    </row>
    <row r="10" spans="1:36" s="107" customFormat="1" ht="16.5" customHeight="1">
      <c r="A10" s="274" t="s">
        <v>475</v>
      </c>
      <c r="B10" s="113"/>
      <c r="C10" s="114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>
        <v>115.846</v>
      </c>
      <c r="R10" s="111">
        <v>122.22799999999999</v>
      </c>
      <c r="S10" s="111">
        <v>132.16</v>
      </c>
      <c r="T10" s="111">
        <v>115.16500000000001</v>
      </c>
      <c r="U10" s="111">
        <v>131.471</v>
      </c>
      <c r="V10" s="111">
        <v>148.86799999999999</v>
      </c>
      <c r="W10" s="111">
        <v>162.55099999999999</v>
      </c>
      <c r="X10" s="111">
        <v>187.51499999999999</v>
      </c>
      <c r="Y10" s="111">
        <v>204.79000000000002</v>
      </c>
      <c r="Z10" s="111">
        <v>226.60599999999999</v>
      </c>
      <c r="AA10" s="111">
        <v>245.36199999999999</v>
      </c>
      <c r="AB10" s="111">
        <v>273.91800000000001</v>
      </c>
      <c r="AC10" s="111">
        <v>231.196</v>
      </c>
      <c r="AD10" s="111">
        <v>233.00399999999999</v>
      </c>
      <c r="AE10" s="111">
        <v>263.97399999999999</v>
      </c>
      <c r="AF10" s="111">
        <v>312.29399999999998</v>
      </c>
      <c r="AG10" s="331">
        <v>353.012</v>
      </c>
      <c r="AH10" s="331">
        <v>379.476</v>
      </c>
      <c r="AI10" s="331">
        <v>414.59199999999998</v>
      </c>
      <c r="AJ10" s="331">
        <v>449.70400000000001</v>
      </c>
    </row>
    <row r="11" spans="1:36" s="107" customFormat="1" ht="16.5" customHeight="1">
      <c r="A11" s="274" t="s">
        <v>476</v>
      </c>
      <c r="B11" s="113"/>
      <c r="C11" s="114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>
        <v>128.59299999999999</v>
      </c>
      <c r="R11" s="111">
        <v>117.925</v>
      </c>
      <c r="S11" s="111">
        <v>122.042</v>
      </c>
      <c r="T11" s="111">
        <v>134.51499999999999</v>
      </c>
      <c r="U11" s="111">
        <v>132.43299999999999</v>
      </c>
      <c r="V11" s="111">
        <v>147.363</v>
      </c>
      <c r="W11" s="111">
        <v>151.50399999999999</v>
      </c>
      <c r="X11" s="111">
        <v>142.08600000000001</v>
      </c>
      <c r="Y11" s="111">
        <v>145.18299999999999</v>
      </c>
      <c r="Z11" s="111">
        <v>149.899</v>
      </c>
      <c r="AA11" s="111">
        <v>154.89099999999999</v>
      </c>
      <c r="AB11" s="111">
        <v>153.655</v>
      </c>
      <c r="AC11" s="111">
        <v>130.15899999999999</v>
      </c>
      <c r="AD11" s="111">
        <v>129.53399999999999</v>
      </c>
      <c r="AE11" s="111">
        <v>133.684</v>
      </c>
      <c r="AF11" s="111">
        <v>136.63499999999999</v>
      </c>
      <c r="AG11" s="331">
        <v>139.01599999999999</v>
      </c>
      <c r="AH11" s="331">
        <v>137.22999999999999</v>
      </c>
      <c r="AI11" s="331">
        <v>140.65199999999999</v>
      </c>
      <c r="AJ11" s="331">
        <v>141.81</v>
      </c>
    </row>
    <row r="12" spans="1:36" s="107" customFormat="1" ht="16.5" customHeight="1">
      <c r="A12" s="274" t="s">
        <v>477</v>
      </c>
      <c r="B12" s="113"/>
      <c r="C12" s="114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>
        <v>0</v>
      </c>
      <c r="R12" s="111">
        <v>0</v>
      </c>
      <c r="S12" s="111">
        <v>0</v>
      </c>
      <c r="T12" s="111">
        <v>0</v>
      </c>
      <c r="U12" s="111">
        <v>7.1980000000000004</v>
      </c>
      <c r="V12" s="111">
        <v>7.5540000000000003</v>
      </c>
      <c r="W12" s="111">
        <v>53.649000000000001</v>
      </c>
      <c r="X12" s="111">
        <v>48.28</v>
      </c>
      <c r="Y12" s="111">
        <v>64.724999999999994</v>
      </c>
      <c r="Z12" s="111">
        <v>57.423999999999999</v>
      </c>
      <c r="AA12" s="111">
        <v>86.977000000000004</v>
      </c>
      <c r="AB12" s="111">
        <v>229.69300000000001</v>
      </c>
      <c r="AC12" s="111">
        <v>244.184</v>
      </c>
      <c r="AD12" s="111">
        <v>241.82599999999999</v>
      </c>
      <c r="AE12" s="111">
        <v>275.88900000000001</v>
      </c>
      <c r="AF12" s="111">
        <v>342.52199999999999</v>
      </c>
      <c r="AG12" s="331">
        <v>383.18299999999999</v>
      </c>
      <c r="AH12" s="331">
        <v>307.483</v>
      </c>
      <c r="AI12" s="331">
        <v>284.32900000000001</v>
      </c>
      <c r="AJ12" s="331">
        <v>335.24799999999999</v>
      </c>
    </row>
    <row r="13" spans="1:36" s="107" customFormat="1" ht="19.5" customHeight="1">
      <c r="A13" s="274" t="s">
        <v>231</v>
      </c>
      <c r="B13" s="113"/>
      <c r="C13" s="114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>
        <v>285.47399999999982</v>
      </c>
      <c r="R13" s="111">
        <v>269.00600000000026</v>
      </c>
      <c r="S13" s="111">
        <v>267.90600000000074</v>
      </c>
      <c r="T13" s="111">
        <v>387.97100000000034</v>
      </c>
      <c r="U13" s="111">
        <v>377.9129999999999</v>
      </c>
      <c r="V13" s="111">
        <v>383.58599999999927</v>
      </c>
      <c r="W13" s="111">
        <v>433.31399999999917</v>
      </c>
      <c r="X13" s="111">
        <v>445.27700000000061</v>
      </c>
      <c r="Y13" s="111">
        <v>432.43100000000015</v>
      </c>
      <c r="Z13" s="111">
        <v>480.38199999999983</v>
      </c>
      <c r="AA13" s="111">
        <v>505.15499999999997</v>
      </c>
      <c r="AB13" s="111">
        <v>569.85899999999958</v>
      </c>
      <c r="AC13" s="111">
        <v>523.61100000000056</v>
      </c>
      <c r="AD13" s="111">
        <v>571.39999999999964</v>
      </c>
      <c r="AE13" s="111">
        <v>1132.9450000000002</v>
      </c>
      <c r="AF13" s="111">
        <v>624.69600000000105</v>
      </c>
      <c r="AG13" s="331">
        <v>904.33399999999961</v>
      </c>
      <c r="AH13" s="331">
        <v>1308.0150000000001</v>
      </c>
      <c r="AI13" s="331">
        <v>1555.184</v>
      </c>
      <c r="AJ13" s="331">
        <v>1598.056</v>
      </c>
    </row>
    <row r="14" spans="1:36" ht="25.5" customHeight="1">
      <c r="A14" s="115" t="s">
        <v>118</v>
      </c>
      <c r="B14" s="116" t="s">
        <v>119</v>
      </c>
      <c r="C14" s="110" t="s">
        <v>120</v>
      </c>
      <c r="D14" s="111">
        <v>2066.5</v>
      </c>
      <c r="E14" s="111">
        <v>2054.9</v>
      </c>
      <c r="F14" s="111">
        <v>2170.8000000000002</v>
      </c>
      <c r="G14" s="111">
        <v>2336.1</v>
      </c>
      <c r="H14" s="111">
        <v>2495.5</v>
      </c>
      <c r="I14" s="111">
        <v>2282.9</v>
      </c>
      <c r="J14" s="111">
        <v>2492.8000000000002</v>
      </c>
      <c r="K14" s="111">
        <v>2552.6999999999998</v>
      </c>
      <c r="L14" s="111">
        <v>2851.4</v>
      </c>
      <c r="M14" s="111">
        <v>2903.2</v>
      </c>
      <c r="N14" s="111">
        <v>3100.5</v>
      </c>
      <c r="O14" s="111">
        <v>3521.1</v>
      </c>
      <c r="P14" s="111">
        <v>3978.1</v>
      </c>
      <c r="Q14" s="111">
        <v>4537.1850000000004</v>
      </c>
      <c r="R14" s="111">
        <v>3669.9180000000001</v>
      </c>
      <c r="S14" s="111">
        <v>3740.3449999999998</v>
      </c>
      <c r="T14" s="111">
        <v>3979.1460000000002</v>
      </c>
      <c r="U14" s="111">
        <v>4145.7439999999997</v>
      </c>
      <c r="V14" s="111">
        <v>4623.5320000000002</v>
      </c>
      <c r="W14" s="111">
        <v>5113.2740000000003</v>
      </c>
      <c r="X14" s="111">
        <v>5697.2359999999999</v>
      </c>
      <c r="Y14" s="111">
        <v>5838.9210000000003</v>
      </c>
      <c r="Z14" s="111">
        <v>6121.7879999999996</v>
      </c>
      <c r="AA14" s="111">
        <v>6529.2370000000001</v>
      </c>
      <c r="AB14" s="111">
        <v>6822.5339999999997</v>
      </c>
      <c r="AC14" s="111">
        <v>6682.2979999999998</v>
      </c>
      <c r="AD14" s="111">
        <v>7827.61</v>
      </c>
      <c r="AE14" s="111">
        <v>8606.4689999999991</v>
      </c>
      <c r="AF14" s="111">
        <v>9700.9290000000001</v>
      </c>
      <c r="AG14" s="331">
        <v>10706.941000000001</v>
      </c>
      <c r="AH14" s="331">
        <v>11763.423999999997</v>
      </c>
      <c r="AI14" s="331">
        <v>12205.994999999999</v>
      </c>
      <c r="AJ14" s="331">
        <v>12614.742</v>
      </c>
    </row>
    <row r="15" spans="1:36" ht="16.5" customHeight="1">
      <c r="A15" s="117" t="s">
        <v>121</v>
      </c>
      <c r="B15" s="118" t="s">
        <v>122</v>
      </c>
      <c r="C15" s="114" t="s">
        <v>123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>
        <v>2095.1779999999999</v>
      </c>
      <c r="R15" s="111">
        <v>1793.693</v>
      </c>
      <c r="S15" s="111">
        <v>1789.5650000000001</v>
      </c>
      <c r="T15" s="111">
        <v>1999.8820000000001</v>
      </c>
      <c r="U15" s="111">
        <v>2122.7759999999998</v>
      </c>
      <c r="V15" s="111">
        <v>2175.0250000000001</v>
      </c>
      <c r="W15" s="111">
        <v>2275.1170000000002</v>
      </c>
      <c r="X15" s="111">
        <v>2463.6419999999998</v>
      </c>
      <c r="Y15" s="111">
        <v>2679.4659999999999</v>
      </c>
      <c r="Z15" s="111">
        <v>2855.23</v>
      </c>
      <c r="AA15" s="111">
        <v>3217.9969999999998</v>
      </c>
      <c r="AB15" s="111">
        <v>3533.7350000000001</v>
      </c>
      <c r="AC15" s="111">
        <v>3499.962</v>
      </c>
      <c r="AD15" s="111">
        <v>3759.7069999999999</v>
      </c>
      <c r="AE15" s="111">
        <v>4125.8860000000004</v>
      </c>
      <c r="AF15" s="111">
        <v>4662.3500000000004</v>
      </c>
      <c r="AG15" s="331">
        <v>4760.72</v>
      </c>
      <c r="AH15" s="331">
        <v>5157.4879999999994</v>
      </c>
      <c r="AI15" s="331">
        <v>5405.7049999999999</v>
      </c>
      <c r="AJ15" s="331">
        <v>5724.0909999999994</v>
      </c>
    </row>
    <row r="16" spans="1:36" ht="16.5" customHeight="1">
      <c r="A16" s="119" t="s">
        <v>124</v>
      </c>
      <c r="B16" s="119" t="s">
        <v>125</v>
      </c>
      <c r="C16" s="12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>
        <v>2095.1779999999999</v>
      </c>
      <c r="R16" s="111">
        <v>1793.693</v>
      </c>
      <c r="S16" s="111">
        <v>1789.5650000000001</v>
      </c>
      <c r="T16" s="111">
        <v>1999.8820000000001</v>
      </c>
      <c r="U16" s="111">
        <v>2122.7759999999998</v>
      </c>
      <c r="V16" s="111">
        <v>2082.5259999999998</v>
      </c>
      <c r="W16" s="111">
        <v>2132.904</v>
      </c>
      <c r="X16" s="111">
        <v>2319.1320000000001</v>
      </c>
      <c r="Y16" s="111">
        <v>2542.3919999999998</v>
      </c>
      <c r="Z16" s="111">
        <v>2746.78</v>
      </c>
      <c r="AA16" s="111">
        <v>3094.2820000000002</v>
      </c>
      <c r="AB16" s="111">
        <v>3410.1120000000001</v>
      </c>
      <c r="AC16" s="111">
        <v>3400.0830000000001</v>
      </c>
      <c r="AD16" s="111">
        <v>3630.348</v>
      </c>
      <c r="AE16" s="111">
        <v>3967.7130000000002</v>
      </c>
      <c r="AF16" s="111">
        <v>4534.8519999999999</v>
      </c>
      <c r="AG16" s="331">
        <v>4619.2139999999999</v>
      </c>
      <c r="AH16" s="331">
        <v>4996.2</v>
      </c>
      <c r="AI16" s="331">
        <v>5242.4290000000001</v>
      </c>
      <c r="AJ16" s="331">
        <v>5561.6629999999996</v>
      </c>
    </row>
    <row r="17" spans="1:36" ht="16.5" customHeight="1">
      <c r="A17" s="119" t="s">
        <v>127</v>
      </c>
      <c r="B17" s="119" t="s">
        <v>128</v>
      </c>
      <c r="C17" s="120" t="s">
        <v>129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92.498999999999995</v>
      </c>
      <c r="W17" s="111">
        <v>142.214</v>
      </c>
      <c r="X17" s="111">
        <v>144.51</v>
      </c>
      <c r="Y17" s="111">
        <v>137.07499999999999</v>
      </c>
      <c r="Z17" s="111">
        <v>108.449</v>
      </c>
      <c r="AA17" s="111">
        <v>123.715</v>
      </c>
      <c r="AB17" s="111">
        <v>123.622</v>
      </c>
      <c r="AC17" s="111">
        <v>99.878</v>
      </c>
      <c r="AD17" s="111">
        <v>129.358</v>
      </c>
      <c r="AE17" s="111">
        <v>158.17500000000001</v>
      </c>
      <c r="AF17" s="111">
        <v>127.497</v>
      </c>
      <c r="AG17" s="331">
        <v>141.506</v>
      </c>
      <c r="AH17" s="331">
        <v>161.28800000000001</v>
      </c>
      <c r="AI17" s="331">
        <v>163.27600000000001</v>
      </c>
      <c r="AJ17" s="331">
        <v>162.428</v>
      </c>
    </row>
    <row r="18" spans="1:36" ht="16.5" customHeight="1">
      <c r="A18" s="121" t="s">
        <v>130</v>
      </c>
      <c r="B18" s="121" t="s">
        <v>131</v>
      </c>
      <c r="C18" s="114" t="s">
        <v>132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>
        <v>2087.4659999999999</v>
      </c>
      <c r="R18" s="111">
        <v>1576.972</v>
      </c>
      <c r="S18" s="111">
        <v>1659.23</v>
      </c>
      <c r="T18" s="111">
        <v>1699.1869999999999</v>
      </c>
      <c r="U18" s="111">
        <v>1714.779</v>
      </c>
      <c r="V18" s="111">
        <v>2117.8330000000001</v>
      </c>
      <c r="W18" s="111">
        <v>2504.402</v>
      </c>
      <c r="X18" s="111">
        <v>2916.8159999999998</v>
      </c>
      <c r="Y18" s="111">
        <v>2817.558</v>
      </c>
      <c r="Z18" s="111">
        <v>2925.4609999999998</v>
      </c>
      <c r="AA18" s="111">
        <v>2942.902</v>
      </c>
      <c r="AB18" s="111">
        <v>2878.3319999999999</v>
      </c>
      <c r="AC18" s="111">
        <v>2799.748</v>
      </c>
      <c r="AD18" s="111">
        <v>3632.636</v>
      </c>
      <c r="AE18" s="111">
        <v>4012.1559999999999</v>
      </c>
      <c r="AF18" s="111">
        <v>4481.88</v>
      </c>
      <c r="AG18" s="331">
        <v>5241.1899999999996</v>
      </c>
      <c r="AH18" s="331">
        <v>5900.2190000000001</v>
      </c>
      <c r="AI18" s="331">
        <v>6090.11</v>
      </c>
      <c r="AJ18" s="331">
        <v>6134.0240000000003</v>
      </c>
    </row>
    <row r="19" spans="1:36" ht="16.5" customHeight="1">
      <c r="A19" s="275" t="s">
        <v>478</v>
      </c>
      <c r="B19" s="121"/>
      <c r="C19" s="114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>
        <v>0</v>
      </c>
      <c r="R19" s="111">
        <v>0</v>
      </c>
      <c r="S19" s="111">
        <v>0</v>
      </c>
      <c r="T19" s="111">
        <v>39.466000000000001</v>
      </c>
      <c r="U19" s="111">
        <v>38.206000000000003</v>
      </c>
      <c r="V19" s="111">
        <v>87.14</v>
      </c>
      <c r="W19" s="111">
        <v>140.81299999999999</v>
      </c>
      <c r="X19" s="111">
        <v>102.758</v>
      </c>
      <c r="Y19" s="111">
        <v>111.489</v>
      </c>
      <c r="Z19" s="111">
        <v>155.31299999999999</v>
      </c>
      <c r="AA19" s="111">
        <v>155.197</v>
      </c>
      <c r="AB19" s="111">
        <v>126.65</v>
      </c>
      <c r="AC19" s="111">
        <v>126.18899999999999</v>
      </c>
      <c r="AD19" s="111">
        <v>101.68300000000001</v>
      </c>
      <c r="AE19" s="111">
        <v>93.459000000000003</v>
      </c>
      <c r="AF19" s="111">
        <v>116.90900000000001</v>
      </c>
      <c r="AG19" s="331">
        <v>528.71600000000001</v>
      </c>
      <c r="AH19" s="331">
        <v>474.51400000000001</v>
      </c>
      <c r="AI19" s="331">
        <v>429.91</v>
      </c>
      <c r="AJ19" s="331">
        <v>374.77800000000002</v>
      </c>
    </row>
    <row r="20" spans="1:36" ht="16.5" customHeight="1">
      <c r="A20" s="122" t="s">
        <v>133</v>
      </c>
      <c r="B20" s="122" t="s">
        <v>134</v>
      </c>
      <c r="C20" s="114" t="s">
        <v>135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>
        <v>205.96799999999999</v>
      </c>
      <c r="R20" s="111">
        <v>155.755</v>
      </c>
      <c r="S20" s="111">
        <v>152.33199999999999</v>
      </c>
      <c r="T20" s="111">
        <v>143.19999999999999</v>
      </c>
      <c r="U20" s="111">
        <v>167.14400000000001</v>
      </c>
      <c r="V20" s="111">
        <v>177.78399999999999</v>
      </c>
      <c r="W20" s="111">
        <v>175.06100000000001</v>
      </c>
      <c r="X20" s="111">
        <v>162.005</v>
      </c>
      <c r="Y20" s="111">
        <v>179.21199999999999</v>
      </c>
      <c r="Z20" s="111">
        <v>178.43100000000001</v>
      </c>
      <c r="AA20" s="111">
        <v>209.16900000000001</v>
      </c>
      <c r="AB20" s="111">
        <v>245.61500000000001</v>
      </c>
      <c r="AC20" s="111">
        <v>235.08</v>
      </c>
      <c r="AD20" s="111">
        <v>289.75400000000002</v>
      </c>
      <c r="AE20" s="111">
        <v>314.76400000000001</v>
      </c>
      <c r="AF20" s="111">
        <v>430.57400000000001</v>
      </c>
      <c r="AG20" s="331">
        <v>518.67200000000003</v>
      </c>
      <c r="AH20" s="331">
        <v>510.57299999999998</v>
      </c>
      <c r="AI20" s="331">
        <v>512.17999999999995</v>
      </c>
      <c r="AJ20" s="331">
        <v>556.61599999999999</v>
      </c>
    </row>
    <row r="21" spans="1:36" ht="16.5" customHeight="1">
      <c r="A21" s="124" t="s">
        <v>115</v>
      </c>
      <c r="B21" s="125" t="s">
        <v>136</v>
      </c>
      <c r="C21" s="114" t="s">
        <v>137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>
        <v>24.856000000000002</v>
      </c>
      <c r="R21" s="111">
        <v>23.89</v>
      </c>
      <c r="S21" s="111">
        <v>24.516999999999999</v>
      </c>
      <c r="T21" s="111">
        <v>24.774000000000001</v>
      </c>
      <c r="U21" s="111">
        <v>27.170999999999999</v>
      </c>
      <c r="V21" s="111">
        <v>28.352</v>
      </c>
      <c r="W21" s="111">
        <v>28.702999999999999</v>
      </c>
      <c r="X21" s="111">
        <v>28.792000000000002</v>
      </c>
      <c r="Y21" s="111">
        <v>29.838999999999999</v>
      </c>
      <c r="Z21" s="111">
        <v>31.082000000000001</v>
      </c>
      <c r="AA21" s="111">
        <v>31.239000000000001</v>
      </c>
      <c r="AB21" s="111">
        <v>34.668999999999997</v>
      </c>
      <c r="AC21" s="111">
        <v>35.595999999999997</v>
      </c>
      <c r="AD21" s="111">
        <v>37.39</v>
      </c>
      <c r="AE21" s="111">
        <v>36.978000000000002</v>
      </c>
      <c r="AF21" s="111">
        <v>39.950000000000003</v>
      </c>
      <c r="AG21" s="331">
        <v>67.956999999999994</v>
      </c>
      <c r="AH21" s="331">
        <v>68.156999999999996</v>
      </c>
      <c r="AI21" s="331">
        <v>68.930000000000007</v>
      </c>
      <c r="AJ21" s="331">
        <v>70.600999999999999</v>
      </c>
    </row>
    <row r="22" spans="1:36" ht="16.5" customHeight="1">
      <c r="A22" s="274" t="s">
        <v>231</v>
      </c>
      <c r="B22" s="125"/>
      <c r="C22" s="114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>
        <v>123.71700000000064</v>
      </c>
      <c r="R22" s="111">
        <v>119.60800000000016</v>
      </c>
      <c r="S22" s="111">
        <v>114.70099999999974</v>
      </c>
      <c r="T22" s="111">
        <v>112.10300000000024</v>
      </c>
      <c r="U22" s="111">
        <v>113.87399999999985</v>
      </c>
      <c r="V22" s="111">
        <v>124.53799999999998</v>
      </c>
      <c r="W22" s="111">
        <v>129.9910000000001</v>
      </c>
      <c r="X22" s="111">
        <v>125.98100000000025</v>
      </c>
      <c r="Y22" s="111">
        <v>132.8460000000004</v>
      </c>
      <c r="Z22" s="111">
        <v>131.58399999999975</v>
      </c>
      <c r="AA22" s="111">
        <v>127.93000000000018</v>
      </c>
      <c r="AB22" s="111">
        <v>130.18299999999965</v>
      </c>
      <c r="AC22" s="111">
        <v>111.91199999999972</v>
      </c>
      <c r="AD22" s="111">
        <v>108.12299999999981</v>
      </c>
      <c r="AE22" s="111">
        <v>116.68499999999875</v>
      </c>
      <c r="AF22" s="111">
        <v>86.174999999999599</v>
      </c>
      <c r="AG22" s="331">
        <v>118.40200000000084</v>
      </c>
      <c r="AH22" s="331">
        <v>126.98699999999999</v>
      </c>
      <c r="AI22" s="331">
        <v>129.07</v>
      </c>
      <c r="AJ22" s="331">
        <v>129.41</v>
      </c>
    </row>
    <row r="23" spans="1:36" ht="16.5" customHeight="1">
      <c r="A23" s="126" t="s">
        <v>138</v>
      </c>
      <c r="B23" s="127" t="s">
        <v>139</v>
      </c>
      <c r="C23" s="110" t="s">
        <v>140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>
        <v>0.1</v>
      </c>
      <c r="R23" s="111">
        <v>4.4999999999999998E-2</v>
      </c>
      <c r="S23" s="111">
        <v>0.02</v>
      </c>
      <c r="T23" s="111">
        <v>1.2999999999999999E-2</v>
      </c>
      <c r="U23" s="111">
        <v>1.2E-2</v>
      </c>
      <c r="V23" s="111">
        <v>7.0000000000000001E-3</v>
      </c>
      <c r="W23" s="111">
        <v>4.0000000000000001E-3</v>
      </c>
      <c r="X23" s="111">
        <v>-6.0000000000000001E-3</v>
      </c>
      <c r="Y23" s="111">
        <v>4.0000000000000001E-3</v>
      </c>
      <c r="Z23" s="111">
        <v>0</v>
      </c>
      <c r="AA23" s="111">
        <v>0</v>
      </c>
      <c r="AB23" s="111">
        <v>0</v>
      </c>
      <c r="AC23" s="111">
        <v>0</v>
      </c>
      <c r="AD23" s="111">
        <v>0</v>
      </c>
      <c r="AE23" s="111">
        <v>0</v>
      </c>
      <c r="AF23" s="111">
        <v>0</v>
      </c>
      <c r="AG23" s="331">
        <v>0</v>
      </c>
      <c r="AH23" s="331">
        <v>0</v>
      </c>
      <c r="AI23" s="331">
        <v>0</v>
      </c>
      <c r="AJ23" s="331">
        <v>0</v>
      </c>
    </row>
    <row r="24" spans="1:36" ht="16.5" customHeight="1">
      <c r="A24" s="128" t="s">
        <v>141</v>
      </c>
      <c r="B24" s="129" t="s">
        <v>142</v>
      </c>
      <c r="C24" s="105" t="s">
        <v>143</v>
      </c>
      <c r="D24" s="106">
        <v>2916</v>
      </c>
      <c r="E24" s="106">
        <v>3441</v>
      </c>
      <c r="F24" s="106">
        <v>3600.4</v>
      </c>
      <c r="G24" s="106">
        <v>3912.2</v>
      </c>
      <c r="H24" s="106">
        <v>3955.2</v>
      </c>
      <c r="I24" s="106">
        <v>4428.3999999999996</v>
      </c>
      <c r="J24" s="106">
        <v>4862.6000000000004</v>
      </c>
      <c r="K24" s="106">
        <v>5411.5</v>
      </c>
      <c r="L24" s="106">
        <v>5715.1</v>
      </c>
      <c r="M24" s="106">
        <v>6041.7</v>
      </c>
      <c r="N24" s="106">
        <v>6361.1</v>
      </c>
      <c r="O24" s="106">
        <v>6607.5</v>
      </c>
      <c r="P24" s="106">
        <v>7346.2</v>
      </c>
      <c r="Q24" s="106">
        <v>8144.9650000000001</v>
      </c>
      <c r="R24" s="106">
        <v>8116.3549999999996</v>
      </c>
      <c r="S24" s="106">
        <v>8416.6350000000002</v>
      </c>
      <c r="T24" s="106">
        <v>8826.8029999999999</v>
      </c>
      <c r="U24" s="106">
        <v>9216.0040000000008</v>
      </c>
      <c r="V24" s="106">
        <v>10111.103999999999</v>
      </c>
      <c r="W24" s="106">
        <v>10489.775</v>
      </c>
      <c r="X24" s="106">
        <v>11174.581</v>
      </c>
      <c r="Y24" s="106">
        <v>11756.305</v>
      </c>
      <c r="Z24" s="106">
        <v>12589.351000000001</v>
      </c>
      <c r="AA24" s="106">
        <v>13436.473</v>
      </c>
      <c r="AB24" s="106">
        <v>14391.539000000001</v>
      </c>
      <c r="AC24" s="106">
        <v>14544.076999999999</v>
      </c>
      <c r="AD24" s="106">
        <v>15684.841</v>
      </c>
      <c r="AE24" s="106">
        <v>16598.183000000001</v>
      </c>
      <c r="AF24" s="106">
        <v>18945.701000000001</v>
      </c>
      <c r="AG24" s="330">
        <v>20438.396000000001</v>
      </c>
      <c r="AH24" s="330">
        <v>21960.413</v>
      </c>
      <c r="AI24" s="330">
        <v>23364.629000000001</v>
      </c>
      <c r="AJ24" s="330">
        <v>24495.684000000001</v>
      </c>
    </row>
    <row r="25" spans="1:36" ht="16.5" customHeight="1">
      <c r="A25" s="108" t="s">
        <v>144</v>
      </c>
      <c r="B25" s="109" t="s">
        <v>145</v>
      </c>
      <c r="C25" s="130" t="s">
        <v>146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>
        <v>7994.9760000000006</v>
      </c>
      <c r="R25" s="111">
        <v>7947.0910000000003</v>
      </c>
      <c r="S25" s="111">
        <v>8185.0929999999998</v>
      </c>
      <c r="T25" s="111">
        <v>8573.57</v>
      </c>
      <c r="U25" s="111">
        <v>8987.6020000000008</v>
      </c>
      <c r="V25" s="111">
        <v>9864.4959999999992</v>
      </c>
      <c r="W25" s="111">
        <v>10240.625</v>
      </c>
      <c r="X25" s="111">
        <v>10907.65</v>
      </c>
      <c r="Y25" s="111">
        <v>11475.968000000001</v>
      </c>
      <c r="Z25" s="111">
        <v>12310.387999999999</v>
      </c>
      <c r="AA25" s="111">
        <v>13158.088</v>
      </c>
      <c r="AB25" s="111">
        <v>14096.022000000001</v>
      </c>
      <c r="AC25" s="111">
        <v>14241.438</v>
      </c>
      <c r="AD25" s="111">
        <v>15290.671</v>
      </c>
      <c r="AE25" s="111">
        <v>16196.748</v>
      </c>
      <c r="AF25" s="111">
        <v>18523.358999999997</v>
      </c>
      <c r="AG25" s="331">
        <v>20128.137999999999</v>
      </c>
      <c r="AH25" s="331">
        <v>21580.03</v>
      </c>
      <c r="AI25" s="331">
        <v>22983.627</v>
      </c>
      <c r="AJ25" s="331">
        <v>24110.86</v>
      </c>
    </row>
    <row r="26" spans="1:36" ht="16.5" customHeight="1">
      <c r="A26" s="131" t="s">
        <v>147</v>
      </c>
      <c r="B26" s="122" t="s">
        <v>148</v>
      </c>
      <c r="C26" s="114" t="s">
        <v>149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>
        <v>4464.5990000000002</v>
      </c>
      <c r="R26" s="111">
        <v>4306.4490000000005</v>
      </c>
      <c r="S26" s="111">
        <v>4579.1909999999998</v>
      </c>
      <c r="T26" s="111">
        <v>4650.8940000000002</v>
      </c>
      <c r="U26" s="111">
        <v>4868.6720000000005</v>
      </c>
      <c r="V26" s="111">
        <v>5555.5320000000002</v>
      </c>
      <c r="W26" s="111">
        <v>5865.4430000000002</v>
      </c>
      <c r="X26" s="111">
        <v>6318.9459999999999</v>
      </c>
      <c r="Y26" s="111">
        <v>6506.6890000000003</v>
      </c>
      <c r="Z26" s="111">
        <v>7173.4159999999993</v>
      </c>
      <c r="AA26" s="111">
        <v>7781.5599999999995</v>
      </c>
      <c r="AB26" s="111">
        <v>8538.8189999999995</v>
      </c>
      <c r="AC26" s="111">
        <v>8649.5550000000003</v>
      </c>
      <c r="AD26" s="111">
        <v>9142.4850000000006</v>
      </c>
      <c r="AE26" s="111">
        <v>9666.5789999999997</v>
      </c>
      <c r="AF26" s="111">
        <v>10718.612999999999</v>
      </c>
      <c r="AG26" s="331">
        <v>11162.249</v>
      </c>
      <c r="AH26" s="331">
        <v>11825.029</v>
      </c>
      <c r="AI26" s="331">
        <v>12430.798000000001</v>
      </c>
      <c r="AJ26" s="331">
        <v>13045.403</v>
      </c>
    </row>
    <row r="27" spans="1:36" ht="16.5" customHeight="1">
      <c r="A27" s="131" t="s">
        <v>479</v>
      </c>
      <c r="B27" s="122" t="s">
        <v>480</v>
      </c>
      <c r="C27" s="114" t="s">
        <v>152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>
        <v>3530.3770000000004</v>
      </c>
      <c r="R27" s="111">
        <v>3640.6419999999998</v>
      </c>
      <c r="S27" s="111">
        <v>3605.902</v>
      </c>
      <c r="T27" s="111">
        <v>3922.6760000000004</v>
      </c>
      <c r="U27" s="111">
        <v>4118.93</v>
      </c>
      <c r="V27" s="111">
        <v>4308.9639999999999</v>
      </c>
      <c r="W27" s="111">
        <v>4375.1819999999998</v>
      </c>
      <c r="X27" s="111">
        <v>4588.7039999999997</v>
      </c>
      <c r="Y27" s="111">
        <v>4969.2790000000005</v>
      </c>
      <c r="Z27" s="111">
        <v>5136.9719999999998</v>
      </c>
      <c r="AA27" s="111">
        <v>5376.5280000000002</v>
      </c>
      <c r="AB27" s="111">
        <v>5557.2030000000004</v>
      </c>
      <c r="AC27" s="111">
        <v>5591.8829999999998</v>
      </c>
      <c r="AD27" s="111">
        <v>6148.1859999999997</v>
      </c>
      <c r="AE27" s="111">
        <v>6530.1689999999999</v>
      </c>
      <c r="AF27" s="111">
        <v>7804.7459999999992</v>
      </c>
      <c r="AG27" s="331">
        <v>8965.8889999999992</v>
      </c>
      <c r="AH27" s="331">
        <v>9755.0010000000002</v>
      </c>
      <c r="AI27" s="331">
        <v>10552.829</v>
      </c>
      <c r="AJ27" s="331">
        <v>11065.457</v>
      </c>
    </row>
    <row r="28" spans="1:36" ht="16.5" customHeight="1">
      <c r="A28" s="108" t="s">
        <v>153</v>
      </c>
      <c r="B28" s="109" t="s">
        <v>154</v>
      </c>
      <c r="C28" s="130" t="s">
        <v>155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>
        <v>149.989</v>
      </c>
      <c r="R28" s="111">
        <v>169.26400000000001</v>
      </c>
      <c r="S28" s="111">
        <v>231.542</v>
      </c>
      <c r="T28" s="111">
        <v>253.233</v>
      </c>
      <c r="U28" s="111">
        <v>228.40199999999999</v>
      </c>
      <c r="V28" s="111">
        <v>246.608</v>
      </c>
      <c r="W28" s="111">
        <v>249.15</v>
      </c>
      <c r="X28" s="111">
        <v>266.93099999999998</v>
      </c>
      <c r="Y28" s="111">
        <v>280.33699999999999</v>
      </c>
      <c r="Z28" s="111">
        <v>278.96300000000002</v>
      </c>
      <c r="AA28" s="111">
        <v>278.38499999999999</v>
      </c>
      <c r="AB28" s="111">
        <v>295.517</v>
      </c>
      <c r="AC28" s="111">
        <v>302.63900000000001</v>
      </c>
      <c r="AD28" s="111">
        <v>394.17</v>
      </c>
      <c r="AE28" s="111">
        <v>401.435</v>
      </c>
      <c r="AF28" s="111">
        <v>422.34199999999998</v>
      </c>
      <c r="AG28" s="331">
        <v>310.25799999999998</v>
      </c>
      <c r="AH28" s="331">
        <v>380.38299999999998</v>
      </c>
      <c r="AI28" s="331">
        <v>381.00200000000001</v>
      </c>
      <c r="AJ28" s="331">
        <v>384.82400000000001</v>
      </c>
    </row>
    <row r="29" spans="1:36" s="132" customFormat="1" ht="16.5" customHeight="1">
      <c r="A29" s="133" t="s">
        <v>156</v>
      </c>
      <c r="B29" s="133" t="s">
        <v>157</v>
      </c>
      <c r="C29" s="105"/>
      <c r="D29" s="106">
        <f>D30+D33</f>
        <v>655.59999999999991</v>
      </c>
      <c r="E29" s="106">
        <f t="shared" ref="E29:P29" si="4">E30+E33</f>
        <v>952.8</v>
      </c>
      <c r="F29" s="106">
        <f t="shared" si="4"/>
        <v>1012.1999999999999</v>
      </c>
      <c r="G29" s="106">
        <f t="shared" si="4"/>
        <v>864.40000000000009</v>
      </c>
      <c r="H29" s="106">
        <f t="shared" si="4"/>
        <v>1320.6</v>
      </c>
      <c r="I29" s="106">
        <f t="shared" si="4"/>
        <v>1462.7</v>
      </c>
      <c r="J29" s="106">
        <f t="shared" si="4"/>
        <v>1319.6</v>
      </c>
      <c r="K29" s="106">
        <f t="shared" si="4"/>
        <v>1153.7</v>
      </c>
      <c r="L29" s="106">
        <f t="shared" si="4"/>
        <v>1496.2</v>
      </c>
      <c r="M29" s="106">
        <f t="shared" si="4"/>
        <v>1558.2</v>
      </c>
      <c r="N29" s="106">
        <f t="shared" si="4"/>
        <v>2453.1</v>
      </c>
      <c r="O29" s="106">
        <f t="shared" si="4"/>
        <v>2527.8000000000002</v>
      </c>
      <c r="P29" s="106">
        <f t="shared" si="4"/>
        <v>2909.6</v>
      </c>
      <c r="Q29" s="106">
        <v>2088.1669999999999</v>
      </c>
      <c r="R29" s="106">
        <v>2064.0039999999999</v>
      </c>
      <c r="S29" s="106">
        <v>2107.252</v>
      </c>
      <c r="T29" s="106">
        <v>2494.248</v>
      </c>
      <c r="U29" s="106">
        <v>2987.944</v>
      </c>
      <c r="V29" s="106">
        <v>2981.9409999999998</v>
      </c>
      <c r="W29" s="106">
        <v>2934.4490000000001</v>
      </c>
      <c r="X29" s="106">
        <v>3067.9989999999998</v>
      </c>
      <c r="Y29" s="106">
        <v>2965.9639999999999</v>
      </c>
      <c r="Z29" s="106">
        <v>3098.9399999999996</v>
      </c>
      <c r="AA29" s="106">
        <v>3138.0859999999998</v>
      </c>
      <c r="AB29" s="106">
        <v>3164.1779999999999</v>
      </c>
      <c r="AC29" s="106">
        <v>2919.1419999999998</v>
      </c>
      <c r="AD29" s="106">
        <v>3339.9009999999998</v>
      </c>
      <c r="AE29" s="106">
        <v>3702.192</v>
      </c>
      <c r="AF29" s="106">
        <v>4629.4710000000005</v>
      </c>
      <c r="AG29" s="330">
        <v>4801.5560000000005</v>
      </c>
      <c r="AH29" s="330">
        <v>5240.6210000000001</v>
      </c>
      <c r="AI29" s="330">
        <v>5149.2250000000004</v>
      </c>
      <c r="AJ29" s="330">
        <v>5090.6349999999993</v>
      </c>
    </row>
    <row r="30" spans="1:36" ht="16.5" customHeight="1">
      <c r="A30" s="126" t="s">
        <v>158</v>
      </c>
      <c r="B30" s="127" t="s">
        <v>159</v>
      </c>
      <c r="C30" s="130" t="s">
        <v>160</v>
      </c>
      <c r="D30" s="111">
        <v>310.89999999999998</v>
      </c>
      <c r="E30" s="111">
        <v>562.1</v>
      </c>
      <c r="F30" s="111">
        <v>726.3</v>
      </c>
      <c r="G30" s="111">
        <v>551.6</v>
      </c>
      <c r="H30" s="111">
        <v>749.6</v>
      </c>
      <c r="I30" s="111">
        <v>776</v>
      </c>
      <c r="J30" s="111">
        <v>735.9</v>
      </c>
      <c r="K30" s="111">
        <v>848.5</v>
      </c>
      <c r="L30" s="111">
        <v>966.6</v>
      </c>
      <c r="M30" s="111">
        <v>767.5</v>
      </c>
      <c r="N30" s="111">
        <v>1489.5</v>
      </c>
      <c r="O30" s="111">
        <v>1652.8</v>
      </c>
      <c r="P30" s="111">
        <v>1945.3</v>
      </c>
      <c r="Q30" s="111">
        <v>1208.0709999999999</v>
      </c>
      <c r="R30" s="111">
        <v>1177.2539999999999</v>
      </c>
      <c r="S30" s="111">
        <v>1435.662</v>
      </c>
      <c r="T30" s="111">
        <v>1791.8989999999999</v>
      </c>
      <c r="U30" s="111">
        <v>2123.692</v>
      </c>
      <c r="V30" s="111">
        <v>2276.4319999999998</v>
      </c>
      <c r="W30" s="111">
        <v>2340.4749999999999</v>
      </c>
      <c r="X30" s="111">
        <v>2392.9839999999999</v>
      </c>
      <c r="Y30" s="111">
        <v>2320.4369999999999</v>
      </c>
      <c r="Z30" s="111">
        <v>2411.1419999999998</v>
      </c>
      <c r="AA30" s="111">
        <v>2448.3449999999998</v>
      </c>
      <c r="AB30" s="111">
        <v>2570.2039999999997</v>
      </c>
      <c r="AC30" s="111">
        <v>2379.4939999999997</v>
      </c>
      <c r="AD30" s="111">
        <v>2582.681</v>
      </c>
      <c r="AE30" s="111">
        <v>2952.6579999999999</v>
      </c>
      <c r="AF30" s="111">
        <v>3418.5440000000003</v>
      </c>
      <c r="AG30" s="331">
        <v>3508.6450000000004</v>
      </c>
      <c r="AH30" s="331">
        <v>3961.2069999999999</v>
      </c>
      <c r="AI30" s="331">
        <v>4073.0129999999999</v>
      </c>
      <c r="AJ30" s="331">
        <v>4118.3109999999997</v>
      </c>
    </row>
    <row r="31" spans="1:36" ht="16.5" customHeight="1">
      <c r="A31" s="131" t="s">
        <v>161</v>
      </c>
      <c r="B31" s="122" t="s">
        <v>162</v>
      </c>
      <c r="C31" s="130" t="s">
        <v>163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>
        <v>977.09299999999996</v>
      </c>
      <c r="R31" s="111">
        <v>950.09799999999996</v>
      </c>
      <c r="S31" s="111">
        <v>1200.961</v>
      </c>
      <c r="T31" s="111">
        <v>1552.57</v>
      </c>
      <c r="U31" s="111">
        <v>1845.2339999999999</v>
      </c>
      <c r="V31" s="111">
        <v>1990.722</v>
      </c>
      <c r="W31" s="111">
        <v>2062.453</v>
      </c>
      <c r="X31" s="111">
        <v>2150.1990000000001</v>
      </c>
      <c r="Y31" s="111">
        <v>2046.76</v>
      </c>
      <c r="Z31" s="111">
        <v>2124.9279999999999</v>
      </c>
      <c r="AA31" s="111">
        <v>2169.2849999999999</v>
      </c>
      <c r="AB31" s="111">
        <v>2246.9859999999999</v>
      </c>
      <c r="AC31" s="111">
        <v>2114.7869999999998</v>
      </c>
      <c r="AD31" s="111">
        <v>2307.6959999999999</v>
      </c>
      <c r="AE31" s="111">
        <v>2570.9110000000001</v>
      </c>
      <c r="AF31" s="111">
        <v>2884.8560000000002</v>
      </c>
      <c r="AG31" s="331">
        <v>3120.6060000000002</v>
      </c>
      <c r="AH31" s="331">
        <v>3523.308</v>
      </c>
      <c r="AI31" s="331">
        <v>3630.6410000000001</v>
      </c>
      <c r="AJ31" s="331">
        <v>3673.8339999999998</v>
      </c>
    </row>
    <row r="32" spans="1:36" ht="16.5" customHeight="1">
      <c r="A32" s="131" t="s">
        <v>164</v>
      </c>
      <c r="B32" s="122" t="s">
        <v>165</v>
      </c>
      <c r="C32" s="130" t="s">
        <v>166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>
        <v>230.97800000000001</v>
      </c>
      <c r="R32" s="111">
        <v>227.15600000000001</v>
      </c>
      <c r="S32" s="111">
        <v>234.70099999999999</v>
      </c>
      <c r="T32" s="111">
        <v>239.32900000000001</v>
      </c>
      <c r="U32" s="111">
        <v>278.45800000000003</v>
      </c>
      <c r="V32" s="111">
        <v>285.70999999999998</v>
      </c>
      <c r="W32" s="111">
        <v>278.02199999999999</v>
      </c>
      <c r="X32" s="111">
        <v>242.785</v>
      </c>
      <c r="Y32" s="111">
        <v>273.67700000000002</v>
      </c>
      <c r="Z32" s="111">
        <v>286.214</v>
      </c>
      <c r="AA32" s="111">
        <v>279.06</v>
      </c>
      <c r="AB32" s="111">
        <v>323.21800000000002</v>
      </c>
      <c r="AC32" s="111">
        <v>264.70699999999999</v>
      </c>
      <c r="AD32" s="111">
        <v>274.98500000000001</v>
      </c>
      <c r="AE32" s="111">
        <v>381.74700000000001</v>
      </c>
      <c r="AF32" s="111">
        <v>533.68799999999999</v>
      </c>
      <c r="AG32" s="331">
        <v>388.03899999999999</v>
      </c>
      <c r="AH32" s="331">
        <v>437.899</v>
      </c>
      <c r="AI32" s="331">
        <v>442.37200000000001</v>
      </c>
      <c r="AJ32" s="331">
        <v>444.47699999999998</v>
      </c>
    </row>
    <row r="33" spans="1:36" ht="16.5" customHeight="1">
      <c r="A33" s="126" t="s">
        <v>167</v>
      </c>
      <c r="B33" s="127" t="s">
        <v>168</v>
      </c>
      <c r="C33" s="130" t="s">
        <v>169</v>
      </c>
      <c r="D33" s="111">
        <v>344.7</v>
      </c>
      <c r="E33" s="111">
        <v>390.7</v>
      </c>
      <c r="F33" s="111">
        <v>285.89999999999998</v>
      </c>
      <c r="G33" s="111">
        <v>312.8</v>
      </c>
      <c r="H33" s="111">
        <v>571</v>
      </c>
      <c r="I33" s="111">
        <v>686.7</v>
      </c>
      <c r="J33" s="111">
        <v>583.70000000000005</v>
      </c>
      <c r="K33" s="111">
        <v>305.2</v>
      </c>
      <c r="L33" s="111">
        <v>529.6</v>
      </c>
      <c r="M33" s="111">
        <v>790.7</v>
      </c>
      <c r="N33" s="111">
        <v>963.6</v>
      </c>
      <c r="O33" s="111">
        <v>875</v>
      </c>
      <c r="P33" s="111">
        <v>964.3</v>
      </c>
      <c r="Q33" s="111">
        <v>880.096</v>
      </c>
      <c r="R33" s="111">
        <v>886.75</v>
      </c>
      <c r="S33" s="111">
        <v>671.59</v>
      </c>
      <c r="T33" s="111">
        <v>702.34900000000005</v>
      </c>
      <c r="U33" s="111">
        <v>864.25199999999995</v>
      </c>
      <c r="V33" s="111">
        <v>705.50900000000001</v>
      </c>
      <c r="W33" s="111">
        <v>593.97400000000005</v>
      </c>
      <c r="X33" s="111">
        <v>675.01499999999999</v>
      </c>
      <c r="Y33" s="111">
        <v>645.52700000000004</v>
      </c>
      <c r="Z33" s="111">
        <v>687.798</v>
      </c>
      <c r="AA33" s="111">
        <v>689.74099999999999</v>
      </c>
      <c r="AB33" s="111">
        <v>593.97400000000005</v>
      </c>
      <c r="AC33" s="111">
        <v>539.64800000000002</v>
      </c>
      <c r="AD33" s="111">
        <v>757.22</v>
      </c>
      <c r="AE33" s="111">
        <v>749.53399999999999</v>
      </c>
      <c r="AF33" s="111">
        <v>1210.9269999999999</v>
      </c>
      <c r="AG33" s="331">
        <v>1292.9110000000001</v>
      </c>
      <c r="AH33" s="331">
        <v>1279.414</v>
      </c>
      <c r="AI33" s="331">
        <v>1076.212</v>
      </c>
      <c r="AJ33" s="331">
        <v>972.32399999999996</v>
      </c>
    </row>
    <row r="34" spans="1:36" ht="16.5" customHeight="1">
      <c r="A34" s="131" t="s">
        <v>170</v>
      </c>
      <c r="B34" s="122" t="s">
        <v>171</v>
      </c>
      <c r="C34" s="134" t="s">
        <v>172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>
        <v>506.34</v>
      </c>
      <c r="R34" s="111">
        <v>590.29999999999995</v>
      </c>
      <c r="S34" s="111">
        <v>445.36599999999999</v>
      </c>
      <c r="T34" s="111">
        <v>476.6</v>
      </c>
      <c r="U34" s="111">
        <v>634.42200000000003</v>
      </c>
      <c r="V34" s="111">
        <v>460.00900000000001</v>
      </c>
      <c r="W34" s="111">
        <v>304.096</v>
      </c>
      <c r="X34" s="111">
        <v>349.75900000000001</v>
      </c>
      <c r="Y34" s="111">
        <v>323.11700000000002</v>
      </c>
      <c r="Z34" s="111">
        <v>391.39800000000002</v>
      </c>
      <c r="AA34" s="111">
        <v>410.12400000000002</v>
      </c>
      <c r="AB34" s="111">
        <v>323.94</v>
      </c>
      <c r="AC34" s="111">
        <v>268.85500000000002</v>
      </c>
      <c r="AD34" s="111">
        <v>435.07499999999999</v>
      </c>
      <c r="AE34" s="111">
        <v>342.43599999999998</v>
      </c>
      <c r="AF34" s="111">
        <v>404.2</v>
      </c>
      <c r="AG34" s="331">
        <v>455.44799999999998</v>
      </c>
      <c r="AH34" s="331">
        <v>535.505</v>
      </c>
      <c r="AI34" s="331">
        <v>389.202</v>
      </c>
      <c r="AJ34" s="331">
        <v>346.39800000000002</v>
      </c>
    </row>
    <row r="35" spans="1:36" ht="16.5" customHeight="1">
      <c r="A35" s="131" t="s">
        <v>173</v>
      </c>
      <c r="B35" s="122" t="s">
        <v>174</v>
      </c>
      <c r="C35" s="134" t="s">
        <v>175</v>
      </c>
      <c r="D35" s="111">
        <v>214.7</v>
      </c>
      <c r="E35" s="111">
        <v>211.1</v>
      </c>
      <c r="F35" s="111">
        <v>146</v>
      </c>
      <c r="G35" s="111">
        <v>147.30000000000001</v>
      </c>
      <c r="H35" s="111">
        <v>172.3</v>
      </c>
      <c r="I35" s="111">
        <v>300.2</v>
      </c>
      <c r="J35" s="111">
        <v>299.5</v>
      </c>
      <c r="K35" s="111">
        <v>221.4</v>
      </c>
      <c r="L35" s="111">
        <v>352.9</v>
      </c>
      <c r="M35" s="111">
        <v>339.8</v>
      </c>
      <c r="N35" s="111">
        <v>300.89999999999998</v>
      </c>
      <c r="O35" s="111">
        <v>319.2</v>
      </c>
      <c r="P35" s="111">
        <v>290.60000000000002</v>
      </c>
      <c r="Q35" s="111">
        <v>291.58999999999997</v>
      </c>
      <c r="R35" s="111">
        <v>221.04599999999999</v>
      </c>
      <c r="S35" s="111">
        <v>118.28</v>
      </c>
      <c r="T35" s="111">
        <v>136.541</v>
      </c>
      <c r="U35" s="111">
        <v>142.74700000000001</v>
      </c>
      <c r="V35" s="111">
        <v>154.07599999999999</v>
      </c>
      <c r="W35" s="111">
        <v>188.40100000000001</v>
      </c>
      <c r="X35" s="111">
        <v>222.91300000000001</v>
      </c>
      <c r="Y35" s="111">
        <v>222.62899999999999</v>
      </c>
      <c r="Z35" s="111">
        <v>192.89099999999999</v>
      </c>
      <c r="AA35" s="111">
        <v>172.18700000000001</v>
      </c>
      <c r="AB35" s="111">
        <v>162.51400000000001</v>
      </c>
      <c r="AC35" s="111">
        <v>162.40100000000001</v>
      </c>
      <c r="AD35" s="111">
        <v>202.19499999999999</v>
      </c>
      <c r="AE35" s="111">
        <v>285.62700000000001</v>
      </c>
      <c r="AF35" s="111">
        <v>681.33199999999999</v>
      </c>
      <c r="AG35" s="331">
        <v>696.29700000000003</v>
      </c>
      <c r="AH35" s="331">
        <v>622.03399999999999</v>
      </c>
      <c r="AI35" s="331">
        <v>557.46900000000005</v>
      </c>
      <c r="AJ35" s="331">
        <v>501.2</v>
      </c>
    </row>
    <row r="36" spans="1:36" s="132" customFormat="1" ht="16.5" customHeight="1">
      <c r="A36" s="135" t="s">
        <v>176</v>
      </c>
      <c r="B36" s="136" t="s">
        <v>177</v>
      </c>
      <c r="C36" s="105" t="s">
        <v>178</v>
      </c>
      <c r="D36" s="106">
        <f t="shared" ref="D36:P36" si="5">D39+D40</f>
        <v>403.40000000000003</v>
      </c>
      <c r="E36" s="106">
        <f t="shared" si="5"/>
        <v>110</v>
      </c>
      <c r="F36" s="106">
        <f t="shared" si="5"/>
        <v>392.5</v>
      </c>
      <c r="G36" s="106">
        <f t="shared" si="5"/>
        <v>274.59999999999997</v>
      </c>
      <c r="H36" s="106">
        <f t="shared" si="5"/>
        <v>339.09999999999997</v>
      </c>
      <c r="I36" s="106">
        <f t="shared" si="5"/>
        <v>533.79999999999995</v>
      </c>
      <c r="J36" s="106">
        <f t="shared" si="5"/>
        <v>483.5</v>
      </c>
      <c r="K36" s="106">
        <f t="shared" si="5"/>
        <v>442.1</v>
      </c>
      <c r="L36" s="106">
        <f t="shared" si="5"/>
        <v>376.40000000000003</v>
      </c>
      <c r="M36" s="106">
        <f t="shared" si="5"/>
        <v>254.7</v>
      </c>
      <c r="N36" s="106">
        <f t="shared" si="5"/>
        <v>337.3</v>
      </c>
      <c r="O36" s="106">
        <f t="shared" si="5"/>
        <v>862.3</v>
      </c>
      <c r="P36" s="106">
        <f t="shared" si="5"/>
        <v>421.79999999999995</v>
      </c>
      <c r="Q36" s="106">
        <v>1314.2929999999999</v>
      </c>
      <c r="R36" s="106">
        <v>1866.9830000000002</v>
      </c>
      <c r="S36" s="106">
        <v>1792.4430000000002</v>
      </c>
      <c r="T36" s="106">
        <v>2826.2809999999999</v>
      </c>
      <c r="U36" s="106">
        <v>2163.8000000000002</v>
      </c>
      <c r="V36" s="106">
        <v>2477.7330000000002</v>
      </c>
      <c r="W36" s="106">
        <v>2368.1499999999996</v>
      </c>
      <c r="X36" s="106">
        <v>4061.6859999999997</v>
      </c>
      <c r="Y36" s="106">
        <v>1421.9590000000001</v>
      </c>
      <c r="Z36" s="106">
        <v>1123.211</v>
      </c>
      <c r="AA36" s="106">
        <v>1188.731</v>
      </c>
      <c r="AB36" s="106">
        <v>1532.0540000000001</v>
      </c>
      <c r="AC36" s="106">
        <v>1578.9299999999998</v>
      </c>
      <c r="AD36" s="106">
        <v>1670.69</v>
      </c>
      <c r="AE36" s="106">
        <v>3111.5789999999997</v>
      </c>
      <c r="AF36" s="106">
        <v>5141.5069999999996</v>
      </c>
      <c r="AG36" s="330">
        <v>2631.8059999999996</v>
      </c>
      <c r="AH36" s="330">
        <v>3430.5329999999999</v>
      </c>
      <c r="AI36" s="330">
        <v>3281.1279999999997</v>
      </c>
      <c r="AJ36" s="330">
        <v>2682.2700000000004</v>
      </c>
    </row>
    <row r="37" spans="1:36" ht="16.5" customHeight="1">
      <c r="A37" s="137" t="s">
        <v>179</v>
      </c>
      <c r="B37" s="138" t="s">
        <v>180</v>
      </c>
      <c r="C37" s="139" t="s">
        <v>181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>
        <v>178</v>
      </c>
      <c r="P37" s="106">
        <v>220</v>
      </c>
      <c r="Q37" s="106">
        <v>281.93200000000002</v>
      </c>
      <c r="R37" s="106">
        <v>294.39299999999997</v>
      </c>
      <c r="S37" s="106">
        <v>650.44400000000007</v>
      </c>
      <c r="T37" s="106">
        <v>793.44200000000012</v>
      </c>
      <c r="U37" s="106">
        <v>805.40599999999972</v>
      </c>
      <c r="V37" s="106">
        <v>808.67399999999975</v>
      </c>
      <c r="W37" s="106">
        <v>1194.6710000000003</v>
      </c>
      <c r="X37" s="106">
        <v>2986.181</v>
      </c>
      <c r="Y37" s="106">
        <v>787.80299999999988</v>
      </c>
      <c r="Z37" s="106">
        <v>661.40300000000002</v>
      </c>
      <c r="AA37" s="106">
        <v>1009.861</v>
      </c>
      <c r="AB37" s="106">
        <v>944.75599999999997</v>
      </c>
      <c r="AC37" s="106">
        <v>1098.1199999999999</v>
      </c>
      <c r="AD37" s="106">
        <v>1196.1469999999999</v>
      </c>
      <c r="AE37" s="106">
        <v>1731.6179999999999</v>
      </c>
      <c r="AF37" s="106">
        <v>3879.8209999999999</v>
      </c>
      <c r="AG37" s="330">
        <v>1770.0650000000001</v>
      </c>
      <c r="AH37" s="330">
        <v>2379.2849999999999</v>
      </c>
      <c r="AI37" s="330">
        <v>2380.1529999999998</v>
      </c>
      <c r="AJ37" s="330">
        <v>1827.309</v>
      </c>
    </row>
    <row r="38" spans="1:36" ht="16.5" customHeight="1">
      <c r="A38" s="127" t="s">
        <v>182</v>
      </c>
      <c r="B38" s="127" t="s">
        <v>183</v>
      </c>
      <c r="C38" s="140" t="s">
        <v>184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6">
        <v>0</v>
      </c>
      <c r="AB38" s="106">
        <v>0</v>
      </c>
      <c r="AC38" s="106">
        <v>0</v>
      </c>
      <c r="AD38" s="106">
        <v>0</v>
      </c>
      <c r="AE38" s="106">
        <v>0</v>
      </c>
      <c r="AF38" s="106">
        <v>0</v>
      </c>
      <c r="AG38" s="330">
        <v>0</v>
      </c>
      <c r="AH38" s="330">
        <v>0</v>
      </c>
      <c r="AI38" s="330">
        <v>0</v>
      </c>
      <c r="AJ38" s="330">
        <v>0</v>
      </c>
    </row>
    <row r="39" spans="1:36" ht="16.5" customHeight="1">
      <c r="A39" s="126" t="s">
        <v>185</v>
      </c>
      <c r="B39" s="127" t="s">
        <v>186</v>
      </c>
      <c r="C39" s="130" t="s">
        <v>187</v>
      </c>
      <c r="D39" s="111">
        <v>401.6</v>
      </c>
      <c r="E39" s="111">
        <v>71.400000000000006</v>
      </c>
      <c r="F39" s="111">
        <v>383.9</v>
      </c>
      <c r="G39" s="111">
        <v>266.2</v>
      </c>
      <c r="H39" s="111">
        <v>295.2</v>
      </c>
      <c r="I39" s="111">
        <v>485</v>
      </c>
      <c r="J39" s="111">
        <v>447.8</v>
      </c>
      <c r="K39" s="111">
        <v>400</v>
      </c>
      <c r="L39" s="111">
        <v>367.8</v>
      </c>
      <c r="M39" s="111">
        <v>180</v>
      </c>
      <c r="N39" s="111">
        <v>254</v>
      </c>
      <c r="O39" s="111">
        <v>686.8</v>
      </c>
      <c r="P39" s="111">
        <v>120.1</v>
      </c>
      <c r="Q39" s="111">
        <v>1152.0329999999999</v>
      </c>
      <c r="R39" s="111">
        <v>1236.453</v>
      </c>
      <c r="S39" s="111">
        <v>1042.2270000000001</v>
      </c>
      <c r="T39" s="111">
        <v>1757.86</v>
      </c>
      <c r="U39" s="111">
        <v>1281.9880000000001</v>
      </c>
      <c r="V39" s="111">
        <v>1383.7280000000001</v>
      </c>
      <c r="W39" s="111">
        <v>1394.3979999999999</v>
      </c>
      <c r="X39" s="111">
        <v>2139.4209999999998</v>
      </c>
      <c r="Y39" s="111">
        <v>890.47900000000004</v>
      </c>
      <c r="Z39" s="111">
        <v>780.77099999999996</v>
      </c>
      <c r="AA39" s="111">
        <v>399.20299999999997</v>
      </c>
      <c r="AB39" s="111">
        <v>765.25800000000004</v>
      </c>
      <c r="AC39" s="111">
        <v>938.37199999999996</v>
      </c>
      <c r="AD39" s="111">
        <v>884.26400000000001</v>
      </c>
      <c r="AE39" s="111">
        <v>2004.2819999999999</v>
      </c>
      <c r="AF39" s="111">
        <v>2558.1410000000001</v>
      </c>
      <c r="AG39" s="331">
        <v>2424.8249999999998</v>
      </c>
      <c r="AH39" s="331">
        <v>2997.645</v>
      </c>
      <c r="AI39" s="331">
        <v>2924.1039999999998</v>
      </c>
      <c r="AJ39" s="331">
        <v>2379.0500000000002</v>
      </c>
    </row>
    <row r="40" spans="1:36" ht="16.5" customHeight="1">
      <c r="A40" s="127" t="s">
        <v>188</v>
      </c>
      <c r="B40" s="127" t="s">
        <v>189</v>
      </c>
      <c r="C40" s="130" t="s">
        <v>190</v>
      </c>
      <c r="D40" s="111">
        <v>1.8</v>
      </c>
      <c r="E40" s="111">
        <v>38.6</v>
      </c>
      <c r="F40" s="111">
        <v>8.6</v>
      </c>
      <c r="G40" s="111">
        <v>8.4</v>
      </c>
      <c r="H40" s="111">
        <v>43.9</v>
      </c>
      <c r="I40" s="111">
        <v>48.8</v>
      </c>
      <c r="J40" s="111">
        <v>35.700000000000003</v>
      </c>
      <c r="K40" s="111">
        <v>42.1</v>
      </c>
      <c r="L40" s="111">
        <v>8.6</v>
      </c>
      <c r="M40" s="111">
        <v>74.7</v>
      </c>
      <c r="N40" s="111">
        <v>83.3</v>
      </c>
      <c r="O40" s="111">
        <v>175.5</v>
      </c>
      <c r="P40" s="111">
        <v>301.7</v>
      </c>
      <c r="Q40" s="111">
        <v>162.26000000000002</v>
      </c>
      <c r="R40" s="111">
        <v>630.53000000000009</v>
      </c>
      <c r="S40" s="111">
        <v>750.21600000000001</v>
      </c>
      <c r="T40" s="111">
        <v>1068.421</v>
      </c>
      <c r="U40" s="111">
        <v>881.81200000000001</v>
      </c>
      <c r="V40" s="111">
        <v>1094.0049999999999</v>
      </c>
      <c r="W40" s="111">
        <v>973.75199999999995</v>
      </c>
      <c r="X40" s="111">
        <v>1922.2650000000001</v>
      </c>
      <c r="Y40" s="111">
        <v>531.48</v>
      </c>
      <c r="Z40" s="111">
        <v>342.44</v>
      </c>
      <c r="AA40" s="111">
        <v>789.52800000000002</v>
      </c>
      <c r="AB40" s="111">
        <v>766.79600000000005</v>
      </c>
      <c r="AC40" s="111">
        <v>640.55799999999999</v>
      </c>
      <c r="AD40" s="111">
        <v>786.42600000000004</v>
      </c>
      <c r="AE40" s="111">
        <v>1107.297</v>
      </c>
      <c r="AF40" s="111">
        <v>2583.366</v>
      </c>
      <c r="AG40" s="331">
        <v>206.98099999999999</v>
      </c>
      <c r="AH40" s="331">
        <v>432.88799999999998</v>
      </c>
      <c r="AI40" s="331">
        <v>357.024</v>
      </c>
      <c r="AJ40" s="331">
        <v>303.22000000000003</v>
      </c>
    </row>
    <row r="41" spans="1:36" ht="16.5" customHeight="1">
      <c r="A41" s="101" t="s">
        <v>191</v>
      </c>
      <c r="B41" s="101" t="s">
        <v>192</v>
      </c>
      <c r="C41" s="102" t="s">
        <v>193</v>
      </c>
      <c r="D41" s="103">
        <f>D42+D80</f>
        <v>9561.2592777003247</v>
      </c>
      <c r="E41" s="103">
        <f t="shared" ref="E41:P41" si="6">E42+E80</f>
        <v>11736.8</v>
      </c>
      <c r="F41" s="103">
        <f t="shared" si="6"/>
        <v>11912.6</v>
      </c>
      <c r="G41" s="103">
        <f t="shared" si="6"/>
        <v>12236.7</v>
      </c>
      <c r="H41" s="103">
        <f t="shared" si="6"/>
        <v>13710.400000000001</v>
      </c>
      <c r="I41" s="103">
        <f t="shared" si="6"/>
        <v>16708.400000000001</v>
      </c>
      <c r="J41" s="103">
        <f t="shared" si="6"/>
        <v>15569.900000000001</v>
      </c>
      <c r="K41" s="103">
        <f t="shared" si="6"/>
        <v>16965.300000000003</v>
      </c>
      <c r="L41" s="103">
        <f t="shared" si="6"/>
        <v>16749.199999999997</v>
      </c>
      <c r="M41" s="103">
        <f t="shared" si="6"/>
        <v>17509.499999999996</v>
      </c>
      <c r="N41" s="103">
        <f t="shared" si="6"/>
        <v>20056</v>
      </c>
      <c r="O41" s="103">
        <f t="shared" si="6"/>
        <v>21879.899999999998</v>
      </c>
      <c r="P41" s="103">
        <f t="shared" si="6"/>
        <v>22979.200000000001</v>
      </c>
      <c r="Q41" s="103">
        <f t="shared" ref="Q41:R41" si="7">Q42+Q80</f>
        <v>25012.707000000002</v>
      </c>
      <c r="R41" s="103">
        <f t="shared" si="7"/>
        <v>27694.793999999998</v>
      </c>
      <c r="S41" s="103">
        <f t="shared" ref="S41:AG41" si="8">S42+S80</f>
        <v>28210.832999999999</v>
      </c>
      <c r="T41" s="103">
        <f t="shared" si="8"/>
        <v>29213.633000000002</v>
      </c>
      <c r="U41" s="103">
        <f t="shared" si="8"/>
        <v>29520.642</v>
      </c>
      <c r="V41" s="103">
        <f t="shared" si="8"/>
        <v>30678.464</v>
      </c>
      <c r="W41" s="103">
        <f t="shared" si="8"/>
        <v>32135.544999999998</v>
      </c>
      <c r="X41" s="103">
        <f t="shared" si="8"/>
        <v>35467.222999999998</v>
      </c>
      <c r="Y41" s="103">
        <f t="shared" si="8"/>
        <v>33382.637000000002</v>
      </c>
      <c r="Z41" s="103">
        <f t="shared" si="8"/>
        <v>33800.338000000003</v>
      </c>
      <c r="AA41" s="103">
        <f t="shared" si="8"/>
        <v>35794.448000000004</v>
      </c>
      <c r="AB41" s="103">
        <f t="shared" si="8"/>
        <v>38432.409</v>
      </c>
      <c r="AC41" s="103">
        <f t="shared" si="8"/>
        <v>41972.378000000004</v>
      </c>
      <c r="AD41" s="103">
        <f t="shared" si="8"/>
        <v>45766.725999999995</v>
      </c>
      <c r="AE41" s="103">
        <f t="shared" si="8"/>
        <v>47332.577000000005</v>
      </c>
      <c r="AF41" s="103">
        <f t="shared" si="8"/>
        <v>59571.576999999997</v>
      </c>
      <c r="AG41" s="334">
        <f t="shared" si="8"/>
        <v>61349.364999999998</v>
      </c>
      <c r="AH41" s="334">
        <f>AH42+AH80</f>
        <v>66498.948999999993</v>
      </c>
      <c r="AI41" s="334">
        <f t="shared" ref="AI41:AJ41" si="9">AI42+AI80</f>
        <v>68224.604999999996</v>
      </c>
      <c r="AJ41" s="334">
        <f t="shared" si="9"/>
        <v>70605.656000000003</v>
      </c>
    </row>
    <row r="42" spans="1:36" ht="16.5" customHeight="1">
      <c r="A42" s="141" t="s">
        <v>194</v>
      </c>
      <c r="B42" s="142" t="s">
        <v>195</v>
      </c>
      <c r="C42" s="105"/>
      <c r="D42" s="143">
        <f>D43+D46+D47+D50+D57+D58+D59+D76</f>
        <v>7838.359277700325</v>
      </c>
      <c r="E42" s="143">
        <f t="shared" ref="E42:P42" si="10">E43+E46+E47+E50+E57+E58+E59+E76</f>
        <v>9259.5</v>
      </c>
      <c r="F42" s="143">
        <f t="shared" si="10"/>
        <v>9923.6</v>
      </c>
      <c r="G42" s="143">
        <f t="shared" si="10"/>
        <v>10333.300000000001</v>
      </c>
      <c r="H42" s="143">
        <f t="shared" si="10"/>
        <v>11061.7</v>
      </c>
      <c r="I42" s="143">
        <f t="shared" si="10"/>
        <v>12386.400000000001</v>
      </c>
      <c r="J42" s="143">
        <f t="shared" si="10"/>
        <v>13191.100000000002</v>
      </c>
      <c r="K42" s="143">
        <f t="shared" si="10"/>
        <v>14100.600000000002</v>
      </c>
      <c r="L42" s="143">
        <f t="shared" si="10"/>
        <v>15018.199999999999</v>
      </c>
      <c r="M42" s="143">
        <f t="shared" si="10"/>
        <v>15902.399999999998</v>
      </c>
      <c r="N42" s="143">
        <f t="shared" si="10"/>
        <v>17516</v>
      </c>
      <c r="O42" s="143">
        <f t="shared" si="10"/>
        <v>19310.3</v>
      </c>
      <c r="P42" s="143">
        <f t="shared" si="10"/>
        <v>20576.7</v>
      </c>
      <c r="Q42" s="143">
        <v>22088.469000000001</v>
      </c>
      <c r="R42" s="143">
        <v>23960.822999999997</v>
      </c>
      <c r="S42" s="143">
        <v>25102.266</v>
      </c>
      <c r="T42" s="143">
        <v>25955.928</v>
      </c>
      <c r="U42" s="143">
        <v>26658.732</v>
      </c>
      <c r="V42" s="143">
        <v>27686.819</v>
      </c>
      <c r="W42" s="143">
        <v>28492.829999999998</v>
      </c>
      <c r="X42" s="143">
        <v>29582.473000000002</v>
      </c>
      <c r="Y42" s="143">
        <v>30049.083000000002</v>
      </c>
      <c r="Z42" s="143">
        <v>30703.613000000001</v>
      </c>
      <c r="AA42" s="143">
        <v>32069.197000000004</v>
      </c>
      <c r="AB42" s="143">
        <v>34600.288999999997</v>
      </c>
      <c r="AC42" s="143">
        <v>37895.26</v>
      </c>
      <c r="AD42" s="143">
        <v>41970.877999999997</v>
      </c>
      <c r="AE42" s="143">
        <v>43041.862000000001</v>
      </c>
      <c r="AF42" s="106">
        <v>52911.203999999998</v>
      </c>
      <c r="AG42" s="330">
        <v>56081.048999999999</v>
      </c>
      <c r="AH42" s="330">
        <v>59485.326999999997</v>
      </c>
      <c r="AI42" s="330">
        <v>62176.796999999999</v>
      </c>
      <c r="AJ42" s="330">
        <v>64795.299000000006</v>
      </c>
    </row>
    <row r="43" spans="1:36" s="132" customFormat="1" ht="16.5" customHeight="1">
      <c r="A43" s="137" t="s">
        <v>196</v>
      </c>
      <c r="B43" s="138" t="s">
        <v>197</v>
      </c>
      <c r="C43" s="105" t="s">
        <v>198</v>
      </c>
      <c r="D43" s="143">
        <v>1884.4</v>
      </c>
      <c r="E43" s="143">
        <v>2103.1999999999998</v>
      </c>
      <c r="F43" s="143">
        <v>2278</v>
      </c>
      <c r="G43" s="143">
        <v>2537.3000000000002</v>
      </c>
      <c r="H43" s="143">
        <v>2713.1</v>
      </c>
      <c r="I43" s="143">
        <v>2824.1</v>
      </c>
      <c r="J43" s="143">
        <v>3097.8</v>
      </c>
      <c r="K43" s="143">
        <v>3451.8</v>
      </c>
      <c r="L43" s="143">
        <v>3674</v>
      </c>
      <c r="M43" s="143">
        <v>3705.5</v>
      </c>
      <c r="N43" s="143">
        <v>4030</v>
      </c>
      <c r="O43" s="143">
        <v>4451.3</v>
      </c>
      <c r="P43" s="143">
        <v>4631.6000000000004</v>
      </c>
      <c r="Q43" s="143">
        <v>5284.5420000000004</v>
      </c>
      <c r="R43" s="143">
        <v>5671.4629999999997</v>
      </c>
      <c r="S43" s="143">
        <v>5992.8159999999998</v>
      </c>
      <c r="T43" s="143">
        <v>6137.1660000000002</v>
      </c>
      <c r="U43" s="143">
        <v>6278.5010000000002</v>
      </c>
      <c r="V43" s="143">
        <v>6652.2539999999999</v>
      </c>
      <c r="W43" s="143">
        <v>6923.92</v>
      </c>
      <c r="X43" s="143">
        <v>7273.7610000000004</v>
      </c>
      <c r="Y43" s="143">
        <v>7696.5</v>
      </c>
      <c r="Z43" s="143">
        <v>8081.5360000000001</v>
      </c>
      <c r="AA43" s="143">
        <v>8524.5450000000001</v>
      </c>
      <c r="AB43" s="143">
        <v>9761.7060000000001</v>
      </c>
      <c r="AC43" s="143">
        <v>10620.39</v>
      </c>
      <c r="AD43" s="143">
        <v>11408.561</v>
      </c>
      <c r="AE43" s="143">
        <v>11935.777</v>
      </c>
      <c r="AF43" s="106">
        <v>13618.928</v>
      </c>
      <c r="AG43" s="330">
        <v>14161.028</v>
      </c>
      <c r="AH43" s="330">
        <v>15131.905999999999</v>
      </c>
      <c r="AI43" s="330">
        <v>15482.866000000002</v>
      </c>
      <c r="AJ43" s="330">
        <v>15931.695</v>
      </c>
    </row>
    <row r="44" spans="1:36" s="132" customFormat="1" ht="16.5" customHeight="1">
      <c r="A44" s="124" t="s">
        <v>199</v>
      </c>
      <c r="B44" s="125" t="s">
        <v>200</v>
      </c>
      <c r="C44" s="114" t="s">
        <v>201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>
        <v>3960.64</v>
      </c>
      <c r="R44" s="143">
        <v>4143.7849999999999</v>
      </c>
      <c r="S44" s="143">
        <v>4380.3810000000003</v>
      </c>
      <c r="T44" s="143">
        <v>4408.723</v>
      </c>
      <c r="U44" s="143">
        <v>4588.6279999999997</v>
      </c>
      <c r="V44" s="143">
        <v>4811.4489999999996</v>
      </c>
      <c r="W44" s="143">
        <v>4974.7560000000003</v>
      </c>
      <c r="X44" s="143">
        <v>5212.3410000000003</v>
      </c>
      <c r="Y44" s="143">
        <v>5511.0770000000002</v>
      </c>
      <c r="Z44" s="143">
        <v>5807.4849999999997</v>
      </c>
      <c r="AA44" s="143">
        <v>6280.9409999999998</v>
      </c>
      <c r="AB44" s="143">
        <v>7060.9570000000003</v>
      </c>
      <c r="AC44" s="143">
        <v>7744.8140000000003</v>
      </c>
      <c r="AD44" s="143">
        <v>8150.1210000000001</v>
      </c>
      <c r="AE44" s="143">
        <v>8540.6939999999995</v>
      </c>
      <c r="AF44" s="106">
        <v>9812.3449999999993</v>
      </c>
      <c r="AG44" s="330">
        <v>10321.138999999999</v>
      </c>
      <c r="AH44" s="330">
        <v>10873.553</v>
      </c>
      <c r="AI44" s="330">
        <v>11209.69</v>
      </c>
      <c r="AJ44" s="330">
        <v>11537.026</v>
      </c>
    </row>
    <row r="45" spans="1:36" s="132" customFormat="1" ht="16.5" customHeight="1">
      <c r="A45" s="124" t="s">
        <v>202</v>
      </c>
      <c r="B45" s="125" t="s">
        <v>203</v>
      </c>
      <c r="C45" s="114" t="s">
        <v>204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>
        <v>1323.902</v>
      </c>
      <c r="R45" s="143">
        <v>1527.6780000000001</v>
      </c>
      <c r="S45" s="143">
        <v>1612.4349999999999</v>
      </c>
      <c r="T45" s="143">
        <v>1728.443</v>
      </c>
      <c r="U45" s="143">
        <v>1689.873</v>
      </c>
      <c r="V45" s="143">
        <v>1840.8050000000001</v>
      </c>
      <c r="W45" s="143">
        <v>1949.164</v>
      </c>
      <c r="X45" s="143">
        <v>2061.42</v>
      </c>
      <c r="Y45" s="143">
        <v>2185.4229999999998</v>
      </c>
      <c r="Z45" s="143">
        <v>2274.0509999999999</v>
      </c>
      <c r="AA45" s="143">
        <v>2243.6039999999998</v>
      </c>
      <c r="AB45" s="143">
        <v>2700.7489999999998</v>
      </c>
      <c r="AC45" s="143">
        <v>2875.576</v>
      </c>
      <c r="AD45" s="143">
        <v>3258.44</v>
      </c>
      <c r="AE45" s="143">
        <v>3395.0830000000001</v>
      </c>
      <c r="AF45" s="106">
        <v>3806.5830000000001</v>
      </c>
      <c r="AG45" s="330">
        <v>3839.889000000001</v>
      </c>
      <c r="AH45" s="330">
        <v>4258.3530000000001</v>
      </c>
      <c r="AI45" s="330">
        <v>4273.1760000000004</v>
      </c>
      <c r="AJ45" s="330">
        <v>4394.6689999999999</v>
      </c>
    </row>
    <row r="46" spans="1:36" s="132" customFormat="1" ht="16.5" customHeight="1">
      <c r="A46" s="137" t="s">
        <v>205</v>
      </c>
      <c r="B46" s="138" t="s">
        <v>206</v>
      </c>
      <c r="C46" s="105" t="s">
        <v>207</v>
      </c>
      <c r="D46" s="143">
        <v>1563.2</v>
      </c>
      <c r="E46" s="143">
        <v>1935.8</v>
      </c>
      <c r="F46" s="143">
        <v>1862.5</v>
      </c>
      <c r="G46" s="143">
        <v>1893.3</v>
      </c>
      <c r="H46" s="143">
        <v>1594.1</v>
      </c>
      <c r="I46" s="143">
        <v>1933</v>
      </c>
      <c r="J46" s="143">
        <v>2102.5</v>
      </c>
      <c r="K46" s="143">
        <v>2069.5</v>
      </c>
      <c r="L46" s="143">
        <v>2307.6999999999998</v>
      </c>
      <c r="M46" s="143">
        <v>2380.1999999999998</v>
      </c>
      <c r="N46" s="143">
        <v>2621.9</v>
      </c>
      <c r="O46" s="143">
        <v>3331.6</v>
      </c>
      <c r="P46" s="143">
        <v>3272.3</v>
      </c>
      <c r="Q46" s="143">
        <v>3346.2840000000001</v>
      </c>
      <c r="R46" s="143">
        <v>3900.2820000000002</v>
      </c>
      <c r="S46" s="143">
        <v>4071.8690000000001</v>
      </c>
      <c r="T46" s="143">
        <v>4205.2820000000002</v>
      </c>
      <c r="U46" s="143">
        <v>4293.34</v>
      </c>
      <c r="V46" s="143">
        <v>4301.8649999999998</v>
      </c>
      <c r="W46" s="143">
        <v>4391.1279999999997</v>
      </c>
      <c r="X46" s="143">
        <v>4730.9189999999999</v>
      </c>
      <c r="Y46" s="143">
        <v>4524.9930000000004</v>
      </c>
      <c r="Z46" s="143">
        <v>4837.3959999999997</v>
      </c>
      <c r="AA46" s="143">
        <v>4894.7470000000003</v>
      </c>
      <c r="AB46" s="143">
        <v>5092.42</v>
      </c>
      <c r="AC46" s="143">
        <v>5154.7280000000001</v>
      </c>
      <c r="AD46" s="143">
        <v>5716.7809999999999</v>
      </c>
      <c r="AE46" s="143">
        <v>6597.7780000000002</v>
      </c>
      <c r="AF46" s="106">
        <v>6646.884</v>
      </c>
      <c r="AG46" s="330">
        <v>7718.42</v>
      </c>
      <c r="AH46" s="330">
        <v>8175.1030000000001</v>
      </c>
      <c r="AI46" s="330">
        <v>8211.0820000000003</v>
      </c>
      <c r="AJ46" s="330">
        <v>8271.3729999999996</v>
      </c>
    </row>
    <row r="47" spans="1:36" s="132" customFormat="1" ht="16.5" customHeight="1">
      <c r="A47" s="137" t="s">
        <v>208</v>
      </c>
      <c r="B47" s="138" t="s">
        <v>209</v>
      </c>
      <c r="C47" s="105" t="s">
        <v>210</v>
      </c>
      <c r="D47" s="143">
        <f>SUM(D48:D49)</f>
        <v>15</v>
      </c>
      <c r="E47" s="143">
        <f t="shared" ref="E47:P47" si="11">SUM(E48:E49)</f>
        <v>33.200000000000003</v>
      </c>
      <c r="F47" s="143">
        <f t="shared" si="11"/>
        <v>64.099999999999994</v>
      </c>
      <c r="G47" s="143">
        <f t="shared" si="11"/>
        <v>35.5</v>
      </c>
      <c r="H47" s="143">
        <f t="shared" si="11"/>
        <v>36.799999999999997</v>
      </c>
      <c r="I47" s="143">
        <f t="shared" si="11"/>
        <v>36.799999999999997</v>
      </c>
      <c r="J47" s="143">
        <f t="shared" si="11"/>
        <v>44.3</v>
      </c>
      <c r="K47" s="143">
        <f t="shared" si="11"/>
        <v>37.6</v>
      </c>
      <c r="L47" s="143">
        <f t="shared" si="11"/>
        <v>126.2</v>
      </c>
      <c r="M47" s="143">
        <f t="shared" si="11"/>
        <v>47.7</v>
      </c>
      <c r="N47" s="143">
        <f t="shared" si="11"/>
        <v>62.6</v>
      </c>
      <c r="O47" s="143">
        <f t="shared" si="11"/>
        <v>75.099999999999994</v>
      </c>
      <c r="P47" s="143">
        <f t="shared" si="11"/>
        <v>137.1</v>
      </c>
      <c r="Q47" s="143">
        <v>81.807000000000002</v>
      </c>
      <c r="R47" s="143">
        <v>76.710999999999999</v>
      </c>
      <c r="S47" s="143">
        <v>97.74</v>
      </c>
      <c r="T47" s="143">
        <v>105.518</v>
      </c>
      <c r="U47" s="143">
        <v>99.14</v>
      </c>
      <c r="V47" s="143">
        <v>116.642</v>
      </c>
      <c r="W47" s="143">
        <v>110.69</v>
      </c>
      <c r="X47" s="143">
        <v>103.682</v>
      </c>
      <c r="Y47" s="143">
        <v>131.00200000000001</v>
      </c>
      <c r="Z47" s="143">
        <v>89.031999999999996</v>
      </c>
      <c r="AA47" s="143">
        <v>151.59300000000002</v>
      </c>
      <c r="AB47" s="143">
        <v>158.99100000000001</v>
      </c>
      <c r="AC47" s="143">
        <v>159.70800000000003</v>
      </c>
      <c r="AD47" s="143">
        <v>173.797</v>
      </c>
      <c r="AE47" s="143">
        <v>133.14599999999999</v>
      </c>
      <c r="AF47" s="106">
        <v>102.815</v>
      </c>
      <c r="AG47" s="330">
        <v>151.83199999999999</v>
      </c>
      <c r="AH47" s="330">
        <v>161.471</v>
      </c>
      <c r="AI47" s="330">
        <v>164.25899999999999</v>
      </c>
      <c r="AJ47" s="330">
        <v>171.559</v>
      </c>
    </row>
    <row r="48" spans="1:36" ht="16.5" customHeight="1">
      <c r="A48" s="145" t="s">
        <v>211</v>
      </c>
      <c r="B48" s="145" t="s">
        <v>212</v>
      </c>
      <c r="C48" s="130" t="s">
        <v>213</v>
      </c>
      <c r="D48" s="146">
        <v>12.5</v>
      </c>
      <c r="E48" s="146">
        <v>23.2</v>
      </c>
      <c r="F48" s="146">
        <v>23.4</v>
      </c>
      <c r="G48" s="146">
        <v>26.4</v>
      </c>
      <c r="H48" s="146">
        <v>29.4</v>
      </c>
      <c r="I48" s="146">
        <v>31.9</v>
      </c>
      <c r="J48" s="146">
        <v>41.4</v>
      </c>
      <c r="K48" s="146">
        <v>35.9</v>
      </c>
      <c r="L48" s="146">
        <v>122</v>
      </c>
      <c r="M48" s="146">
        <v>45.6</v>
      </c>
      <c r="N48" s="146">
        <v>59.1</v>
      </c>
      <c r="O48" s="146">
        <v>71.599999999999994</v>
      </c>
      <c r="P48" s="146">
        <v>120.3</v>
      </c>
      <c r="Q48" s="146">
        <v>62.555</v>
      </c>
      <c r="R48" s="146">
        <v>67.953999999999994</v>
      </c>
      <c r="S48" s="146">
        <v>75.834999999999994</v>
      </c>
      <c r="T48" s="146">
        <v>78.894000000000005</v>
      </c>
      <c r="U48" s="146">
        <v>89.799000000000007</v>
      </c>
      <c r="V48" s="146">
        <v>93.697999999999993</v>
      </c>
      <c r="W48" s="146">
        <v>80.685000000000002</v>
      </c>
      <c r="X48" s="146">
        <v>102.843</v>
      </c>
      <c r="Y48" s="146">
        <v>108.236</v>
      </c>
      <c r="Z48" s="146">
        <v>63.567999999999998</v>
      </c>
      <c r="AA48" s="146">
        <v>125.41500000000001</v>
      </c>
      <c r="AB48" s="146">
        <v>134.56700000000001</v>
      </c>
      <c r="AC48" s="146">
        <v>134.59800000000001</v>
      </c>
      <c r="AD48" s="146">
        <v>147.816</v>
      </c>
      <c r="AE48" s="146">
        <v>120.56399999999999</v>
      </c>
      <c r="AF48" s="111">
        <v>96.590999999999994</v>
      </c>
      <c r="AG48" s="331">
        <v>151.83199999999999</v>
      </c>
      <c r="AH48" s="331">
        <v>161.471</v>
      </c>
      <c r="AI48" s="331">
        <v>164.25899999999999</v>
      </c>
      <c r="AJ48" s="331">
        <v>171.559</v>
      </c>
    </row>
    <row r="49" spans="1:36" ht="16.5" customHeight="1">
      <c r="A49" s="145" t="s">
        <v>214</v>
      </c>
      <c r="B49" s="145" t="s">
        <v>215</v>
      </c>
      <c r="C49" s="130" t="s">
        <v>120</v>
      </c>
      <c r="D49" s="146">
        <v>2.5</v>
      </c>
      <c r="E49" s="146">
        <v>10</v>
      </c>
      <c r="F49" s="146">
        <v>40.700000000000003</v>
      </c>
      <c r="G49" s="146">
        <v>9.1</v>
      </c>
      <c r="H49" s="146">
        <v>7.4</v>
      </c>
      <c r="I49" s="146">
        <v>4.9000000000000004</v>
      </c>
      <c r="J49" s="146">
        <v>2.9</v>
      </c>
      <c r="K49" s="146">
        <v>1.7</v>
      </c>
      <c r="L49" s="146">
        <v>4.2</v>
      </c>
      <c r="M49" s="146">
        <v>2.1</v>
      </c>
      <c r="N49" s="146">
        <v>3.5</v>
      </c>
      <c r="O49" s="146">
        <v>3.5</v>
      </c>
      <c r="P49" s="146">
        <v>16.8</v>
      </c>
      <c r="Q49" s="146">
        <v>19.251999999999999</v>
      </c>
      <c r="R49" s="146">
        <v>8.7569999999999997</v>
      </c>
      <c r="S49" s="146">
        <v>21.905000000000001</v>
      </c>
      <c r="T49" s="146">
        <v>26.623999999999999</v>
      </c>
      <c r="U49" s="146">
        <v>9.3409999999999993</v>
      </c>
      <c r="V49" s="146">
        <v>22.943999999999999</v>
      </c>
      <c r="W49" s="146">
        <v>30.004999999999999</v>
      </c>
      <c r="X49" s="146">
        <v>0.83899999999999997</v>
      </c>
      <c r="Y49" s="146">
        <v>22.765999999999998</v>
      </c>
      <c r="Z49" s="146">
        <v>25.463999999999999</v>
      </c>
      <c r="AA49" s="146">
        <v>26.178000000000001</v>
      </c>
      <c r="AB49" s="146">
        <v>24.423999999999999</v>
      </c>
      <c r="AC49" s="146">
        <v>25.11</v>
      </c>
      <c r="AD49" s="146">
        <v>25.981000000000002</v>
      </c>
      <c r="AE49" s="146">
        <v>12.582000000000001</v>
      </c>
      <c r="AF49" s="111">
        <v>6.2240000000000002</v>
      </c>
      <c r="AG49" s="331">
        <v>0</v>
      </c>
      <c r="AH49" s="331">
        <v>0</v>
      </c>
      <c r="AI49" s="331">
        <v>0</v>
      </c>
      <c r="AJ49" s="331">
        <v>0</v>
      </c>
    </row>
    <row r="50" spans="1:36" s="132" customFormat="1" ht="16.5" customHeight="1">
      <c r="A50" s="137" t="s">
        <v>216</v>
      </c>
      <c r="B50" s="138" t="s">
        <v>217</v>
      </c>
      <c r="C50" s="105" t="s">
        <v>218</v>
      </c>
      <c r="D50" s="143">
        <v>912.9</v>
      </c>
      <c r="E50" s="143">
        <v>830.8</v>
      </c>
      <c r="F50" s="143">
        <v>1016.9</v>
      </c>
      <c r="G50" s="143">
        <v>731.1</v>
      </c>
      <c r="H50" s="143">
        <v>749.6</v>
      </c>
      <c r="I50" s="143">
        <v>772.8</v>
      </c>
      <c r="J50" s="143">
        <v>711.8</v>
      </c>
      <c r="K50" s="143">
        <v>554.20000000000005</v>
      </c>
      <c r="L50" s="143">
        <v>672.9</v>
      </c>
      <c r="M50" s="143">
        <v>843.2</v>
      </c>
      <c r="N50" s="143">
        <v>458.8</v>
      </c>
      <c r="O50" s="143">
        <v>522.5</v>
      </c>
      <c r="P50" s="143">
        <v>528.4</v>
      </c>
      <c r="Q50" s="143">
        <v>919.86900000000003</v>
      </c>
      <c r="R50" s="143">
        <v>877.72799999999995</v>
      </c>
      <c r="S50" s="143">
        <v>782.77</v>
      </c>
      <c r="T50" s="143">
        <v>878.18899999999996</v>
      </c>
      <c r="U50" s="143">
        <v>892.34199999999998</v>
      </c>
      <c r="V50" s="143">
        <v>1079.5999999999999</v>
      </c>
      <c r="W50" s="143">
        <v>1066.82</v>
      </c>
      <c r="X50" s="143">
        <v>949.99</v>
      </c>
      <c r="Y50" s="143">
        <v>854.73</v>
      </c>
      <c r="Z50" s="143">
        <v>876.726</v>
      </c>
      <c r="AA50" s="143">
        <v>879.05700000000002</v>
      </c>
      <c r="AB50" s="143">
        <v>928.1</v>
      </c>
      <c r="AC50" s="143">
        <v>1240.3530000000001</v>
      </c>
      <c r="AD50" s="143">
        <v>1369.152</v>
      </c>
      <c r="AE50" s="143">
        <v>1196.4079999999999</v>
      </c>
      <c r="AF50" s="106">
        <v>4147.3720000000003</v>
      </c>
      <c r="AG50" s="330">
        <v>2311.1010000000001</v>
      </c>
      <c r="AH50" s="330">
        <v>1479.85</v>
      </c>
      <c r="AI50" s="330">
        <v>1103.617</v>
      </c>
      <c r="AJ50" s="330">
        <v>1017.5439999999999</v>
      </c>
    </row>
    <row r="51" spans="1:36" s="132" customFormat="1" ht="16.5" customHeight="1">
      <c r="A51" s="131" t="s">
        <v>219</v>
      </c>
      <c r="B51" s="122" t="s">
        <v>220</v>
      </c>
      <c r="C51" s="134" t="s">
        <v>221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>
        <v>325.99700000000001</v>
      </c>
      <c r="R51" s="146">
        <v>210.51199999999997</v>
      </c>
      <c r="S51" s="146">
        <v>196.977</v>
      </c>
      <c r="T51" s="146">
        <v>151.489</v>
      </c>
      <c r="U51" s="146">
        <v>120.155</v>
      </c>
      <c r="V51" s="146">
        <v>138.03700000000001</v>
      </c>
      <c r="W51" s="146">
        <v>91.73</v>
      </c>
      <c r="X51" s="146">
        <v>68.584999999999994</v>
      </c>
      <c r="Y51" s="146">
        <v>57.859000000000002</v>
      </c>
      <c r="Z51" s="146">
        <v>92.421000000000006</v>
      </c>
      <c r="AA51" s="146">
        <v>89.744088000000005</v>
      </c>
      <c r="AB51" s="146">
        <v>126.425</v>
      </c>
      <c r="AC51" s="146">
        <v>121.456</v>
      </c>
      <c r="AD51" s="146">
        <v>108.738</v>
      </c>
      <c r="AE51" s="146">
        <v>169.26400000000001</v>
      </c>
      <c r="AF51" s="111">
        <v>143.57499999999999</v>
      </c>
      <c r="AG51" s="331">
        <v>236.453</v>
      </c>
      <c r="AH51" s="331">
        <v>198.77099999999999</v>
      </c>
      <c r="AI51" s="331">
        <v>252.363</v>
      </c>
      <c r="AJ51" s="331">
        <v>250.477</v>
      </c>
    </row>
    <row r="52" spans="1:36" s="132" customFormat="1" ht="16.5" customHeight="1">
      <c r="A52" s="131" t="s">
        <v>222</v>
      </c>
      <c r="B52" s="122" t="s">
        <v>223</v>
      </c>
      <c r="C52" s="134" t="s">
        <v>224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>
        <v>385.93099999999993</v>
      </c>
      <c r="R52" s="146">
        <v>233.392</v>
      </c>
      <c r="S52" s="146">
        <v>309.87900000000002</v>
      </c>
      <c r="T52" s="146">
        <v>240.35299999999989</v>
      </c>
      <c r="U52" s="146">
        <v>237.51200000000003</v>
      </c>
      <c r="V52" s="146">
        <v>227.62699999999998</v>
      </c>
      <c r="W52" s="146">
        <v>238.87999999999997</v>
      </c>
      <c r="X52" s="146">
        <v>261.46000000000004</v>
      </c>
      <c r="Y52" s="146">
        <v>242.32099999999997</v>
      </c>
      <c r="Z52" s="146">
        <v>187.64400000000001</v>
      </c>
      <c r="AA52" s="146">
        <v>202.05788999999999</v>
      </c>
      <c r="AB52" s="146">
        <v>235.51500000000001</v>
      </c>
      <c r="AC52" s="146">
        <v>266.12200000000001</v>
      </c>
      <c r="AD52" s="146">
        <v>287.52800000000002</v>
      </c>
      <c r="AE52" s="146">
        <v>322.75900000000001</v>
      </c>
      <c r="AF52" s="111">
        <v>329.286</v>
      </c>
      <c r="AG52" s="331">
        <v>366.767</v>
      </c>
      <c r="AH52" s="331">
        <v>380.80900000000003</v>
      </c>
      <c r="AI52" s="331">
        <v>391.714</v>
      </c>
      <c r="AJ52" s="331">
        <v>403.04899999999998</v>
      </c>
    </row>
    <row r="53" spans="1:36" s="132" customFormat="1" ht="16.5" customHeight="1">
      <c r="A53" s="147" t="s">
        <v>225</v>
      </c>
      <c r="B53" s="147" t="s">
        <v>226</v>
      </c>
      <c r="C53" s="123" t="s">
        <v>227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>
        <v>215.26200000000003</v>
      </c>
      <c r="R53" s="146">
        <v>45.002999999999986</v>
      </c>
      <c r="S53" s="146">
        <v>109.405</v>
      </c>
      <c r="T53" s="146">
        <v>32.588000000000022</v>
      </c>
      <c r="U53" s="146">
        <v>16.189999999999969</v>
      </c>
      <c r="V53" s="146">
        <v>7.4410000000000593</v>
      </c>
      <c r="W53" s="146">
        <v>67.549000000000007</v>
      </c>
      <c r="X53" s="146">
        <v>8.5370000000000061</v>
      </c>
      <c r="Y53" s="146">
        <v>9.6329999999999991</v>
      </c>
      <c r="Z53" s="146">
        <v>9.0510000000000002</v>
      </c>
      <c r="AA53" s="146">
        <v>9.0152359999999998</v>
      </c>
      <c r="AB53" s="146">
        <v>10.593</v>
      </c>
      <c r="AC53" s="146">
        <v>11.407999999999999</v>
      </c>
      <c r="AD53" s="146">
        <v>0</v>
      </c>
      <c r="AE53" s="146">
        <v>0</v>
      </c>
      <c r="AF53" s="111">
        <v>0.88</v>
      </c>
      <c r="AG53" s="331">
        <v>16.367000000000001</v>
      </c>
      <c r="AH53" s="331">
        <v>17.908999999999999</v>
      </c>
      <c r="AI53" s="331">
        <v>18.614000000000001</v>
      </c>
      <c r="AJ53" s="331">
        <v>19.048999999999999</v>
      </c>
    </row>
    <row r="54" spans="1:36" s="132" customFormat="1" ht="16.5" customHeight="1">
      <c r="A54" s="147" t="s">
        <v>228</v>
      </c>
      <c r="B54" s="147" t="s">
        <v>229</v>
      </c>
      <c r="C54" s="123" t="s">
        <v>230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>
        <v>165.25700000000001</v>
      </c>
      <c r="R54" s="146">
        <v>182.41499999999999</v>
      </c>
      <c r="S54" s="146">
        <v>193.84299999999999</v>
      </c>
      <c r="T54" s="146">
        <v>200.131</v>
      </c>
      <c r="U54" s="146">
        <v>214.19</v>
      </c>
      <c r="V54" s="146">
        <v>214.18800000000002</v>
      </c>
      <c r="W54" s="146">
        <v>163.78100000000001</v>
      </c>
      <c r="X54" s="146">
        <v>246.755</v>
      </c>
      <c r="Y54" s="146">
        <v>228.69</v>
      </c>
      <c r="Z54" s="146">
        <v>169.77699999999999</v>
      </c>
      <c r="AA54" s="146">
        <v>185.22223500000001</v>
      </c>
      <c r="AB54" s="146">
        <v>217.41900000000001</v>
      </c>
      <c r="AC54" s="146">
        <v>246.37199999999999</v>
      </c>
      <c r="AD54" s="146">
        <v>270.548</v>
      </c>
      <c r="AE54" s="146">
        <v>310.07600000000002</v>
      </c>
      <c r="AF54" s="111">
        <v>321.911</v>
      </c>
      <c r="AG54" s="331">
        <v>342</v>
      </c>
      <c r="AH54" s="331">
        <v>356.9</v>
      </c>
      <c r="AI54" s="331">
        <v>367.1</v>
      </c>
      <c r="AJ54" s="331">
        <v>378</v>
      </c>
    </row>
    <row r="55" spans="1:36" s="132" customFormat="1" ht="16.5" customHeight="1">
      <c r="A55" s="122" t="s">
        <v>231</v>
      </c>
      <c r="B55" s="122" t="s">
        <v>232</v>
      </c>
      <c r="C55" s="134" t="s">
        <v>233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>
        <v>207.94100000000014</v>
      </c>
      <c r="R55" s="146">
        <v>433.82400000000001</v>
      </c>
      <c r="S55" s="146">
        <v>275.91399999999999</v>
      </c>
      <c r="T55" s="146">
        <v>486.34700000000004</v>
      </c>
      <c r="U55" s="146">
        <v>534.67499999999995</v>
      </c>
      <c r="V55" s="146">
        <v>713.93599999999992</v>
      </c>
      <c r="W55" s="146">
        <v>736.20999999999992</v>
      </c>
      <c r="X55" s="146">
        <v>619.94499999999994</v>
      </c>
      <c r="Y55" s="146">
        <v>554.54999999999995</v>
      </c>
      <c r="Z55" s="146">
        <v>596.66099999999994</v>
      </c>
      <c r="AA55" s="146">
        <v>587.25502200000005</v>
      </c>
      <c r="AB55" s="146">
        <v>566.16000000000008</v>
      </c>
      <c r="AC55" s="146">
        <v>852.77500000000009</v>
      </c>
      <c r="AD55" s="146">
        <v>972.88599999999997</v>
      </c>
      <c r="AE55" s="146">
        <v>704.38499999999976</v>
      </c>
      <c r="AF55" s="111">
        <v>3674.5110000000004</v>
      </c>
      <c r="AG55" s="331">
        <v>1707.8810000000001</v>
      </c>
      <c r="AH55" s="331">
        <v>900.27</v>
      </c>
      <c r="AI55" s="331">
        <v>459.54</v>
      </c>
      <c r="AJ55" s="331">
        <v>364.01799999999997</v>
      </c>
    </row>
    <row r="56" spans="1:36" s="132" customFormat="1" ht="16.5" customHeight="1">
      <c r="A56" s="127" t="s">
        <v>234</v>
      </c>
      <c r="B56" s="127" t="s">
        <v>235</v>
      </c>
      <c r="C56" s="140" t="s">
        <v>236</v>
      </c>
      <c r="D56" s="146">
        <v>468.6</v>
      </c>
      <c r="E56" s="146">
        <v>555.29999999999995</v>
      </c>
      <c r="F56" s="146">
        <v>588.1</v>
      </c>
      <c r="G56" s="146">
        <v>680.3</v>
      </c>
      <c r="H56" s="146">
        <v>969.1</v>
      </c>
      <c r="I56" s="146">
        <v>1279.5999999999999</v>
      </c>
      <c r="J56" s="146">
        <v>1370.4</v>
      </c>
      <c r="K56" s="146">
        <v>1328.1</v>
      </c>
      <c r="L56" s="146">
        <v>1040.9000000000001</v>
      </c>
      <c r="M56" s="146">
        <v>1005.2</v>
      </c>
      <c r="N56" s="146">
        <v>869.9</v>
      </c>
      <c r="O56" s="146">
        <v>819.8</v>
      </c>
      <c r="P56" s="146">
        <v>890.5</v>
      </c>
      <c r="Q56" s="146">
        <v>927.41600000000005</v>
      </c>
      <c r="R56" s="146">
        <v>934.21600000000001</v>
      </c>
      <c r="S56" s="146">
        <v>884.32500000000005</v>
      </c>
      <c r="T56" s="146">
        <v>1106.8720000000001</v>
      </c>
      <c r="U56" s="146">
        <v>1312.874</v>
      </c>
      <c r="V56" s="146">
        <v>1418.299</v>
      </c>
      <c r="W56" s="146">
        <v>1473.999</v>
      </c>
      <c r="X56" s="146">
        <v>1408.8109999999999</v>
      </c>
      <c r="Y56" s="146">
        <v>1373.232</v>
      </c>
      <c r="Z56" s="146">
        <v>1220.3779999999999</v>
      </c>
      <c r="AA56" s="146">
        <v>1209.7619999999999</v>
      </c>
      <c r="AB56" s="146">
        <v>1164.961</v>
      </c>
      <c r="AC56" s="146">
        <v>1104.6590000000001</v>
      </c>
      <c r="AD56" s="146">
        <v>1099.066</v>
      </c>
      <c r="AE56" s="146">
        <v>1138.9390000000001</v>
      </c>
      <c r="AF56" s="111">
        <v>1428.0129999999999</v>
      </c>
      <c r="AG56" s="331">
        <v>1875.521</v>
      </c>
      <c r="AH56" s="331">
        <v>2158.9699999999998</v>
      </c>
      <c r="AI56" s="331">
        <v>2387.8969999999999</v>
      </c>
      <c r="AJ56" s="331">
        <v>2753.2170000000001</v>
      </c>
    </row>
    <row r="57" spans="1:36" s="132" customFormat="1" ht="16.5" customHeight="1">
      <c r="A57" s="310" t="s">
        <v>237</v>
      </c>
      <c r="B57" s="138" t="s">
        <v>174</v>
      </c>
      <c r="C57" s="105" t="s">
        <v>238</v>
      </c>
      <c r="D57" s="143">
        <v>466.9</v>
      </c>
      <c r="E57" s="143">
        <v>555.29999999999995</v>
      </c>
      <c r="F57" s="143">
        <v>588.1</v>
      </c>
      <c r="G57" s="143">
        <v>680.3</v>
      </c>
      <c r="H57" s="143">
        <v>969.1</v>
      </c>
      <c r="I57" s="143">
        <v>1279.5999999999999</v>
      </c>
      <c r="J57" s="143">
        <v>1370.4</v>
      </c>
      <c r="K57" s="143">
        <v>1328.1</v>
      </c>
      <c r="L57" s="143">
        <v>1040.9000000000001</v>
      </c>
      <c r="M57" s="143">
        <v>1005.2</v>
      </c>
      <c r="N57" s="143">
        <v>869.9</v>
      </c>
      <c r="O57" s="143">
        <v>819.8</v>
      </c>
      <c r="P57" s="143">
        <v>890.5</v>
      </c>
      <c r="Q57" s="143">
        <v>927.41600000000005</v>
      </c>
      <c r="R57" s="143">
        <v>934.21600000000001</v>
      </c>
      <c r="S57" s="143">
        <v>884.32500000000005</v>
      </c>
      <c r="T57" s="143">
        <v>1106.8720000000001</v>
      </c>
      <c r="U57" s="143">
        <v>1312.874</v>
      </c>
      <c r="V57" s="143">
        <v>1418.299</v>
      </c>
      <c r="W57" s="143">
        <v>1473.999</v>
      </c>
      <c r="X57" s="143">
        <v>1408.8109999999999</v>
      </c>
      <c r="Y57" s="143">
        <v>1373.232</v>
      </c>
      <c r="Z57" s="143">
        <v>1220.3779999999999</v>
      </c>
      <c r="AA57" s="143">
        <v>1209.7619999999999</v>
      </c>
      <c r="AB57" s="143">
        <v>1164.961</v>
      </c>
      <c r="AC57" s="143">
        <v>1104.6590000000001</v>
      </c>
      <c r="AD57" s="143">
        <v>1099.066</v>
      </c>
      <c r="AE57" s="143">
        <v>1138.9390000000001</v>
      </c>
      <c r="AF57" s="106">
        <v>1428.0129999999999</v>
      </c>
      <c r="AG57" s="330">
        <v>1875.521</v>
      </c>
      <c r="AH57" s="330">
        <v>2158.9699999999998</v>
      </c>
      <c r="AI57" s="330">
        <v>2387.8969999999999</v>
      </c>
      <c r="AJ57" s="330">
        <v>2753.2170000000001</v>
      </c>
    </row>
    <row r="58" spans="1:36" s="132" customFormat="1" ht="16.5" customHeight="1">
      <c r="A58" s="310" t="s">
        <v>239</v>
      </c>
      <c r="B58" s="138" t="s">
        <v>240</v>
      </c>
      <c r="C58" s="105" t="s">
        <v>241</v>
      </c>
      <c r="D58" s="143">
        <v>1.7592777003253004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>
        <v>0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143">
        <v>0</v>
      </c>
      <c r="R58" s="143">
        <v>0</v>
      </c>
      <c r="S58" s="143">
        <v>0</v>
      </c>
      <c r="T58" s="143">
        <v>0</v>
      </c>
      <c r="U58" s="143">
        <v>0</v>
      </c>
      <c r="V58" s="143">
        <v>0</v>
      </c>
      <c r="W58" s="143">
        <v>0</v>
      </c>
      <c r="X58" s="143">
        <v>0</v>
      </c>
      <c r="Y58" s="143">
        <v>0</v>
      </c>
      <c r="Z58" s="143">
        <v>0</v>
      </c>
      <c r="AA58" s="143">
        <v>0</v>
      </c>
      <c r="AB58" s="143">
        <v>0</v>
      </c>
      <c r="AC58" s="143">
        <v>0</v>
      </c>
      <c r="AD58" s="143">
        <v>0</v>
      </c>
      <c r="AE58" s="143">
        <v>0</v>
      </c>
      <c r="AF58" s="106">
        <v>0</v>
      </c>
      <c r="AG58" s="330">
        <v>0</v>
      </c>
      <c r="AH58" s="330">
        <v>0</v>
      </c>
      <c r="AI58" s="330">
        <v>0</v>
      </c>
      <c r="AJ58" s="330">
        <v>0</v>
      </c>
    </row>
    <row r="59" spans="1:36" s="132" customFormat="1" ht="16.5" customHeight="1">
      <c r="A59" s="137" t="s">
        <v>242</v>
      </c>
      <c r="B59" s="138" t="s">
        <v>243</v>
      </c>
      <c r="C59" s="105" t="s">
        <v>244</v>
      </c>
      <c r="D59" s="143">
        <f>D60+D75</f>
        <v>2790.3999999999996</v>
      </c>
      <c r="E59" s="143">
        <f t="shared" ref="E59:P59" si="12">E60+E75</f>
        <v>3595.4</v>
      </c>
      <c r="F59" s="143">
        <f t="shared" si="12"/>
        <v>3847.5</v>
      </c>
      <c r="G59" s="143">
        <f t="shared" si="12"/>
        <v>4212.7</v>
      </c>
      <c r="H59" s="143">
        <f t="shared" si="12"/>
        <v>4734.8999999999996</v>
      </c>
      <c r="I59" s="143">
        <f t="shared" si="12"/>
        <v>4994.1000000000004</v>
      </c>
      <c r="J59" s="143">
        <f t="shared" si="12"/>
        <v>5465.1</v>
      </c>
      <c r="K59" s="143">
        <f t="shared" si="12"/>
        <v>6094.4000000000005</v>
      </c>
      <c r="L59" s="143">
        <f t="shared" si="12"/>
        <v>6284.4000000000005</v>
      </c>
      <c r="M59" s="143">
        <f t="shared" si="12"/>
        <v>7213.3</v>
      </c>
      <c r="N59" s="143">
        <f t="shared" si="12"/>
        <v>8611.2999999999993</v>
      </c>
      <c r="O59" s="143">
        <f t="shared" si="12"/>
        <v>9321.7000000000007</v>
      </c>
      <c r="P59" s="143">
        <f t="shared" si="12"/>
        <v>10251</v>
      </c>
      <c r="Q59" s="143">
        <v>10534.790999999999</v>
      </c>
      <c r="R59" s="143">
        <v>11381.929</v>
      </c>
      <c r="S59" s="143">
        <v>12247.879000000001</v>
      </c>
      <c r="T59" s="143">
        <v>12247.41</v>
      </c>
      <c r="U59" s="143">
        <v>12653.414000000001</v>
      </c>
      <c r="V59" s="143">
        <v>12867.023999999999</v>
      </c>
      <c r="W59" s="143">
        <v>13293.116</v>
      </c>
      <c r="X59" s="143">
        <v>13659.385</v>
      </c>
      <c r="Y59" s="143">
        <v>14087.216</v>
      </c>
      <c r="Z59" s="143">
        <v>14302.884</v>
      </c>
      <c r="AA59" s="143">
        <v>14786.69</v>
      </c>
      <c r="AB59" s="143">
        <v>15808.715</v>
      </c>
      <c r="AC59" s="143">
        <v>16824.321</v>
      </c>
      <c r="AD59" s="143">
        <v>18455.991999999998</v>
      </c>
      <c r="AE59" s="143">
        <v>19699.455999999998</v>
      </c>
      <c r="AF59" s="106">
        <v>24420.431</v>
      </c>
      <c r="AG59" s="330">
        <v>27177.446</v>
      </c>
      <c r="AH59" s="330">
        <v>28245.665000000001</v>
      </c>
      <c r="AI59" s="330">
        <v>29937.017</v>
      </c>
      <c r="AJ59" s="330">
        <v>31068.122000000003</v>
      </c>
    </row>
    <row r="60" spans="1:36" ht="16.5" customHeight="1">
      <c r="A60" s="124" t="s">
        <v>245</v>
      </c>
      <c r="B60" s="125" t="s">
        <v>246</v>
      </c>
      <c r="C60" s="105" t="s">
        <v>247</v>
      </c>
      <c r="D60" s="146">
        <v>2741.2</v>
      </c>
      <c r="E60" s="146">
        <v>3060.9</v>
      </c>
      <c r="F60" s="146">
        <v>3257.9</v>
      </c>
      <c r="G60" s="146">
        <v>3563.3</v>
      </c>
      <c r="H60" s="146">
        <v>4012.9</v>
      </c>
      <c r="I60" s="146">
        <v>4223</v>
      </c>
      <c r="J60" s="146">
        <v>4601.1000000000004</v>
      </c>
      <c r="K60" s="146">
        <v>5051.6000000000004</v>
      </c>
      <c r="L60" s="146">
        <v>4918.1000000000004</v>
      </c>
      <c r="M60" s="146">
        <v>5815.6</v>
      </c>
      <c r="N60" s="146">
        <v>6421.3</v>
      </c>
      <c r="O60" s="146">
        <v>6895.4</v>
      </c>
      <c r="P60" s="146">
        <v>7501.2</v>
      </c>
      <c r="Q60" s="146">
        <v>7987.7860000000001</v>
      </c>
      <c r="R60" s="146">
        <v>9049.2219999999998</v>
      </c>
      <c r="S60" s="146">
        <v>9756.6489999999994</v>
      </c>
      <c r="T60" s="146">
        <v>9826.4670000000006</v>
      </c>
      <c r="U60" s="146">
        <v>10246.312</v>
      </c>
      <c r="V60" s="146">
        <v>10440.324000000001</v>
      </c>
      <c r="W60" s="146">
        <v>10673.141</v>
      </c>
      <c r="X60" s="146">
        <v>10969.724</v>
      </c>
      <c r="Y60" s="146">
        <v>11284.168</v>
      </c>
      <c r="Z60" s="146">
        <v>11472.675999999999</v>
      </c>
      <c r="AA60" s="146">
        <v>11861.324000000001</v>
      </c>
      <c r="AB60" s="146">
        <v>12604.648999999999</v>
      </c>
      <c r="AC60" s="146">
        <v>13694.339</v>
      </c>
      <c r="AD60" s="146">
        <v>14971.753000000001</v>
      </c>
      <c r="AE60" s="146">
        <v>15883.949000000001</v>
      </c>
      <c r="AF60" s="111">
        <v>20129.866000000002</v>
      </c>
      <c r="AG60" s="331">
        <v>22004.786</v>
      </c>
      <c r="AH60" s="331">
        <v>22551.202000000001</v>
      </c>
      <c r="AI60" s="331">
        <v>23940.161</v>
      </c>
      <c r="AJ60" s="331">
        <v>24792.648000000001</v>
      </c>
    </row>
    <row r="61" spans="1:36" ht="16.5" customHeight="1">
      <c r="A61" s="148" t="s">
        <v>248</v>
      </c>
      <c r="B61" s="119" t="s">
        <v>249</v>
      </c>
      <c r="C61" s="114" t="s">
        <v>250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>
        <v>70.034000000000006</v>
      </c>
      <c r="R61" s="146">
        <v>56.390999999999998</v>
      </c>
      <c r="S61" s="146">
        <v>104.119</v>
      </c>
      <c r="T61" s="146">
        <v>72.921000000000006</v>
      </c>
      <c r="U61" s="146">
        <v>57.134</v>
      </c>
      <c r="V61" s="146">
        <v>38.021999999999998</v>
      </c>
      <c r="W61" s="146">
        <v>50.674999999999997</v>
      </c>
      <c r="X61" s="146">
        <v>39.174999999999997</v>
      </c>
      <c r="Y61" s="146">
        <v>69.275999999999996</v>
      </c>
      <c r="Z61" s="146">
        <v>53.323</v>
      </c>
      <c r="AA61" s="146">
        <v>53.108972999999999</v>
      </c>
      <c r="AB61" s="146">
        <v>45.393000000000001</v>
      </c>
      <c r="AC61" s="146">
        <v>47.042000000000002</v>
      </c>
      <c r="AD61" s="146">
        <v>40.366999999999997</v>
      </c>
      <c r="AE61" s="146">
        <v>60.981000000000002</v>
      </c>
      <c r="AF61" s="111">
        <v>79.135999999999996</v>
      </c>
      <c r="AG61" s="331">
        <v>48.835999999999999</v>
      </c>
      <c r="AH61" s="331">
        <v>67.984999999999999</v>
      </c>
      <c r="AI61" s="331">
        <v>60.101999999999997</v>
      </c>
      <c r="AJ61" s="331">
        <v>60.101999999999997</v>
      </c>
    </row>
    <row r="62" spans="1:36" ht="16.5" customHeight="1">
      <c r="A62" s="148" t="s">
        <v>251</v>
      </c>
      <c r="B62" s="119" t="s">
        <v>252</v>
      </c>
      <c r="C62" s="114" t="s">
        <v>253</v>
      </c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>
        <v>246.61600000000001</v>
      </c>
      <c r="R62" s="146">
        <v>316.95999999999998</v>
      </c>
      <c r="S62" s="146">
        <v>338.78500000000003</v>
      </c>
      <c r="T62" s="146">
        <v>381.76400000000001</v>
      </c>
      <c r="U62" s="146">
        <v>428.45800000000003</v>
      </c>
      <c r="V62" s="146">
        <v>404.19499999999999</v>
      </c>
      <c r="W62" s="146">
        <v>386.42199999999997</v>
      </c>
      <c r="X62" s="146">
        <v>420.91399999999999</v>
      </c>
      <c r="Y62" s="146">
        <v>479.09399999999999</v>
      </c>
      <c r="Z62" s="146">
        <v>570.71899999999994</v>
      </c>
      <c r="AA62" s="146">
        <v>667.16800000000001</v>
      </c>
      <c r="AB62" s="146">
        <v>768.67500000000007</v>
      </c>
      <c r="AC62" s="146">
        <v>1052.1990000000001</v>
      </c>
      <c r="AD62" s="146">
        <v>1131.2840000000001</v>
      </c>
      <c r="AE62" s="146">
        <v>1034.3779999999999</v>
      </c>
      <c r="AF62" s="111">
        <v>1039.039</v>
      </c>
      <c r="AG62" s="331">
        <v>1099.9659999999999</v>
      </c>
      <c r="AH62" s="331">
        <v>1195.019</v>
      </c>
      <c r="AI62" s="331">
        <v>1274.0740000000001</v>
      </c>
      <c r="AJ62" s="331">
        <v>1345.5319999999999</v>
      </c>
    </row>
    <row r="63" spans="1:36" ht="16.5" customHeight="1">
      <c r="A63" s="148" t="s">
        <v>254</v>
      </c>
      <c r="B63" s="119" t="s">
        <v>255</v>
      </c>
      <c r="C63" s="114" t="s">
        <v>256</v>
      </c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>
        <v>4531.942</v>
      </c>
      <c r="R63" s="146">
        <v>5034.7359999999999</v>
      </c>
      <c r="S63" s="146">
        <v>5244.51</v>
      </c>
      <c r="T63" s="146">
        <v>5390.7460000000001</v>
      </c>
      <c r="U63" s="146">
        <v>5639.5029999999997</v>
      </c>
      <c r="V63" s="146">
        <v>6053.0309999999999</v>
      </c>
      <c r="W63" s="146">
        <v>6416.4940000000006</v>
      </c>
      <c r="X63" s="146">
        <v>6596.7930000000006</v>
      </c>
      <c r="Y63" s="146">
        <v>6829.8070000000007</v>
      </c>
      <c r="Z63" s="146">
        <v>7128.82</v>
      </c>
      <c r="AA63" s="146">
        <v>7422.9960000000001</v>
      </c>
      <c r="AB63" s="146">
        <v>7746.723</v>
      </c>
      <c r="AC63" s="146">
        <v>8162.2580000000007</v>
      </c>
      <c r="AD63" s="146">
        <v>8465.0280000000002</v>
      </c>
      <c r="AE63" s="146">
        <v>8750.5820000000003</v>
      </c>
      <c r="AF63" s="111">
        <v>10856.159</v>
      </c>
      <c r="AG63" s="331">
        <v>13139.526</v>
      </c>
      <c r="AH63" s="331">
        <v>13547.543</v>
      </c>
      <c r="AI63" s="331">
        <v>14173.486000000001</v>
      </c>
      <c r="AJ63" s="331">
        <v>14627.864</v>
      </c>
    </row>
    <row r="64" spans="1:36" ht="16.5" customHeight="1">
      <c r="A64" s="148" t="s">
        <v>257</v>
      </c>
      <c r="B64" s="119" t="s">
        <v>258</v>
      </c>
      <c r="C64" s="114" t="s">
        <v>259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>
        <v>66.120999999999995</v>
      </c>
      <c r="R64" s="146">
        <v>172.43</v>
      </c>
      <c r="S64" s="146">
        <v>150.339</v>
      </c>
      <c r="T64" s="146">
        <v>163.334</v>
      </c>
      <c r="U64" s="146">
        <v>175.773</v>
      </c>
      <c r="V64" s="146">
        <v>174.30799999999999</v>
      </c>
      <c r="W64" s="146">
        <v>154.721</v>
      </c>
      <c r="X64" s="146">
        <v>158.624</v>
      </c>
      <c r="Y64" s="146">
        <v>171.63</v>
      </c>
      <c r="Z64" s="146">
        <v>167.655</v>
      </c>
      <c r="AA64" s="146">
        <v>183.74527900000001</v>
      </c>
      <c r="AB64" s="146">
        <v>214.19499999999999</v>
      </c>
      <c r="AC64" s="146">
        <v>329.21199999999999</v>
      </c>
      <c r="AD64" s="146">
        <v>289.83999999999997</v>
      </c>
      <c r="AE64" s="146">
        <v>239.21100000000001</v>
      </c>
      <c r="AF64" s="111">
        <v>267.49099999999999</v>
      </c>
      <c r="AG64" s="331">
        <v>292.13600000000002</v>
      </c>
      <c r="AH64" s="331">
        <v>303.24400000000003</v>
      </c>
      <c r="AI64" s="331">
        <v>310.61799999999999</v>
      </c>
      <c r="AJ64" s="331">
        <v>316.452</v>
      </c>
    </row>
    <row r="65" spans="1:36" ht="16.5" customHeight="1">
      <c r="A65" s="148" t="s">
        <v>260</v>
      </c>
      <c r="B65" s="119" t="s">
        <v>261</v>
      </c>
      <c r="C65" s="114" t="s">
        <v>262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>
        <v>1086.5720000000001</v>
      </c>
      <c r="R65" s="111">
        <v>1211.0309999999999</v>
      </c>
      <c r="S65" s="111">
        <v>1364.961</v>
      </c>
      <c r="T65" s="111">
        <v>1376.3489999999999</v>
      </c>
      <c r="U65" s="111">
        <v>1381.508</v>
      </c>
      <c r="V65" s="111">
        <v>1374.616</v>
      </c>
      <c r="W65" s="111">
        <v>1362.7940000000001</v>
      </c>
      <c r="X65" s="111">
        <v>1336.7550000000001</v>
      </c>
      <c r="Y65" s="111">
        <v>1318.2619999999999</v>
      </c>
      <c r="Z65" s="111">
        <v>1309.6369999999999</v>
      </c>
      <c r="AA65" s="111">
        <v>1346.0884320000002</v>
      </c>
      <c r="AB65" s="111">
        <v>1538.71</v>
      </c>
      <c r="AC65" s="111">
        <v>2571.672</v>
      </c>
      <c r="AD65" s="111">
        <v>3350.5859999999998</v>
      </c>
      <c r="AE65" s="111">
        <v>2751.0970000000002</v>
      </c>
      <c r="AF65" s="111">
        <v>3167.319</v>
      </c>
      <c r="AG65" s="331">
        <v>2690.2860000000001</v>
      </c>
      <c r="AH65" s="331">
        <v>2964.2460000000001</v>
      </c>
      <c r="AI65" s="331">
        <v>3065.2289999999998</v>
      </c>
      <c r="AJ65" s="331">
        <v>3142.5659999999998</v>
      </c>
    </row>
    <row r="66" spans="1:36" ht="16.5" customHeight="1">
      <c r="A66" s="149" t="s">
        <v>263</v>
      </c>
      <c r="B66" s="150" t="s">
        <v>264</v>
      </c>
      <c r="C66" s="114" t="s">
        <v>265</v>
      </c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>
        <v>268.47500000000002</v>
      </c>
      <c r="R66" s="151">
        <v>308.18900000000002</v>
      </c>
      <c r="S66" s="151">
        <v>318.96699999999998</v>
      </c>
      <c r="T66" s="151">
        <v>315.02</v>
      </c>
      <c r="U66" s="151">
        <v>316.46300000000002</v>
      </c>
      <c r="V66" s="151">
        <v>318.49400000000003</v>
      </c>
      <c r="W66" s="151">
        <v>319.09399999999999</v>
      </c>
      <c r="X66" s="151">
        <v>315.59899999999999</v>
      </c>
      <c r="Y66" s="151">
        <v>312.51400000000001</v>
      </c>
      <c r="Z66" s="151">
        <v>311.06200000000001</v>
      </c>
      <c r="AA66" s="151">
        <v>312.72126300000002</v>
      </c>
      <c r="AB66" s="151">
        <v>322.29700000000003</v>
      </c>
      <c r="AC66" s="151">
        <v>332.11599999999999</v>
      </c>
      <c r="AD66" s="151">
        <v>343.22199999999998</v>
      </c>
      <c r="AE66" s="151">
        <v>372.58800000000002</v>
      </c>
      <c r="AF66" s="151">
        <v>778.58500000000004</v>
      </c>
      <c r="AG66" s="332">
        <v>812.23299999999995</v>
      </c>
      <c r="AH66" s="332">
        <v>830</v>
      </c>
      <c r="AI66" s="332">
        <v>835</v>
      </c>
      <c r="AJ66" s="332">
        <v>838</v>
      </c>
    </row>
    <row r="67" spans="1:36" ht="16.5" customHeight="1">
      <c r="A67" s="149" t="s">
        <v>266</v>
      </c>
      <c r="B67" s="150" t="s">
        <v>267</v>
      </c>
      <c r="C67" s="114" t="s">
        <v>268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>
        <v>22.914999999999999</v>
      </c>
      <c r="R67" s="151">
        <v>8.7729999999999997</v>
      </c>
      <c r="S67" s="151">
        <v>8.8369999999999997</v>
      </c>
      <c r="T67" s="151">
        <v>8.8719999999999999</v>
      </c>
      <c r="U67" s="151">
        <v>8.8829999999999991</v>
      </c>
      <c r="V67" s="151">
        <v>8.9819999999999993</v>
      </c>
      <c r="W67" s="151">
        <v>35.101999999999997</v>
      </c>
      <c r="X67" s="151">
        <v>41.463000000000001</v>
      </c>
      <c r="Y67" s="151">
        <v>43.89</v>
      </c>
      <c r="Z67" s="151">
        <v>44.012</v>
      </c>
      <c r="AA67" s="151">
        <v>44.011204999999997</v>
      </c>
      <c r="AB67" s="151">
        <v>43.396999999999998</v>
      </c>
      <c r="AC67" s="151">
        <v>42.915999999999997</v>
      </c>
      <c r="AD67" s="151">
        <v>42.548000000000002</v>
      </c>
      <c r="AE67" s="151">
        <v>44.052999999999997</v>
      </c>
      <c r="AF67" s="151">
        <v>36.984999999999999</v>
      </c>
      <c r="AG67" s="332">
        <v>37.438000000000002</v>
      </c>
      <c r="AH67" s="332">
        <v>40.012999999999998</v>
      </c>
      <c r="AI67" s="332">
        <v>40.956000000000003</v>
      </c>
      <c r="AJ67" s="332">
        <v>40.956000000000003</v>
      </c>
    </row>
    <row r="68" spans="1:36" ht="16.5" customHeight="1">
      <c r="A68" s="149" t="s">
        <v>269</v>
      </c>
      <c r="B68" s="150" t="s">
        <v>270</v>
      </c>
      <c r="C68" s="114" t="s">
        <v>271</v>
      </c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>
        <v>0</v>
      </c>
      <c r="R68" s="151">
        <v>268.46499999999997</v>
      </c>
      <c r="S68" s="151">
        <v>334.488</v>
      </c>
      <c r="T68" s="151">
        <v>352.24</v>
      </c>
      <c r="U68" s="151">
        <v>343.54300000000001</v>
      </c>
      <c r="V68" s="151">
        <v>349.31599999999997</v>
      </c>
      <c r="W68" s="151">
        <v>356.00200000000001</v>
      </c>
      <c r="X68" s="151">
        <v>355.279</v>
      </c>
      <c r="Y68" s="151">
        <v>352.44400000000002</v>
      </c>
      <c r="Z68" s="151">
        <v>361.29899999999998</v>
      </c>
      <c r="AA68" s="151">
        <v>368.68789400000003</v>
      </c>
      <c r="AB68" s="151">
        <v>377.34199999999998</v>
      </c>
      <c r="AC68" s="151">
        <v>581.63900000000001</v>
      </c>
      <c r="AD68" s="151">
        <v>649.85400000000004</v>
      </c>
      <c r="AE68" s="151">
        <v>605.72400000000005</v>
      </c>
      <c r="AF68" s="151">
        <v>657.27200000000005</v>
      </c>
      <c r="AG68" s="332">
        <v>735.85299999999995</v>
      </c>
      <c r="AH68" s="332">
        <v>749.60299999999995</v>
      </c>
      <c r="AI68" s="332">
        <v>781.79</v>
      </c>
      <c r="AJ68" s="332">
        <v>803.25199999999995</v>
      </c>
    </row>
    <row r="69" spans="1:36" ht="16.5" customHeight="1">
      <c r="A69" s="149" t="s">
        <v>272</v>
      </c>
      <c r="B69" s="150" t="s">
        <v>273</v>
      </c>
      <c r="C69" s="114" t="s">
        <v>274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>
        <v>247.214</v>
      </c>
      <c r="R69" s="151">
        <v>275.601</v>
      </c>
      <c r="S69" s="151">
        <v>322.87700000000001</v>
      </c>
      <c r="T69" s="151">
        <v>313.17500000000001</v>
      </c>
      <c r="U69" s="151">
        <v>308.98899999999998</v>
      </c>
      <c r="V69" s="151">
        <v>273.64400000000001</v>
      </c>
      <c r="W69" s="151">
        <v>244.45699999999999</v>
      </c>
      <c r="X69" s="151">
        <v>213.18100000000001</v>
      </c>
      <c r="Y69" s="151">
        <v>182.68600000000001</v>
      </c>
      <c r="Z69" s="151">
        <v>153.786</v>
      </c>
      <c r="AA69" s="151">
        <v>124.999</v>
      </c>
      <c r="AB69" s="151">
        <v>111.081</v>
      </c>
      <c r="AC69" s="151">
        <v>112.911</v>
      </c>
      <c r="AD69" s="151">
        <v>104.554</v>
      </c>
      <c r="AE69" s="151">
        <v>106.746</v>
      </c>
      <c r="AF69" s="151">
        <v>118.038</v>
      </c>
      <c r="AG69" s="332">
        <v>141.24100000000001</v>
      </c>
      <c r="AH69" s="332">
        <v>141.62200000000001</v>
      </c>
      <c r="AI69" s="332">
        <v>150.31399999999999</v>
      </c>
      <c r="AJ69" s="332">
        <v>154.959</v>
      </c>
    </row>
    <row r="70" spans="1:36" ht="16.5" customHeight="1">
      <c r="A70" s="149" t="s">
        <v>275</v>
      </c>
      <c r="B70" s="150" t="s">
        <v>276</v>
      </c>
      <c r="C70" s="114" t="s">
        <v>277</v>
      </c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>
        <v>177.84200000000001</v>
      </c>
      <c r="R70" s="151">
        <v>184.589</v>
      </c>
      <c r="S70" s="151">
        <v>207.06299999999999</v>
      </c>
      <c r="T70" s="151">
        <v>210.56700000000001</v>
      </c>
      <c r="U70" s="151">
        <v>225.48699999999999</v>
      </c>
      <c r="V70" s="151">
        <v>232.52099999999999</v>
      </c>
      <c r="W70" s="151">
        <v>235.774</v>
      </c>
      <c r="X70" s="151">
        <v>231.63499999999999</v>
      </c>
      <c r="Y70" s="151">
        <v>226.34299999999999</v>
      </c>
      <c r="Z70" s="151">
        <v>243.81100000000001</v>
      </c>
      <c r="AA70" s="151">
        <v>292.86207000000002</v>
      </c>
      <c r="AB70" s="151">
        <v>395.51100000000002</v>
      </c>
      <c r="AC70" s="151">
        <v>981.529</v>
      </c>
      <c r="AD70" s="151">
        <v>1696.183</v>
      </c>
      <c r="AE70" s="151">
        <v>811.00199999999995</v>
      </c>
      <c r="AF70" s="151">
        <v>610.04</v>
      </c>
      <c r="AG70" s="332">
        <v>739.505</v>
      </c>
      <c r="AH70" s="332">
        <v>894.32399999999996</v>
      </c>
      <c r="AI70" s="332">
        <v>937.57</v>
      </c>
      <c r="AJ70" s="332">
        <v>970.46100000000001</v>
      </c>
    </row>
    <row r="71" spans="1:36" ht="16.5" customHeight="1">
      <c r="A71" s="149" t="s">
        <v>278</v>
      </c>
      <c r="B71" s="150" t="s">
        <v>279</v>
      </c>
      <c r="C71" s="114" t="s">
        <v>233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>
        <v>370.12599999999998</v>
      </c>
      <c r="R71" s="151">
        <v>165.41399999999999</v>
      </c>
      <c r="S71" s="151">
        <v>172.72900000000001</v>
      </c>
      <c r="T71" s="151">
        <v>176.47499999999999</v>
      </c>
      <c r="U71" s="151">
        <v>178.143</v>
      </c>
      <c r="V71" s="151">
        <v>191.65899999999999</v>
      </c>
      <c r="W71" s="151">
        <v>172.36500000000001</v>
      </c>
      <c r="X71" s="151">
        <v>179.59800000000001</v>
      </c>
      <c r="Y71" s="151">
        <v>200.38499999999999</v>
      </c>
      <c r="Z71" s="151">
        <v>195.667</v>
      </c>
      <c r="AA71" s="151">
        <v>202.80699999999999</v>
      </c>
      <c r="AB71" s="151">
        <v>289.08199999999999</v>
      </c>
      <c r="AC71" s="151">
        <v>520.56100000000004</v>
      </c>
      <c r="AD71" s="151">
        <v>514.22500000000002</v>
      </c>
      <c r="AE71" s="151">
        <v>810.98400000000004</v>
      </c>
      <c r="AF71" s="151">
        <v>966.399</v>
      </c>
      <c r="AG71" s="332">
        <v>224.01599999999999</v>
      </c>
      <c r="AH71" s="332">
        <v>308.68400000000003</v>
      </c>
      <c r="AI71" s="332">
        <v>319.59800000000001</v>
      </c>
      <c r="AJ71" s="332">
        <v>334.93799999999999</v>
      </c>
    </row>
    <row r="72" spans="1:36" ht="16.5" customHeight="1">
      <c r="A72" s="148" t="s">
        <v>280</v>
      </c>
      <c r="B72" s="119" t="s">
        <v>281</v>
      </c>
      <c r="C72" s="114" t="s">
        <v>282</v>
      </c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>
        <v>1208.5450000000001</v>
      </c>
      <c r="R72" s="146">
        <v>1399.85</v>
      </c>
      <c r="S72" s="146">
        <v>1564.23</v>
      </c>
      <c r="T72" s="146">
        <v>1446.9469999999999</v>
      </c>
      <c r="U72" s="146">
        <v>1599.2909999999999</v>
      </c>
      <c r="V72" s="146">
        <v>1541.4659999999999</v>
      </c>
      <c r="W72" s="146">
        <v>1447.056</v>
      </c>
      <c r="X72" s="146">
        <v>1582.232</v>
      </c>
      <c r="Y72" s="146">
        <v>1717.7539999999999</v>
      </c>
      <c r="Z72" s="146">
        <v>1636.7629999999999</v>
      </c>
      <c r="AA72" s="146">
        <v>1574.481</v>
      </c>
      <c r="AB72" s="146">
        <v>1563.624</v>
      </c>
      <c r="AC72" s="146">
        <v>1537.6809999999998</v>
      </c>
      <c r="AD72" s="146">
        <v>1764.6010000000001</v>
      </c>
      <c r="AE72" s="146">
        <v>1785.1490000000001</v>
      </c>
      <c r="AF72" s="111">
        <v>2612.1240000000003</v>
      </c>
      <c r="AG72" s="331">
        <v>2680.5</v>
      </c>
      <c r="AH72" s="331">
        <v>3007.4540000000002</v>
      </c>
      <c r="AI72" s="331">
        <v>3490.058</v>
      </c>
      <c r="AJ72" s="331">
        <v>3698.6579999999999</v>
      </c>
    </row>
    <row r="73" spans="1:36" ht="16.5" customHeight="1">
      <c r="A73" s="152" t="s">
        <v>283</v>
      </c>
      <c r="B73" s="153" t="s">
        <v>284</v>
      </c>
      <c r="C73" s="114" t="s">
        <v>285</v>
      </c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>
        <v>211.08799999999999</v>
      </c>
      <c r="R73" s="146">
        <v>235.84200000000001</v>
      </c>
      <c r="S73" s="146">
        <v>221.084</v>
      </c>
      <c r="T73" s="146">
        <v>237.16800000000001</v>
      </c>
      <c r="U73" s="146">
        <v>238.774</v>
      </c>
      <c r="V73" s="146">
        <v>262.14800000000002</v>
      </c>
      <c r="W73" s="146">
        <v>232.90899999999999</v>
      </c>
      <c r="X73" s="146">
        <v>227.756</v>
      </c>
      <c r="Y73" s="146">
        <v>325.654</v>
      </c>
      <c r="Z73" s="146">
        <v>336.62799999999999</v>
      </c>
      <c r="AA73" s="146">
        <v>385.50399999999996</v>
      </c>
      <c r="AB73" s="146">
        <v>360.84299999999996</v>
      </c>
      <c r="AC73" s="146">
        <v>370.65200000000004</v>
      </c>
      <c r="AD73" s="146">
        <v>472.47700000000003</v>
      </c>
      <c r="AE73" s="146">
        <v>496.18</v>
      </c>
      <c r="AF73" s="111">
        <v>530.72400000000005</v>
      </c>
      <c r="AG73" s="331">
        <v>488.22199999999998</v>
      </c>
      <c r="AH73" s="331">
        <v>544.98900000000003</v>
      </c>
      <c r="AI73" s="331">
        <v>586.98599999999999</v>
      </c>
      <c r="AJ73" s="331">
        <v>626.48199999999997</v>
      </c>
    </row>
    <row r="74" spans="1:36" ht="16.5" customHeight="1">
      <c r="A74" s="152" t="s">
        <v>286</v>
      </c>
      <c r="B74" s="153" t="s">
        <v>287</v>
      </c>
      <c r="C74" s="114" t="s">
        <v>288</v>
      </c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>
        <v>997.45699999999999</v>
      </c>
      <c r="R74" s="146">
        <v>1162.3820000000001</v>
      </c>
      <c r="S74" s="146">
        <v>1341.2249999999999</v>
      </c>
      <c r="T74" s="146">
        <v>1207.549</v>
      </c>
      <c r="U74" s="146">
        <v>1358.204</v>
      </c>
      <c r="V74" s="146">
        <v>1276.828</v>
      </c>
      <c r="W74" s="146">
        <v>1211.5350000000001</v>
      </c>
      <c r="X74" s="146">
        <v>1351.6279999999999</v>
      </c>
      <c r="Y74" s="146">
        <v>1392.1</v>
      </c>
      <c r="Z74" s="146">
        <v>1300.135</v>
      </c>
      <c r="AA74" s="146">
        <v>1188.977441</v>
      </c>
      <c r="AB74" s="146">
        <v>1202.7809999999999</v>
      </c>
      <c r="AC74" s="146">
        <v>1167.029</v>
      </c>
      <c r="AD74" s="146">
        <v>1292.124</v>
      </c>
      <c r="AE74" s="146">
        <v>1288.9690000000001</v>
      </c>
      <c r="AF74" s="111">
        <v>2081.4</v>
      </c>
      <c r="AG74" s="331">
        <v>2112.48</v>
      </c>
      <c r="AH74" s="331">
        <v>2316.6</v>
      </c>
      <c r="AI74" s="331">
        <v>2750.4</v>
      </c>
      <c r="AJ74" s="331">
        <v>2912.4</v>
      </c>
    </row>
    <row r="75" spans="1:36" ht="16.5" customHeight="1">
      <c r="A75" s="124" t="s">
        <v>289</v>
      </c>
      <c r="B75" s="125" t="s">
        <v>290</v>
      </c>
      <c r="C75" s="114" t="s">
        <v>291</v>
      </c>
      <c r="D75" s="146">
        <v>49.2</v>
      </c>
      <c r="E75" s="146">
        <v>534.5</v>
      </c>
      <c r="F75" s="146">
        <v>589.6</v>
      </c>
      <c r="G75" s="146">
        <v>649.4</v>
      </c>
      <c r="H75" s="146">
        <v>722</v>
      </c>
      <c r="I75" s="146">
        <v>771.1</v>
      </c>
      <c r="J75" s="146">
        <v>864</v>
      </c>
      <c r="K75" s="146">
        <v>1042.8</v>
      </c>
      <c r="L75" s="146">
        <v>1366.3</v>
      </c>
      <c r="M75" s="146">
        <v>1397.7</v>
      </c>
      <c r="N75" s="146">
        <v>2190</v>
      </c>
      <c r="O75" s="146">
        <v>2426.3000000000002</v>
      </c>
      <c r="P75" s="146">
        <v>2749.8</v>
      </c>
      <c r="Q75" s="146">
        <v>2547.0050000000001</v>
      </c>
      <c r="R75" s="146">
        <v>2332.7069999999999</v>
      </c>
      <c r="S75" s="146">
        <v>2491.23</v>
      </c>
      <c r="T75" s="146">
        <v>2420.9430000000002</v>
      </c>
      <c r="U75" s="146">
        <v>2407.1019999999999</v>
      </c>
      <c r="V75" s="146">
        <v>2426.6999999999998</v>
      </c>
      <c r="W75" s="146">
        <v>2619.9749999999999</v>
      </c>
      <c r="X75" s="146">
        <v>2689.6610000000001</v>
      </c>
      <c r="Y75" s="146">
        <v>2803.0479999999998</v>
      </c>
      <c r="Z75" s="146">
        <v>2830.2080000000001</v>
      </c>
      <c r="AA75" s="146">
        <v>2925.366</v>
      </c>
      <c r="AB75" s="146">
        <v>3204.0659999999998</v>
      </c>
      <c r="AC75" s="146">
        <v>3129.982</v>
      </c>
      <c r="AD75" s="146">
        <v>3484.239</v>
      </c>
      <c r="AE75" s="146">
        <v>3815.5070000000001</v>
      </c>
      <c r="AF75" s="111">
        <v>4290.5649999999996</v>
      </c>
      <c r="AG75" s="331">
        <v>5172.66</v>
      </c>
      <c r="AH75" s="331">
        <v>5694.4629999999997</v>
      </c>
      <c r="AI75" s="331">
        <v>5996.8559999999998</v>
      </c>
      <c r="AJ75" s="331">
        <v>6275.4740000000002</v>
      </c>
    </row>
    <row r="76" spans="1:36" s="132" customFormat="1" ht="16.5" customHeight="1">
      <c r="A76" s="154" t="s">
        <v>185</v>
      </c>
      <c r="B76" s="155" t="s">
        <v>292</v>
      </c>
      <c r="C76" s="105" t="s">
        <v>293</v>
      </c>
      <c r="D76" s="143">
        <v>203.8</v>
      </c>
      <c r="E76" s="143">
        <v>205.8</v>
      </c>
      <c r="F76" s="143">
        <v>266.5</v>
      </c>
      <c r="G76" s="143">
        <v>243.1</v>
      </c>
      <c r="H76" s="143">
        <v>264.10000000000002</v>
      </c>
      <c r="I76" s="143">
        <v>546</v>
      </c>
      <c r="J76" s="143">
        <v>399.2</v>
      </c>
      <c r="K76" s="143">
        <v>565</v>
      </c>
      <c r="L76" s="143">
        <v>912.1</v>
      </c>
      <c r="M76" s="143">
        <v>707.3</v>
      </c>
      <c r="N76" s="143">
        <v>861.5</v>
      </c>
      <c r="O76" s="143">
        <v>788.3</v>
      </c>
      <c r="P76" s="143">
        <v>865.8</v>
      </c>
      <c r="Q76" s="143">
        <v>993.76</v>
      </c>
      <c r="R76" s="143">
        <v>1118.4939999999999</v>
      </c>
      <c r="S76" s="143">
        <v>1024.867</v>
      </c>
      <c r="T76" s="143">
        <v>1275.491</v>
      </c>
      <c r="U76" s="143">
        <v>1129.1210000000001</v>
      </c>
      <c r="V76" s="143">
        <v>1251.135</v>
      </c>
      <c r="W76" s="143">
        <v>1233.1569999999999</v>
      </c>
      <c r="X76" s="143">
        <v>1455.925</v>
      </c>
      <c r="Y76" s="143">
        <v>1381.41</v>
      </c>
      <c r="Z76" s="143">
        <v>1295.6610000000001</v>
      </c>
      <c r="AA76" s="143">
        <v>1622.8030000000001</v>
      </c>
      <c r="AB76" s="143">
        <v>1685.396</v>
      </c>
      <c r="AC76" s="143">
        <v>2791.1010000000001</v>
      </c>
      <c r="AD76" s="143">
        <v>3747.529</v>
      </c>
      <c r="AE76" s="143">
        <v>2340.3580000000002</v>
      </c>
      <c r="AF76" s="106">
        <v>2546.761</v>
      </c>
      <c r="AG76" s="330">
        <v>2685.701</v>
      </c>
      <c r="AH76" s="330">
        <v>4132.3620000000001</v>
      </c>
      <c r="AI76" s="330">
        <v>4890.0590000000002</v>
      </c>
      <c r="AJ76" s="330">
        <v>5581.7889999999998</v>
      </c>
    </row>
    <row r="77" spans="1:36" s="132" customFormat="1" ht="16.5" customHeight="1">
      <c r="A77" s="131" t="s">
        <v>294</v>
      </c>
      <c r="B77" s="122" t="s">
        <v>295</v>
      </c>
      <c r="C77" s="114" t="s">
        <v>296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>
        <v>519.57100000000003</v>
      </c>
      <c r="R77" s="146">
        <v>612.11599999999999</v>
      </c>
      <c r="S77" s="146">
        <v>520.27</v>
      </c>
      <c r="T77" s="146">
        <v>582.13900000000001</v>
      </c>
      <c r="U77" s="146">
        <v>640.31099999999992</v>
      </c>
      <c r="V77" s="146">
        <v>713.40899999999999</v>
      </c>
      <c r="W77" s="146">
        <v>595.96500000000003</v>
      </c>
      <c r="X77" s="146">
        <v>725.07599999999991</v>
      </c>
      <c r="Y77" s="146">
        <v>684.19600000000003</v>
      </c>
      <c r="Z77" s="146">
        <v>601.95900000000006</v>
      </c>
      <c r="AA77" s="146">
        <v>763.63699999999994</v>
      </c>
      <c r="AB77" s="146">
        <v>750.226</v>
      </c>
      <c r="AC77" s="146">
        <v>877.39200000000005</v>
      </c>
      <c r="AD77" s="146">
        <v>964.92200000000003</v>
      </c>
      <c r="AE77" s="146">
        <v>916.49400000000003</v>
      </c>
      <c r="AF77" s="111">
        <v>945.83399999999995</v>
      </c>
      <c r="AG77" s="331">
        <v>845.43399999999997</v>
      </c>
      <c r="AH77" s="331">
        <v>980.96299999999997</v>
      </c>
      <c r="AI77" s="331">
        <v>1214.645</v>
      </c>
      <c r="AJ77" s="331">
        <v>1341.07</v>
      </c>
    </row>
    <row r="78" spans="1:36" s="132" customFormat="1" ht="16.5" customHeight="1">
      <c r="A78" s="274" t="s">
        <v>481</v>
      </c>
      <c r="B78" s="122"/>
      <c r="C78" s="114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>
        <v>0</v>
      </c>
      <c r="R78" s="146">
        <v>0</v>
      </c>
      <c r="S78" s="146">
        <v>0</v>
      </c>
      <c r="T78" s="146">
        <v>0</v>
      </c>
      <c r="U78" s="146">
        <v>0</v>
      </c>
      <c r="V78" s="146">
        <v>0</v>
      </c>
      <c r="W78" s="146">
        <v>0</v>
      </c>
      <c r="X78" s="146">
        <v>0</v>
      </c>
      <c r="Y78" s="146">
        <v>360.66</v>
      </c>
      <c r="Z78" s="146">
        <v>374.71300000000002</v>
      </c>
      <c r="AA78" s="146">
        <v>435.49</v>
      </c>
      <c r="AB78" s="146">
        <v>490.98200000000003</v>
      </c>
      <c r="AC78" s="146">
        <v>574.47699999999998</v>
      </c>
      <c r="AD78" s="146">
        <v>601.55600000000004</v>
      </c>
      <c r="AE78" s="146">
        <v>637.78899999999999</v>
      </c>
      <c r="AF78" s="111">
        <v>773.75099999999998</v>
      </c>
      <c r="AG78" s="331">
        <v>807.26300000000003</v>
      </c>
      <c r="AH78" s="331">
        <v>979.53899999999999</v>
      </c>
      <c r="AI78" s="331">
        <v>1023.052</v>
      </c>
      <c r="AJ78" s="331">
        <v>1235.2149999999999</v>
      </c>
    </row>
    <row r="79" spans="1:36" s="132" customFormat="1" ht="16.5" customHeight="1">
      <c r="A79" s="131" t="s">
        <v>297</v>
      </c>
      <c r="B79" s="122" t="s">
        <v>298</v>
      </c>
      <c r="C79" s="114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>
        <v>49.18</v>
      </c>
      <c r="R79" s="146">
        <v>55.18</v>
      </c>
      <c r="S79" s="146">
        <v>44.145000000000003</v>
      </c>
      <c r="T79" s="146">
        <v>41.97</v>
      </c>
      <c r="U79" s="146">
        <v>44.695</v>
      </c>
      <c r="V79" s="146">
        <v>46.707000000000001</v>
      </c>
      <c r="W79" s="146">
        <v>52.192999999999998</v>
      </c>
      <c r="X79" s="146">
        <v>56.970000000000006</v>
      </c>
      <c r="Y79" s="146">
        <v>61.631</v>
      </c>
      <c r="Z79" s="146">
        <v>63.429000000000002</v>
      </c>
      <c r="AA79" s="146">
        <v>68.343044000000006</v>
      </c>
      <c r="AB79" s="146">
        <v>73.070999999999998</v>
      </c>
      <c r="AC79" s="146">
        <v>53.392000000000003</v>
      </c>
      <c r="AD79" s="146">
        <v>87.19</v>
      </c>
      <c r="AE79" s="146">
        <v>87.992999999999995</v>
      </c>
      <c r="AF79" s="111">
        <v>100.87</v>
      </c>
      <c r="AG79" s="331">
        <v>106.491</v>
      </c>
      <c r="AH79" s="331">
        <v>111.60299999999999</v>
      </c>
      <c r="AI79" s="331">
        <v>124.81100000000001</v>
      </c>
      <c r="AJ79" s="331">
        <v>131.63399999999999</v>
      </c>
    </row>
    <row r="80" spans="1:36" s="132" customFormat="1" ht="16.5" customHeight="1">
      <c r="A80" s="141" t="s">
        <v>299</v>
      </c>
      <c r="B80" s="142" t="s">
        <v>300</v>
      </c>
      <c r="C80" s="105"/>
      <c r="D80" s="143">
        <f>D81+D85</f>
        <v>1722.9</v>
      </c>
      <c r="E80" s="143">
        <f t="shared" ref="E80:P80" si="13">E81+E85</f>
        <v>2477.3000000000002</v>
      </c>
      <c r="F80" s="143">
        <f t="shared" si="13"/>
        <v>1989</v>
      </c>
      <c r="G80" s="143">
        <f t="shared" si="13"/>
        <v>1903.3999999999999</v>
      </c>
      <c r="H80" s="143">
        <f t="shared" si="13"/>
        <v>2648.7000000000003</v>
      </c>
      <c r="I80" s="143">
        <f t="shared" si="13"/>
        <v>4322</v>
      </c>
      <c r="J80" s="143">
        <f t="shared" si="13"/>
        <v>2378.8000000000002</v>
      </c>
      <c r="K80" s="143">
        <f t="shared" si="13"/>
        <v>2864.7</v>
      </c>
      <c r="L80" s="143">
        <f t="shared" si="13"/>
        <v>1731</v>
      </c>
      <c r="M80" s="143">
        <f t="shared" si="13"/>
        <v>1607.1</v>
      </c>
      <c r="N80" s="143">
        <f t="shared" si="13"/>
        <v>2540</v>
      </c>
      <c r="O80" s="143">
        <f t="shared" si="13"/>
        <v>2569.6</v>
      </c>
      <c r="P80" s="143">
        <f t="shared" si="13"/>
        <v>2402.5</v>
      </c>
      <c r="Q80" s="143">
        <v>2924.2380000000003</v>
      </c>
      <c r="R80" s="143">
        <v>3733.971</v>
      </c>
      <c r="S80" s="143">
        <v>3108.5670000000005</v>
      </c>
      <c r="T80" s="143">
        <v>3257.7049999999999</v>
      </c>
      <c r="U80" s="143">
        <v>2861.91</v>
      </c>
      <c r="V80" s="143">
        <v>2991.645</v>
      </c>
      <c r="W80" s="143">
        <v>3642.7150000000001</v>
      </c>
      <c r="X80" s="143">
        <v>5884.75</v>
      </c>
      <c r="Y80" s="143">
        <v>3333.5540000000001</v>
      </c>
      <c r="Z80" s="143">
        <v>3096.7249999999999</v>
      </c>
      <c r="AA80" s="143">
        <v>3725.2509999999997</v>
      </c>
      <c r="AB80" s="143">
        <v>3832.12</v>
      </c>
      <c r="AC80" s="143">
        <v>4077.1180000000004</v>
      </c>
      <c r="AD80" s="143">
        <v>3795.848</v>
      </c>
      <c r="AE80" s="143">
        <v>4290.7150000000001</v>
      </c>
      <c r="AF80" s="106">
        <v>6660.3729999999996</v>
      </c>
      <c r="AG80" s="330">
        <v>5268.3159999999998</v>
      </c>
      <c r="AH80" s="330">
        <v>7013.6220000000003</v>
      </c>
      <c r="AI80" s="330">
        <v>6047.8079999999991</v>
      </c>
      <c r="AJ80" s="330">
        <v>5810.357</v>
      </c>
    </row>
    <row r="81" spans="1:36" ht="16.5" customHeight="1">
      <c r="A81" s="126" t="s">
        <v>301</v>
      </c>
      <c r="B81" s="127" t="s">
        <v>302</v>
      </c>
      <c r="C81" s="130" t="s">
        <v>303</v>
      </c>
      <c r="D81" s="146">
        <f>SUM(D82:D84)</f>
        <v>1219.3</v>
      </c>
      <c r="E81" s="146">
        <f t="shared" ref="E81:P81" si="14">SUM(E82:E84)</f>
        <v>1153.5</v>
      </c>
      <c r="F81" s="146">
        <f t="shared" si="14"/>
        <v>1634.2</v>
      </c>
      <c r="G81" s="146">
        <f t="shared" si="14"/>
        <v>1265.3999999999999</v>
      </c>
      <c r="H81" s="146">
        <f t="shared" si="14"/>
        <v>1001.8000000000001</v>
      </c>
      <c r="I81" s="146">
        <f t="shared" si="14"/>
        <v>1137.8</v>
      </c>
      <c r="J81" s="146">
        <f t="shared" si="14"/>
        <v>1392.8</v>
      </c>
      <c r="K81" s="146">
        <f t="shared" si="14"/>
        <v>1564.1000000000001</v>
      </c>
      <c r="L81" s="146">
        <f t="shared" si="14"/>
        <v>1296</v>
      </c>
      <c r="M81" s="146">
        <f t="shared" si="14"/>
        <v>1359.3999999999999</v>
      </c>
      <c r="N81" s="146">
        <f t="shared" si="14"/>
        <v>1783.2</v>
      </c>
      <c r="O81" s="146">
        <f t="shared" si="14"/>
        <v>2113.6</v>
      </c>
      <c r="P81" s="146">
        <f t="shared" si="14"/>
        <v>2008.4</v>
      </c>
      <c r="Q81" s="146">
        <v>2292.7620000000002</v>
      </c>
      <c r="R81" s="146">
        <v>2626.433</v>
      </c>
      <c r="S81" s="146">
        <v>2634.1380000000004</v>
      </c>
      <c r="T81" s="146">
        <v>2715.1669999999999</v>
      </c>
      <c r="U81" s="146">
        <v>2459.076</v>
      </c>
      <c r="V81" s="146">
        <v>2611.9169999999999</v>
      </c>
      <c r="W81" s="146">
        <v>3251.067</v>
      </c>
      <c r="X81" s="146">
        <v>5321.6940000000004</v>
      </c>
      <c r="Y81" s="146">
        <v>2993.9589999999998</v>
      </c>
      <c r="Z81" s="146">
        <v>2829.58</v>
      </c>
      <c r="AA81" s="146">
        <v>3414.7069999999999</v>
      </c>
      <c r="AB81" s="146">
        <v>3467.1089999999999</v>
      </c>
      <c r="AC81" s="146">
        <v>3346.5280000000002</v>
      </c>
      <c r="AD81" s="146">
        <v>3150.9580000000001</v>
      </c>
      <c r="AE81" s="146">
        <v>3440.5419999999999</v>
      </c>
      <c r="AF81" s="111">
        <v>4575.5739999999996</v>
      </c>
      <c r="AG81" s="331">
        <v>4697.9129999999996</v>
      </c>
      <c r="AH81" s="331">
        <v>6028.5390000000007</v>
      </c>
      <c r="AI81" s="331">
        <v>5251.0499999999993</v>
      </c>
      <c r="AJ81" s="331">
        <v>5118.8419999999996</v>
      </c>
    </row>
    <row r="82" spans="1:36" ht="16.5" customHeight="1">
      <c r="A82" s="124" t="s">
        <v>304</v>
      </c>
      <c r="B82" s="125" t="s">
        <v>305</v>
      </c>
      <c r="C82" s="130" t="s">
        <v>306</v>
      </c>
      <c r="D82" s="146">
        <v>647.9</v>
      </c>
      <c r="E82" s="146">
        <v>1041.4000000000001</v>
      </c>
      <c r="F82" s="146">
        <v>1522.2</v>
      </c>
      <c r="G82" s="146">
        <v>1281.5999999999999</v>
      </c>
      <c r="H82" s="146">
        <v>1057.7</v>
      </c>
      <c r="I82" s="146">
        <v>1154.0999999999999</v>
      </c>
      <c r="J82" s="146">
        <v>1348.6</v>
      </c>
      <c r="K82" s="146">
        <v>1524.5</v>
      </c>
      <c r="L82" s="146">
        <v>1309.9000000000001</v>
      </c>
      <c r="M82" s="146">
        <v>1357</v>
      </c>
      <c r="N82" s="146">
        <v>1745.4</v>
      </c>
      <c r="O82" s="146">
        <v>2156.6999999999998</v>
      </c>
      <c r="P82" s="146">
        <v>2017.8</v>
      </c>
      <c r="Q82" s="146">
        <v>2374.0949999999998</v>
      </c>
      <c r="R82" s="146">
        <v>2540.3310000000001</v>
      </c>
      <c r="S82" s="146">
        <v>2513.2080000000001</v>
      </c>
      <c r="T82" s="146">
        <v>2687.9119999999998</v>
      </c>
      <c r="U82" s="146">
        <v>2411.357</v>
      </c>
      <c r="V82" s="146">
        <v>2532.4520000000002</v>
      </c>
      <c r="W82" s="146">
        <v>3157.8049999999998</v>
      </c>
      <c r="X82" s="146">
        <v>5188.4840000000004</v>
      </c>
      <c r="Y82" s="146">
        <v>2782.8159999999998</v>
      </c>
      <c r="Z82" s="146">
        <v>2866.875</v>
      </c>
      <c r="AA82" s="146">
        <v>3370.74</v>
      </c>
      <c r="AB82" s="146">
        <v>3388.4740000000002</v>
      </c>
      <c r="AC82" s="146">
        <v>3208.5889999999999</v>
      </c>
      <c r="AD82" s="146">
        <v>3065.3629999999998</v>
      </c>
      <c r="AE82" s="146">
        <v>3374.6579999999999</v>
      </c>
      <c r="AF82" s="111">
        <v>4375.1819999999998</v>
      </c>
      <c r="AG82" s="331">
        <v>4633.5789999999997</v>
      </c>
      <c r="AH82" s="331">
        <v>5922.8140000000003</v>
      </c>
      <c r="AI82" s="331">
        <v>5182.1099999999997</v>
      </c>
      <c r="AJ82" s="331">
        <v>5049.8220000000001</v>
      </c>
    </row>
    <row r="83" spans="1:36" ht="16.5" customHeight="1">
      <c r="A83" s="124" t="s">
        <v>307</v>
      </c>
      <c r="B83" s="125" t="s">
        <v>308</v>
      </c>
      <c r="C83" s="130" t="s">
        <v>309</v>
      </c>
      <c r="D83" s="111">
        <v>15.9</v>
      </c>
      <c r="E83" s="111">
        <v>18.8</v>
      </c>
      <c r="F83" s="111">
        <v>43.3</v>
      </c>
      <c r="G83" s="111">
        <v>47.5</v>
      </c>
      <c r="H83" s="111">
        <v>-65.599999999999994</v>
      </c>
      <c r="I83" s="111">
        <v>-4.8</v>
      </c>
      <c r="J83" s="111">
        <v>70.400000000000006</v>
      </c>
      <c r="K83" s="111">
        <v>68.900000000000006</v>
      </c>
      <c r="L83" s="111">
        <v>44.1</v>
      </c>
      <c r="M83" s="111">
        <v>57.6</v>
      </c>
      <c r="N83" s="111">
        <v>99.2</v>
      </c>
      <c r="O83" s="111">
        <v>-0.1</v>
      </c>
      <c r="P83" s="111">
        <v>127.7</v>
      </c>
      <c r="Q83" s="146">
        <v>105.166</v>
      </c>
      <c r="R83" s="146">
        <v>56.747</v>
      </c>
      <c r="S83" s="146">
        <v>80.034000000000006</v>
      </c>
      <c r="T83" s="146">
        <v>-0.629</v>
      </c>
      <c r="U83" s="146">
        <v>13.73</v>
      </c>
      <c r="V83" s="146">
        <v>49.66</v>
      </c>
      <c r="W83" s="146">
        <v>54.637</v>
      </c>
      <c r="X83" s="146">
        <v>-2.5710000000000002</v>
      </c>
      <c r="Y83" s="146">
        <v>20.757000000000001</v>
      </c>
      <c r="Z83" s="146">
        <v>-89.512</v>
      </c>
      <c r="AA83" s="146">
        <v>21.244</v>
      </c>
      <c r="AB83" s="146">
        <v>5.2670000000000003</v>
      </c>
      <c r="AC83" s="146">
        <v>136.876</v>
      </c>
      <c r="AD83" s="146">
        <v>99.462999999999994</v>
      </c>
      <c r="AE83" s="146">
        <v>38.840000000000003</v>
      </c>
      <c r="AF83" s="111">
        <v>149.49</v>
      </c>
      <c r="AG83" s="331">
        <v>111.23099999999999</v>
      </c>
      <c r="AH83" s="331">
        <v>97.02</v>
      </c>
      <c r="AI83" s="331">
        <v>106.57</v>
      </c>
      <c r="AJ83" s="331">
        <v>100.075</v>
      </c>
    </row>
    <row r="84" spans="1:36" ht="16.5" customHeight="1">
      <c r="A84" s="124" t="s">
        <v>310</v>
      </c>
      <c r="B84" s="125" t="s">
        <v>311</v>
      </c>
      <c r="C84" s="130" t="s">
        <v>312</v>
      </c>
      <c r="D84" s="146">
        <v>555.5</v>
      </c>
      <c r="E84" s="146">
        <v>93.3</v>
      </c>
      <c r="F84" s="146">
        <v>68.7</v>
      </c>
      <c r="G84" s="146">
        <v>-63.7</v>
      </c>
      <c r="H84" s="146">
        <v>9.6999999999999993</v>
      </c>
      <c r="I84" s="146">
        <v>-11.5</v>
      </c>
      <c r="J84" s="146">
        <v>-26.2</v>
      </c>
      <c r="K84" s="146">
        <v>-29.3</v>
      </c>
      <c r="L84" s="146">
        <v>-58</v>
      </c>
      <c r="M84" s="146">
        <v>-55.2</v>
      </c>
      <c r="N84" s="146">
        <v>-61.4</v>
      </c>
      <c r="O84" s="146">
        <v>-43</v>
      </c>
      <c r="P84" s="146">
        <v>-137.1</v>
      </c>
      <c r="Q84" s="146">
        <v>-186.499</v>
      </c>
      <c r="R84" s="146">
        <v>29.355</v>
      </c>
      <c r="S84" s="146">
        <v>40.896000000000001</v>
      </c>
      <c r="T84" s="146">
        <v>27.884</v>
      </c>
      <c r="U84" s="146">
        <v>33.988999999999997</v>
      </c>
      <c r="V84" s="146">
        <v>29.805</v>
      </c>
      <c r="W84" s="146">
        <v>38.625</v>
      </c>
      <c r="X84" s="146">
        <v>135.78100000000001</v>
      </c>
      <c r="Y84" s="146">
        <v>190.386</v>
      </c>
      <c r="Z84" s="146">
        <v>52.216999999999999</v>
      </c>
      <c r="AA84" s="146">
        <v>22.722999999999999</v>
      </c>
      <c r="AB84" s="146">
        <v>73.367999999999995</v>
      </c>
      <c r="AC84" s="146">
        <v>1.0629999999999999</v>
      </c>
      <c r="AD84" s="146">
        <v>-13.868</v>
      </c>
      <c r="AE84" s="146">
        <v>27.044</v>
      </c>
      <c r="AF84" s="111">
        <v>50.902000000000001</v>
      </c>
      <c r="AG84" s="331">
        <v>-46.896999999999998</v>
      </c>
      <c r="AH84" s="331">
        <v>8.7050000000000001</v>
      </c>
      <c r="AI84" s="331">
        <v>-37.630000000000003</v>
      </c>
      <c r="AJ84" s="331">
        <v>-31.055</v>
      </c>
    </row>
    <row r="85" spans="1:36" ht="16.5" customHeight="1">
      <c r="A85" s="126" t="s">
        <v>188</v>
      </c>
      <c r="B85" s="127" t="s">
        <v>313</v>
      </c>
      <c r="C85" s="286" t="s">
        <v>314</v>
      </c>
      <c r="D85" s="311">
        <v>503.6</v>
      </c>
      <c r="E85" s="311">
        <v>1323.8</v>
      </c>
      <c r="F85" s="311">
        <v>354.8</v>
      </c>
      <c r="G85" s="311">
        <v>638</v>
      </c>
      <c r="H85" s="311">
        <v>1646.9</v>
      </c>
      <c r="I85" s="311">
        <v>3184.2</v>
      </c>
      <c r="J85" s="311">
        <v>986</v>
      </c>
      <c r="K85" s="311">
        <v>1300.5999999999999</v>
      </c>
      <c r="L85" s="311">
        <v>435</v>
      </c>
      <c r="M85" s="311">
        <v>247.7</v>
      </c>
      <c r="N85" s="311">
        <v>756.8</v>
      </c>
      <c r="O85" s="311">
        <v>456</v>
      </c>
      <c r="P85" s="311">
        <v>394.1</v>
      </c>
      <c r="Q85" s="146">
        <v>631.476</v>
      </c>
      <c r="R85" s="146">
        <v>1107.538</v>
      </c>
      <c r="S85" s="146">
        <v>474.42899999999997</v>
      </c>
      <c r="T85" s="146">
        <v>542.53800000000001</v>
      </c>
      <c r="U85" s="146">
        <v>402.834</v>
      </c>
      <c r="V85" s="146">
        <v>379.72800000000001</v>
      </c>
      <c r="W85" s="146">
        <v>391.64800000000002</v>
      </c>
      <c r="X85" s="146">
        <v>563.05600000000004</v>
      </c>
      <c r="Y85" s="146">
        <v>339.59500000000003</v>
      </c>
      <c r="Z85" s="146">
        <v>267.14499999999998</v>
      </c>
      <c r="AA85" s="146">
        <v>310.54399999999998</v>
      </c>
      <c r="AB85" s="146">
        <v>365.01100000000002</v>
      </c>
      <c r="AC85" s="146">
        <v>730.59</v>
      </c>
      <c r="AD85" s="146">
        <v>644.89</v>
      </c>
      <c r="AE85" s="146">
        <v>850.173</v>
      </c>
      <c r="AF85" s="111">
        <v>2084.799</v>
      </c>
      <c r="AG85" s="331">
        <v>570.40300000000002</v>
      </c>
      <c r="AH85" s="331">
        <v>985.08299999999997</v>
      </c>
      <c r="AI85" s="331">
        <v>796.75800000000004</v>
      </c>
      <c r="AJ85" s="331">
        <v>691.51499999999999</v>
      </c>
    </row>
    <row r="86" spans="1:36" ht="16.5" customHeight="1">
      <c r="A86" s="156" t="s">
        <v>315</v>
      </c>
      <c r="B86" s="156" t="s">
        <v>316</v>
      </c>
      <c r="C86" s="105" t="s">
        <v>317</v>
      </c>
      <c r="D86" s="143">
        <f>D3-D41</f>
        <v>-686.85927770032504</v>
      </c>
      <c r="E86" s="143">
        <f t="shared" ref="E86:P86" si="15">E3-E41</f>
        <v>-2162.6000000000004</v>
      </c>
      <c r="F86" s="143">
        <f t="shared" si="15"/>
        <v>-1532.5</v>
      </c>
      <c r="G86" s="143">
        <f t="shared" si="15"/>
        <v>-1413.6000000000022</v>
      </c>
      <c r="H86" s="143">
        <f t="shared" si="15"/>
        <v>-2050.3000000000011</v>
      </c>
      <c r="I86" s="143">
        <f t="shared" si="15"/>
        <v>-3999.2000000000007</v>
      </c>
      <c r="J86" s="143">
        <f t="shared" si="15"/>
        <v>-2481.5</v>
      </c>
      <c r="K86" s="143">
        <f t="shared" si="15"/>
        <v>-3068.7000000000025</v>
      </c>
      <c r="L86" s="143">
        <f t="shared" si="15"/>
        <v>-1294.2999999999956</v>
      </c>
      <c r="M86" s="143">
        <f t="shared" si="15"/>
        <v>-1068.3999999999942</v>
      </c>
      <c r="N86" s="143">
        <f t="shared" si="15"/>
        <v>-1451.2000000000007</v>
      </c>
      <c r="O86" s="143">
        <f t="shared" si="15"/>
        <v>-2016.7999999999993</v>
      </c>
      <c r="P86" s="143">
        <f t="shared" si="15"/>
        <v>-1295.0000000000036</v>
      </c>
      <c r="Q86" s="157">
        <f t="shared" ref="Q86:R86" si="16">Q3-Q41</f>
        <v>-1741.8999999999978</v>
      </c>
      <c r="R86" s="157">
        <f t="shared" si="16"/>
        <v>-5242.6189999999951</v>
      </c>
      <c r="S86" s="157">
        <f t="shared" ref="S86:AG86" si="17">S3-S41</f>
        <v>-5116.2969999999987</v>
      </c>
      <c r="T86" s="157">
        <f t="shared" si="17"/>
        <v>-3119.8600000000042</v>
      </c>
      <c r="U86" s="157">
        <f t="shared" si="17"/>
        <v>-3219.1189999999988</v>
      </c>
      <c r="V86" s="157">
        <f t="shared" si="17"/>
        <v>-2135.7309999999998</v>
      </c>
      <c r="W86" s="157">
        <f t="shared" si="17"/>
        <v>-2484.5109999999986</v>
      </c>
      <c r="X86" s="157">
        <f t="shared" si="17"/>
        <v>-2236.1349999999948</v>
      </c>
      <c r="Y86" s="157">
        <f t="shared" si="17"/>
        <v>-2116.8860000000022</v>
      </c>
      <c r="Z86" s="157">
        <f t="shared" si="17"/>
        <v>-836.56800000000658</v>
      </c>
      <c r="AA86" s="157">
        <f t="shared" si="17"/>
        <v>-908.1710000000021</v>
      </c>
      <c r="AB86" s="157">
        <f t="shared" si="17"/>
        <v>-1139.3399999999965</v>
      </c>
      <c r="AC86" s="157">
        <f t="shared" si="17"/>
        <v>-4995.135000000002</v>
      </c>
      <c r="AD86" s="157">
        <f t="shared" si="17"/>
        <v>-5187.1559999999954</v>
      </c>
      <c r="AE86" s="157">
        <f t="shared" si="17"/>
        <v>-1837.6750000000102</v>
      </c>
      <c r="AF86" s="417">
        <f>AF3-AF41</f>
        <v>-6399.4389999999985</v>
      </c>
      <c r="AG86" s="333">
        <f t="shared" si="17"/>
        <v>-7590.6599999999962</v>
      </c>
      <c r="AH86" s="333">
        <f t="shared" ref="AH86:AI86" si="18">AH3-AH41</f>
        <v>-6603.34399999999</v>
      </c>
      <c r="AI86" s="333">
        <f t="shared" si="18"/>
        <v>-6128.3859999999986</v>
      </c>
      <c r="AJ86" s="333">
        <f t="shared" ref="AJ86" si="19">AJ3-AJ41</f>
        <v>-7408.5120000000024</v>
      </c>
    </row>
    <row r="87" spans="1:36" ht="16.5" customHeight="1">
      <c r="A87" s="158" t="s">
        <v>318</v>
      </c>
      <c r="B87" s="158" t="s">
        <v>319</v>
      </c>
      <c r="C87" s="159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1"/>
      <c r="W87" s="160"/>
      <c r="X87" s="160"/>
      <c r="Y87" s="160"/>
      <c r="Z87" s="160"/>
      <c r="AA87" s="160"/>
      <c r="AB87" s="160"/>
      <c r="AC87" s="160"/>
      <c r="AD87" s="160"/>
      <c r="AE87" s="160"/>
      <c r="AF87" s="418"/>
      <c r="AG87" s="429">
        <v>-6.6999986302107573E-5</v>
      </c>
      <c r="AH87" s="429">
        <v>0</v>
      </c>
      <c r="AI87" s="429">
        <v>648.70266850342864</v>
      </c>
      <c r="AJ87" s="429">
        <v>2847.6327354383016</v>
      </c>
    </row>
    <row r="88" spans="1:36" ht="16.5" customHeight="1">
      <c r="A88" s="162" t="s">
        <v>320</v>
      </c>
      <c r="B88" s="162" t="s">
        <v>321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06"/>
      <c r="Y88" s="143"/>
      <c r="Z88" s="143"/>
      <c r="AA88" s="143"/>
      <c r="AB88" s="143"/>
      <c r="AC88" s="143"/>
      <c r="AD88" s="143"/>
      <c r="AE88" s="143"/>
      <c r="AF88" s="106"/>
      <c r="AG88" s="330">
        <f>AG86+AG87</f>
        <v>-7590.6600669999825</v>
      </c>
      <c r="AH88" s="330">
        <f>AH86+AH87</f>
        <v>-6603.34399999999</v>
      </c>
      <c r="AI88" s="330">
        <f>AI86+AI87</f>
        <v>-5479.6833314965697</v>
      </c>
      <c r="AJ88" s="330">
        <f>AJ86+AJ87</f>
        <v>-4560.8792645617013</v>
      </c>
    </row>
    <row r="89" spans="1:36" ht="16.5" customHeight="1">
      <c r="A89" s="158" t="s">
        <v>322</v>
      </c>
      <c r="B89" s="158" t="s">
        <v>323</v>
      </c>
      <c r="C89" s="159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9"/>
      <c r="Z89" s="369"/>
      <c r="AA89" s="370"/>
      <c r="AB89" s="370"/>
      <c r="AC89" s="370"/>
      <c r="AD89" s="370"/>
      <c r="AE89" s="370"/>
      <c r="AF89" s="369"/>
      <c r="AG89" s="371">
        <f>AG88/'1. Základné ukazovatele'!AJ17*100</f>
        <v>-5.7803779010681104</v>
      </c>
      <c r="AH89" s="371">
        <f>AH88/'1. Základné ukazovatele'!AK17*100</f>
        <v>-4.7159261346066579</v>
      </c>
      <c r="AI89" s="371">
        <f>AI88/'1. Základné ukazovatele'!AL17*100</f>
        <v>-3.7167423272989772</v>
      </c>
      <c r="AJ89" s="371">
        <f>AJ88/'1. Základné ukazovatele'!AM17*100</f>
        <v>-2.995064679019305</v>
      </c>
    </row>
    <row r="90" spans="1:36" ht="16.5" customHeight="1">
      <c r="A90" s="372"/>
      <c r="B90" s="372"/>
      <c r="C90" s="373"/>
      <c r="D90" s="374"/>
      <c r="E90" s="374"/>
      <c r="F90" s="374"/>
      <c r="G90" s="374"/>
      <c r="H90" s="374"/>
      <c r="I90" s="374"/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  <c r="AA90" s="374"/>
      <c r="AB90" s="374"/>
      <c r="AC90" s="374"/>
      <c r="AD90" s="374"/>
      <c r="AE90" s="374"/>
      <c r="AF90" s="374"/>
      <c r="AG90" s="374"/>
      <c r="AH90" s="374"/>
      <c r="AI90" s="111"/>
      <c r="AJ90" s="374"/>
    </row>
    <row r="91" spans="1:36" ht="16.5" customHeight="1">
      <c r="A91" s="278" t="s">
        <v>609</v>
      </c>
      <c r="B91" s="278"/>
    </row>
    <row r="92" spans="1:36" ht="16.5" customHeight="1">
      <c r="A92" s="163" t="s">
        <v>324</v>
      </c>
      <c r="B92" s="163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W92" s="164"/>
      <c r="X92" s="164"/>
      <c r="Y92" s="164"/>
    </row>
    <row r="93" spans="1:36" ht="16.5" customHeight="1">
      <c r="A93" s="163" t="s">
        <v>608</v>
      </c>
      <c r="B93" s="163"/>
    </row>
    <row r="94" spans="1:36" ht="16.5" customHeight="1">
      <c r="A94" s="163" t="s">
        <v>325</v>
      </c>
    </row>
    <row r="99" spans="4:8" ht="16.5" customHeight="1">
      <c r="D99" s="165"/>
      <c r="E99" s="165"/>
      <c r="F99" s="165"/>
      <c r="G99" s="165"/>
      <c r="H99" s="165"/>
    </row>
    <row r="100" spans="4:8" ht="16.5" customHeight="1">
      <c r="E100" s="144"/>
      <c r="F100" s="144"/>
      <c r="G100" s="144"/>
      <c r="H100" s="144"/>
    </row>
    <row r="101" spans="4:8" ht="16.5" customHeight="1">
      <c r="E101" s="144"/>
      <c r="F101" s="144"/>
      <c r="G101" s="144"/>
      <c r="H101" s="144"/>
    </row>
    <row r="103" spans="4:8" ht="16.5" customHeight="1">
      <c r="E103" s="144"/>
      <c r="F103" s="144"/>
      <c r="G103" s="144"/>
      <c r="H103" s="144"/>
    </row>
    <row r="105" spans="4:8" ht="16.5" customHeight="1">
      <c r="D105" s="165"/>
      <c r="F105" s="165"/>
      <c r="G105" s="165"/>
      <c r="H105" s="165"/>
    </row>
    <row r="106" spans="4:8" ht="16.5" customHeight="1">
      <c r="F106" s="166"/>
      <c r="G106" s="166"/>
      <c r="H106" s="166"/>
    </row>
    <row r="107" spans="4:8" ht="16.5" customHeight="1">
      <c r="F107" s="166"/>
      <c r="G107" s="166"/>
      <c r="H107" s="166"/>
    </row>
    <row r="109" spans="4:8" ht="16.5" customHeight="1">
      <c r="F109" s="166"/>
      <c r="G109" s="166"/>
      <c r="H109" s="166"/>
    </row>
  </sheetData>
  <phoneticPr fontId="58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K80"/>
  <sheetViews>
    <sheetView showGridLines="0" workbookViewId="0">
      <pane xSplit="3" ySplit="2" topLeftCell="Z3" activePane="bottomRight" state="frozen"/>
      <selection activeCell="A21" sqref="A21"/>
      <selection pane="topRight" activeCell="A21" sqref="A21"/>
      <selection pane="bottomLeft" activeCell="A21" sqref="A21"/>
      <selection pane="bottomRight"/>
    </sheetView>
  </sheetViews>
  <sheetFormatPr defaultColWidth="8.85546875" defaultRowHeight="16.5" customHeight="1"/>
  <cols>
    <col min="1" max="2" width="48.42578125" style="97" customWidth="1"/>
    <col min="3" max="3" width="17.5703125" style="97" customWidth="1"/>
    <col min="4" max="20" width="8.85546875" style="97"/>
    <col min="21" max="31" width="9.42578125" style="97" customWidth="1"/>
    <col min="32" max="16384" width="8.85546875" style="97"/>
  </cols>
  <sheetData>
    <row r="1" spans="1:36" ht="16.5" customHeight="1">
      <c r="A1" s="98" t="s">
        <v>13</v>
      </c>
      <c r="B1" s="98" t="s">
        <v>326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</row>
    <row r="2" spans="1:36" ht="16.5" customHeight="1">
      <c r="A2" s="99"/>
      <c r="B2" s="99"/>
      <c r="C2" s="99"/>
      <c r="D2" s="100">
        <v>1995</v>
      </c>
      <c r="E2" s="100">
        <v>1996</v>
      </c>
      <c r="F2" s="100">
        <v>1997</v>
      </c>
      <c r="G2" s="100">
        <v>1998</v>
      </c>
      <c r="H2" s="100">
        <v>1999</v>
      </c>
      <c r="I2" s="100">
        <v>2000</v>
      </c>
      <c r="J2" s="100">
        <v>2001</v>
      </c>
      <c r="K2" s="100">
        <v>2002</v>
      </c>
      <c r="L2" s="100">
        <v>2003</v>
      </c>
      <c r="M2" s="100">
        <v>2004</v>
      </c>
      <c r="N2" s="100">
        <v>2005</v>
      </c>
      <c r="O2" s="100">
        <v>2006</v>
      </c>
      <c r="P2" s="100">
        <v>2007</v>
      </c>
      <c r="Q2" s="100">
        <v>2008</v>
      </c>
      <c r="R2" s="100">
        <v>2009</v>
      </c>
      <c r="S2" s="100">
        <v>2010</v>
      </c>
      <c r="T2" s="168">
        <v>2011</v>
      </c>
      <c r="U2" s="168">
        <v>2012</v>
      </c>
      <c r="V2" s="168">
        <v>2013</v>
      </c>
      <c r="W2" s="169">
        <v>2014</v>
      </c>
      <c r="X2" s="168">
        <v>2015</v>
      </c>
      <c r="Y2" s="168">
        <v>2016</v>
      </c>
      <c r="Z2" s="168">
        <v>2017</v>
      </c>
      <c r="AA2" s="168">
        <v>2018</v>
      </c>
      <c r="AB2" s="168">
        <v>2019</v>
      </c>
      <c r="AC2" s="168">
        <v>2020</v>
      </c>
      <c r="AD2" s="168">
        <v>2021</v>
      </c>
      <c r="AE2" s="168">
        <v>2022</v>
      </c>
      <c r="AF2" s="168">
        <v>2023</v>
      </c>
      <c r="AG2" s="337">
        <v>2024</v>
      </c>
      <c r="AH2" s="337">
        <v>2025</v>
      </c>
      <c r="AI2" s="337">
        <v>2026</v>
      </c>
      <c r="AJ2" s="337">
        <v>2027</v>
      </c>
    </row>
    <row r="3" spans="1:36" ht="16.5" customHeight="1">
      <c r="A3" s="101" t="s">
        <v>100</v>
      </c>
      <c r="B3" s="101" t="s">
        <v>101</v>
      </c>
      <c r="C3" s="102" t="s">
        <v>102</v>
      </c>
      <c r="D3" s="170">
        <f>IF(ISBLANK('3a. Príjmy a výdavky VS'!D3),"",'3a. Príjmy a výdavky VS'!D3/'1. Základné ukazovatele'!G$17*100)</f>
        <v>57.164206024065344</v>
      </c>
      <c r="E3" s="170">
        <f>IF(ISBLANK('3a. Príjmy a výdavky VS'!E3),"",'3a. Príjmy a výdavky VS'!E3/'1. Základné ukazovatele'!H$17*100)</f>
        <v>55.599948896038278</v>
      </c>
      <c r="F3" s="170">
        <f>IF(ISBLANK('3a. Príjmy a výdavky VS'!F3),"",'3a. Príjmy a výdavky VS'!F3/'1. Základné ukazovatele'!I$17*100)</f>
        <v>53.429106743944246</v>
      </c>
      <c r="G3" s="170">
        <f>IF(ISBLANK('3a. Príjmy a výdavky VS'!G3),"",'3a. Príjmy a výdavky VS'!G3/'1. Základné ukazovatele'!J$17*100)</f>
        <v>53.013871745136065</v>
      </c>
      <c r="H3" s="170">
        <f>IF(ISBLANK('3a. Príjmy a výdavky VS'!H3),"",'3a. Príjmy a výdavky VS'!H3/'1. Základné ukazovatele'!K$17*100)</f>
        <v>59.682141577519573</v>
      </c>
      <c r="I3" s="170">
        <f>IF(ISBLANK('3a. Príjmy a výdavky VS'!I3),"",'3a. Príjmy a výdavky VS'!I3/'1. Základné ukazovatele'!L$17*100)</f>
        <v>56.817145462836308</v>
      </c>
      <c r="J3" s="170">
        <f>IF(ISBLANK('3a. Príjmy a výdavky VS'!J3),"",'3a. Príjmy a výdavky VS'!J3/'1. Základné ukazovatele'!M$17*100)</f>
        <v>54.833614726866728</v>
      </c>
      <c r="K3" s="170">
        <f>IF(ISBLANK('3a. Príjmy a výdavky VS'!K3),"",'3a. Príjmy a výdavky VS'!K3/'1. Základné ukazovatele'!N$17*100)</f>
        <v>52.838180553073542</v>
      </c>
      <c r="L3" s="170">
        <f>IF(ISBLANK('3a. Príjmy a výdavky VS'!L3),"",'3a. Príjmy a výdavky VS'!L3/'1. Základné ukazovatele'!O$17*100)</f>
        <v>51.647000243950536</v>
      </c>
      <c r="M3" s="170">
        <f>IF(ISBLANK('3a. Príjmy a výdavky VS'!M3),"",'3a. Príjmy a výdavky VS'!M3/'1. Základné ukazovatele'!P$17*100)</f>
        <v>47.485515576171032</v>
      </c>
      <c r="N3" s="170">
        <f>IF(ISBLANK('3a. Príjmy a výdavky VS'!N3),"",'3a. Príjmy a výdavky VS'!N3/'1. Základné ukazovatele'!Q$17*100)</f>
        <v>47.413206522985654</v>
      </c>
      <c r="O3" s="170">
        <f>IF(ISBLANK('3a. Príjmy a výdavky VS'!O3),"",'3a. Príjmy a výdavky VS'!O3/'1. Základné ukazovatele'!R$17*100)</f>
        <v>43.567073170731703</v>
      </c>
      <c r="P3" s="170">
        <f>IF(ISBLANK('3a. Príjmy a výdavky VS'!P3),"",'3a. Príjmy a výdavky VS'!P3/'1. Základné ukazovatele'!S$17*100)</f>
        <v>38.478068377615351</v>
      </c>
      <c r="Q3" s="170">
        <f>IF(ISBLANK('3a. Príjmy a výdavky VS'!Q3),"",'3a. Príjmy a výdavky VS'!Q3/'1. Základné ukazovatele'!T$17*100)</f>
        <v>35.223894807266745</v>
      </c>
      <c r="R3" s="170">
        <f>IF(ISBLANK('3a. Príjmy a výdavky VS'!R3),"",'3a. Príjmy a výdavky VS'!R3/'1. Základné ukazovatele'!U$17*100)</f>
        <v>35.051346418942444</v>
      </c>
      <c r="S3" s="170">
        <f>IF(ISBLANK('3a. Príjmy a výdavky VS'!S3),"",'3a. Príjmy a výdavky VS'!S3/'1. Základné ukazovatele'!V$17*100)</f>
        <v>33.60344087523481</v>
      </c>
      <c r="T3" s="170">
        <f>IF(ISBLANK('3a. Príjmy a výdavky VS'!T3),"",'3a. Príjmy a výdavky VS'!T3/'1. Základné ukazovatele'!W$17*100)</f>
        <v>36.428807963199517</v>
      </c>
      <c r="U3" s="170">
        <f>IF(ISBLANK('3a. Príjmy a výdavky VS'!U3),"",'3a. Príjmy a výdavky VS'!U3/'1. Základné ukazovatele'!X$17*100)</f>
        <v>35.673917230453725</v>
      </c>
      <c r="V3" s="170">
        <f>IF(ISBLANK('3a. Príjmy a výdavky VS'!V3),"",'3a. Príjmy a výdavky VS'!V3/'1. Základné ukazovatele'!Y$17*100)</f>
        <v>38.239148637442113</v>
      </c>
      <c r="W3" s="170">
        <f>IF(ISBLANK('3a. Príjmy a výdavky VS'!W3),"",'3a. Príjmy a výdavky VS'!W3/'1. Základné ukazovatele'!Z$17*100)</f>
        <v>38.72798230983134</v>
      </c>
      <c r="X3" s="170">
        <f>IF(ISBLANK('3a. Príjmy a výdavky VS'!X3),"",'3a. Príjmy a výdavky VS'!X3/'1. Základné ukazovatele'!AA$17*100)</f>
        <v>41.344386342740336</v>
      </c>
      <c r="Y3" s="170">
        <f>IF(ISBLANK('3a. Príjmy a výdavky VS'!Y3),"",'3a. Príjmy a výdavky VS'!Y3/'1. Základné ukazovatele'!AB$17*100)</f>
        <v>38.305731571054721</v>
      </c>
      <c r="Z3" s="170">
        <f>IF(ISBLANK('3a. Príjmy a výdavky VS'!Z3),"",'3a. Príjmy a výdavky VS'!Z3/'1. Základné ukazovatele'!AC$17*100)</f>
        <v>38.798981643212599</v>
      </c>
      <c r="AA3" s="170">
        <f>IF(ISBLANK('3a. Príjmy a výdavky VS'!AA3),"",'3a. Príjmy a výdavky VS'!AA3/'1. Základné ukazovatele'!AD$17*100)</f>
        <v>38.644064473464127</v>
      </c>
      <c r="AB3" s="170">
        <f>IF(ISBLANK('3a. Príjmy a výdavky VS'!AB3),"",'3a. Príjmy a výdavky VS'!AB3/'1. Základné ukazovatele'!AE$17*100)</f>
        <v>39.443738861418865</v>
      </c>
      <c r="AC3" s="170">
        <f>IF(ISBLANK('3a. Príjmy a výdavky VS'!AC3),"",'3a. Príjmy a výdavky VS'!AC3/'1. Základné ukazovatele'!AF$17*100)</f>
        <v>39.203782630729663</v>
      </c>
      <c r="AD3" s="170">
        <f>IF(ISBLANK('3a. Príjmy a výdavky VS'!AD3),"",'3a. Príjmy a výdavky VS'!AD3/'1. Základné ukazovatele'!AG$17*100)</f>
        <v>39.799499803844647</v>
      </c>
      <c r="AE3" s="170">
        <f>IF(ISBLANK('3a. Príjmy a výdavky VS'!AE3),"",'3a. Príjmy a výdavky VS'!AE3/'1. Základné ukazovatele'!AH$17*100)</f>
        <v>41.325715832520345</v>
      </c>
      <c r="AF3" s="170">
        <f>IF(ISBLANK('3a. Príjmy a výdavky VS'!AF3),"",'3a. Príjmy a výdavky VS'!AF3/'1. Základné ukazovatele'!AI$17*100)</f>
        <v>43.257902568278759</v>
      </c>
      <c r="AG3" s="338">
        <f>IF(ISBLANK('3a. Príjmy a výdavky VS'!AG3),"",'3a. Príjmy a výdavky VS'!AG3/'1. Základné ukazovatele'!AJ$17*100)</f>
        <v>40.937893098782133</v>
      </c>
      <c r="AH3" s="338">
        <f>IF(ISBLANK('3a. Príjmy a výdavky VS'!AH3),"",'3a. Príjmy a výdavky VS'!AH3/'1. Základné ukazovatele'!AK$17*100)</f>
        <v>42.775788898409296</v>
      </c>
      <c r="AI3" s="338">
        <f>IF(ISBLANK('3a. Príjmy a výdavky VS'!AI3),"",'3a. Príjmy a výdavky VS'!AI3/'1. Základné ukazovatele'!AL$17*100)</f>
        <v>42.118427573349173</v>
      </c>
      <c r="AJ3" s="338">
        <f>IF(ISBLANK('3a. Príjmy a výdavky VS'!AJ3),"",'3a. Príjmy a výdavky VS'!AJ3/'1. Základné ukazovatele'!AM$17*100)</f>
        <v>41.500667487519308</v>
      </c>
    </row>
    <row r="4" spans="1:36" ht="16.5" customHeight="1">
      <c r="A4" s="104" t="s">
        <v>103</v>
      </c>
      <c r="B4" s="104" t="s">
        <v>104</v>
      </c>
      <c r="C4" s="105" t="s">
        <v>105</v>
      </c>
      <c r="D4" s="171">
        <f>IF(ISBLANK('3a. Príjmy a výdavky VS'!D4),"",'3a. Príjmy a výdavky VS'!D4/'1. Základné ukazovatele'!G$17*100)</f>
        <v>31.559351730179586</v>
      </c>
      <c r="E4" s="171">
        <f>IF(ISBLANK('3a. Príjmy a výdavky VS'!E4),"",'3a. Príjmy a výdavky VS'!E4/'1. Základné ukazovatele'!H$17*100)</f>
        <v>29.445173579251794</v>
      </c>
      <c r="F4" s="171">
        <f>IF(ISBLANK('3a. Príjmy a výdavky VS'!F4),"",'3a. Príjmy a výdavky VS'!F4/'1. Základné ukazovatele'!I$17*100)</f>
        <v>27.666539700841064</v>
      </c>
      <c r="G4" s="171">
        <f>IF(ISBLANK('3a. Príjmy a výdavky VS'!G4),"",'3a. Príjmy a výdavky VS'!G4/'1. Základné ukazovatele'!J$17*100)</f>
        <v>28.272007680401263</v>
      </c>
      <c r="H4" s="171">
        <f>IF(ISBLANK('3a. Príjmy a výdavky VS'!H4),"",'3a. Príjmy a výdavky VS'!H4/'1. Základné ukazovatele'!K$17*100)</f>
        <v>30.942314582586881</v>
      </c>
      <c r="I4" s="171">
        <f>IF(ISBLANK('3a. Príjmy a výdavky VS'!I4),"",'3a. Príjmy a výdavky VS'!I4/'1. Základné ukazovatele'!L$17*100)</f>
        <v>28.094292892715682</v>
      </c>
      <c r="J4" s="171">
        <f>IF(ISBLANK('3a. Príjmy a výdavky VS'!J4),"",'3a. Príjmy a výdavky VS'!J4/'1. Základné ukazovatele'!M$17*100)</f>
        <v>26.907785314190196</v>
      </c>
      <c r="K4" s="171">
        <f>IF(ISBLANK('3a. Príjmy a výdavky VS'!K4),"",'3a. Príjmy a výdavky VS'!K4/'1. Základné ukazovatele'!N$17*100)</f>
        <v>26.194758234696948</v>
      </c>
      <c r="L4" s="171">
        <f>IF(ISBLANK('3a. Príjmy a výdavky VS'!L4),"",'3a. Príjmy a výdavky VS'!L4/'1. Základné ukazovatele'!O$17*100)</f>
        <v>26.290515002957488</v>
      </c>
      <c r="M4" s="171">
        <f>IF(ISBLANK('3a. Príjmy a výdavky VS'!M4),"",'3a. Príjmy a výdavky VS'!M4/'1. Základné ukazovatele'!P$17*100)</f>
        <v>24.799701935685114</v>
      </c>
      <c r="N4" s="171">
        <f>IF(ISBLANK('3a. Príjmy a výdavky VS'!N4),"",'3a. Príjmy a výdavky VS'!N4/'1. Základné ukazovatele'!Q$17*100)</f>
        <v>24.091162776473826</v>
      </c>
      <c r="O4" s="171">
        <f>IF(ISBLANK('3a. Príjmy a výdavky VS'!O4),"",'3a. Príjmy a výdavky VS'!O4/'1. Základné ukazovatele'!R$17*100)</f>
        <v>21.638664678013686</v>
      </c>
      <c r="P4" s="171">
        <f>IF(ISBLANK('3a. Príjmy a výdavky VS'!P4),"",'3a. Príjmy a výdavky VS'!P4/'1. Základné ukazovatele'!S$17*100)</f>
        <v>19.530935307968992</v>
      </c>
      <c r="Q4" s="171">
        <f>IF(ISBLANK('3a. Príjmy a výdavky VS'!Q4),"",'3a. Príjmy a výdavky VS'!Q4/'1. Základné ukazovatele'!T$17*100)</f>
        <v>17.745116203035174</v>
      </c>
      <c r="R4" s="171">
        <f>IF(ISBLANK('3a. Príjmy a výdavky VS'!R4),"",'3a. Príjmy a výdavky VS'!R4/'1. Základné ukazovatele'!U$17*100)</f>
        <v>16.243566866650745</v>
      </c>
      <c r="S4" s="171">
        <f>IF(ISBLANK('3a. Príjmy a výdavky VS'!S4),"",'3a. Príjmy a výdavky VS'!S4/'1. Základné ukazovatele'!V$17*100)</f>
        <v>15.682705556937842</v>
      </c>
      <c r="T4" s="171">
        <f>IF(ISBLANK('3a. Príjmy a výdavky VS'!T4),"",'3a. Príjmy a výdavky VS'!T4/'1. Základné ukazovatele'!W$17*100)</f>
        <v>16.67810189935711</v>
      </c>
      <c r="U4" s="171">
        <f>IF(ISBLANK('3a. Príjmy a výdavky VS'!U4),"",'3a. Príjmy a výdavky VS'!U4/'1. Základné ukazovatele'!X$17*100)</f>
        <v>16.186306078049466</v>
      </c>
      <c r="V4" s="171">
        <f>IF(ISBLANK('3a. Príjmy a výdavky VS'!V4),"",'3a. Príjmy a výdavky VS'!V4/'1. Základné ukazovatele'!Y$17*100)</f>
        <v>17.378732280584703</v>
      </c>
      <c r="W4" s="171">
        <f>IF(ISBLANK('3a. Príjmy a výdavky VS'!W4),"",'3a. Príjmy a výdavky VS'!W4/'1. Základné ukazovatele'!Z$17*100)</f>
        <v>18.101154223423276</v>
      </c>
      <c r="X4" s="171">
        <f>IF(ISBLANK('3a. Príjmy a výdavky VS'!X4),"",'3a. Príjmy a výdavky VS'!X4/'1. Základné ukazovatele'!AA$17*100)</f>
        <v>18.57117334338605</v>
      </c>
      <c r="Y4" s="171">
        <f>IF(ISBLANK('3a. Príjmy a výdavky VS'!Y4),"",'3a. Príjmy a výdavky VS'!Y4/'1. Základné ukazovatele'!AB$17*100)</f>
        <v>18.526374146059375</v>
      </c>
      <c r="Z4" s="171">
        <f>IF(ISBLANK('3a. Príjmy a výdavky VS'!Z4),"",'3a. Príjmy a výdavky VS'!Z4/'1. Základné ukazovatele'!AC$17*100)</f>
        <v>19.011525369466248</v>
      </c>
      <c r="AA4" s="171">
        <f>IF(ISBLANK('3a. Príjmy a výdavky VS'!AA4),"",'3a. Príjmy a výdavky VS'!AA4/'1. Základné ukazovatele'!AD$17*100)</f>
        <v>18.967395506441921</v>
      </c>
      <c r="AB4" s="171">
        <f>IF(ISBLANK('3a. Príjmy a výdavky VS'!AB4),"",'3a. Príjmy a výdavky VS'!AB4/'1. Základné ukazovatele'!AE$17*100)</f>
        <v>19.255187075279618</v>
      </c>
      <c r="AC4" s="171">
        <f>IF(ISBLANK('3a. Príjmy a výdavky VS'!AC4),"",'3a. Príjmy a výdavky VS'!AC4/'1. Základné ukazovatele'!AF$17*100)</f>
        <v>19.015033831421768</v>
      </c>
      <c r="AD4" s="171">
        <f>IF(ISBLANK('3a. Príjmy a výdavky VS'!AD4),"",'3a. Príjmy a výdavky VS'!AD4/'1. Základné ukazovatele'!AG$17*100)</f>
        <v>19.501900745390348</v>
      </c>
      <c r="AE4" s="171">
        <f>IF(ISBLANK('3a. Príjmy a výdavky VS'!AE4),"",'3a. Príjmy a výdavky VS'!AE4/'1. Základné ukazovatele'!AH$17*100)</f>
        <v>20.059250458267247</v>
      </c>
      <c r="AF4" s="171">
        <f>IF(ISBLANK('3a. Príjmy a výdavky VS'!AF4),"",'3a. Príjmy a výdavky VS'!AF4/'1. Základné ukazovatele'!AI$17*100)</f>
        <v>19.895605151038616</v>
      </c>
      <c r="AG4" s="339">
        <f>IF(ISBLANK('3a. Príjmy a výdavky VS'!AG4),"",'3a. Príjmy a výdavky VS'!AG4/'1. Základné ukazovatele'!AJ$17*100)</f>
        <v>19.713217960511489</v>
      </c>
      <c r="AH4" s="339">
        <f>IF(ISBLANK('3a. Príjmy a výdavky VS'!AH4),"",'3a. Príjmy a výdavky VS'!AH4/'1. Základné ukazovatele'!AK$17*100)</f>
        <v>20.899568704632465</v>
      </c>
      <c r="AI4" s="339">
        <f>IF(ISBLANK('3a. Príjmy a výdavky VS'!AI4),"",'3a. Príjmy a výdavky VS'!AI4/'1. Základné ukazovatele'!AL$17*100)</f>
        <v>20.552627462992366</v>
      </c>
      <c r="AJ4" s="339">
        <f>IF(ISBLANK('3a. Príjmy a výdavky VS'!AJ4),"",'3a. Príjmy a výdavky VS'!AJ4/'1. Základné ukazovatele'!AM$17*100)</f>
        <v>20.310343089625267</v>
      </c>
    </row>
    <row r="5" spans="1:36" s="107" customFormat="1" ht="16.5" customHeight="1">
      <c r="A5" s="108" t="s">
        <v>106</v>
      </c>
      <c r="B5" s="109" t="s">
        <v>107</v>
      </c>
      <c r="C5" s="110" t="s">
        <v>108</v>
      </c>
      <c r="D5" s="172">
        <f>IF(ISBLANK('3a. Príjmy a výdavky VS'!D5),"",'3a. Príjmy a výdavky VS'!D5/'1. Základné ukazovatele'!G$17*100)</f>
        <v>18.248048233748165</v>
      </c>
      <c r="E5" s="172">
        <f>IF(ISBLANK('3a. Príjmy a výdavky VS'!E5),"",'3a. Príjmy a výdavky VS'!E5/'1. Základné ukazovatele'!H$17*100)</f>
        <v>17.511817791147401</v>
      </c>
      <c r="F5" s="172">
        <f>IF(ISBLANK('3a. Príjmy a výdavky VS'!F5),"",'3a. Príjmy a výdavky VS'!F5/'1. Základné ukazovatele'!I$17*100)</f>
        <v>16.492860745941382</v>
      </c>
      <c r="G5" s="172">
        <f>IF(ISBLANK('3a. Príjmy a výdavky VS'!G5),"",'3a. Príjmy a výdavky VS'!G5/'1. Základné ukazovatele'!J$17*100)</f>
        <v>16.829287407668648</v>
      </c>
      <c r="H5" s="172">
        <f>IF(ISBLANK('3a. Príjmy a výdavky VS'!H5),"",'3a. Príjmy a výdavky VS'!H5/'1. Základné ukazovatele'!K$17*100)</f>
        <v>18.169115012540306</v>
      </c>
      <c r="I5" s="172">
        <f>IF(ISBLANK('3a. Príjmy a výdavky VS'!I5),"",'3a. Príjmy a výdavky VS'!I5/'1. Základné ukazovatele'!L$17*100)</f>
        <v>17.888468656956626</v>
      </c>
      <c r="J5" s="172">
        <f>IF(ISBLANK('3a. Príjmy a výdavky VS'!J5),"",'3a. Príjmy a výdavky VS'!J5/'1. Základné ukazovatele'!M$17*100)</f>
        <v>16.464244866837319</v>
      </c>
      <c r="K5" s="172">
        <f>IF(ISBLANK('3a. Príjmy a výdavky VS'!K5),"",'3a. Príjmy a výdavky VS'!K5/'1. Základné ukazovatele'!N$17*100)</f>
        <v>16.488785299027008</v>
      </c>
      <c r="L5" s="172">
        <f>IF(ISBLANK('3a. Príjmy a výdavky VS'!L5),"",'3a. Príjmy a výdavky VS'!L5/'1. Základné ukazovatele'!O$17*100)</f>
        <v>16.761740536891669</v>
      </c>
      <c r="M5" s="172">
        <f>IF(ISBLANK('3a. Príjmy a výdavky VS'!M5),"",'3a. Príjmy a výdavky VS'!M5/'1. Základné ukazovatele'!P$17*100)</f>
        <v>16.414621325461969</v>
      </c>
      <c r="N5" s="172">
        <f>IF(ISBLANK('3a. Príjmy a výdavky VS'!N5),"",'3a. Príjmy a výdavky VS'!N5/'1. Základné ukazovatele'!Q$17*100)</f>
        <v>16.189726221148483</v>
      </c>
      <c r="O5" s="172">
        <f>IF(ISBLANK('3a. Príjmy a výdavky VS'!O5),"",'3a. Príjmy a výdavky VS'!O5/'1. Základné ukazovatele'!R$17*100)</f>
        <v>13.915599227934724</v>
      </c>
      <c r="P5" s="172">
        <f>IF(ISBLANK('3a. Príjmy a výdavky VS'!P5),"",'3a. Príjmy a výdavky VS'!P5/'1. Základné ukazovatele'!S$17*100)</f>
        <v>12.471896753953086</v>
      </c>
      <c r="Q5" s="172">
        <f>IF(ISBLANK('3a. Príjmy a výdavky VS'!Q5),"",'3a. Príjmy a výdavky VS'!Q5/'1. Základné ukazovatele'!T$17*100)</f>
        <v>10.87724739424873</v>
      </c>
      <c r="R5" s="172">
        <f>IF(ISBLANK('3a. Príjmy a výdavky VS'!R5),"",'3a. Príjmy a výdavky VS'!R5/'1. Základné ukazovatele'!U$17*100)</f>
        <v>10.514182321157877</v>
      </c>
      <c r="S5" s="172">
        <f>IF(ISBLANK('3a. Príjmy a výdavky VS'!S5),"",'3a. Príjmy a výdavky VS'!S5/'1. Základné ukazovatele'!V$17*100)</f>
        <v>10.240330177354654</v>
      </c>
      <c r="T5" s="172">
        <f>IF(ISBLANK('3a. Príjmy a výdavky VS'!T5),"",'3a. Príjmy a výdavky VS'!T5/'1. Základné ukazovatele'!W$17*100)</f>
        <v>11.122906065238485</v>
      </c>
      <c r="U5" s="172">
        <f>IF(ISBLANK('3a. Príjmy a výdavky VS'!U5),"",'3a. Príjmy a výdavky VS'!U5/'1. Základné ukazovatele'!X$17*100)</f>
        <v>10.563234121278869</v>
      </c>
      <c r="V5" s="172">
        <f>IF(ISBLANK('3a. Príjmy a výdavky VS'!V5),"",'3a. Príjmy a výdavky VS'!V5/'1. Základné ukazovatele'!Y$17*100)</f>
        <v>11.184504311875106</v>
      </c>
      <c r="W5" s="172">
        <f>IF(ISBLANK('3a. Príjmy a výdavky VS'!W5),"",'3a. Príjmy a výdavky VS'!W5/'1. Základné ukazovatele'!Z$17*100)</f>
        <v>11.422569593651183</v>
      </c>
      <c r="X5" s="172">
        <f>IF(ISBLANK('3a. Príjmy a výdavky VS'!X5),"",'3a. Príjmy a výdavky VS'!X5/'1. Základné ukazovatele'!AA$17*100)</f>
        <v>11.482976947184682</v>
      </c>
      <c r="Y5" s="172">
        <f>IF(ISBLANK('3a. Príjmy a výdavky VS'!Y5),"",'3a. Príjmy a výdavky VS'!Y5/'1. Základné ukazovatele'!AB$17*100)</f>
        <v>11.372722416615209</v>
      </c>
      <c r="Z5" s="172">
        <f>IF(ISBLANK('3a. Príjmy a výdavky VS'!Z5),"",'3a. Príjmy a výdavky VS'!Z5/'1. Základné ukazovatele'!AC$17*100)</f>
        <v>11.806064943197066</v>
      </c>
      <c r="AA5" s="172">
        <f>IF(ISBLANK('3a. Príjmy a výdavky VS'!AA5),"",'3a. Príjmy a výdavky VS'!AA5/'1. Základné ukazovatele'!AD$17*100)</f>
        <v>11.734859469692354</v>
      </c>
      <c r="AB5" s="172">
        <f>IF(ISBLANK('3a. Príjmy a výdavky VS'!AB5),"",'3a. Príjmy a výdavky VS'!AB5/'1. Základné ukazovatele'!AE$17*100)</f>
        <v>12.039201459583806</v>
      </c>
      <c r="AC5" s="172">
        <f>IF(ISBLANK('3a. Príjmy a výdavky VS'!AC5),"",'3a. Príjmy a výdavky VS'!AC5/'1. Základné ukazovatele'!AF$17*100)</f>
        <v>11.930369399685752</v>
      </c>
      <c r="AD5" s="172">
        <f>IF(ISBLANK('3a. Príjmy a výdavky VS'!AD5),"",'3a. Príjmy a výdavky VS'!AD5/'1. Základné ukazovatele'!AG$17*100)</f>
        <v>11.8247626520204</v>
      </c>
      <c r="AE5" s="172">
        <f>IF(ISBLANK('3a. Príjmy a výdavky VS'!AE5),"",'3a. Príjmy a výdavky VS'!AE5/'1. Základné ukazovatele'!AH$17*100)</f>
        <v>12.241484586051596</v>
      </c>
      <c r="AF5" s="172">
        <f>IF(ISBLANK('3a. Príjmy a výdavky VS'!AF5),"",'3a. Príjmy a výdavky VS'!AF5/'1. Základné ukazovatele'!AI$17*100)</f>
        <v>12.003467326830943</v>
      </c>
      <c r="AG5" s="340">
        <f>IF(ISBLANK('3a. Príjmy a výdavky VS'!AG5),"",'3a. Príjmy a výdavky VS'!AG5/'1. Základné ukazovatele'!AJ$17*100)</f>
        <v>11.559755073468963</v>
      </c>
      <c r="AH5" s="340">
        <f>IF(ISBLANK('3a. Príjmy a výdavky VS'!AH5),"",'3a. Príjmy a výdavky VS'!AH5/'1. Základné ukazovatele'!AK$17*100)</f>
        <v>12.498455772448517</v>
      </c>
      <c r="AI5" s="340">
        <f>IF(ISBLANK('3a. Príjmy a výdavky VS'!AI5),"",'3a. Príjmy a výdavky VS'!AI5/'1. Základné ukazovatele'!AL$17*100)</f>
        <v>12.27358367180498</v>
      </c>
      <c r="AJ5" s="340">
        <f>IF(ISBLANK('3a. Príjmy a výdavky VS'!AJ5),"",'3a. Príjmy a výdavky VS'!AJ5/'1. Základné ukazovatele'!AM$17*100)</f>
        <v>12.026421063293755</v>
      </c>
    </row>
    <row r="6" spans="1:36" s="107" customFormat="1" ht="16.5" customHeight="1">
      <c r="A6" s="112" t="s">
        <v>109</v>
      </c>
      <c r="B6" s="113" t="s">
        <v>110</v>
      </c>
      <c r="C6" s="114" t="s">
        <v>111</v>
      </c>
      <c r="D6" s="172" t="str">
        <f>IF(ISBLANK('3a. Príjmy a výdavky VS'!D6),"",'3a. Príjmy a výdavky VS'!D6/'1. Základné ukazovatele'!G$17*100)</f>
        <v/>
      </c>
      <c r="E6" s="172" t="str">
        <f>IF(ISBLANK('3a. Príjmy a výdavky VS'!E6),"",'3a. Príjmy a výdavky VS'!E6/'1. Základné ukazovatele'!H$17*100)</f>
        <v/>
      </c>
      <c r="F6" s="172" t="str">
        <f>IF(ISBLANK('3a. Príjmy a výdavky VS'!F6),"",'3a. Príjmy a výdavky VS'!F6/'1. Základné ukazovatele'!I$17*100)</f>
        <v/>
      </c>
      <c r="G6" s="172" t="str">
        <f>IF(ISBLANK('3a. Príjmy a výdavky VS'!G6),"",'3a. Príjmy a výdavky VS'!G6/'1. Základné ukazovatele'!J$17*100)</f>
        <v/>
      </c>
      <c r="H6" s="172" t="str">
        <f>IF(ISBLANK('3a. Príjmy a výdavky VS'!H6),"",'3a. Príjmy a výdavky VS'!H6/'1. Základné ukazovatele'!K$17*100)</f>
        <v/>
      </c>
      <c r="I6" s="172" t="str">
        <f>IF(ISBLANK('3a. Príjmy a výdavky VS'!I6),"",'3a. Príjmy a výdavky VS'!I6/'1. Základné ukazovatele'!L$17*100)</f>
        <v/>
      </c>
      <c r="J6" s="172" t="str">
        <f>IF(ISBLANK('3a. Príjmy a výdavky VS'!J6),"",'3a. Príjmy a výdavky VS'!J6/'1. Základné ukazovatele'!M$17*100)</f>
        <v/>
      </c>
      <c r="K6" s="172" t="str">
        <f>IF(ISBLANK('3a. Príjmy a výdavky VS'!K6),"",'3a. Príjmy a výdavky VS'!K6/'1. Základné ukazovatele'!N$17*100)</f>
        <v/>
      </c>
      <c r="L6" s="172" t="str">
        <f>IF(ISBLANK('3a. Príjmy a výdavky VS'!L6),"",'3a. Príjmy a výdavky VS'!L6/'1. Základné ukazovatele'!O$17*100)</f>
        <v/>
      </c>
      <c r="M6" s="172" t="str">
        <f>IF(ISBLANK('3a. Príjmy a výdavky VS'!M6),"",'3a. Príjmy a výdavky VS'!M6/'1. Základné ukazovatele'!P$17*100)</f>
        <v/>
      </c>
      <c r="N6" s="172" t="str">
        <f>IF(ISBLANK('3a. Príjmy a výdavky VS'!N6),"",'3a. Príjmy a výdavky VS'!N6/'1. Základné ukazovatele'!Q$17*100)</f>
        <v/>
      </c>
      <c r="O6" s="172" t="str">
        <f>IF(ISBLANK('3a. Príjmy a výdavky VS'!O6),"",'3a. Príjmy a výdavky VS'!O6/'1. Základné ukazovatele'!R$17*100)</f>
        <v/>
      </c>
      <c r="P6" s="172" t="str">
        <f>IF(ISBLANK('3a. Príjmy a výdavky VS'!P6),"",'3a. Príjmy a výdavky VS'!P6/'1. Základné ukazovatele'!S$17*100)</f>
        <v/>
      </c>
      <c r="Q6" s="172">
        <f>IF(ISBLANK('3a. Príjmy a výdavky VS'!Q6),"",'3a. Príjmy a výdavky VS'!Q6/'1. Základné ukazovatele'!T$17*100)</f>
        <v>6.9952259427779149</v>
      </c>
      <c r="R6" s="172">
        <f>IF(ISBLANK('3a. Príjmy a výdavky VS'!R6),"",'3a. Príjmy a výdavky VS'!R6/'1. Základné ukazovatele'!U$17*100)</f>
        <v>6.5900888453846758</v>
      </c>
      <c r="S6" s="172">
        <f>IF(ISBLANK('3a. Príjmy a výdavky VS'!S6),"",'3a. Príjmy a výdavky VS'!S6/'1. Základné ukazovatele'!V$17*100)</f>
        <v>6.0851183019117752</v>
      </c>
      <c r="T6" s="172">
        <f>IF(ISBLANK('3a. Príjmy a výdavky VS'!T6),"",'3a. Príjmy a výdavky VS'!T6/'1. Základné ukazovatele'!W$17*100)</f>
        <v>6.576779120334499</v>
      </c>
      <c r="U6" s="172">
        <f>IF(ISBLANK('3a. Príjmy a výdavky VS'!U6),"",'3a. Príjmy a výdavky VS'!U6/'1. Základné ukazovatele'!X$17*100)</f>
        <v>5.8698533520689669</v>
      </c>
      <c r="V6" s="172">
        <f>IF(ISBLANK('3a. Príjmy a výdavky VS'!V6),"",'3a. Príjmy a výdavky VS'!V6/'1. Základné ukazovatele'!Y$17*100)</f>
        <v>6.2914658767702667</v>
      </c>
      <c r="W6" s="172">
        <f>IF(ISBLANK('3a. Príjmy a výdavky VS'!W6),"",'3a. Príjmy a výdavky VS'!W6/'1. Základné ukazovatele'!Z$17*100)</f>
        <v>6.5582290500677223</v>
      </c>
      <c r="X6" s="172">
        <f>IF(ISBLANK('3a. Príjmy a výdavky VS'!X6),"",'3a. Príjmy a výdavky VS'!X6/'1. Základné ukazovatele'!AA$17*100)</f>
        <v>6.7464352054025873</v>
      </c>
      <c r="Y6" s="172">
        <f>IF(ISBLANK('3a. Príjmy a výdavky VS'!Y6),"",'3a. Príjmy a výdavky VS'!Y6/'1. Základné ukazovatele'!AB$17*100)</f>
        <v>6.6448489125427574</v>
      </c>
      <c r="Z6" s="172">
        <f>IF(ISBLANK('3a. Príjmy a výdavky VS'!Z6),"",'3a. Príjmy a výdavky VS'!Z6/'1. Základné ukazovatele'!AC$17*100)</f>
        <v>6.9664737924962692</v>
      </c>
      <c r="AA6" s="172">
        <f>IF(ISBLANK('3a. Príjmy a výdavky VS'!AA6),"",'3a. Príjmy a výdavky VS'!AA6/'1. Základné ukazovatele'!AD$17*100)</f>
        <v>6.9999867074158226</v>
      </c>
      <c r="AB6" s="172">
        <f>IF(ISBLANK('3a. Príjmy a výdavky VS'!AB6),"",'3a. Príjmy a výdavky VS'!AB6/'1. Základné ukazovatele'!AE$17*100)</f>
        <v>7.2240461143869474</v>
      </c>
      <c r="AC6" s="172">
        <f>IF(ISBLANK('3a. Príjmy a výdavky VS'!AC6),"",'3a. Príjmy a výdavky VS'!AC6/'1. Základné ukazovatele'!AF$17*100)</f>
        <v>7.2308880562676645</v>
      </c>
      <c r="AD6" s="172">
        <f>IF(ISBLANK('3a. Príjmy a výdavky VS'!AD6),"",'3a. Príjmy a výdavky VS'!AD6/'1. Základné ukazovatele'!AG$17*100)</f>
        <v>7.3500088269909769</v>
      </c>
      <c r="AE6" s="172">
        <f>IF(ISBLANK('3a. Príjmy a výdavky VS'!AE6),"",'3a. Príjmy a výdavky VS'!AE6/'1. Základné ukazovatele'!AH$17*100)</f>
        <v>7.6673188686203648</v>
      </c>
      <c r="AF6" s="172">
        <f>IF(ISBLANK('3a. Príjmy a výdavky VS'!AF6),"",'3a. Príjmy a výdavky VS'!AF6/'1. Základné ukazovatele'!AI$17*100)</f>
        <v>8.0116483307286348</v>
      </c>
      <c r="AG6" s="340">
        <f>IF(ISBLANK('3a. Príjmy a výdavky VS'!AG6),"",'3a. Príjmy a výdavky VS'!AG6/'1. Základné ukazovatele'!AJ$17*100)</f>
        <v>7.5119393787143496</v>
      </c>
      <c r="AH6" s="340">
        <f>IF(ISBLANK('3a. Príjmy a výdavky VS'!AH6),"",'3a. Príjmy a výdavky VS'!AH6/'1. Základné ukazovatele'!AK$17*100)</f>
        <v>8.2319397704093014</v>
      </c>
      <c r="AI6" s="340">
        <f>IF(ISBLANK('3a. Príjmy a výdavky VS'!AI6),"",'3a. Príjmy a výdavky VS'!AI6/'1. Základné ukazovatele'!AL$17*100)</f>
        <v>8.0538782614432627</v>
      </c>
      <c r="AJ6" s="340">
        <f>IF(ISBLANK('3a. Príjmy a výdavky VS'!AJ6),"",'3a. Príjmy a výdavky VS'!AJ6/'1. Základné ukazovatele'!AM$17*100)</f>
        <v>7.8044744055027468</v>
      </c>
    </row>
    <row r="7" spans="1:36" s="107" customFormat="1" ht="16.5" customHeight="1">
      <c r="A7" s="112" t="s">
        <v>112</v>
      </c>
      <c r="B7" s="113" t="s">
        <v>113</v>
      </c>
      <c r="C7" s="114" t="s">
        <v>114</v>
      </c>
      <c r="D7" s="172" t="str">
        <f>IF(ISBLANK('3a. Príjmy a výdavky VS'!D7),"",'3a. Príjmy a výdavky VS'!D7/'1. Základné ukazovatele'!G$17*100)</f>
        <v/>
      </c>
      <c r="E7" s="172" t="str">
        <f>IF(ISBLANK('3a. Príjmy a výdavky VS'!E7),"",'3a. Príjmy a výdavky VS'!E7/'1. Základné ukazovatele'!H$17*100)</f>
        <v/>
      </c>
      <c r="F7" s="172" t="str">
        <f>IF(ISBLANK('3a. Príjmy a výdavky VS'!F7),"",'3a. Príjmy a výdavky VS'!F7/'1. Základné ukazovatele'!I$17*100)</f>
        <v/>
      </c>
      <c r="G7" s="172" t="str">
        <f>IF(ISBLANK('3a. Príjmy a výdavky VS'!G7),"",'3a. Príjmy a výdavky VS'!G7/'1. Základné ukazovatele'!J$17*100)</f>
        <v/>
      </c>
      <c r="H7" s="172" t="str">
        <f>IF(ISBLANK('3a. Príjmy a výdavky VS'!H7),"",'3a. Príjmy a výdavky VS'!H7/'1. Základné ukazovatele'!K$17*100)</f>
        <v/>
      </c>
      <c r="I7" s="172" t="str">
        <f>IF(ISBLANK('3a. Príjmy a výdavky VS'!I7),"",'3a. Príjmy a výdavky VS'!I7/'1. Základné ukazovatele'!L$17*100)</f>
        <v/>
      </c>
      <c r="J7" s="172" t="str">
        <f>IF(ISBLANK('3a. Príjmy a výdavky VS'!J7),"",'3a. Príjmy a výdavky VS'!J7/'1. Základné ukazovatele'!M$17*100)</f>
        <v/>
      </c>
      <c r="K7" s="172" t="str">
        <f>IF(ISBLANK('3a. Príjmy a výdavky VS'!K7),"",'3a. Príjmy a výdavky VS'!K7/'1. Základné ukazovatele'!N$17*100)</f>
        <v/>
      </c>
      <c r="L7" s="172" t="str">
        <f>IF(ISBLANK('3a. Príjmy a výdavky VS'!L7),"",'3a. Príjmy a výdavky VS'!L7/'1. Základné ukazovatele'!O$17*100)</f>
        <v/>
      </c>
      <c r="M7" s="172" t="str">
        <f>IF(ISBLANK('3a. Príjmy a výdavky VS'!M7),"",'3a. Príjmy a výdavky VS'!M7/'1. Základné ukazovatele'!P$17*100)</f>
        <v/>
      </c>
      <c r="N7" s="172" t="str">
        <f>IF(ISBLANK('3a. Príjmy a výdavky VS'!N7),"",'3a. Príjmy a výdavky VS'!N7/'1. Základné ukazovatele'!Q$17*100)</f>
        <v/>
      </c>
      <c r="O7" s="172" t="str">
        <f>IF(ISBLANK('3a. Príjmy a výdavky VS'!O7),"",'3a. Príjmy a výdavky VS'!O7/'1. Základné ukazovatele'!R$17*100)</f>
        <v/>
      </c>
      <c r="P7" s="172" t="str">
        <f>IF(ISBLANK('3a. Príjmy a výdavky VS'!P7),"",'3a. Príjmy a výdavky VS'!P7/'1. Základné ukazovatele'!S$17*100)</f>
        <v/>
      </c>
      <c r="Q7" s="172">
        <f>IF(ISBLANK('3a. Príjmy a výdavky VS'!Q7),"",'3a. Príjmy a výdavky VS'!Q7/'1. Základné ukazovatele'!T$17*100)</f>
        <v>2.7386014464454922</v>
      </c>
      <c r="R7" s="172">
        <f>IF(ISBLANK('3a. Príjmy a výdavky VS'!R7),"",'3a. Príjmy a výdavky VS'!R7/'1. Základné ukazovatele'!U$17*100)</f>
        <v>2.750318085523245</v>
      </c>
      <c r="S7" s="172">
        <f>IF(ISBLANK('3a. Príjmy a výdavky VS'!S7),"",'3a. Príjmy a výdavky VS'!S7/'1. Základné ukazovatele'!V$17*100)</f>
        <v>3.028360156969562</v>
      </c>
      <c r="T7" s="172">
        <f>IF(ISBLANK('3a. Príjmy a výdavky VS'!T7),"",'3a. Príjmy a výdavky VS'!T7/'1. Základné ukazovatele'!W$17*100)</f>
        <v>3.2912612820136959</v>
      </c>
      <c r="U7" s="172">
        <f>IF(ISBLANK('3a. Príjmy a výdavky VS'!U7),"",'3a. Príjmy a výdavky VS'!U7/'1. Základné ukazovatele'!X$17*100)</f>
        <v>3.1910302247733551</v>
      </c>
      <c r="V7" s="172">
        <f>IF(ISBLANK('3a. Príjmy a výdavky VS'!V7),"",'3a. Príjmy a výdavky VS'!V7/'1. Základné ukazovatele'!Y$17*100)</f>
        <v>3.2984792886645313</v>
      </c>
      <c r="W7" s="172">
        <f>IF(ISBLANK('3a. Príjmy a výdavky VS'!W7),"",'3a. Príjmy a výdavky VS'!W7/'1. Základné ukazovatele'!Z$17*100)</f>
        <v>3.2236505434136644</v>
      </c>
      <c r="X7" s="172">
        <f>IF(ISBLANK('3a. Príjmy a výdavky VS'!X7),"",'3a. Príjmy a výdavky VS'!X7/'1. Základné ukazovatele'!AA$17*100)</f>
        <v>3.194042273655294</v>
      </c>
      <c r="Y7" s="172">
        <f>IF(ISBLANK('3a. Príjmy a výdavky VS'!Y7),"",'3a. Príjmy a výdavky VS'!Y7/'1. Základné ukazovatele'!AB$17*100)</f>
        <v>3.153580669822694</v>
      </c>
      <c r="Z7" s="172">
        <f>IF(ISBLANK('3a. Príjmy a výdavky VS'!Z7),"",'3a. Príjmy a výdavky VS'!Z7/'1. Základné ukazovatele'!AC$17*100)</f>
        <v>3.2256392389866342</v>
      </c>
      <c r="AA7" s="172">
        <f>IF(ISBLANK('3a. Príjmy a výdavky VS'!AA7),"",'3a. Príjmy a výdavky VS'!AA7/'1. Základné ukazovatele'!AD$17*100)</f>
        <v>3.1126347120327793</v>
      </c>
      <c r="AB7" s="172">
        <f>IF(ISBLANK('3a. Príjmy a výdavky VS'!AB7),"",'3a. Príjmy a výdavky VS'!AB7/'1. Základné ukazovatele'!AE$17*100)</f>
        <v>3.0029117639281839</v>
      </c>
      <c r="AC7" s="172">
        <f>IF(ISBLANK('3a. Príjmy a výdavky VS'!AC7),"",'3a. Príjmy a výdavky VS'!AC7/'1. Základné ukazovatele'!AF$17*100)</f>
        <v>2.9179924640004411</v>
      </c>
      <c r="AD7" s="172">
        <f>IF(ISBLANK('3a. Príjmy a výdavky VS'!AD7),"",'3a. Príjmy a výdavky VS'!AD7/'1. Základné ukazovatele'!AG$17*100)</f>
        <v>2.9014750882699096</v>
      </c>
      <c r="AE7" s="172">
        <f>IF(ISBLANK('3a. Príjmy a výdavky VS'!AE7),"",'3a. Príjmy a výdavky VS'!AE7/'1. Základné ukazovatele'!AH$17*100)</f>
        <v>2.5409933453600102</v>
      </c>
      <c r="AF7" s="172">
        <f>IF(ISBLANK('3a. Príjmy a výdavky VS'!AF7),"",'3a. Príjmy a výdavky VS'!AF7/'1. Základné ukazovatele'!AI$17*100)</f>
        <v>2.4575943976068775</v>
      </c>
      <c r="AG7" s="340">
        <f>IF(ISBLANK('3a. Príjmy a výdavky VS'!AG7),"",'3a. Príjmy a výdavky VS'!AG7/'1. Základné ukazovatele'!AJ$17*100)</f>
        <v>2.2483014140113706</v>
      </c>
      <c r="AH7" s="340">
        <f>IF(ISBLANK('3a. Príjmy a výdavky VS'!AH7),"",'3a. Príjmy a výdavky VS'!AH7/'1. Základné ukazovatele'!AK$17*100)</f>
        <v>2.3197576997657761</v>
      </c>
      <c r="AI7" s="340">
        <f>IF(ISBLANK('3a. Príjmy a výdavky VS'!AI7),"",'3a. Príjmy a výdavky VS'!AI7/'1. Základné ukazovatele'!AL$17*100)</f>
        <v>2.180272085611938</v>
      </c>
      <c r="AJ7" s="340">
        <f>IF(ISBLANK('3a. Príjmy a výdavky VS'!AJ7),"",'3a. Príjmy a výdavky VS'!AJ7/'1. Základné ukazovatele'!AM$17*100)</f>
        <v>2.154623562808434</v>
      </c>
    </row>
    <row r="8" spans="1:36" s="107" customFormat="1" ht="16.5" customHeight="1">
      <c r="A8" s="112" t="s">
        <v>115</v>
      </c>
      <c r="B8" s="113" t="s">
        <v>116</v>
      </c>
      <c r="C8" s="114" t="s">
        <v>117</v>
      </c>
      <c r="D8" s="172" t="str">
        <f>IF(ISBLANK('3a. Príjmy a výdavky VS'!D8),"",'3a. Príjmy a výdavky VS'!D8/'1. Základné ukazovatele'!G$17*100)</f>
        <v/>
      </c>
      <c r="E8" s="172" t="str">
        <f>IF(ISBLANK('3a. Príjmy a výdavky VS'!E8),"",'3a. Príjmy a výdavky VS'!E8/'1. Základné ukazovatele'!H$17*100)</f>
        <v/>
      </c>
      <c r="F8" s="172" t="str">
        <f>IF(ISBLANK('3a. Príjmy a výdavky VS'!F8),"",'3a. Príjmy a výdavky VS'!F8/'1. Základné ukazovatele'!I$17*100)</f>
        <v/>
      </c>
      <c r="G8" s="172" t="str">
        <f>IF(ISBLANK('3a. Príjmy a výdavky VS'!G8),"",'3a. Príjmy a výdavky VS'!G8/'1. Základné ukazovatele'!J$17*100)</f>
        <v/>
      </c>
      <c r="H8" s="172" t="str">
        <f>IF(ISBLANK('3a. Príjmy a výdavky VS'!H8),"",'3a. Príjmy a výdavky VS'!H8/'1. Základné ukazovatele'!K$17*100)</f>
        <v/>
      </c>
      <c r="I8" s="172" t="str">
        <f>IF(ISBLANK('3a. Príjmy a výdavky VS'!I8),"",'3a. Príjmy a výdavky VS'!I8/'1. Základné ukazovatele'!L$17*100)</f>
        <v/>
      </c>
      <c r="J8" s="172" t="str">
        <f>IF(ISBLANK('3a. Príjmy a výdavky VS'!J8),"",'3a. Príjmy a výdavky VS'!J8/'1. Základné ukazovatele'!M$17*100)</f>
        <v/>
      </c>
      <c r="K8" s="172" t="str">
        <f>IF(ISBLANK('3a. Príjmy a výdavky VS'!K8),"",'3a. Príjmy a výdavky VS'!K8/'1. Základné ukazovatele'!N$17*100)</f>
        <v/>
      </c>
      <c r="L8" s="172" t="str">
        <f>IF(ISBLANK('3a. Príjmy a výdavky VS'!L8),"",'3a. Príjmy a výdavky VS'!L8/'1. Základné ukazovatele'!O$17*100)</f>
        <v/>
      </c>
      <c r="M8" s="172" t="str">
        <f>IF(ISBLANK('3a. Príjmy a výdavky VS'!M8),"",'3a. Príjmy a výdavky VS'!M8/'1. Základné ukazovatele'!P$17*100)</f>
        <v/>
      </c>
      <c r="N8" s="172" t="str">
        <f>IF(ISBLANK('3a. Príjmy a výdavky VS'!N8),"",'3a. Príjmy a výdavky VS'!N8/'1. Základné ukazovatele'!Q$17*100)</f>
        <v/>
      </c>
      <c r="O8" s="172" t="str">
        <f>IF(ISBLANK('3a. Príjmy a výdavky VS'!O8),"",'3a. Príjmy a výdavky VS'!O8/'1. Základné ukazovatele'!R$17*100)</f>
        <v/>
      </c>
      <c r="P8" s="172" t="str">
        <f>IF(ISBLANK('3a. Príjmy a výdavky VS'!P8),"",'3a. Príjmy a výdavky VS'!P8/'1. Základné ukazovatele'!S$17*100)</f>
        <v/>
      </c>
      <c r="Q8" s="172">
        <f>IF(ISBLANK('3a. Príjmy a výdavky VS'!Q8),"",'3a. Príjmy a výdavky VS'!Q8/'1. Základné ukazovatele'!T$17*100)</f>
        <v>0.34131633199829264</v>
      </c>
      <c r="R8" s="172">
        <f>IF(ISBLANK('3a. Príjmy a výdavky VS'!R8),"",'3a. Príjmy a výdavky VS'!R8/'1. Základné ukazovatele'!U$17*100)</f>
        <v>0.37889879182141628</v>
      </c>
      <c r="S8" s="172">
        <f>IF(ISBLANK('3a. Príjmy a výdavky VS'!S8),"",'3a. Príjmy a výdavky VS'!S8/'1. Základné ukazovatele'!V$17*100)</f>
        <v>0.36716443536500371</v>
      </c>
      <c r="T8" s="172">
        <f>IF(ISBLANK('3a. Príjmy a výdavky VS'!T8),"",'3a. Príjmy a výdavky VS'!T8/'1. Základné ukazovatele'!W$17*100)</f>
        <v>0.3646584158761404</v>
      </c>
      <c r="U8" s="172">
        <f>IF(ISBLANK('3a. Príjmy a výdavky VS'!U8),"",'3a. Príjmy a výdavky VS'!U8/'1. Základné ukazovatele'!X$17*100)</f>
        <v>0.39159012364433393</v>
      </c>
      <c r="V8" s="172">
        <f>IF(ISBLANK('3a. Príjmy a výdavky VS'!V8),"",'3a. Príjmy a výdavky VS'!V8/'1. Základné ukazovatele'!Y$17*100)</f>
        <v>0.40041290039079513</v>
      </c>
      <c r="W8" s="172">
        <f>IF(ISBLANK('3a. Príjmy a výdavky VS'!W8),"",'3a. Príjmy a výdavky VS'!W8/'1. Základné ukazovatele'!Z$17*100)</f>
        <v>0.39438209144709596</v>
      </c>
      <c r="X8" s="172">
        <f>IF(ISBLANK('3a. Príjmy a výdavky VS'!X8),"",'3a. Príjmy a výdavky VS'!X8/'1. Základné ukazovatele'!AA$17*100)</f>
        <v>0.38115339969617912</v>
      </c>
      <c r="Y8" s="172">
        <f>IF(ISBLANK('3a. Príjmy a výdavky VS'!Y8),"",'3a. Príjmy a výdavky VS'!Y8/'1. Základné ukazovatele'!AB$17*100)</f>
        <v>0.38967871249767216</v>
      </c>
      <c r="Z8" s="172">
        <f>IF(ISBLANK('3a. Príjmy a výdavky VS'!Z8),"",'3a. Príjmy a výdavky VS'!Z8/'1. Základné ukazovatele'!AC$17*100)</f>
        <v>0.38797486829158057</v>
      </c>
      <c r="AA8" s="172">
        <f>IF(ISBLANK('3a. Príjmy a výdavky VS'!AA8),"",'3a. Príjmy a výdavky VS'!AA8/'1. Základné ukazovatele'!AD$17*100)</f>
        <v>0.37432803217691546</v>
      </c>
      <c r="AB8" s="172">
        <f>IF(ISBLANK('3a. Príjmy a výdavky VS'!AB8),"",'3a. Príjmy a výdavky VS'!AB8/'1. Základné ukazovatele'!AE$17*100)</f>
        <v>0.3626684999603374</v>
      </c>
      <c r="AC8" s="172">
        <f>IF(ISBLANK('3a. Príjmy a výdavky VS'!AC8),"",'3a. Príjmy a výdavky VS'!AC8/'1. Základné ukazovatele'!AF$17*100)</f>
        <v>0.426429645273673</v>
      </c>
      <c r="AD8" s="172">
        <f>IF(ISBLANK('3a. Príjmy a výdavky VS'!AD8),"",'3a. Príjmy a výdavky VS'!AD8/'1. Základné ukazovatele'!AG$17*100)</f>
        <v>0.42011671243624948</v>
      </c>
      <c r="AE8" s="172">
        <f>IF(ISBLANK('3a. Príjmy a výdavky VS'!AE8),"",'3a. Príjmy a výdavky VS'!AE8/'1. Základné ukazovatele'!AH$17*100)</f>
        <v>0.39222862312719026</v>
      </c>
      <c r="AF8" s="172">
        <f>IF(ISBLANK('3a. Príjmy a výdavky VS'!AF8),"",'3a. Príjmy a výdavky VS'!AF8/'1. Základné ukazovatele'!AI$17*100)</f>
        <v>0.3821259383219342</v>
      </c>
      <c r="AG8" s="340">
        <f>IF(ISBLANK('3a. Príjmy a výdavky VS'!AG8),"",'3a. Príjmy a výdavky VS'!AG8/'1. Základné ukazovatele'!AJ$17*100)</f>
        <v>0.4443696027888121</v>
      </c>
      <c r="AH8" s="340">
        <f>IF(ISBLANK('3a. Príjmy a výdavky VS'!AH8),"",'3a. Príjmy a výdavky VS'!AH8/'1. Základné ukazovatele'!AK$17*100)</f>
        <v>0.4239970213356492</v>
      </c>
      <c r="AI8" s="340">
        <f>IF(ISBLANK('3a. Príjmy a výdavky VS'!AI8),"",'3a. Príjmy a výdavky VS'!AI8/'1. Základné ukazovatele'!AL$17*100)</f>
        <v>0.41512509979535667</v>
      </c>
      <c r="AJ8" s="340">
        <f>IF(ISBLANK('3a. Príjmy a výdavky VS'!AJ8),"",'3a. Príjmy a výdavky VS'!AJ8/'1. Základné ukazovatele'!AM$17*100)</f>
        <v>0.40931094993210154</v>
      </c>
    </row>
    <row r="9" spans="1:36" ht="16.5" customHeight="1">
      <c r="A9" s="115" t="s">
        <v>118</v>
      </c>
      <c r="B9" s="116" t="s">
        <v>119</v>
      </c>
      <c r="C9" s="110" t="s">
        <v>120</v>
      </c>
      <c r="D9" s="172">
        <f>IF(ISBLANK('3a. Príjmy a výdavky VS'!D14),"",'3a. Príjmy a výdavky VS'!D14/'1. Základné ukazovatele'!G$17*100)</f>
        <v>13.311303496431423</v>
      </c>
      <c r="E9" s="172">
        <f>IF(ISBLANK('3a. Príjmy a výdavky VS'!E14),"",'3a. Príjmy a výdavky VS'!E14/'1. Základné ukazovatele'!H$17*100)</f>
        <v>11.933355788104393</v>
      </c>
      <c r="F9" s="172">
        <f>IF(ISBLANK('3a. Príjmy a výdavky VS'!F14),"",'3a. Príjmy a výdavky VS'!F14/'1. Základné ukazovatele'!I$17*100)</f>
        <v>11.173678954899682</v>
      </c>
      <c r="G9" s="172">
        <f>IF(ISBLANK('3a. Príjmy a výdavky VS'!G14),"",'3a. Príjmy a výdavky VS'!G14/'1. Základné ukazovatele'!J$17*100)</f>
        <v>11.442720272732616</v>
      </c>
      <c r="H9" s="172">
        <f>IF(ISBLANK('3a. Príjmy a výdavky VS'!H14),"",'3a. Príjmy a výdavky VS'!H14/'1. Základné ukazovatele'!K$17*100)</f>
        <v>12.773199570046579</v>
      </c>
      <c r="I9" s="172">
        <f>IF(ISBLANK('3a. Príjmy a výdavky VS'!I14),"",'3a. Príjmy a výdavky VS'!I14/'1. Základné ukazovatele'!L$17*100)</f>
        <v>10.205824235759057</v>
      </c>
      <c r="J9" s="172">
        <f>IF(ISBLANK('3a. Príjmy a výdavky VS'!J14),"",'3a. Príjmy a výdavky VS'!J14/'1. Základné ukazovatele'!M$17*100)</f>
        <v>10.443540447352877</v>
      </c>
      <c r="K9" s="172">
        <f>IF(ISBLANK('3a. Príjmy a výdavky VS'!K14),"",'3a. Príjmy a výdavky VS'!K14/'1. Základné ukazovatele'!N$17*100)</f>
        <v>9.7059729356699354</v>
      </c>
      <c r="L9" s="172">
        <f>IF(ISBLANK('3a. Príjmy a výdavky VS'!L14),"",'3a. Príjmy a výdavky VS'!L14/'1. Základné ukazovatele'!O$17*100)</f>
        <v>9.5287744660658138</v>
      </c>
      <c r="M9" s="172">
        <f>IF(ISBLANK('3a. Príjmy a výdavky VS'!M14),"",'3a. Príjmy a výdavky VS'!M14/'1. Základné ukazovatele'!P$17*100)</f>
        <v>8.3850806102231434</v>
      </c>
      <c r="N9" s="172">
        <f>IF(ISBLANK('3a. Príjmy a výdavky VS'!N14),"",'3a. Príjmy a výdavky VS'!N14/'1. Základné ukazovatele'!Q$17*100)</f>
        <v>7.9014365553253469</v>
      </c>
      <c r="O9" s="172">
        <f>IF(ISBLANK('3a. Príjmy a výdavky VS'!O14),"",'3a. Príjmy a výdavky VS'!O14/'1. Základné ukazovatele'!R$17*100)</f>
        <v>7.7230654500789617</v>
      </c>
      <c r="P9" s="172">
        <f>IF(ISBLANK('3a. Príjmy a výdavky VS'!P14),"",'3a. Príjmy a výdavky VS'!P14/'1. Základné ukazovatele'!S$17*100)</f>
        <v>7.0590385540159035</v>
      </c>
      <c r="Q9" s="172">
        <f>IF(ISBLANK('3a. Príjmy a výdavky VS'!Q14),"",'3a. Príjmy a výdavky VS'!Q14/'1. Základné ukazovatele'!T$17*100)</f>
        <v>6.8677174436240467</v>
      </c>
      <c r="R9" s="172">
        <f>IF(ISBLANK('3a. Príjmy a výdavky VS'!R14),"",'3a. Príjmy a výdavky VS'!R14/'1. Základné ukazovatele'!U$17*100)</f>
        <v>5.7293142934754613</v>
      </c>
      <c r="S9" s="172">
        <f>IF(ISBLANK('3a. Príjmy a výdavky VS'!S14),"",'3a. Príjmy a výdavky VS'!S14/'1. Základné ukazovatele'!V$17*100)</f>
        <v>5.4423462788115824</v>
      </c>
      <c r="T9" s="172">
        <f>IF(ISBLANK('3a. Príjmy a výdavky VS'!T14),"",'3a. Príjmy a výdavky VS'!T14/'1. Základné ukazovatele'!W$17*100)</f>
        <v>5.5551776851716124</v>
      </c>
      <c r="U9" s="172">
        <f>IF(ISBLANK('3a. Príjmy a výdavky VS'!U14),"",'3a. Príjmy a výdavky VS'!U14/'1. Základné ukazovatele'!X$17*100)</f>
        <v>5.6230556806406273</v>
      </c>
      <c r="V9" s="172">
        <f>IF(ISBLANK('3a. Príjmy a výdavky VS'!V14),"",'3a. Príjmy a výdavky VS'!V14/'1. Základné ukazovatele'!Y$17*100)</f>
        <v>6.1942185906994265</v>
      </c>
      <c r="W9" s="172">
        <f>IF(ISBLANK('3a. Príjmy a výdavky VS'!W14),"",'3a. Príjmy a výdavky VS'!W14/'1. Základné ukazovatele'!Z$17*100)</f>
        <v>6.6785794052686507</v>
      </c>
      <c r="X9" s="172">
        <f>IF(ISBLANK('3a. Príjmy a výdavky VS'!X14),"",'3a. Príjmy a výdavky VS'!X14/'1. Základné ukazovatele'!AA$17*100)</f>
        <v>7.0882038610884042</v>
      </c>
      <c r="Y9" s="172">
        <f>IF(ISBLANK('3a. Príjmy a výdavky VS'!Y14),"",'3a. Príjmy a výdavky VS'!Y14/'1. Základné ukazovatele'!AB$17*100)</f>
        <v>7.1536468287806176</v>
      </c>
      <c r="Z9" s="172">
        <f>IF(ISBLANK('3a. Príjmy a výdavky VS'!Z14),"",'3a. Príjmy a výdavky VS'!Z14/'1. Základné ukazovatele'!AC$17*100)</f>
        <v>7.2054604262691795</v>
      </c>
      <c r="AA9" s="172">
        <f>IF(ISBLANK('3a. Príjmy a výdavky VS'!AA14),"",'3a. Príjmy a výdavky VS'!AA14/'1. Základné ukazovatele'!AD$17*100)</f>
        <v>7.2325360367495648</v>
      </c>
      <c r="AB9" s="172">
        <f>IF(ISBLANK('3a. Príjmy a výdavky VS'!AB14),"",'3a. Príjmy a výdavky VS'!AB14/'1. Základné ukazovatele'!AE$17*100)</f>
        <v>7.2159856156958133</v>
      </c>
      <c r="AC9" s="172">
        <f>IF(ISBLANK('3a. Príjmy a výdavky VS'!AC14),"",'3a. Príjmy a výdavky VS'!AC14/'1. Základné ukazovatele'!AF$17*100)</f>
        <v>7.084664431736015</v>
      </c>
      <c r="AD9" s="172">
        <f>IF(ISBLANK('3a. Príjmy a výdavky VS'!AD14),"",'3a. Príjmy a výdavky VS'!AD14/'1. Základné ukazovatele'!AG$17*100)</f>
        <v>7.6771380933699493</v>
      </c>
      <c r="AE9" s="172">
        <f>IF(ISBLANK('3a. Príjmy a výdavky VS'!AE14),"",'3a. Príjmy a výdavky VS'!AE14/'1. Základné ukazovatele'!AH$17*100)</f>
        <v>7.8177658722156513</v>
      </c>
      <c r="AF9" s="172">
        <f>IF(ISBLANK('3a. Príjmy a výdavky VS'!AF14),"",'3a. Príjmy a výdavky VS'!AF14/'1. Základné ukazovatele'!AI$17*100)</f>
        <v>7.8921378242076692</v>
      </c>
      <c r="AG9" s="340">
        <f>IF(ISBLANK('3a. Príjmy a výdavky VS'!AG14),"",'3a. Príjmy a výdavky VS'!AG14/'1. Základné ukazovatele'!AJ$17*100)</f>
        <v>8.1534628870425259</v>
      </c>
      <c r="AH9" s="340">
        <f>IF(ISBLANK('3a. Príjmy a výdavky VS'!AH14),"",'3a. Príjmy a výdavky VS'!AH14/'1. Základné ukazovatele'!AK$17*100)</f>
        <v>8.4011129321839455</v>
      </c>
      <c r="AI9" s="340">
        <f>IF(ISBLANK('3a. Príjmy a výdavky VS'!AI14),"",'3a. Príjmy a výdavky VS'!AI14/'1. Základné ukazovatele'!AL$17*100)</f>
        <v>8.2790437911873855</v>
      </c>
      <c r="AJ9" s="340">
        <f>IF(ISBLANK('3a. Príjmy a výdavky VS'!AJ14),"",'3a. Príjmy a výdavky VS'!AJ14/'1. Základné ukazovatele'!AM$17*100)</f>
        <v>8.2839220263315116</v>
      </c>
    </row>
    <row r="10" spans="1:36" ht="16.5" customHeight="1">
      <c r="A10" s="117" t="s">
        <v>121</v>
      </c>
      <c r="B10" s="118" t="s">
        <v>122</v>
      </c>
      <c r="C10" s="114" t="s">
        <v>123</v>
      </c>
      <c r="D10" s="172" t="str">
        <f>IF(ISBLANK('3a. Príjmy a výdavky VS'!D15),"",'3a. Príjmy a výdavky VS'!D15/'1. Základné ukazovatele'!G$17*100)</f>
        <v/>
      </c>
      <c r="E10" s="172" t="str">
        <f>IF(ISBLANK('3a. Príjmy a výdavky VS'!E15),"",'3a. Príjmy a výdavky VS'!E15/'1. Základné ukazovatele'!H$17*100)</f>
        <v/>
      </c>
      <c r="F10" s="172" t="str">
        <f>IF(ISBLANK('3a. Príjmy a výdavky VS'!F15),"",'3a. Príjmy a výdavky VS'!F15/'1. Základné ukazovatele'!I$17*100)</f>
        <v/>
      </c>
      <c r="G10" s="172" t="str">
        <f>IF(ISBLANK('3a. Príjmy a výdavky VS'!G15),"",'3a. Príjmy a výdavky VS'!G15/'1. Základné ukazovatele'!J$17*100)</f>
        <v/>
      </c>
      <c r="H10" s="172" t="str">
        <f>IF(ISBLANK('3a. Príjmy a výdavky VS'!H15),"",'3a. Príjmy a výdavky VS'!H15/'1. Základné ukazovatele'!K$17*100)</f>
        <v/>
      </c>
      <c r="I10" s="172" t="str">
        <f>IF(ISBLANK('3a. Príjmy a výdavky VS'!I15),"",'3a. Príjmy a výdavky VS'!I15/'1. Základné ukazovatele'!L$17*100)</f>
        <v/>
      </c>
      <c r="J10" s="172" t="str">
        <f>IF(ISBLANK('3a. Príjmy a výdavky VS'!J15),"",'3a. Príjmy a výdavky VS'!J15/'1. Základné ukazovatele'!M$17*100)</f>
        <v/>
      </c>
      <c r="K10" s="172" t="str">
        <f>IF(ISBLANK('3a. Príjmy a výdavky VS'!K15),"",'3a. Príjmy a výdavky VS'!K15/'1. Základné ukazovatele'!N$17*100)</f>
        <v/>
      </c>
      <c r="L10" s="172" t="str">
        <f>IF(ISBLANK('3a. Príjmy a výdavky VS'!L15),"",'3a. Príjmy a výdavky VS'!L15/'1. Základné ukazovatele'!O$17*100)</f>
        <v/>
      </c>
      <c r="M10" s="172" t="str">
        <f>IF(ISBLANK('3a. Príjmy a výdavky VS'!M15),"",'3a. Príjmy a výdavky VS'!M15/'1. Základné ukazovatele'!P$17*100)</f>
        <v/>
      </c>
      <c r="N10" s="172" t="str">
        <f>IF(ISBLANK('3a. Príjmy a výdavky VS'!N15),"",'3a. Príjmy a výdavky VS'!N15/'1. Základné ukazovatele'!Q$17*100)</f>
        <v/>
      </c>
      <c r="O10" s="172" t="str">
        <f>IF(ISBLANK('3a. Príjmy a výdavky VS'!O15),"",'3a. Príjmy a výdavky VS'!O15/'1. Základné ukazovatele'!R$17*100)</f>
        <v/>
      </c>
      <c r="P10" s="172" t="str">
        <f>IF(ISBLANK('3a. Príjmy a výdavky VS'!P15),"",'3a. Príjmy a výdavky VS'!P15/'1. Základné ukazovatele'!S$17*100)</f>
        <v/>
      </c>
      <c r="Q10" s="172">
        <f>IF(ISBLANK('3a. Príjmy a výdavky VS'!Q15),"",'3a. Príjmy a výdavky VS'!Q15/'1. Základné ukazovatele'!T$17*100)</f>
        <v>3.1713695822624248</v>
      </c>
      <c r="R10" s="172">
        <f>IF(ISBLANK('3a. Príjmy a výdavky VS'!R15),"",'3a. Príjmy a výdavky VS'!R15/'1. Základné ukazovatele'!U$17*100)</f>
        <v>2.8002344856225343</v>
      </c>
      <c r="S10" s="172">
        <f>IF(ISBLANK('3a. Príjmy a výdavky VS'!S15),"",'3a. Príjmy a výdavky VS'!S15/'1. Základné ukazovatele'!V$17*100)</f>
        <v>2.6038861170403935</v>
      </c>
      <c r="T10" s="172">
        <f>IF(ISBLANK('3a. Príjmy a výdavky VS'!T15),"",'3a. Príjmy a výdavky VS'!T15/'1. Základné ukazovatele'!W$17*100)</f>
        <v>2.7919809575663659</v>
      </c>
      <c r="U10" s="172">
        <f>IF(ISBLANK('3a. Príjmy a výdavky VS'!U15),"",'3a. Príjmy a výdavky VS'!U15/'1. Základné ukazovatele'!X$17*100)</f>
        <v>2.8792148394902313</v>
      </c>
      <c r="V10" s="172">
        <f>IF(ISBLANK('3a. Príjmy a výdavky VS'!V15),"",'3a. Príjmy a výdavky VS'!V15/'1. Základné ukazovatele'!Y$17*100)</f>
        <v>2.9139152254674605</v>
      </c>
      <c r="W10" s="172">
        <f>IF(ISBLANK('3a. Príjmy a výdavky VS'!W15),"",'3a. Príjmy a výdavky VS'!W15/'1. Základné ukazovatele'!Z$17*100)</f>
        <v>2.9715891502736991</v>
      </c>
      <c r="X10" s="172">
        <f>IF(ISBLANK('3a. Príjmy a výdavky VS'!X15),"",'3a. Príjmy a výdavky VS'!X15/'1. Základné ukazovatele'!AA$17*100)</f>
        <v>3.0651348718465514</v>
      </c>
      <c r="Y10" s="172">
        <f>IF(ISBLANK('3a. Príjmy a výdavky VS'!Y15),"",'3a. Príjmy a výdavky VS'!Y15/'1. Základné ukazovatele'!AB$17*100)</f>
        <v>3.2827903398120104</v>
      </c>
      <c r="Z10" s="172">
        <f>IF(ISBLANK('3a. Príjmy a výdavky VS'!Z15),"",'3a. Príjmy a výdavky VS'!Z15/'1. Základné ukazovatele'!AC$17*100)</f>
        <v>3.3606597897373365</v>
      </c>
      <c r="AA10" s="172">
        <f>IF(ISBLANK('3a. Príjmy a výdavky VS'!AA15),"",'3a. Príjmy a výdavky VS'!AA15/'1. Základné ukazovatele'!AD$17*100)</f>
        <v>3.5646246672700022</v>
      </c>
      <c r="AB10" s="172">
        <f>IF(ISBLANK('3a. Príjmy a výdavky VS'!AB15),"",'3a. Príjmy a výdavky VS'!AB15/'1. Základné ukazovatele'!AE$17*100)</f>
        <v>3.7375234670403765</v>
      </c>
      <c r="AC10" s="172">
        <f>IF(ISBLANK('3a. Príjmy a výdavky VS'!AC15),"",'3a. Príjmy a výdavky VS'!AC15/'1. Základné ukazovatele'!AF$17*100)</f>
        <v>3.7107079471504636</v>
      </c>
      <c r="AD10" s="172">
        <f>IF(ISBLANK('3a. Príjmy a výdavky VS'!AD15),"",'3a. Príjmy a výdavky VS'!AD15/'1. Základné ukazovatele'!AG$17*100)</f>
        <v>3.687433307179286</v>
      </c>
      <c r="AE10" s="172">
        <f>IF(ISBLANK('3a. Príjmy a výdavky VS'!AE15),"",'3a. Príjmy a výdavky VS'!AE15/'1. Základné ukazovatele'!AH$17*100)</f>
        <v>3.7477867826459779</v>
      </c>
      <c r="AF10" s="172">
        <f>IF(ISBLANK('3a. Príjmy a výdavky VS'!AF15),"",'3a. Príjmy a výdavky VS'!AF15/'1. Základné ukazovatele'!AI$17*100)</f>
        <v>3.793029387669431</v>
      </c>
      <c r="AG10" s="340">
        <f>IF(ISBLANK('3a. Príjmy a výdavky VS'!AG15),"",'3a. Príjmy a výdavky VS'!AG15/'1. Základné ukazovatele'!AJ$17*100)</f>
        <v>3.6253448894134275</v>
      </c>
      <c r="AH10" s="340">
        <f>IF(ISBLANK('3a. Príjmy a výdavky VS'!AH15),"",'3a. Príjmy a výdavky VS'!AH15/'1. Základné ukazovatele'!AK$17*100)</f>
        <v>3.683335662676404</v>
      </c>
      <c r="AI10" s="340">
        <f>IF(ISBLANK('3a. Príjmy a výdavky VS'!AI15),"",'3a. Príjmy a výdavky VS'!AI15/'1. Základné ukazovatele'!AL$17*100)</f>
        <v>3.6665645379373499</v>
      </c>
      <c r="AJ10" s="340">
        <f>IF(ISBLANK('3a. Príjmy a výdavky VS'!AJ15),"",'3a. Príjmy a výdavky VS'!AJ15/'1. Základné ukazovatele'!AM$17*100)</f>
        <v>3.7589293158453789</v>
      </c>
    </row>
    <row r="11" spans="1:36" ht="16.5" customHeight="1">
      <c r="A11" s="119" t="s">
        <v>124</v>
      </c>
      <c r="B11" s="119" t="s">
        <v>125</v>
      </c>
      <c r="C11" s="120" t="s">
        <v>126</v>
      </c>
      <c r="D11" s="172" t="str">
        <f>IF(ISBLANK('3a. Príjmy a výdavky VS'!D16),"",'3a. Príjmy a výdavky VS'!D16/'1. Základné ukazovatele'!G$17*100)</f>
        <v/>
      </c>
      <c r="E11" s="172" t="str">
        <f>IF(ISBLANK('3a. Príjmy a výdavky VS'!E16),"",'3a. Príjmy a výdavky VS'!E16/'1. Základné ukazovatele'!H$17*100)</f>
        <v/>
      </c>
      <c r="F11" s="172" t="str">
        <f>IF(ISBLANK('3a. Príjmy a výdavky VS'!F16),"",'3a. Príjmy a výdavky VS'!F16/'1. Základné ukazovatele'!I$17*100)</f>
        <v/>
      </c>
      <c r="G11" s="172" t="str">
        <f>IF(ISBLANK('3a. Príjmy a výdavky VS'!G16),"",'3a. Príjmy a výdavky VS'!G16/'1. Základné ukazovatele'!J$17*100)</f>
        <v/>
      </c>
      <c r="H11" s="172" t="str">
        <f>IF(ISBLANK('3a. Príjmy a výdavky VS'!H16),"",'3a. Príjmy a výdavky VS'!H16/'1. Základné ukazovatele'!K$17*100)</f>
        <v/>
      </c>
      <c r="I11" s="172" t="str">
        <f>IF(ISBLANK('3a. Príjmy a výdavky VS'!I16),"",'3a. Príjmy a výdavky VS'!I16/'1. Základné ukazovatele'!L$17*100)</f>
        <v/>
      </c>
      <c r="J11" s="172" t="str">
        <f>IF(ISBLANK('3a. Príjmy a výdavky VS'!J16),"",'3a. Príjmy a výdavky VS'!J16/'1. Základné ukazovatele'!M$17*100)</f>
        <v/>
      </c>
      <c r="K11" s="172" t="str">
        <f>IF(ISBLANK('3a. Príjmy a výdavky VS'!K16),"",'3a. Príjmy a výdavky VS'!K16/'1. Základné ukazovatele'!N$17*100)</f>
        <v/>
      </c>
      <c r="L11" s="172" t="str">
        <f>IF(ISBLANK('3a. Príjmy a výdavky VS'!L16),"",'3a. Príjmy a výdavky VS'!L16/'1. Základné ukazovatele'!O$17*100)</f>
        <v/>
      </c>
      <c r="M11" s="172" t="str">
        <f>IF(ISBLANK('3a. Príjmy a výdavky VS'!M16),"",'3a. Príjmy a výdavky VS'!M16/'1. Základné ukazovatele'!P$17*100)</f>
        <v/>
      </c>
      <c r="N11" s="172" t="str">
        <f>IF(ISBLANK('3a. Príjmy a výdavky VS'!N16),"",'3a. Príjmy a výdavky VS'!N16/'1. Základné ukazovatele'!Q$17*100)</f>
        <v/>
      </c>
      <c r="O11" s="172" t="str">
        <f>IF(ISBLANK('3a. Príjmy a výdavky VS'!O16),"",'3a. Príjmy a výdavky VS'!O16/'1. Základné ukazovatele'!R$17*100)</f>
        <v/>
      </c>
      <c r="P11" s="172" t="str">
        <f>IF(ISBLANK('3a. Príjmy a výdavky VS'!P16),"",'3a. Príjmy a výdavky VS'!P16/'1. Základné ukazovatele'!S$17*100)</f>
        <v/>
      </c>
      <c r="Q11" s="172">
        <f>IF(ISBLANK('3a. Príjmy a výdavky VS'!Q16),"",'3a. Príjmy a výdavky VS'!Q16/'1. Základné ukazovatele'!T$17*100)</f>
        <v>3.1713695822624248</v>
      </c>
      <c r="R11" s="172">
        <f>IF(ISBLANK('3a. Príjmy a výdavky VS'!R16),"",'3a. Príjmy a výdavky VS'!R16/'1. Základné ukazovatele'!U$17*100)</f>
        <v>2.8002344856225343</v>
      </c>
      <c r="S11" s="172">
        <f>IF(ISBLANK('3a. Príjmy a výdavky VS'!S16),"",'3a. Príjmy a výdavky VS'!S16/'1. Základné ukazovatele'!V$17*100)</f>
        <v>2.6038861170403935</v>
      </c>
      <c r="T11" s="172">
        <f>IF(ISBLANK('3a. Príjmy a výdavky VS'!T16),"",'3a. Príjmy a výdavky VS'!T16/'1. Základné ukazovatele'!W$17*100)</f>
        <v>2.7919809575663659</v>
      </c>
      <c r="U11" s="172">
        <f>IF(ISBLANK('3a. Príjmy a výdavky VS'!U16),"",'3a. Príjmy a výdavky VS'!U16/'1. Základné ukazovatele'!X$17*100)</f>
        <v>2.8792148394902313</v>
      </c>
      <c r="V11" s="172">
        <f>IF(ISBLANK('3a. Príjmy a výdavky VS'!V16),"",'3a. Príjmy a výdavky VS'!V16/'1. Základné ukazovatele'!Y$17*100)</f>
        <v>2.7899928593151104</v>
      </c>
      <c r="W11" s="172">
        <f>IF(ISBLANK('3a. Príjmy a výdavky VS'!W16),"",'3a. Príjmy a výdavky VS'!W16/'1. Základné ukazovatele'!Z$17*100)</f>
        <v>2.7858410732174974</v>
      </c>
      <c r="X11" s="172">
        <f>IF(ISBLANK('3a. Príjmy a výdavky VS'!X16),"",'3a. Príjmy a výdavky VS'!X16/'1. Základné ukazovatele'!AA$17*100)</f>
        <v>2.8853430675460303</v>
      </c>
      <c r="Y11" s="172">
        <f>IF(ISBLANK('3a. Príjmy a výdavky VS'!Y16),"",'3a. Príjmy a výdavky VS'!Y16/'1. Základné ukazovatele'!AB$17*100)</f>
        <v>3.1148519509541588</v>
      </c>
      <c r="Z11" s="172">
        <f>IF(ISBLANK('3a. Príjmy a výdavky VS'!Z16),"",'3a. Príjmy a výdavky VS'!Z16/'1. Základné ukazovatele'!AC$17*100)</f>
        <v>3.2330120856304823</v>
      </c>
      <c r="AA11" s="172">
        <f>IF(ISBLANK('3a. Príjmy a výdavky VS'!AA16),"",'3a. Príjmy a výdavky VS'!AA16/'1. Základné ukazovatele'!AD$17*100)</f>
        <v>3.4275836629709593</v>
      </c>
      <c r="AB11" s="172">
        <f>IF(ISBLANK('3a. Príjmy a výdavky VS'!AB16),"",'3a. Príjmy a výdavky VS'!AB16/'1. Základné ukazovatele'!AE$17*100)</f>
        <v>3.6067711996615461</v>
      </c>
      <c r="AC11" s="172">
        <f>IF(ISBLANK('3a. Príjmy a výdavky VS'!AC16),"",'3a. Príjmy a výdavky VS'!AC16/'1. Základné ukazovatele'!AF$17*100)</f>
        <v>3.6048148548673353</v>
      </c>
      <c r="AD11" s="172">
        <f>IF(ISBLANK('3a. Príjmy a výdavky VS'!AD16),"",'3a. Príjmy a výdavky VS'!AD16/'1. Základné ukazovatele'!AG$17*100)</f>
        <v>3.5605610043154177</v>
      </c>
      <c r="AE11" s="172">
        <f>IF(ISBLANK('3a. Príjmy a výdavky VS'!AE16),"",'3a. Príjmy a výdavky VS'!AE16/'1. Základné ukazovatele'!AH$17*100)</f>
        <v>3.6041088723083043</v>
      </c>
      <c r="AF11" s="172">
        <f>IF(ISBLANK('3a. Príjmy a výdavky VS'!AF16),"",'3a. Príjmy a výdavky VS'!AF16/'1. Základné ukazovatele'!AI$17*100)</f>
        <v>3.6893040858647455</v>
      </c>
      <c r="AG11" s="340">
        <f>IF(ISBLANK('3a. Príjmy a výdavky VS'!AG16),"",'3a. Príjmy a výdavky VS'!AG16/'1. Základné ukazovatele'!AJ$17*100)</f>
        <v>3.5175863877747391</v>
      </c>
      <c r="AH11" s="340">
        <f>IF(ISBLANK('3a. Príjmy a výdavky VS'!AH16),"",'3a. Príjmy a výdavky VS'!AH16/'1. Základné ukazovatele'!AK$17*100)</f>
        <v>3.5681482221313647</v>
      </c>
      <c r="AI11" s="340">
        <f>IF(ISBLANK('3a. Príjmy a výdavky VS'!AI16),"",'3a. Príjmy a výdavky VS'!AI16/'1. Základné ukazovatele'!AL$17*100)</f>
        <v>3.5558182076259</v>
      </c>
      <c r="AJ11" s="340">
        <f>IF(ISBLANK('3a. Príjmy a výdavky VS'!AJ16),"",'3a. Príjmy a výdavky VS'!AJ16/'1. Základné ukazovatele'!AM$17*100)</f>
        <v>3.6522651536379409</v>
      </c>
    </row>
    <row r="12" spans="1:36" ht="16.5" customHeight="1">
      <c r="A12" s="119" t="s">
        <v>127</v>
      </c>
      <c r="B12" s="119" t="s">
        <v>128</v>
      </c>
      <c r="C12" s="120" t="s">
        <v>129</v>
      </c>
      <c r="D12" s="172" t="str">
        <f>IF(ISBLANK('3a. Príjmy a výdavky VS'!D17),"",'3a. Príjmy a výdavky VS'!D17/'1. Základné ukazovatele'!G$17*100)</f>
        <v/>
      </c>
      <c r="E12" s="172" t="str">
        <f>IF(ISBLANK('3a. Príjmy a výdavky VS'!E17),"",'3a. Príjmy a výdavky VS'!E17/'1. Základné ukazovatele'!H$17*100)</f>
        <v/>
      </c>
      <c r="F12" s="172" t="str">
        <f>IF(ISBLANK('3a. Príjmy a výdavky VS'!F17),"",'3a. Príjmy a výdavky VS'!F17/'1. Základné ukazovatele'!I$17*100)</f>
        <v/>
      </c>
      <c r="G12" s="172" t="str">
        <f>IF(ISBLANK('3a. Príjmy a výdavky VS'!G17),"",'3a. Príjmy a výdavky VS'!G17/'1. Základné ukazovatele'!J$17*100)</f>
        <v/>
      </c>
      <c r="H12" s="172" t="str">
        <f>IF(ISBLANK('3a. Príjmy a výdavky VS'!H17),"",'3a. Príjmy a výdavky VS'!H17/'1. Základné ukazovatele'!K$17*100)</f>
        <v/>
      </c>
      <c r="I12" s="172" t="str">
        <f>IF(ISBLANK('3a. Príjmy a výdavky VS'!I17),"",'3a. Príjmy a výdavky VS'!I17/'1. Základné ukazovatele'!L$17*100)</f>
        <v/>
      </c>
      <c r="J12" s="172" t="str">
        <f>IF(ISBLANK('3a. Príjmy a výdavky VS'!J17),"",'3a. Príjmy a výdavky VS'!J17/'1. Základné ukazovatele'!M$17*100)</f>
        <v/>
      </c>
      <c r="K12" s="172" t="str">
        <f>IF(ISBLANK('3a. Príjmy a výdavky VS'!K17),"",'3a. Príjmy a výdavky VS'!K17/'1. Základné ukazovatele'!N$17*100)</f>
        <v/>
      </c>
      <c r="L12" s="172" t="str">
        <f>IF(ISBLANK('3a. Príjmy a výdavky VS'!L17),"",'3a. Príjmy a výdavky VS'!L17/'1. Základné ukazovatele'!O$17*100)</f>
        <v/>
      </c>
      <c r="M12" s="172" t="str">
        <f>IF(ISBLANK('3a. Príjmy a výdavky VS'!M17),"",'3a. Príjmy a výdavky VS'!M17/'1. Základné ukazovatele'!P$17*100)</f>
        <v/>
      </c>
      <c r="N12" s="172" t="str">
        <f>IF(ISBLANK('3a. Príjmy a výdavky VS'!N17),"",'3a. Príjmy a výdavky VS'!N17/'1. Základné ukazovatele'!Q$17*100)</f>
        <v/>
      </c>
      <c r="O12" s="172" t="str">
        <f>IF(ISBLANK('3a. Príjmy a výdavky VS'!O17),"",'3a. Príjmy a výdavky VS'!O17/'1. Základné ukazovatele'!R$17*100)</f>
        <v/>
      </c>
      <c r="P12" s="172" t="str">
        <f>IF(ISBLANK('3a. Príjmy a výdavky VS'!P17),"",'3a. Príjmy a výdavky VS'!P17/'1. Základné ukazovatele'!S$17*100)</f>
        <v/>
      </c>
      <c r="Q12" s="172">
        <f>IF(ISBLANK('3a. Príjmy a výdavky VS'!Q17),"",'3a. Príjmy a výdavky VS'!Q17/'1. Základné ukazovatele'!T$17*100)</f>
        <v>0</v>
      </c>
      <c r="R12" s="172">
        <f>IF(ISBLANK('3a. Príjmy a výdavky VS'!R17),"",'3a. Príjmy a výdavky VS'!R17/'1. Základné ukazovatele'!U$17*100)</f>
        <v>0</v>
      </c>
      <c r="S12" s="172">
        <f>IF(ISBLANK('3a. Príjmy a výdavky VS'!S17),"",'3a. Príjmy a výdavky VS'!S17/'1. Základné ukazovatele'!V$17*100)</f>
        <v>0</v>
      </c>
      <c r="T12" s="172">
        <f>IF(ISBLANK('3a. Príjmy a výdavky VS'!T17),"",'3a. Príjmy a výdavky VS'!T17/'1. Základné ukazovatele'!W$17*100)</f>
        <v>0</v>
      </c>
      <c r="U12" s="172">
        <f>IF(ISBLANK('3a. Príjmy a výdavky VS'!U17),"",'3a. Príjmy a výdavky VS'!U17/'1. Základné ukazovatele'!X$17*100)</f>
        <v>0</v>
      </c>
      <c r="V12" s="172">
        <f>IF(ISBLANK('3a. Príjmy a výdavky VS'!V17),"",'3a. Príjmy a výdavky VS'!V17/'1. Základné ukazovatele'!Y$17*100)</f>
        <v>0.12392236615234979</v>
      </c>
      <c r="W12" s="172">
        <f>IF(ISBLANK('3a. Príjmy a výdavky VS'!W17),"",'3a. Príjmy a výdavky VS'!W17/'1. Základné ukazovatele'!Z$17*100)</f>
        <v>0.18574938318206216</v>
      </c>
      <c r="X12" s="172">
        <f>IF(ISBLANK('3a. Príjmy a výdavky VS'!X17),"",'3a. Príjmy a výdavky VS'!X17/'1. Základné ukazovatele'!AA$17*100)</f>
        <v>0.17979180430052141</v>
      </c>
      <c r="Y12" s="172">
        <f>IF(ISBLANK('3a. Príjmy a výdavky VS'!Y17),"",'3a. Príjmy a výdavky VS'!Y17/'1. Základné ukazovatele'!AB$17*100)</f>
        <v>0.16793961402373878</v>
      </c>
      <c r="Z12" s="172">
        <f>IF(ISBLANK('3a. Príjmy a výdavky VS'!Z17),"",'3a. Príjmy a výdavky VS'!Z17/'1. Základné ukazovatele'!AC$17*100)</f>
        <v>0.12764652708791391</v>
      </c>
      <c r="AA12" s="172">
        <f>IF(ISBLANK('3a. Príjmy a výdavky VS'!AA17),"",'3a. Príjmy a výdavky VS'!AA17/'1. Základné ukazovatele'!AD$17*100)</f>
        <v>0.13704100429904326</v>
      </c>
      <c r="AB12" s="172">
        <f>IF(ISBLANK('3a. Príjmy a výdavky VS'!AB17),"",'3a. Príjmy a výdavky VS'!AB17/'1. Základné ukazovatele'!AE$17*100)</f>
        <v>0.13075120970940532</v>
      </c>
      <c r="AC12" s="172">
        <f>IF(ISBLANK('3a. Príjmy a výdavky VS'!AC17),"",'3a. Príjmy a výdavky VS'!AC17/'1. Základné ukazovatele'!AF$17*100)</f>
        <v>0.10589203206934644</v>
      </c>
      <c r="AD12" s="172">
        <f>IF(ISBLANK('3a. Príjmy a výdavky VS'!AD17),"",'3a. Príjmy a výdavky VS'!AD17/'1. Základné ukazovatele'!AG$17*100)</f>
        <v>0.12687132208709298</v>
      </c>
      <c r="AE12" s="172">
        <f>IF(ISBLANK('3a. Príjmy a výdavky VS'!AE17),"",'3a. Príjmy a výdavky VS'!AE17/'1. Základné ukazovatele'!AH$17*100)</f>
        <v>0.14367972705620746</v>
      </c>
      <c r="AF12" s="172">
        <f>IF(ISBLANK('3a. Príjmy a výdavky VS'!AF17),"",'3a. Príjmy a výdavky VS'!AF17/'1. Základné ukazovatele'!AI$17*100)</f>
        <v>0.10372448826014552</v>
      </c>
      <c r="AG12" s="340">
        <f>IF(ISBLANK('3a. Príjmy a výdavky VS'!AG17),"",'3a. Príjmy a výdavky VS'!AG17/'1. Základné ukazovatele'!AJ$17*100)</f>
        <v>0.10775850163868836</v>
      </c>
      <c r="AH12" s="340">
        <f>IF(ISBLANK('3a. Príjmy a výdavky VS'!AH17),"",'3a. Príjmy a výdavky VS'!AH17/'1. Základné ukazovatele'!AK$17*100)</f>
        <v>0.11518744054503896</v>
      </c>
      <c r="AI12" s="340">
        <f>IF(ISBLANK('3a. Príjmy a výdavky VS'!AI17),"",'3a. Príjmy a výdavky VS'!AI17/'1. Základné ukazovatele'!AL$17*100)</f>
        <v>0.11074633031145037</v>
      </c>
      <c r="AJ12" s="340">
        <f>IF(ISBLANK('3a. Príjmy a výdavky VS'!AJ17),"",'3a. Príjmy a výdavky VS'!AJ17/'1. Základné ukazovatele'!AM$17*100)</f>
        <v>0.10666416220743752</v>
      </c>
    </row>
    <row r="13" spans="1:36" ht="16.5" customHeight="1">
      <c r="A13" s="121" t="s">
        <v>130</v>
      </c>
      <c r="B13" s="121" t="s">
        <v>131</v>
      </c>
      <c r="C13" s="114" t="s">
        <v>132</v>
      </c>
      <c r="D13" s="172" t="str">
        <f>IF(ISBLANK('3a. Príjmy a výdavky VS'!D18),"",'3a. Príjmy a výdavky VS'!D18/'1. Základné ukazovatele'!G$17*100)</f>
        <v/>
      </c>
      <c r="E13" s="172" t="str">
        <f>IF(ISBLANK('3a. Príjmy a výdavky VS'!E18),"",'3a. Príjmy a výdavky VS'!E18/'1. Základné ukazovatele'!H$17*100)</f>
        <v/>
      </c>
      <c r="F13" s="172" t="str">
        <f>IF(ISBLANK('3a. Príjmy a výdavky VS'!F18),"",'3a. Príjmy a výdavky VS'!F18/'1. Základné ukazovatele'!I$17*100)</f>
        <v/>
      </c>
      <c r="G13" s="172" t="str">
        <f>IF(ISBLANK('3a. Príjmy a výdavky VS'!G18),"",'3a. Príjmy a výdavky VS'!G18/'1. Základné ukazovatele'!J$17*100)</f>
        <v/>
      </c>
      <c r="H13" s="172" t="str">
        <f>IF(ISBLANK('3a. Príjmy a výdavky VS'!H18),"",'3a. Príjmy a výdavky VS'!H18/'1. Základné ukazovatele'!K$17*100)</f>
        <v/>
      </c>
      <c r="I13" s="172" t="str">
        <f>IF(ISBLANK('3a. Príjmy a výdavky VS'!I18),"",'3a. Príjmy a výdavky VS'!I18/'1. Základné ukazovatele'!L$17*100)</f>
        <v/>
      </c>
      <c r="J13" s="172" t="str">
        <f>IF(ISBLANK('3a. Príjmy a výdavky VS'!J18),"",'3a. Príjmy a výdavky VS'!J18/'1. Základné ukazovatele'!M$17*100)</f>
        <v/>
      </c>
      <c r="K13" s="172" t="str">
        <f>IF(ISBLANK('3a. Príjmy a výdavky VS'!K18),"",'3a. Príjmy a výdavky VS'!K18/'1. Základné ukazovatele'!N$17*100)</f>
        <v/>
      </c>
      <c r="L13" s="172" t="str">
        <f>IF(ISBLANK('3a. Príjmy a výdavky VS'!L18),"",'3a. Príjmy a výdavky VS'!L18/'1. Základné ukazovatele'!O$17*100)</f>
        <v/>
      </c>
      <c r="M13" s="172" t="str">
        <f>IF(ISBLANK('3a. Príjmy a výdavky VS'!M18),"",'3a. Príjmy a výdavky VS'!M18/'1. Základné ukazovatele'!P$17*100)</f>
        <v/>
      </c>
      <c r="N13" s="172" t="str">
        <f>IF(ISBLANK('3a. Príjmy a výdavky VS'!N18),"",'3a. Príjmy a výdavky VS'!N18/'1. Základné ukazovatele'!Q$17*100)</f>
        <v/>
      </c>
      <c r="O13" s="172" t="str">
        <f>IF(ISBLANK('3a. Príjmy a výdavky VS'!O18),"",'3a. Príjmy a výdavky VS'!O18/'1. Základné ukazovatele'!R$17*100)</f>
        <v/>
      </c>
      <c r="P13" s="172" t="str">
        <f>IF(ISBLANK('3a. Príjmy a výdavky VS'!P18),"",'3a. Príjmy a výdavky VS'!P18/'1. Základné ukazovatele'!S$17*100)</f>
        <v/>
      </c>
      <c r="Q13" s="172">
        <f>IF(ISBLANK('3a. Príjmy a výdavky VS'!Q18),"",'3a. Príjmy a výdavky VS'!Q18/'1. Základné ukazovatele'!T$17*100)</f>
        <v>3.1596963009381613</v>
      </c>
      <c r="R13" s="172">
        <f>IF(ISBLANK('3a. Príjmy a výdavky VS'!R18),"",'3a. Príjmy a výdavky VS'!R18/'1. Základné ukazovatele'!U$17*100)</f>
        <v>2.4618992086500526</v>
      </c>
      <c r="S13" s="172">
        <f>IF(ISBLANK('3a. Príjmy a výdavky VS'!S18),"",'3a. Príjmy a výdavky VS'!S18/'1. Základné ukazovatele'!V$17*100)</f>
        <v>2.4142436636707423</v>
      </c>
      <c r="T13" s="172">
        <f>IF(ISBLANK('3a. Príjmy a výdavky VS'!T18),"",'3a. Príjmy a výdavky VS'!T18/'1. Základné ukazovatele'!W$17*100)</f>
        <v>2.3721888328132961</v>
      </c>
      <c r="U13" s="172">
        <f>IF(ISBLANK('3a. Príjmy a výdavky VS'!U18),"",'3a. Príjmy a výdavky VS'!U18/'1. Základné ukazovatele'!X$17*100)</f>
        <v>2.3258304895317354</v>
      </c>
      <c r="V13" s="172">
        <f>IF(ISBLANK('3a. Príjmy a výdavky VS'!V18),"",'3a. Príjmy a výdavky VS'!V18/'1. Základné ukazovatele'!Y$17*100)</f>
        <v>2.8372942029160257</v>
      </c>
      <c r="W13" s="172">
        <f>IF(ISBLANK('3a. Príjmy a výdavky VS'!W18),"",'3a. Príjmy a výdavky VS'!W18/'1. Základné ukazovatele'!Z$17*100)</f>
        <v>3.2710642182902023</v>
      </c>
      <c r="X13" s="172">
        <f>IF(ISBLANK('3a. Príjmy a výdavky VS'!X18),"",'3a. Príjmy a výdavky VS'!X18/'1. Základné ukazovatele'!AA$17*100)</f>
        <v>3.6289503249092081</v>
      </c>
      <c r="Y13" s="172">
        <f>IF(ISBLANK('3a. Príjmy a výdavky VS'!Y18),"",'3a. Príjmy a výdavky VS'!Y18/'1. Základné ukazovatele'!AB$17*100)</f>
        <v>3.4519759475432967</v>
      </c>
      <c r="Z13" s="172">
        <f>IF(ISBLANK('3a. Príjmy a výdavky VS'!Z18),"",'3a. Príjmy a výdavky VS'!Z18/'1. Základné ukazovatele'!AC$17*100)</f>
        <v>3.4433230069538281</v>
      </c>
      <c r="AA13" s="172">
        <f>IF(ISBLANK('3a. Príjmy a výdavky VS'!AA18),"",'3a. Príjmy a výdavky VS'!AA18/'1. Základné ukazovatele'!AD$17*100)</f>
        <v>3.25989771356475</v>
      </c>
      <c r="AB13" s="172">
        <f>IF(ISBLANK('3a. Príjmy a výdavky VS'!AB18),"",'3a. Príjmy a výdavky VS'!AB18/'1. Základné ukazovatele'!AE$17*100)</f>
        <v>3.0443237526111213</v>
      </c>
      <c r="AC13" s="172">
        <f>IF(ISBLANK('3a. Príjmy a výdavky VS'!AC18),"",'3a. Príjmy a výdavky VS'!AC18/'1. Základné ukazovatele'!AF$17*100)</f>
        <v>2.9683314143463884</v>
      </c>
      <c r="AD13" s="172">
        <f>IF(ISBLANK('3a. Príjmy a výdavky VS'!AD18),"",'3a. Príjmy a výdavky VS'!AD18/'1. Základné ukazovatele'!AG$17*100)</f>
        <v>3.562805021577089</v>
      </c>
      <c r="AE13" s="172">
        <f>IF(ISBLANK('3a. Príjmy a výdavky VS'!AE18),"",'3a. Príjmy a výdavky VS'!AE18/'1. Základné ukazovatele'!AH$17*100)</f>
        <v>3.6444790832111584</v>
      </c>
      <c r="AF13" s="172">
        <f>IF(ISBLANK('3a. Príjmy a výdavky VS'!AF18),"",'3a. Príjmy a výdavky VS'!AF18/'1. Základné ukazovatele'!AI$17*100)</f>
        <v>3.6462090044736812</v>
      </c>
      <c r="AG13" s="340">
        <f>IF(ISBLANK('3a. Príjmy a výdavky VS'!AG18),"",'3a. Príjmy a výdavky VS'!AG18/'1. Základné ukazovatele'!AJ$17*100)</f>
        <v>3.9912285076511034</v>
      </c>
      <c r="AH13" s="340">
        <f>IF(ISBLANK('3a. Príjmy a výdavky VS'!AH18),"",'3a. Príjmy a výdavky VS'!AH18/'1. Základné ukazovatele'!AK$17*100)</f>
        <v>4.2137736549849292</v>
      </c>
      <c r="AI13" s="340">
        <f>IF(ISBLANK('3a. Príjmy a výdavky VS'!AI18),"",'3a. Príjmy a výdavky VS'!AI18/'1. Základné ukazovatele'!AL$17*100)</f>
        <v>4.1307806027405549</v>
      </c>
      <c r="AJ13" s="340">
        <f>IF(ISBLANK('3a. Príjmy a výdavky VS'!AJ18),"",'3a. Príjmy a výdavky VS'!AJ18/'1. Základné ukazovatele'!AM$17*100)</f>
        <v>4.0281264986351779</v>
      </c>
    </row>
    <row r="14" spans="1:36" ht="16.5" customHeight="1">
      <c r="A14" s="122" t="s">
        <v>133</v>
      </c>
      <c r="B14" s="122" t="s">
        <v>134</v>
      </c>
      <c r="C14" s="114" t="s">
        <v>135</v>
      </c>
      <c r="D14" s="172" t="str">
        <f>IF(ISBLANK('3a. Príjmy a výdavky VS'!D20),"",'3a. Príjmy a výdavky VS'!D20/'1. Základné ukazovatele'!G$17*100)</f>
        <v/>
      </c>
      <c r="E14" s="172" t="str">
        <f>IF(ISBLANK('3a. Príjmy a výdavky VS'!E20),"",'3a. Príjmy a výdavky VS'!E20/'1. Základné ukazovatele'!H$17*100)</f>
        <v/>
      </c>
      <c r="F14" s="172" t="str">
        <f>IF(ISBLANK('3a. Príjmy a výdavky VS'!F20),"",'3a. Príjmy a výdavky VS'!F20/'1. Základné ukazovatele'!I$17*100)</f>
        <v/>
      </c>
      <c r="G14" s="172" t="str">
        <f>IF(ISBLANK('3a. Príjmy a výdavky VS'!G20),"",'3a. Príjmy a výdavky VS'!G20/'1. Základné ukazovatele'!J$17*100)</f>
        <v/>
      </c>
      <c r="H14" s="172" t="str">
        <f>IF(ISBLANK('3a. Príjmy a výdavky VS'!H20),"",'3a. Príjmy a výdavky VS'!H20/'1. Základné ukazovatele'!K$17*100)</f>
        <v/>
      </c>
      <c r="I14" s="172" t="str">
        <f>IF(ISBLANK('3a. Príjmy a výdavky VS'!I20),"",'3a. Príjmy a výdavky VS'!I20/'1. Základné ukazovatele'!L$17*100)</f>
        <v/>
      </c>
      <c r="J14" s="172" t="str">
        <f>IF(ISBLANK('3a. Príjmy a výdavky VS'!J20),"",'3a. Príjmy a výdavky VS'!J20/'1. Základné ukazovatele'!M$17*100)</f>
        <v/>
      </c>
      <c r="K14" s="172" t="str">
        <f>IF(ISBLANK('3a. Príjmy a výdavky VS'!K20),"",'3a. Príjmy a výdavky VS'!K20/'1. Základné ukazovatele'!N$17*100)</f>
        <v/>
      </c>
      <c r="L14" s="172" t="str">
        <f>IF(ISBLANK('3a. Príjmy a výdavky VS'!L20),"",'3a. Príjmy a výdavky VS'!L20/'1. Základné ukazovatele'!O$17*100)</f>
        <v/>
      </c>
      <c r="M14" s="172" t="str">
        <f>IF(ISBLANK('3a. Príjmy a výdavky VS'!M20),"",'3a. Príjmy a výdavky VS'!M20/'1. Základné ukazovatele'!P$17*100)</f>
        <v/>
      </c>
      <c r="N14" s="172" t="str">
        <f>IF(ISBLANK('3a. Príjmy a výdavky VS'!N20),"",'3a. Príjmy a výdavky VS'!N20/'1. Základné ukazovatele'!Q$17*100)</f>
        <v/>
      </c>
      <c r="O14" s="172" t="str">
        <f>IF(ISBLANK('3a. Príjmy a výdavky VS'!O20),"",'3a. Príjmy a výdavky VS'!O20/'1. Základné ukazovatele'!R$17*100)</f>
        <v/>
      </c>
      <c r="P14" s="172" t="str">
        <f>IF(ISBLANK('3a. Príjmy a výdavky VS'!P20),"",'3a. Príjmy a výdavky VS'!P20/'1. Základné ukazovatele'!S$17*100)</f>
        <v/>
      </c>
      <c r="Q14" s="172">
        <f>IF(ISBLANK('3a. Príjmy a výdavky VS'!Q20),"",'3a. Príjmy a výdavky VS'!Q20/'1. Základné ukazovatele'!T$17*100)</f>
        <v>0.31176379769137852</v>
      </c>
      <c r="R14" s="172">
        <f>IF(ISBLANK('3a. Príjmy a výdavky VS'!R20),"",'3a. Príjmy a výdavky VS'!R20/'1. Základné ukazovatele'!U$17*100)</f>
        <v>0.24315784379385871</v>
      </c>
      <c r="S14" s="172">
        <f>IF(ISBLANK('3a. Príjmy a výdavky VS'!S20),"",'3a. Príjmy a výdavky VS'!S20/'1. Základné ukazovatele'!V$17*100)</f>
        <v>0.22164893702156513</v>
      </c>
      <c r="T14" s="172">
        <f>IF(ISBLANK('3a. Príjmy a výdavky VS'!T20),"",'3a. Príjmy a výdavky VS'!T20/'1. Základné ukazovatele'!W$17*100)</f>
        <v>0.19991763170202217</v>
      </c>
      <c r="U14" s="172">
        <f>IF(ISBLANK('3a. Príjmy a výdavky VS'!U20),"",'3a. Príjmy a výdavky VS'!U20/'1. Základné ukazovatele'!X$17*100)</f>
        <v>0.22670478897997495</v>
      </c>
      <c r="V14" s="172">
        <f>IF(ISBLANK('3a. Príjmy a výdavky VS'!V20),"",'3a. Príjmy a výdavky VS'!V20/'1. Základné ukazovatele'!Y$17*100)</f>
        <v>0.23818002296272775</v>
      </c>
      <c r="W14" s="172">
        <f>IF(ISBLANK('3a. Príjmy a výdavky VS'!W20),"",'3a. Príjmy a výdavky VS'!W20/'1. Základné ukazovatele'!Z$17*100)</f>
        <v>0.22865169933505131</v>
      </c>
      <c r="X14" s="172">
        <f>IF(ISBLANK('3a. Príjmy a výdavky VS'!X20),"",'3a. Príjmy a výdavky VS'!X20/'1. Základné ukazovatele'!AA$17*100)</f>
        <v>0.20155817075431437</v>
      </c>
      <c r="Y14" s="172">
        <f>IF(ISBLANK('3a. Príjmy a výdavky VS'!Y20),"",'3a. Príjmy a výdavky VS'!Y20/'1. Základné ukazovatele'!AB$17*100)</f>
        <v>0.21956442902368981</v>
      </c>
      <c r="Z14" s="172">
        <f>IF(ISBLANK('3a. Príjmy a výdavky VS'!Z20),"",'3a. Príjmy a výdavky VS'!Z20/'1. Základné ukazovatele'!AC$17*100)</f>
        <v>0.21001666658819876</v>
      </c>
      <c r="AA14" s="172">
        <f>IF(ISBLANK('3a. Príjmy a výdavky VS'!AA20),"",'3a. Príjmy a výdavky VS'!AA20/'1. Základné ukazovatele'!AD$17*100)</f>
        <v>0.2316997116616949</v>
      </c>
      <c r="AB14" s="172">
        <f>IF(ISBLANK('3a. Príjmy a výdavky VS'!AB20),"",'3a. Príjmy a výdavky VS'!AB20/'1. Základné ukazovatele'!AE$17*100)</f>
        <v>0.25977947592479972</v>
      </c>
      <c r="AC14" s="172">
        <f>IF(ISBLANK('3a. Príjmy a výdavky VS'!AC20),"",'3a. Príjmy a výdavky VS'!AC20/'1. Základné ukazovatele'!AF$17*100)</f>
        <v>0.24923505575664279</v>
      </c>
      <c r="AD14" s="172">
        <f>IF(ISBLANK('3a. Príjmy a výdavky VS'!AD20),"",'3a. Príjmy a výdavky VS'!AD20/'1. Základné ukazovatele'!AG$17*100)</f>
        <v>0.28418399372302866</v>
      </c>
      <c r="AE14" s="172">
        <f>IF(ISBLANK('3a. Príjmy a výdavky VS'!AE20),"",'3a. Príjmy a výdavky VS'!AE20/'1. Základné ukazovatele'!AH$17*100)</f>
        <v>0.28591879631496814</v>
      </c>
      <c r="AF14" s="172">
        <f>IF(ISBLANK('3a. Príjmy a výdavky VS'!AF20),"",'3a. Príjmy a výdavky VS'!AF20/'1. Základné ukazovatele'!AI$17*100)</f>
        <v>0.35029112691376185</v>
      </c>
      <c r="AG14" s="340">
        <f>IF(ISBLANK('3a. Príjmy a výdavky VS'!AG20),"",'3a. Príjmy a výdavky VS'!AG20/'1. Základné ukazovatele'!AJ$17*100)</f>
        <v>0.39497489549518594</v>
      </c>
      <c r="AH14" s="340">
        <f>IF(ISBLANK('3a. Príjmy a výdavky VS'!AH20),"",'3a. Príjmy a výdavky VS'!AH20/'1. Základné ukazovatele'!AK$17*100)</f>
        <v>0.36463715267969204</v>
      </c>
      <c r="AI14" s="340">
        <f>IF(ISBLANK('3a. Príjmy a výdavky VS'!AI20),"",'3a. Príjmy a výdavky VS'!AI20/'1. Základné ukazovatele'!AL$17*100)</f>
        <v>0.34739983499668442</v>
      </c>
      <c r="AJ14" s="340">
        <f>IF(ISBLANK('3a. Príjmy a výdavky VS'!AJ20),"",'3a. Príjmy a výdavky VS'!AJ20/'1. Základné ukazovatele'!AM$17*100)</f>
        <v>0.36552182697105817</v>
      </c>
    </row>
    <row r="15" spans="1:36" ht="16.5" customHeight="1">
      <c r="A15" s="124" t="s">
        <v>115</v>
      </c>
      <c r="B15" s="125" t="s">
        <v>136</v>
      </c>
      <c r="C15" s="114" t="s">
        <v>137</v>
      </c>
      <c r="D15" s="172" t="str">
        <f>IF(ISBLANK('3a. Príjmy a výdavky VS'!D21),"",'3a. Príjmy a výdavky VS'!D21/'1. Základné ukazovatele'!G$17*100)</f>
        <v/>
      </c>
      <c r="E15" s="172" t="str">
        <f>IF(ISBLANK('3a. Príjmy a výdavky VS'!E21),"",'3a. Príjmy a výdavky VS'!E21/'1. Základné ukazovatele'!H$17*100)</f>
        <v/>
      </c>
      <c r="F15" s="172" t="str">
        <f>IF(ISBLANK('3a. Príjmy a výdavky VS'!F21),"",'3a. Príjmy a výdavky VS'!F21/'1. Základné ukazovatele'!I$17*100)</f>
        <v/>
      </c>
      <c r="G15" s="172" t="str">
        <f>IF(ISBLANK('3a. Príjmy a výdavky VS'!G21),"",'3a. Príjmy a výdavky VS'!G21/'1. Základné ukazovatele'!J$17*100)</f>
        <v/>
      </c>
      <c r="H15" s="172" t="str">
        <f>IF(ISBLANK('3a. Príjmy a výdavky VS'!H21),"",'3a. Príjmy a výdavky VS'!H21/'1. Základné ukazovatele'!K$17*100)</f>
        <v/>
      </c>
      <c r="I15" s="172" t="str">
        <f>IF(ISBLANK('3a. Príjmy a výdavky VS'!I21),"",'3a. Príjmy a výdavky VS'!I21/'1. Základné ukazovatele'!L$17*100)</f>
        <v/>
      </c>
      <c r="J15" s="172" t="str">
        <f>IF(ISBLANK('3a. Príjmy a výdavky VS'!J21),"",'3a. Príjmy a výdavky VS'!J21/'1. Základné ukazovatele'!M$17*100)</f>
        <v/>
      </c>
      <c r="K15" s="172" t="str">
        <f>IF(ISBLANK('3a. Príjmy a výdavky VS'!K21),"",'3a. Príjmy a výdavky VS'!K21/'1. Základné ukazovatele'!N$17*100)</f>
        <v/>
      </c>
      <c r="L15" s="172" t="str">
        <f>IF(ISBLANK('3a. Príjmy a výdavky VS'!L21),"",'3a. Príjmy a výdavky VS'!L21/'1. Základné ukazovatele'!O$17*100)</f>
        <v/>
      </c>
      <c r="M15" s="172" t="str">
        <f>IF(ISBLANK('3a. Príjmy a výdavky VS'!M21),"",'3a. Príjmy a výdavky VS'!M21/'1. Základné ukazovatele'!P$17*100)</f>
        <v/>
      </c>
      <c r="N15" s="172" t="str">
        <f>IF(ISBLANK('3a. Príjmy a výdavky VS'!N21),"",'3a. Príjmy a výdavky VS'!N21/'1. Základné ukazovatele'!Q$17*100)</f>
        <v/>
      </c>
      <c r="O15" s="172" t="str">
        <f>IF(ISBLANK('3a. Príjmy a výdavky VS'!O21),"",'3a. Príjmy a výdavky VS'!O21/'1. Základné ukazovatele'!R$17*100)</f>
        <v/>
      </c>
      <c r="P15" s="172" t="str">
        <f>IF(ISBLANK('3a. Príjmy a výdavky VS'!P21),"",'3a. Príjmy a výdavky VS'!P21/'1. Základné ukazovatele'!S$17*100)</f>
        <v/>
      </c>
      <c r="Q15" s="172">
        <f>IF(ISBLANK('3a. Príjmy a výdavky VS'!Q21),"",'3a. Príjmy a výdavky VS'!Q21/'1. Základné ukazovatele'!T$17*100)</f>
        <v>3.7623324766065148E-2</v>
      </c>
      <c r="R15" s="172">
        <f>IF(ISBLANK('3a. Príjmy a výdavky VS'!R21),"",'3a. Príjmy a výdavky VS'!R21/'1. Základné ukazovatele'!U$17*100)</f>
        <v>3.7296015461688453E-2</v>
      </c>
      <c r="S15" s="172">
        <f>IF(ISBLANK('3a. Príjmy a výdavky VS'!S21),"",'3a. Príjmy a výdavky VS'!S21/'1. Základné ukazovatele'!V$17*100)</f>
        <v>3.5673180874390885E-2</v>
      </c>
      <c r="T15" s="172">
        <f>IF(ISBLANK('3a. Príjmy a výdavky VS'!T21),"",'3a. Príjmy a výdavky VS'!T21/'1. Základné ukazovatele'!W$17*100)</f>
        <v>3.4586308713588677E-2</v>
      </c>
      <c r="U15" s="172">
        <f>IF(ISBLANK('3a. Príjmy a výdavky VS'!U21),"",'3a. Príjmy a výdavky VS'!U21/'1. Základné ukazovatele'!X$17*100)</f>
        <v>3.6853227285304276E-2</v>
      </c>
      <c r="V15" s="172">
        <f>IF(ISBLANK('3a. Príjmy a výdavky VS'!V21),"",'3a. Príjmy a výdavky VS'!V21/'1. Základné ukazovatele'!Y$17*100)</f>
        <v>3.798362063537359E-2</v>
      </c>
      <c r="W15" s="172">
        <f>IF(ISBLANK('3a. Príjmy a výdavky VS'!W21),"",'3a. Príjmy a výdavky VS'!W21/'1. Základné ukazovatele'!Z$17*100)</f>
        <v>3.7489730585418671E-2</v>
      </c>
      <c r="X15" s="172">
        <f>IF(ISBLANK('3a. Príjmy a výdavky VS'!X21),"",'3a. Príjmy a výdavky VS'!X21/'1. Základné ukazovatele'!AA$17*100)</f>
        <v>3.5821504597748341E-2</v>
      </c>
      <c r="Y15" s="172">
        <f>IF(ISBLANK('3a. Príjmy a výdavky VS'!Y21),"",'3a. Príjmy a výdavky VS'!Y21/'1. Základné ukazovatele'!AB$17*100)</f>
        <v>3.6557724915953618E-2</v>
      </c>
      <c r="Z15" s="172">
        <f>IF(ISBLANK('3a. Príjmy a výdavky VS'!Z21),"",'3a. Príjmy a výdavky VS'!Z21/'1. Základné ukazovatele'!AC$17*100)</f>
        <v>3.6584102711380836E-2</v>
      </c>
      <c r="AA15" s="172">
        <f>IF(ISBLANK('3a. Príjmy a výdavky VS'!AA21),"",'3a. Príjmy a výdavky VS'!AA21/'1. Základné ukazovatele'!AD$17*100)</f>
        <v>3.4603919761531043E-2</v>
      </c>
      <c r="AB15" s="172">
        <f>IF(ISBLANK('3a. Príjmy a výdavky VS'!AB21),"",'3a. Príjmy a výdavky VS'!AB21/'1. Základné ukazovatele'!AE$17*100)</f>
        <v>3.666834130992358E-2</v>
      </c>
      <c r="AC15" s="172">
        <f>IF(ISBLANK('3a. Príjmy a výdavky VS'!AC21),"",'3a. Príjmy a výdavky VS'!AC21/'1. Základné ukazovatele'!AF$17*100)</f>
        <v>3.7739369766519718E-2</v>
      </c>
      <c r="AD15" s="172">
        <f>IF(ISBLANK('3a. Príjmy a výdavky VS'!AD21),"",'3a. Príjmy a výdavky VS'!AD21/'1. Základné ukazovatele'!AG$17*100)</f>
        <v>3.6671243624950958E-2</v>
      </c>
      <c r="AE15" s="172">
        <f>IF(ISBLANK('3a. Príjmy a výdavky VS'!AE21),"",'3a. Príjmy a výdavky VS'!AE21/'1. Základné ukazovatele'!AH$17*100)</f>
        <v>3.3589308974771227E-2</v>
      </c>
      <c r="AF15" s="172">
        <f>IF(ISBLANK('3a. Príjmy a výdavky VS'!AF21),"",'3a. Príjmy a výdavky VS'!AF21/'1. Základné ukazovatele'!AI$17*100)</f>
        <v>3.2501104386713518E-2</v>
      </c>
      <c r="AG15" s="340">
        <f>IF(ISBLANK('3a. Príjmy a výdavky VS'!AG21),"",'3a. Príjmy a výdavky VS'!AG21/'1. Základné ukazovatele'!AJ$17*100)</f>
        <v>5.1750063572289125E-2</v>
      </c>
      <c r="AH15" s="340">
        <f>IF(ISBLANK('3a. Príjmy a výdavky VS'!AH21),"",'3a. Príjmy a výdavky VS'!AH21/'1. Základné ukazovatele'!AK$17*100)</f>
        <v>4.8675849320645184E-2</v>
      </c>
      <c r="AI15" s="340">
        <f>IF(ISBLANK('3a. Príjmy a výdavky VS'!AI21),"",'3a. Príjmy a výdavky VS'!AI21/'1. Základné ukazovatele'!AL$17*100)</f>
        <v>4.6753622996449411E-2</v>
      </c>
      <c r="AJ15" s="340">
        <f>IF(ISBLANK('3a. Príjmy a výdavky VS'!AJ21),"",'3a. Príjmy a výdavky VS'!AJ21/'1. Základné ukazovatele'!AM$17*100)</f>
        <v>4.6362674637422711E-2</v>
      </c>
    </row>
    <row r="16" spans="1:36" ht="16.5" customHeight="1">
      <c r="A16" s="126" t="s">
        <v>138</v>
      </c>
      <c r="B16" s="127" t="s">
        <v>139</v>
      </c>
      <c r="C16" s="110" t="s">
        <v>140</v>
      </c>
      <c r="D16" s="172" t="str">
        <f>IF(ISBLANK('3a. Príjmy a výdavky VS'!D23),"",'3a. Príjmy a výdavky VS'!D23/'1. Základné ukazovatele'!G$17*100)</f>
        <v/>
      </c>
      <c r="E16" s="172" t="str">
        <f>IF(ISBLANK('3a. Príjmy a výdavky VS'!E23),"",'3a. Príjmy a výdavky VS'!E23/'1. Základné ukazovatele'!H$17*100)</f>
        <v/>
      </c>
      <c r="F16" s="172" t="str">
        <f>IF(ISBLANK('3a. Príjmy a výdavky VS'!F23),"",'3a. Príjmy a výdavky VS'!F23/'1. Základné ukazovatele'!I$17*100)</f>
        <v/>
      </c>
      <c r="G16" s="172" t="str">
        <f>IF(ISBLANK('3a. Príjmy a výdavky VS'!G23),"",'3a. Príjmy a výdavky VS'!G23/'1. Základné ukazovatele'!J$17*100)</f>
        <v/>
      </c>
      <c r="H16" s="172" t="str">
        <f>IF(ISBLANK('3a. Príjmy a výdavky VS'!H23),"",'3a. Príjmy a výdavky VS'!H23/'1. Základné ukazovatele'!K$17*100)</f>
        <v/>
      </c>
      <c r="I16" s="172" t="str">
        <f>IF(ISBLANK('3a. Príjmy a výdavky VS'!I23),"",'3a. Príjmy a výdavky VS'!I23/'1. Základné ukazovatele'!L$17*100)</f>
        <v/>
      </c>
      <c r="J16" s="172" t="str">
        <f>IF(ISBLANK('3a. Príjmy a výdavky VS'!J23),"",'3a. Príjmy a výdavky VS'!J23/'1. Základné ukazovatele'!M$17*100)</f>
        <v/>
      </c>
      <c r="K16" s="172" t="str">
        <f>IF(ISBLANK('3a. Príjmy a výdavky VS'!K23),"",'3a. Príjmy a výdavky VS'!K23/'1. Základné ukazovatele'!N$17*100)</f>
        <v/>
      </c>
      <c r="L16" s="172" t="str">
        <f>IF(ISBLANK('3a. Príjmy a výdavky VS'!L23),"",'3a. Príjmy a výdavky VS'!L23/'1. Základné ukazovatele'!O$17*100)</f>
        <v/>
      </c>
      <c r="M16" s="172" t="str">
        <f>IF(ISBLANK('3a. Príjmy a výdavky VS'!M23),"",'3a. Príjmy a výdavky VS'!M23/'1. Základné ukazovatele'!P$17*100)</f>
        <v/>
      </c>
      <c r="N16" s="172" t="str">
        <f>IF(ISBLANK('3a. Príjmy a výdavky VS'!N23),"",'3a. Príjmy a výdavky VS'!N23/'1. Základné ukazovatele'!Q$17*100)</f>
        <v/>
      </c>
      <c r="O16" s="172" t="str">
        <f>IF(ISBLANK('3a. Príjmy a výdavky VS'!O23),"",'3a. Príjmy a výdavky VS'!O23/'1. Základné ukazovatele'!R$17*100)</f>
        <v/>
      </c>
      <c r="P16" s="172" t="str">
        <f>IF(ISBLANK('3a. Príjmy a výdavky VS'!P23),"",'3a. Príjmy a výdavky VS'!P23/'1. Základné ukazovatele'!S$17*100)</f>
        <v/>
      </c>
      <c r="Q16" s="172">
        <f>IF(ISBLANK('3a. Príjmy a výdavky VS'!Q23),"",'3a. Príjmy a výdavky VS'!Q23/'1. Základné ukazovatele'!T$17*100)</f>
        <v>1.5136516239968274E-4</v>
      </c>
      <c r="R16" s="172">
        <f>IF(ISBLANK('3a. Príjmy a výdavky VS'!R23),"",'3a. Príjmy a výdavky VS'!R23/'1. Základné ukazovatele'!U$17*100)</f>
        <v>7.0252017403766448E-5</v>
      </c>
      <c r="S16" s="172">
        <f>IF(ISBLANK('3a. Príjmy a výdavky VS'!S23),"",'3a. Príjmy a výdavky VS'!S23/'1. Základné ukazovatele'!V$17*100)</f>
        <v>2.9100771606959163E-5</v>
      </c>
      <c r="T16" s="172">
        <f>IF(ISBLANK('3a. Príjmy a výdavky VS'!T23),"",'3a. Príjmy a výdavky VS'!T23/'1. Základné ukazovatele'!W$17*100)</f>
        <v>1.8148947012055088E-5</v>
      </c>
      <c r="U16" s="172">
        <f>IF(ISBLANK('3a. Príjmy a výdavky VS'!U23),"",'3a. Príjmy a výdavky VS'!U23/'1. Základné ukazovatele'!X$17*100)</f>
        <v>1.6276129970323188E-5</v>
      </c>
      <c r="V16" s="172">
        <f>IF(ISBLANK('3a. Príjmy a výdavky VS'!V23),"",'3a. Príjmy a výdavky VS'!V23/'1. Základné ukazovatele'!Y$17*100)</f>
        <v>9.378010173801323E-6</v>
      </c>
      <c r="W16" s="172">
        <f>IF(ISBLANK('3a. Príjmy a výdavky VS'!W23),"",'3a. Príjmy a výdavky VS'!W23/'1. Základné ukazovatele'!Z$17*100)</f>
        <v>5.2245034436008322E-6</v>
      </c>
      <c r="X16" s="172">
        <f>IF(ISBLANK('3a. Príjmy a výdavky VS'!X23),"",'3a. Príjmy a výdavky VS'!X23/'1. Základné ukazovatele'!AA$17*100)</f>
        <v>-7.464887037596903E-6</v>
      </c>
      <c r="Y16" s="172">
        <f>IF(ISBLANK('3a. Príjmy a výdavky VS'!Y23),"",'3a. Príjmy a výdavky VS'!Y23/'1. Základné ukazovatele'!AB$17*100)</f>
        <v>4.9006635498446487E-6</v>
      </c>
      <c r="Z16" s="172">
        <f>IF(ISBLANK('3a. Príjmy a výdavky VS'!Z23),"",'3a. Príjmy a výdavky VS'!Z23/'1. Základné ukazovatele'!AC$17*100)</f>
        <v>0</v>
      </c>
      <c r="AA16" s="172">
        <f>IF(ISBLANK('3a. Príjmy a výdavky VS'!AA23),"",'3a. Príjmy a výdavky VS'!AA23/'1. Základné ukazovatele'!AD$17*100)</f>
        <v>0</v>
      </c>
      <c r="AB16" s="172">
        <f>IF(ISBLANK('3a. Príjmy a výdavky VS'!AB23),"",'3a. Príjmy a výdavky VS'!AB23/'1. Základné ukazovatele'!AE$17*100)</f>
        <v>0</v>
      </c>
      <c r="AC16" s="172">
        <f>IF(ISBLANK('3a. Príjmy a výdavky VS'!AC23),"",'3a. Príjmy a výdavky VS'!AC23/'1. Základné ukazovatele'!AF$17*100)</f>
        <v>0</v>
      </c>
      <c r="AD16" s="172">
        <f>IF(ISBLANK('3a. Príjmy a výdavky VS'!AD23),"",'3a. Príjmy a výdavky VS'!AD23/'1. Základné ukazovatele'!AG$17*100)</f>
        <v>0</v>
      </c>
      <c r="AE16" s="172">
        <f>IF(ISBLANK('3a. Príjmy a výdavky VS'!AE23),"",'3a. Príjmy a výdavky VS'!AE23/'1. Základné ukazovatele'!AH$17*100)</f>
        <v>0</v>
      </c>
      <c r="AF16" s="172">
        <f>IF(ISBLANK('3a. Príjmy a výdavky VS'!AF23),"",'3a. Príjmy a výdavky VS'!AF23/'1. Základné ukazovatele'!AI$17*100)</f>
        <v>0</v>
      </c>
      <c r="AG16" s="340">
        <f>IF(ISBLANK('3a. Príjmy a výdavky VS'!AG23),"",'3a. Príjmy a výdavky VS'!AG23/'1. Základné ukazovatele'!AJ$17*100)</f>
        <v>0</v>
      </c>
      <c r="AH16" s="340">
        <f>IF(ISBLANK('3a. Príjmy a výdavky VS'!AH23),"",'3a. Príjmy a výdavky VS'!AH23/'1. Základné ukazovatele'!AK$17*100)</f>
        <v>0</v>
      </c>
      <c r="AI16" s="340">
        <f>IF(ISBLANK('3a. Príjmy a výdavky VS'!AI23),"",'3a. Príjmy a výdavky VS'!AI23/'1. Základné ukazovatele'!AL$17*100)</f>
        <v>0</v>
      </c>
      <c r="AJ16" s="340">
        <f>IF(ISBLANK('3a. Príjmy a výdavky VS'!AJ23),"",'3a. Príjmy a výdavky VS'!AJ23/'1. Základné ukazovatele'!AM$17*100)</f>
        <v>0</v>
      </c>
    </row>
    <row r="17" spans="1:36" ht="16.5" customHeight="1">
      <c r="A17" s="128" t="s">
        <v>141</v>
      </c>
      <c r="B17" s="129" t="s">
        <v>142</v>
      </c>
      <c r="C17" s="105" t="s">
        <v>143</v>
      </c>
      <c r="D17" s="172">
        <f>IF(ISBLANK('3a. Príjmy a výdavky VS'!D24),"",'3a. Príjmy a výdavky VS'!D24/'1. Základné ukazovatele'!G$17*100)</f>
        <v>18.78333462162789</v>
      </c>
      <c r="E17" s="172">
        <f>IF(ISBLANK('3a. Príjmy a výdavky VS'!E24),"",'3a. Príjmy a výdavky VS'!E24/'1. Základné ukazovatele'!H$17*100)</f>
        <v>19.982810485603782</v>
      </c>
      <c r="F17" s="172">
        <f>IF(ISBLANK('3a. Príjmy a výdavky VS'!F24),"",'3a. Príjmy a výdavky VS'!F24/'1. Základné ukazovatele'!I$17*100)</f>
        <v>18.532206425843381</v>
      </c>
      <c r="G17" s="172">
        <f>IF(ISBLANK('3a. Príjmy a výdavky VS'!G24),"",'3a. Príjmy a výdavky VS'!G24/'1. Základné ukazovatele'!J$17*100)</f>
        <v>19.162797076745232</v>
      </c>
      <c r="H17" s="172">
        <f>IF(ISBLANK('3a. Príjmy a výdavky VS'!H24),"",'3a. Príjmy a výdavky VS'!H24/'1. Základné ukazovatele'!K$17*100)</f>
        <v>20.244663970926958</v>
      </c>
      <c r="I17" s="172">
        <f>IF(ISBLANK('3a. Príjmy a výdavky VS'!I24),"",'3a. Príjmy a výdavky VS'!I24/'1. Základné ukazovatele'!L$17*100)</f>
        <v>19.797394562019974</v>
      </c>
      <c r="J17" s="172">
        <f>IF(ISBLANK('3a. Príjmy a výdavky VS'!J24),"",'3a. Príjmy a výdavky VS'!J24/'1. Základné ukazovatele'!M$17*100)</f>
        <v>20.371774622632422</v>
      </c>
      <c r="K17" s="172">
        <f>IF(ISBLANK('3a. Príjmy a výdavky VS'!K24),"",'3a. Príjmy a výdavky VS'!K24/'1. Základné ukazovatele'!N$17*100)</f>
        <v>20.575810922308872</v>
      </c>
      <c r="L17" s="172">
        <f>IF(ISBLANK('3a. Príjmy a výdavky VS'!L24),"",'3a. Príjmy a výdavky VS'!L24/'1. Základné ukazovatele'!O$17*100)</f>
        <v>19.098652925234177</v>
      </c>
      <c r="M17" s="172">
        <f>IF(ISBLANK('3a. Príjmy a výdavky VS'!M24),"",'3a. Príjmy a výdavky VS'!M24/'1. Základné ukazovatele'!P$17*100)</f>
        <v>17.449759411265212</v>
      </c>
      <c r="N17" s="172">
        <f>IF(ISBLANK('3a. Príjmy a výdavky VS'!N24),"",'3a. Príjmy a výdavky VS'!N24/'1. Základné ukazovatele'!Q$17*100)</f>
        <v>16.21087826869217</v>
      </c>
      <c r="O17" s="172">
        <f>IF(ISBLANK('3a. Príjmy a výdavky VS'!O24),"",'3a. Príjmy a výdavky VS'!O24/'1. Základné ukazovatele'!R$17*100)</f>
        <v>14.492674153360237</v>
      </c>
      <c r="P17" s="172">
        <f>IF(ISBLANK('3a. Príjmy a výdavky VS'!P24),"",'3a. Príjmy a výdavky VS'!P24/'1. Základné ukazovatele'!S$17*100)</f>
        <v>13.035647426035451</v>
      </c>
      <c r="Q17" s="172">
        <f>IF(ISBLANK('3a. Príjmy a výdavky VS'!Q24),"",'3a. Príjmy a výdavky VS'!Q24/'1. Základné ukazovatele'!T$17*100)</f>
        <v>12.32863949964732</v>
      </c>
      <c r="R17" s="172">
        <f>IF(ISBLANK('3a. Príjmy a výdavky VS'!R24),"",'3a. Príjmy a výdavky VS'!R24/'1. Základné ukazovatele'!U$17*100)</f>
        <v>12.670895838114374</v>
      </c>
      <c r="S17" s="172">
        <f>IF(ISBLANK('3a. Príjmy a výdavky VS'!S24),"",'3a. Príjmy a výdavky VS'!S24/'1. Základné ukazovatele'!V$17*100)</f>
        <v>12.246528641706936</v>
      </c>
      <c r="T17" s="172">
        <f>IF(ISBLANK('3a. Príjmy a výdavky VS'!T24),"",'3a. Príjmy a výdavky VS'!T24/'1. Základné ukazovatele'!W$17*100)</f>
        <v>12.322859994834531</v>
      </c>
      <c r="U17" s="172">
        <f>IF(ISBLANK('3a. Príjmy a výdavky VS'!U24),"",'3a. Príjmy a výdavky VS'!U24/'1. Základné ukazovatele'!X$17*100)</f>
        <v>12.500073242584866</v>
      </c>
      <c r="V17" s="172">
        <f>IF(ISBLANK('3a. Príjmy a výdavky VS'!V24),"",'3a. Príjmy a výdavky VS'!V24/'1. Základné ukazovatele'!Y$17*100)</f>
        <v>13.546005168623321</v>
      </c>
      <c r="W17" s="172">
        <f>IF(ISBLANK('3a. Príjmy a výdavky VS'!W24),"",'3a. Príjmy a výdavky VS'!W24/'1. Základné ukazovatele'!Z$17*100)</f>
        <v>13.700966402524479</v>
      </c>
      <c r="X17" s="172">
        <f>IF(ISBLANK('3a. Príjmy a výdavky VS'!X24),"",'3a. Príjmy a výdavky VS'!X24/'1. Základné ukazovatele'!AA$17*100)</f>
        <v>13.902830809579442</v>
      </c>
      <c r="Y17" s="172">
        <f>IF(ISBLANK('3a. Príjmy a výdavky VS'!Y24),"",'3a. Príjmy a výdavky VS'!Y24/'1. Základné ukazovatele'!AB$17*100)</f>
        <v>14.403423848589098</v>
      </c>
      <c r="Z17" s="172">
        <f>IF(ISBLANK('3a. Príjmy a výdavky VS'!Z24),"",'3a. Príjmy a výdavky VS'!Z24/'1. Základné ukazovatele'!AC$17*100)</f>
        <v>14.81790457672045</v>
      </c>
      <c r="AA17" s="172">
        <f>IF(ISBLANK('3a. Príjmy a výdavky VS'!AA24),"",'3a. Príjmy a výdavky VS'!AA24/'1. Základné ukazovatele'!AD$17*100)</f>
        <v>14.883787367392628</v>
      </c>
      <c r="AB17" s="172">
        <f>IF(ISBLANK('3a. Príjmy a výdavky VS'!AB24),"",'3a. Príjmy a výdavky VS'!AB24/'1. Základné ukazovatele'!AE$17*100)</f>
        <v>15.221490785055131</v>
      </c>
      <c r="AC17" s="172">
        <f>IF(ISBLANK('3a. Príjmy a výdavky VS'!AC24),"",'3a. Príjmy a výdavky VS'!AC24/'1. Základné ukazovatele'!AF$17*100)</f>
        <v>15.419830874697571</v>
      </c>
      <c r="AD17" s="172">
        <f>IF(ISBLANK('3a. Príjmy a výdavky VS'!AD24),"",'3a. Príjmy a výdavky VS'!AD24/'1. Základné ukazovatele'!AG$17*100)</f>
        <v>15.383327775598273</v>
      </c>
      <c r="AE17" s="172">
        <f>IF(ISBLANK('3a. Príjmy a výdavky VS'!AE24),"",'3a. Príjmy a výdavky VS'!AE24/'1. Základné ukazovatele'!AH$17*100)</f>
        <v>15.077113343252616</v>
      </c>
      <c r="AF17" s="172">
        <f>IF(ISBLANK('3a. Príjmy a výdavky VS'!AF24),"",'3a. Príjmy a výdavky VS'!AF24/'1. Základné ukazovatele'!AI$17*100)</f>
        <v>15.413171611525975</v>
      </c>
      <c r="AG17" s="340">
        <f>IF(ISBLANK('3a. Príjmy a výdavky VS'!AG24),"",'3a. Príjmy a výdavky VS'!AG24/'1. Základné ukazovatele'!AJ$17*100)</f>
        <v>15.564081585644155</v>
      </c>
      <c r="AH17" s="340">
        <f>IF(ISBLANK('3a. Príjmy a výdavky VS'!AH24),"",'3a. Príjmy a výdavky VS'!AH24/'1. Základné ukazovatele'!AK$17*100)</f>
        <v>15.683521196753638</v>
      </c>
      <c r="AI17" s="340">
        <f>IF(ISBLANK('3a. Príjmy a výdavky VS'!AI24),"",'3a. Príjmy a výdavky VS'!AI24/'1. Základné ukazovatele'!AL$17*100)</f>
        <v>15.847686866645999</v>
      </c>
      <c r="AJ17" s="340">
        <f>IF(ISBLANK('3a. Príjmy a výdavky VS'!AJ24),"",'3a. Príjmy a výdavky VS'!AJ24/'1. Základné ukazovatele'!AM$17*100)</f>
        <v>16.085968007721156</v>
      </c>
    </row>
    <row r="18" spans="1:36" ht="16.5" customHeight="1">
      <c r="A18" s="108" t="s">
        <v>144</v>
      </c>
      <c r="B18" s="109" t="s">
        <v>145</v>
      </c>
      <c r="C18" s="130" t="s">
        <v>146</v>
      </c>
      <c r="D18" s="172" t="str">
        <f>IF(ISBLANK('3a. Príjmy a výdavky VS'!D25),"",'3a. Príjmy a výdavky VS'!D25/'1. Základné ukazovatele'!G$17*100)</f>
        <v/>
      </c>
      <c r="E18" s="172" t="str">
        <f>IF(ISBLANK('3a. Príjmy a výdavky VS'!E25),"",'3a. Príjmy a výdavky VS'!E25/'1. Základné ukazovatele'!H$17*100)</f>
        <v/>
      </c>
      <c r="F18" s="172" t="str">
        <f>IF(ISBLANK('3a. Príjmy a výdavky VS'!F25),"",'3a. Príjmy a výdavky VS'!F25/'1. Základné ukazovatele'!I$17*100)</f>
        <v/>
      </c>
      <c r="G18" s="172" t="str">
        <f>IF(ISBLANK('3a. Príjmy a výdavky VS'!G25),"",'3a. Príjmy a výdavky VS'!G25/'1. Základné ukazovatele'!J$17*100)</f>
        <v/>
      </c>
      <c r="H18" s="172" t="str">
        <f>IF(ISBLANK('3a. Príjmy a výdavky VS'!H25),"",'3a. Príjmy a výdavky VS'!H25/'1. Základné ukazovatele'!K$17*100)</f>
        <v/>
      </c>
      <c r="I18" s="172" t="str">
        <f>IF(ISBLANK('3a. Príjmy a výdavky VS'!I25),"",'3a. Príjmy a výdavky VS'!I25/'1. Základné ukazovatele'!L$17*100)</f>
        <v/>
      </c>
      <c r="J18" s="172" t="str">
        <f>IF(ISBLANK('3a. Príjmy a výdavky VS'!J25),"",'3a. Príjmy a výdavky VS'!J25/'1. Základné ukazovatele'!M$17*100)</f>
        <v/>
      </c>
      <c r="K18" s="172" t="str">
        <f>IF(ISBLANK('3a. Príjmy a výdavky VS'!K25),"",'3a. Príjmy a výdavky VS'!K25/'1. Základné ukazovatele'!N$17*100)</f>
        <v/>
      </c>
      <c r="L18" s="172" t="str">
        <f>IF(ISBLANK('3a. Príjmy a výdavky VS'!L25),"",'3a. Príjmy a výdavky VS'!L25/'1. Základné ukazovatele'!O$17*100)</f>
        <v/>
      </c>
      <c r="M18" s="172" t="str">
        <f>IF(ISBLANK('3a. Príjmy a výdavky VS'!M25),"",'3a. Príjmy a výdavky VS'!M25/'1. Základné ukazovatele'!P$17*100)</f>
        <v/>
      </c>
      <c r="N18" s="172" t="str">
        <f>IF(ISBLANK('3a. Príjmy a výdavky VS'!N25),"",'3a. Príjmy a výdavky VS'!N25/'1. Základné ukazovatele'!Q$17*100)</f>
        <v/>
      </c>
      <c r="O18" s="172" t="str">
        <f>IF(ISBLANK('3a. Príjmy a výdavky VS'!O25),"",'3a. Príjmy a výdavky VS'!O25/'1. Základné ukazovatele'!R$17*100)</f>
        <v/>
      </c>
      <c r="P18" s="172" t="str">
        <f>IF(ISBLANK('3a. Príjmy a výdavky VS'!P25),"",'3a. Príjmy a výdavky VS'!P25/'1. Základné ukazovatele'!S$17*100)</f>
        <v/>
      </c>
      <c r="Q18" s="172">
        <f>IF(ISBLANK('3a. Príjmy a výdavky VS'!Q25),"",'3a. Príjmy a výdavky VS'!Q25/'1. Základné ukazovatele'!T$17*100)</f>
        <v>12.101608406215661</v>
      </c>
      <c r="R18" s="172">
        <f>IF(ISBLANK('3a. Príjmy a výdavky VS'!R25),"",'3a. Príjmy a výdavky VS'!R25/'1. Základné ukazovatele'!U$17*100)</f>
        <v>12.406648338695906</v>
      </c>
      <c r="S18" s="172">
        <f>IF(ISBLANK('3a. Príjmy a výdavky VS'!S25),"",'3a. Príjmy a výdavky VS'!S25/'1. Základné ukazovatele'!V$17*100)</f>
        <v>11.909626098736007</v>
      </c>
      <c r="T18" s="172">
        <f>IF(ISBLANK('3a. Príjmy a výdavky VS'!T25),"",'3a. Príjmy a výdavky VS'!T25/'1. Základné ukazovatele'!W$17*100)</f>
        <v>11.969328279549627</v>
      </c>
      <c r="U18" s="172">
        <f>IF(ISBLANK('3a. Príjmy a výdavky VS'!U25),"",'3a. Príjmy a výdavky VS'!U25/'1. Základné ukazovatele'!X$17*100)</f>
        <v>12.19028152279472</v>
      </c>
      <c r="V18" s="172">
        <f>IF(ISBLANK('3a. Príjmy a výdavky VS'!V25),"",'3a. Príjmy a výdavky VS'!V25/'1. Základné ukazovatele'!Y$17*100)</f>
        <v>13.21562054963178</v>
      </c>
      <c r="W18" s="172">
        <f>IF(ISBLANK('3a. Príjmy a výdavky VS'!W25),"",'3a. Príjmy a výdavky VS'!W25/'1. Základné ukazovatele'!Z$17*100)</f>
        <v>13.375545144281192</v>
      </c>
      <c r="X18" s="172">
        <f>IF(ISBLANK('3a. Príjmy a výdavky VS'!X25),"",'3a. Príjmy a výdavky VS'!X25/'1. Základné ukazovatele'!AA$17*100)</f>
        <v>13.570729182607311</v>
      </c>
      <c r="Y18" s="172">
        <f>IF(ISBLANK('3a. Príjmy a výdavky VS'!Y25),"",'3a. Príjmy a výdavky VS'!Y25/'1. Základné ukazovatele'!AB$17*100)</f>
        <v>14.0599645191959</v>
      </c>
      <c r="Z18" s="172">
        <f>IF(ISBLANK('3a. Príjmy a výdavky VS'!Z25),"",'3a. Príjmy a výdavky VS'!Z25/'1. Základné ukazovatele'!AC$17*100)</f>
        <v>14.489559841996977</v>
      </c>
      <c r="AA18" s="172">
        <f>IF(ISBLANK('3a. Príjmy a výdavky VS'!AA25),"",'3a. Príjmy a výdavky VS'!AA25/'1. Základné ukazovatele'!AD$17*100)</f>
        <v>14.57541603019189</v>
      </c>
      <c r="AB18" s="172">
        <f>IF(ISBLANK('3a. Príjmy a výdavky VS'!AB25),"",'3a. Príjmy a výdavky VS'!AB25/'1. Základné ukazovatele'!AE$17*100)</f>
        <v>14.908931489462971</v>
      </c>
      <c r="AC18" s="172">
        <f>IF(ISBLANK('3a. Príjmy a výdavky VS'!AC25),"",'3a. Príjmy a výdavky VS'!AC25/'1. Základné ukazovatele'!AF$17*100)</f>
        <v>15.098968836076104</v>
      </c>
      <c r="AD18" s="172">
        <f>IF(ISBLANK('3a. Príjmy a výdavky VS'!AD25),"",'3a. Príjmy a výdavky VS'!AD25/'1. Základné ukazovatele'!AG$17*100)</f>
        <v>14.996734994115341</v>
      </c>
      <c r="AE18" s="172">
        <f>IF(ISBLANK('3a. Príjmy a výdavky VS'!AE25),"",'3a. Príjmy a výdavky VS'!AE25/'1. Základné ukazovatele'!AH$17*100)</f>
        <v>14.712466140908322</v>
      </c>
      <c r="AF18" s="172">
        <f>IF(ISBLANK('3a. Príjmy a výdavky VS'!AF25),"",'3a. Príjmy a výdavky VS'!AF25/'1. Základné ukazovatele'!AI$17*100)</f>
        <v>15.069577583268314</v>
      </c>
      <c r="AG18" s="340">
        <f>IF(ISBLANK('3a. Príjmy a výdavky VS'!AG25),"",'3a. Príjmy a výdavky VS'!AG25/'1. Základné ukazovatele'!AJ$17*100)</f>
        <v>15.327816429386354</v>
      </c>
      <c r="AH18" s="340">
        <f>IF(ISBLANK('3a. Príjmy a výdavky VS'!AH25),"",'3a. Príjmy a výdavky VS'!AH25/'1. Základné ukazovatele'!AK$17*100)</f>
        <v>15.411862150842945</v>
      </c>
      <c r="AI18" s="340">
        <f>IF(ISBLANK('3a. Príjmy a výdavky VS'!AI25),"",'3a. Príjmy a výdavky VS'!AI25/'1. Základné ukazovatele'!AL$17*100)</f>
        <v>15.589262031757078</v>
      </c>
      <c r="AJ18" s="340">
        <f>IF(ISBLANK('3a. Príjmy a výdavky VS'!AJ25),"",'3a. Príjmy a výdavky VS'!AJ25/'1. Základné ukazovatele'!AM$17*100)</f>
        <v>15.83325954885129</v>
      </c>
    </row>
    <row r="19" spans="1:36" ht="16.5" customHeight="1">
      <c r="A19" s="131" t="s">
        <v>147</v>
      </c>
      <c r="B19" s="122" t="s">
        <v>148</v>
      </c>
      <c r="C19" s="114" t="s">
        <v>149</v>
      </c>
      <c r="D19" s="172" t="str">
        <f>IF(ISBLANK('3a. Príjmy a výdavky VS'!D26),"",'3a. Príjmy a výdavky VS'!D26/'1. Základné ukazovatele'!G$17*100)</f>
        <v/>
      </c>
      <c r="E19" s="172" t="str">
        <f>IF(ISBLANK('3a. Príjmy a výdavky VS'!E26),"",'3a. Príjmy a výdavky VS'!E26/'1. Základné ukazovatele'!H$17*100)</f>
        <v/>
      </c>
      <c r="F19" s="172" t="str">
        <f>IF(ISBLANK('3a. Príjmy a výdavky VS'!F26),"",'3a. Príjmy a výdavky VS'!F26/'1. Základné ukazovatele'!I$17*100)</f>
        <v/>
      </c>
      <c r="G19" s="172" t="str">
        <f>IF(ISBLANK('3a. Príjmy a výdavky VS'!G26),"",'3a. Príjmy a výdavky VS'!G26/'1. Základné ukazovatele'!J$17*100)</f>
        <v/>
      </c>
      <c r="H19" s="172" t="str">
        <f>IF(ISBLANK('3a. Príjmy a výdavky VS'!H26),"",'3a. Príjmy a výdavky VS'!H26/'1. Základné ukazovatele'!K$17*100)</f>
        <v/>
      </c>
      <c r="I19" s="172" t="str">
        <f>IF(ISBLANK('3a. Príjmy a výdavky VS'!I26),"",'3a. Príjmy a výdavky VS'!I26/'1. Základné ukazovatele'!L$17*100)</f>
        <v/>
      </c>
      <c r="J19" s="172" t="str">
        <f>IF(ISBLANK('3a. Príjmy a výdavky VS'!J26),"",'3a. Príjmy a výdavky VS'!J26/'1. Základné ukazovatele'!M$17*100)</f>
        <v/>
      </c>
      <c r="K19" s="172" t="str">
        <f>IF(ISBLANK('3a. Príjmy a výdavky VS'!K26),"",'3a. Príjmy a výdavky VS'!K26/'1. Základné ukazovatele'!N$17*100)</f>
        <v/>
      </c>
      <c r="L19" s="172" t="str">
        <f>IF(ISBLANK('3a. Príjmy a výdavky VS'!L26),"",'3a. Príjmy a výdavky VS'!L26/'1. Základné ukazovatele'!O$17*100)</f>
        <v/>
      </c>
      <c r="M19" s="172" t="str">
        <f>IF(ISBLANK('3a. Príjmy a výdavky VS'!M26),"",'3a. Príjmy a výdavky VS'!M26/'1. Základné ukazovatele'!P$17*100)</f>
        <v/>
      </c>
      <c r="N19" s="172" t="str">
        <f>IF(ISBLANK('3a. Príjmy a výdavky VS'!N26),"",'3a. Príjmy a výdavky VS'!N26/'1. Základné ukazovatele'!Q$17*100)</f>
        <v/>
      </c>
      <c r="O19" s="172" t="str">
        <f>IF(ISBLANK('3a. Príjmy a výdavky VS'!O26),"",'3a. Príjmy a výdavky VS'!O26/'1. Základné ukazovatele'!R$17*100)</f>
        <v/>
      </c>
      <c r="P19" s="172" t="str">
        <f>IF(ISBLANK('3a. Príjmy a výdavky VS'!P26),"",'3a. Príjmy a výdavky VS'!P26/'1. Základné ukazovatele'!S$17*100)</f>
        <v/>
      </c>
      <c r="Q19" s="172">
        <f>IF(ISBLANK('3a. Príjmy a výdavky VS'!Q26),"",'3a. Príjmy a výdavky VS'!Q26/'1. Základné ukazovatele'!T$17*100)</f>
        <v>6.7578475268446123</v>
      </c>
      <c r="R19" s="172">
        <f>IF(ISBLANK('3a. Príjmy a výdavky VS'!R26),"",'3a. Príjmy a výdavky VS'!R26/'1. Základné ukazovatele'!U$17*100)</f>
        <v>6.7230384465873927</v>
      </c>
      <c r="S19" s="172">
        <f>IF(ISBLANK('3a. Príjmy a výdavky VS'!S26),"",'3a. Príjmy a výdavky VS'!S26/'1. Základné ukazovatele'!V$17*100)</f>
        <v>6.6628995717821455</v>
      </c>
      <c r="T19" s="172">
        <f>IF(ISBLANK('3a. Príjmy a výdavky VS'!T26),"",'3a. Príjmy a výdavky VS'!T26/'1. Základné ukazovatele'!W$17*100)</f>
        <v>6.4929868280526879</v>
      </c>
      <c r="U19" s="172">
        <f>IF(ISBLANK('3a. Príjmy a výdavky VS'!U26),"",'3a. Príjmy a výdavky VS'!U26/'1. Základné ukazovatele'!X$17*100)</f>
        <v>6.6035948545727789</v>
      </c>
      <c r="V19" s="172">
        <f>IF(ISBLANK('3a. Príjmy a výdavky VS'!V26),"",'3a. Príjmy a výdavky VS'!V26/'1. Základné ukazovatele'!Y$17*100)</f>
        <v>7.4428336595541174</v>
      </c>
      <c r="W19" s="172">
        <f>IF(ISBLANK('3a. Príjmy a výdavky VS'!W26),"",'3a. Príjmy a výdavky VS'!W26/'1. Základné ukazovatele'!Z$17*100)</f>
        <v>7.661006787936099</v>
      </c>
      <c r="X19" s="172">
        <f>IF(ISBLANK('3a. Príjmy a výdavky VS'!X26),"",'3a. Príjmy a výdavky VS'!X26/'1. Základné ukazovatele'!AA$17*100)</f>
        <v>7.8617030144458004</v>
      </c>
      <c r="Y19" s="172">
        <f>IF(ISBLANK('3a. Príjmy a výdavky VS'!Y26),"",'3a. Príjmy a výdavky VS'!Y26/'1. Základné ukazovatele'!AB$17*100)</f>
        <v>7.9717734031187817</v>
      </c>
      <c r="Z19" s="172">
        <f>IF(ISBLANK('3a. Príjmy a výdavky VS'!Z26),"",'3a. Príjmy a výdavky VS'!Z26/'1. Základné ukazovatele'!AC$17*100)</f>
        <v>8.4432465007226902</v>
      </c>
      <c r="AA19" s="172">
        <f>IF(ISBLANK('3a. Príjmy a výdavky VS'!AA26),"",'3a. Príjmy a výdavky VS'!AA26/'1. Základné ukazovatele'!AD$17*100)</f>
        <v>8.6197534447178032</v>
      </c>
      <c r="AB19" s="172">
        <f>IF(ISBLANK('3a. Príjmy a výdavky VS'!AB26),"",'3a. Príjmy a výdavky VS'!AB26/'1. Základné ukazovatele'!AE$17*100)</f>
        <v>9.0312477855046396</v>
      </c>
      <c r="AC19" s="172">
        <f>IF(ISBLANK('3a. Príjmy a výdavky VS'!AC26),"",'3a. Príjmy a výdavky VS'!AC26/'1. Základné ukazovatele'!AF$17*100)</f>
        <v>9.1703774149019406</v>
      </c>
      <c r="AD19" s="172">
        <f>IF(ISBLANK('3a. Príjmy a výdavky VS'!AD26),"",'3a. Príjmy a výdavky VS'!AD26/'1. Základné ukazovatele'!AG$17*100)</f>
        <v>8.9667369556688907</v>
      </c>
      <c r="AE19" s="172">
        <f>IF(ISBLANK('3a. Príjmy a výdavky VS'!AE26),"",'3a. Príjmy a výdavky VS'!AE26/'1. Základné ukazovatele'!AH$17*100)</f>
        <v>8.7807266147448502</v>
      </c>
      <c r="AF19" s="172">
        <f>IF(ISBLANK('3a. Príjmy a výdavky VS'!AF26),"",'3a. Príjmy a výdavky VS'!AF26/'1. Základné ukazovatele'!AI$17*100)</f>
        <v>8.7200690862023666</v>
      </c>
      <c r="AG19" s="340">
        <f>IF(ISBLANK('3a. Príjmy a výdavky VS'!AG26),"",'3a. Príjmy a výdavky VS'!AG26/'1. Základné ukazovatele'!AJ$17*100)</f>
        <v>8.5001853430804886</v>
      </c>
      <c r="AH19" s="340">
        <f>IF(ISBLANK('3a. Príjmy a výdavky VS'!AH26),"",'3a. Príjmy a výdavky VS'!AH26/'1. Základné ukazovatele'!AK$17*100)</f>
        <v>8.4451095238384841</v>
      </c>
      <c r="AI19" s="340">
        <f>IF(ISBLANK('3a. Príjmy a výdavky VS'!AI26),"",'3a. Príjmy a výdavky VS'!AI26/'1. Základné ukazovatele'!AL$17*100)</f>
        <v>8.4315224610041675</v>
      </c>
      <c r="AJ19" s="340">
        <f>IF(ISBLANK('3a. Príjmy a výdavky VS'!AJ26),"",'3a. Príjmy a výdavky VS'!AJ26/'1. Základné ukazovatele'!AM$17*100)</f>
        <v>8.5667309925221762</v>
      </c>
    </row>
    <row r="20" spans="1:36" s="132" customFormat="1" ht="16.5" customHeight="1">
      <c r="A20" s="131" t="s">
        <v>150</v>
      </c>
      <c r="B20" s="122" t="s">
        <v>151</v>
      </c>
      <c r="C20" s="114" t="s">
        <v>152</v>
      </c>
      <c r="D20" s="171" t="str">
        <f>IF(ISBLANK('3a. Príjmy a výdavky VS'!D27),"",'3a. Príjmy a výdavky VS'!D27/'1. Základné ukazovatele'!G$17*100)</f>
        <v/>
      </c>
      <c r="E20" s="171" t="str">
        <f>IF(ISBLANK('3a. Príjmy a výdavky VS'!E27),"",'3a. Príjmy a výdavky VS'!E27/'1. Základné ukazovatele'!H$17*100)</f>
        <v/>
      </c>
      <c r="F20" s="171" t="str">
        <f>IF(ISBLANK('3a. Príjmy a výdavky VS'!F27),"",'3a. Príjmy a výdavky VS'!F27/'1. Základné ukazovatele'!I$17*100)</f>
        <v/>
      </c>
      <c r="G20" s="171" t="str">
        <f>IF(ISBLANK('3a. Príjmy a výdavky VS'!G27),"",'3a. Príjmy a výdavky VS'!G27/'1. Základné ukazovatele'!J$17*100)</f>
        <v/>
      </c>
      <c r="H20" s="171" t="str">
        <f>IF(ISBLANK('3a. Príjmy a výdavky VS'!H27),"",'3a. Príjmy a výdavky VS'!H27/'1. Základné ukazovatele'!K$17*100)</f>
        <v/>
      </c>
      <c r="I20" s="171" t="str">
        <f>IF(ISBLANK('3a. Príjmy a výdavky VS'!I27),"",'3a. Príjmy a výdavky VS'!I27/'1. Základné ukazovatele'!L$17*100)</f>
        <v/>
      </c>
      <c r="J20" s="171" t="str">
        <f>IF(ISBLANK('3a. Príjmy a výdavky VS'!J27),"",'3a. Príjmy a výdavky VS'!J27/'1. Základné ukazovatele'!M$17*100)</f>
        <v/>
      </c>
      <c r="K20" s="171" t="str">
        <f>IF(ISBLANK('3a. Príjmy a výdavky VS'!K27),"",'3a. Príjmy a výdavky VS'!K27/'1. Základné ukazovatele'!N$17*100)</f>
        <v/>
      </c>
      <c r="L20" s="171" t="str">
        <f>IF(ISBLANK('3a. Príjmy a výdavky VS'!L27),"",'3a. Príjmy a výdavky VS'!L27/'1. Základné ukazovatele'!O$17*100)</f>
        <v/>
      </c>
      <c r="M20" s="171" t="str">
        <f>IF(ISBLANK('3a. Príjmy a výdavky VS'!M27),"",'3a. Príjmy a výdavky VS'!M27/'1. Základné ukazovatele'!P$17*100)</f>
        <v/>
      </c>
      <c r="N20" s="171" t="str">
        <f>IF(ISBLANK('3a. Príjmy a výdavky VS'!N27),"",'3a. Príjmy a výdavky VS'!N27/'1. Základné ukazovatele'!Q$17*100)</f>
        <v/>
      </c>
      <c r="O20" s="171" t="str">
        <f>IF(ISBLANK('3a. Príjmy a výdavky VS'!O27),"",'3a. Príjmy a výdavky VS'!O27/'1. Základné ukazovatele'!R$17*100)</f>
        <v/>
      </c>
      <c r="P20" s="171" t="str">
        <f>IF(ISBLANK('3a. Príjmy a výdavky VS'!P27),"",'3a. Príjmy a výdavky VS'!P27/'1. Základné ukazovatele'!S$17*100)</f>
        <v/>
      </c>
      <c r="Q20" s="171">
        <f>IF(ISBLANK('3a. Príjmy a výdavky VS'!Q27),"",'3a. Príjmy a výdavky VS'!Q27/'1. Základné ukazovatele'!T$17*100)</f>
        <v>5.3437608793710485</v>
      </c>
      <c r="R20" s="171">
        <f>IF(ISBLANK('3a. Príjmy a výdavky VS'!R27),"",'3a. Príjmy a výdavky VS'!R27/'1. Základné ukazovatele'!U$17*100)</f>
        <v>5.683609892108513</v>
      </c>
      <c r="S20" s="171">
        <f>IF(ISBLANK('3a. Príjmy a výdavky VS'!S27),"",'3a. Príjmy a výdavky VS'!S27/'1. Základné ukazovatele'!V$17*100)</f>
        <v>5.2467265269538625</v>
      </c>
      <c r="T20" s="171">
        <f>IF(ISBLANK('3a. Príjmy a výdavky VS'!T27),"",'3a. Príjmy a výdavky VS'!T27/'1. Základné ukazovatele'!W$17*100)</f>
        <v>5.47634145149694</v>
      </c>
      <c r="U20" s="171">
        <f>IF(ISBLANK('3a. Príjmy a výdavky VS'!U27),"",'3a. Príjmy a výdavky VS'!U27/'1. Základné ukazovatele'!X$17*100)</f>
        <v>5.5866866682219412</v>
      </c>
      <c r="V20" s="171">
        <f>IF(ISBLANK('3a. Príjmy a výdavky VS'!V27),"",'3a. Príjmy a výdavky VS'!V27/'1. Základné ukazovatele'!Y$17*100)</f>
        <v>5.7727868900776631</v>
      </c>
      <c r="W20" s="171">
        <f>IF(ISBLANK('3a. Príjmy a výdavky VS'!W27),"",'3a. Príjmy a výdavky VS'!W27/'1. Základné ukazovatele'!Z$17*100)</f>
        <v>5.714538356345094</v>
      </c>
      <c r="X20" s="171">
        <f>IF(ISBLANK('3a. Príjmy a výdavky VS'!X27),"",'3a. Príjmy a výdavky VS'!X27/'1. Základné ukazovatele'!AA$17*100)</f>
        <v>5.7090261681615093</v>
      </c>
      <c r="Y20" s="171">
        <f>IF(ISBLANK('3a. Príjmy a výdavky VS'!Y27),"",'3a. Príjmy a výdavky VS'!Y27/'1. Základné ukazovatele'!AB$17*100)</f>
        <v>6.0881911160771169</v>
      </c>
      <c r="Z20" s="171">
        <f>IF(ISBLANK('3a. Príjmy a výdavky VS'!Z27),"",'3a. Príjmy a výdavky VS'!Z27/'1. Základné ukazovatele'!AC$17*100)</f>
        <v>6.0463133412742875</v>
      </c>
      <c r="AA20" s="171">
        <f>IF(ISBLANK('3a. Príjmy a výdavky VS'!AA27),"",'3a. Príjmy a výdavky VS'!AA27/'1. Základné ukazovatele'!AD$17*100)</f>
        <v>5.9556625854740863</v>
      </c>
      <c r="AB20" s="171">
        <f>IF(ISBLANK('3a. Príjmy a výdavky VS'!AB27),"",'3a. Príjmy a výdavky VS'!AB27/'1. Základné ukazovatele'!AE$17*100)</f>
        <v>5.8776837039583283</v>
      </c>
      <c r="AC20" s="171">
        <f>IF(ISBLANK('3a. Príjmy a výdavky VS'!AC27),"",'3a. Príjmy a výdavky VS'!AC27/'1. Základné ukazovatele'!AF$17*100)</f>
        <v>5.9285914211741648</v>
      </c>
      <c r="AD20" s="171">
        <f>IF(ISBLANK('3a. Príjmy a výdavky VS'!AD27),"",'3a. Príjmy a výdavky VS'!AD27/'1. Základné ukazovatele'!AG$17*100)</f>
        <v>6.0299980384464487</v>
      </c>
      <c r="AE20" s="171">
        <f>IF(ISBLANK('3a. Príjmy a výdavky VS'!AE27),"",'3a. Príjmy a výdavky VS'!AE27/'1. Základné ukazovatele'!AH$17*100)</f>
        <v>5.9317395261634713</v>
      </c>
      <c r="AF20" s="171">
        <f>IF(ISBLANK('3a. Príjmy a výdavky VS'!AF27),"",'3a. Príjmy a výdavky VS'!AF27/'1. Základné ukazovatele'!AI$17*100)</f>
        <v>6.3495084970659521</v>
      </c>
      <c r="AG20" s="339">
        <f>IF(ISBLANK('3a. Príjmy a výdavky VS'!AG27),"",'3a. Príjmy a výdavky VS'!AG27/'1. Základné ukazovatele'!AJ$17*100)</f>
        <v>6.8276310863058658</v>
      </c>
      <c r="AH20" s="339">
        <f>IF(ISBLANK('3a. Príjmy a výdavky VS'!AH27),"",'3a. Príjmy a výdavky VS'!AH27/'1. Základné ukazovatele'!AK$17*100)</f>
        <v>6.9667526270044622</v>
      </c>
      <c r="AI20" s="339">
        <f>IF(ISBLANK('3a. Príjmy a výdavky VS'!AI27),"",'3a. Príjmy a výdavky VS'!AI27/'1. Základné ukazovatele'!AL$17*100)</f>
        <v>7.1577395707529119</v>
      </c>
      <c r="AJ20" s="339">
        <f>IF(ISBLANK('3a. Príjmy a výdavky VS'!AJ27),"",'3a. Príjmy a výdavky VS'!AJ27/'1. Základné ukazovatele'!AM$17*100)</f>
        <v>7.2665285563291118</v>
      </c>
    </row>
    <row r="21" spans="1:36" ht="16.5" customHeight="1">
      <c r="A21" s="108" t="s">
        <v>153</v>
      </c>
      <c r="B21" s="109" t="s">
        <v>154</v>
      </c>
      <c r="C21" s="130" t="s">
        <v>155</v>
      </c>
      <c r="D21" s="172" t="str">
        <f>IF(ISBLANK('3a. Príjmy a výdavky VS'!D28),"",'3a. Príjmy a výdavky VS'!D28/'1. Základné ukazovatele'!G$17*100)</f>
        <v/>
      </c>
      <c r="E21" s="172" t="str">
        <f>IF(ISBLANK('3a. Príjmy a výdavky VS'!E28),"",'3a. Príjmy a výdavky VS'!E28/'1. Základné ukazovatele'!H$17*100)</f>
        <v/>
      </c>
      <c r="F21" s="172" t="str">
        <f>IF(ISBLANK('3a. Príjmy a výdavky VS'!F28),"",'3a. Príjmy a výdavky VS'!F28/'1. Základné ukazovatele'!I$17*100)</f>
        <v/>
      </c>
      <c r="G21" s="172" t="str">
        <f>IF(ISBLANK('3a. Príjmy a výdavky VS'!G28),"",'3a. Príjmy a výdavky VS'!G28/'1. Základné ukazovatele'!J$17*100)</f>
        <v/>
      </c>
      <c r="H21" s="172" t="str">
        <f>IF(ISBLANK('3a. Príjmy a výdavky VS'!H28),"",'3a. Príjmy a výdavky VS'!H28/'1. Základné ukazovatele'!K$17*100)</f>
        <v/>
      </c>
      <c r="I21" s="172" t="str">
        <f>IF(ISBLANK('3a. Príjmy a výdavky VS'!I28),"",'3a. Príjmy a výdavky VS'!I28/'1. Základné ukazovatele'!L$17*100)</f>
        <v/>
      </c>
      <c r="J21" s="172" t="str">
        <f>IF(ISBLANK('3a. Príjmy a výdavky VS'!J28),"",'3a. Príjmy a výdavky VS'!J28/'1. Základné ukazovatele'!M$17*100)</f>
        <v/>
      </c>
      <c r="K21" s="172" t="str">
        <f>IF(ISBLANK('3a. Príjmy a výdavky VS'!K28),"",'3a. Príjmy a výdavky VS'!K28/'1. Základné ukazovatele'!N$17*100)</f>
        <v/>
      </c>
      <c r="L21" s="172" t="str">
        <f>IF(ISBLANK('3a. Príjmy a výdavky VS'!L28),"",'3a. Príjmy a výdavky VS'!L28/'1. Základné ukazovatele'!O$17*100)</f>
        <v/>
      </c>
      <c r="M21" s="172" t="str">
        <f>IF(ISBLANK('3a. Príjmy a výdavky VS'!M28),"",'3a. Príjmy a výdavky VS'!M28/'1. Základné ukazovatele'!P$17*100)</f>
        <v/>
      </c>
      <c r="N21" s="172" t="str">
        <f>IF(ISBLANK('3a. Príjmy a výdavky VS'!N28),"",'3a. Príjmy a výdavky VS'!N28/'1. Základné ukazovatele'!Q$17*100)</f>
        <v/>
      </c>
      <c r="O21" s="172" t="str">
        <f>IF(ISBLANK('3a. Príjmy a výdavky VS'!O28),"",'3a. Príjmy a výdavky VS'!O28/'1. Základné ukazovatele'!R$17*100)</f>
        <v/>
      </c>
      <c r="P21" s="172" t="str">
        <f>IF(ISBLANK('3a. Príjmy a výdavky VS'!P28),"",'3a. Príjmy a výdavky VS'!P28/'1. Základné ukazovatele'!S$17*100)</f>
        <v/>
      </c>
      <c r="Q21" s="172">
        <f>IF(ISBLANK('3a. Príjmy a výdavky VS'!Q28),"",'3a. Príjmy a výdavky VS'!Q28/'1. Základné ukazovatele'!T$17*100)</f>
        <v>0.22703109343166017</v>
      </c>
      <c r="R21" s="172">
        <f>IF(ISBLANK('3a. Príjmy a výdavky VS'!R28),"",'3a. Príjmy a výdavky VS'!R28/'1. Základné ukazovatele'!U$17*100)</f>
        <v>0.26424749941846942</v>
      </c>
      <c r="S21" s="172">
        <f>IF(ISBLANK('3a. Príjmy a výdavky VS'!S28),"",'3a. Príjmy a výdavky VS'!S28/'1. Základné ukazovatele'!V$17*100)</f>
        <v>0.33690254297092687</v>
      </c>
      <c r="T21" s="172">
        <f>IF(ISBLANK('3a. Príjmy a výdavky VS'!T28),"",'3a. Príjmy a výdavky VS'!T28/'1. Základné ukazovatele'!W$17*100)</f>
        <v>0.35353171528490357</v>
      </c>
      <c r="U21" s="172">
        <f>IF(ISBLANK('3a. Príjmy a výdavky VS'!U28),"",'3a. Príjmy a výdavky VS'!U28/'1. Základné ukazovatele'!X$17*100)</f>
        <v>0.30979171979014636</v>
      </c>
      <c r="V21" s="172">
        <f>IF(ISBLANK('3a. Príjmy a výdavky VS'!V28),"",'3a. Príjmy a výdavky VS'!V28/'1. Základné ukazovatele'!Y$17*100)</f>
        <v>0.33038461899154242</v>
      </c>
      <c r="W21" s="172">
        <f>IF(ISBLANK('3a. Príjmy a výdavky VS'!W28),"",'3a. Príjmy a výdavky VS'!W28/'1. Základné ukazovatele'!Z$17*100)</f>
        <v>0.32542125824328683</v>
      </c>
      <c r="X21" s="172">
        <f>IF(ISBLANK('3a. Príjmy a výdavky VS'!X28),"",'3a. Príjmy a výdavky VS'!X28/'1. Základné ukazovatele'!AA$17*100)</f>
        <v>0.3321016269721298</v>
      </c>
      <c r="Y21" s="172">
        <f>IF(ISBLANK('3a. Príjmy a výdavky VS'!Y28),"",'3a. Príjmy a výdavky VS'!Y28/'1. Základné ukazovatele'!AB$17*100)</f>
        <v>0.34345932939319984</v>
      </c>
      <c r="Z21" s="172">
        <f>IF(ISBLANK('3a. Príjmy a výdavky VS'!Z28),"",'3a. Príjmy a výdavky VS'!Z28/'1. Základné ukazovatele'!AC$17*100)</f>
        <v>0.3283447347234712</v>
      </c>
      <c r="AA21" s="172">
        <f>IF(ISBLANK('3a. Príjmy a výdavky VS'!AA28),"",'3a. Príjmy a výdavky VS'!AA28/'1. Základné ukazovatele'!AD$17*100)</f>
        <v>0.30837133720073684</v>
      </c>
      <c r="AB21" s="172">
        <f>IF(ISBLANK('3a. Príjmy a výdavky VS'!AB28),"",'3a. Príjmy a výdavky VS'!AB28/'1. Základné ukazovatele'!AE$17*100)</f>
        <v>0.31255929559216267</v>
      </c>
      <c r="AC21" s="172">
        <f>IF(ISBLANK('3a. Príjmy a výdavky VS'!AC28),"",'3a. Príjmy a výdavky VS'!AC28/'1. Základné ukazovatele'!AF$17*100)</f>
        <v>0.32086203862146762</v>
      </c>
      <c r="AD21" s="172">
        <f>IF(ISBLANK('3a. Príjmy a výdavky VS'!AD28),"",'3a. Príjmy a výdavky VS'!AD28/'1. Základné ukazovatele'!AG$17*100)</f>
        <v>0.38659278148293452</v>
      </c>
      <c r="AE21" s="172">
        <f>IF(ISBLANK('3a. Príjmy a výdavky VS'!AE28),"",'3a. Príjmy a výdavky VS'!AE28/'1. Základné ukazovatele'!AH$17*100)</f>
        <v>0.3646472023442936</v>
      </c>
      <c r="AF21" s="172">
        <f>IF(ISBLANK('3a. Príjmy a výdavky VS'!AF28),"",'3a. Príjmy a výdavky VS'!AF28/'1. Základné ukazovatele'!AI$17*100)</f>
        <v>0.34359402825765606</v>
      </c>
      <c r="AG21" s="340">
        <f>IF(ISBLANK('3a. Príjmy a výdavky VS'!AG28),"",'3a. Príjmy a výdavky VS'!AG28/'1. Základné ukazovatele'!AJ$17*100)</f>
        <v>0.23626515625779948</v>
      </c>
      <c r="AH21" s="340">
        <f>IF(ISBLANK('3a. Príjmy a výdavky VS'!AH28),"",'3a. Príjmy a výdavky VS'!AH28/'1. Základné ukazovatele'!AK$17*100)</f>
        <v>0.27165904591069112</v>
      </c>
      <c r="AI21" s="340">
        <f>IF(ISBLANK('3a. Príjmy a výdavky VS'!AI28),"",'3a. Príjmy a výdavky VS'!AI28/'1. Základné ukazovatele'!AL$17*100)</f>
        <v>0.25842483488891943</v>
      </c>
      <c r="AJ21" s="340">
        <f>IF(ISBLANK('3a. Príjmy a výdavky VS'!AJ28),"",'3a. Príjmy a výdavky VS'!AJ28/'1. Základné ukazovatele'!AM$17*100)</f>
        <v>0.25270845886986809</v>
      </c>
    </row>
    <row r="22" spans="1:36" ht="16.5" customHeight="1">
      <c r="A22" s="133" t="s">
        <v>156</v>
      </c>
      <c r="B22" s="133" t="s">
        <v>157</v>
      </c>
      <c r="C22" s="105"/>
      <c r="D22" s="172">
        <f>IF(ISBLANK('3a. Príjmy a výdavky VS'!D29),"",'3a. Príjmy a výdavky VS'!D29/'1. Základné ukazovatele'!G$17*100)</f>
        <v>4.2230295534771063</v>
      </c>
      <c r="E22" s="172">
        <f>IF(ISBLANK('3a. Príjmy a výdavky VS'!E29),"",'3a. Príjmy a výdavky VS'!E29/'1. Základné ukazovatele'!H$17*100)</f>
        <v>5.533165309701622</v>
      </c>
      <c r="F22" s="172">
        <f>IF(ISBLANK('3a. Príjmy a výdavky VS'!F29),"",'3a. Príjmy a výdavky VS'!F29/'1. Základné ukazovatele'!I$17*100)</f>
        <v>5.210059811198386</v>
      </c>
      <c r="G22" s="172">
        <f>IF(ISBLANK('3a. Príjmy a výdavky VS'!G29),"",'3a. Príjmy a výdavky VS'!G29/'1. Základné ukazovatele'!J$17*100)</f>
        <v>4.2340171241599567</v>
      </c>
      <c r="H22" s="172">
        <f>IF(ISBLANK('3a. Príjmy a výdavky VS'!H29),"",'3a. Príjmy a výdavky VS'!H29/'1. Základné ukazovatele'!K$17*100)</f>
        <v>6.7594820084966978</v>
      </c>
      <c r="I22" s="172">
        <f>IF(ISBLANK('3a. Príjmy a výdavky VS'!I29),"",'3a. Príjmy a výdavky VS'!I29/'1. Základné ukazovatele'!L$17*100)</f>
        <v>6.5390770991479137</v>
      </c>
      <c r="J22" s="172">
        <f>IF(ISBLANK('3a. Príjmy a výdavky VS'!J29),"",'3a. Príjmy a výdavky VS'!J29/'1. Základné ukazovatele'!M$17*100)</f>
        <v>5.5284402977883724</v>
      </c>
      <c r="K22" s="172">
        <f>IF(ISBLANK('3a. Príjmy a výdavky VS'!K29),"",'3a. Príjmy a výdavky VS'!K29/'1. Základné ukazovatele'!N$17*100)</f>
        <v>4.3866419774679377</v>
      </c>
      <c r="L22" s="172">
        <f>IF(ISBLANK('3a. Príjmy a výdavky VS'!L29),"",'3a. Príjmy a výdavky VS'!L29/'1. Základné ukazovatele'!O$17*100)</f>
        <v>4.9999832910597144</v>
      </c>
      <c r="M22" s="172">
        <f>IF(ISBLANK('3a. Príjmy a výdavky VS'!M29),"",'3a. Príjmy a výdavky VS'!M29/'1. Základné ukazovatele'!P$17*100)</f>
        <v>4.5004245683555055</v>
      </c>
      <c r="N22" s="172">
        <f>IF(ISBLANK('3a. Príjmy a výdavky VS'!N29),"",'3a. Príjmy a výdavky VS'!N29/'1. Základné ukazovatele'!Q$17*100)</f>
        <v>6.2515768469177901</v>
      </c>
      <c r="O22" s="172">
        <f>IF(ISBLANK('3a. Príjmy a výdavky VS'!O29),"",'3a. Príjmy a výdavky VS'!O29/'1. Základné ukazovatele'!R$17*100)</f>
        <v>5.5443937532900511</v>
      </c>
      <c r="P22" s="172">
        <f>IF(ISBLANK('3a. Príjmy a výdavky VS'!P29),"",'3a. Príjmy a výdavky VS'!P29/'1. Základné ukazovatele'!S$17*100)</f>
        <v>5.163012135633763</v>
      </c>
      <c r="Q22" s="172">
        <f>IF(ISBLANK('3a. Príjmy a výdavky VS'!Q29),"",'3a. Príjmy a výdavky VS'!Q29/'1. Základné ukazovatele'!T$17*100)</f>
        <v>3.160757370726583</v>
      </c>
      <c r="R22" s="172">
        <f>IF(ISBLANK('3a. Príjmy a výdavky VS'!R29),"",'3a. Príjmy a výdavky VS'!R29/'1. Základné ukazovatele'!U$17*100)</f>
        <v>3.2222321095431905</v>
      </c>
      <c r="S22" s="172">
        <f>IF(ISBLANK('3a. Príjmy a výdavky VS'!S29),"",'3a. Príjmy a výdavky VS'!S29/'1. Základné ukazovatele'!V$17*100)</f>
        <v>3.0661329585153951</v>
      </c>
      <c r="T22" s="172">
        <f>IF(ISBLANK('3a. Príjmy a výdavky VS'!T29),"",'3a. Príjmy a výdavky VS'!T29/'1. Základné ukazovatele'!W$17*100)</f>
        <v>3.4821519066864912</v>
      </c>
      <c r="U22" s="172">
        <f>IF(ISBLANK('3a. Príjmy a výdavky VS'!U29),"",'3a. Príjmy a výdavky VS'!U29/'1. Základné ukazovatele'!X$17*100)</f>
        <v>4.0526804073372791</v>
      </c>
      <c r="V22" s="172">
        <f>IF(ISBLANK('3a. Príjmy a výdavky VS'!V29),"",'3a. Príjmy a výdavky VS'!V29/'1. Základné ukazovatele'!Y$17*100)</f>
        <v>3.9949532908107557</v>
      </c>
      <c r="W22" s="172">
        <f>IF(ISBLANK('3a. Príjmy a výdavky VS'!W29),"",'3a. Príjmy a výdavky VS'!W29/'1. Základné ukazovatele'!Z$17*100)</f>
        <v>3.8327597263927546</v>
      </c>
      <c r="X22" s="172">
        <f>IF(ISBLANK('3a. Príjmy a výdavky VS'!X29),"",'3a. Príjmy a výdavky VS'!X29/'1. Základné ukazovatele'!AA$17*100)</f>
        <v>3.817044327743377</v>
      </c>
      <c r="Y22" s="172">
        <f>IF(ISBLANK('3a. Príjmy a výdavky VS'!Y29),"",'3a. Príjmy a výdavky VS'!Y29/'1. Základné ukazovatele'!AB$17*100)</f>
        <v>3.6337979162378584</v>
      </c>
      <c r="Z22" s="172">
        <f>IF(ISBLANK('3a. Príjmy a výdavky VS'!Z29),"",'3a. Príjmy a výdavky VS'!Z29/'1. Základné ukazovatele'!AC$17*100)</f>
        <v>3.6475110757482305</v>
      </c>
      <c r="AA22" s="172">
        <f>IF(ISBLANK('3a. Príjmy a výdavky VS'!AA29),"",'3a. Príjmy a výdavky VS'!AA29/'1. Základné ukazovatele'!AD$17*100)</f>
        <v>3.4761060260822658</v>
      </c>
      <c r="AB22" s="172">
        <f>IF(ISBLANK('3a. Príjmy a výdavky VS'!AB29),"",'3a. Príjmy a výdavky VS'!AB29/'1. Základné ukazovatele'!AE$17*100)</f>
        <v>3.3466543271900364</v>
      </c>
      <c r="AC22" s="172">
        <f>IF(ISBLANK('3a. Príjmy a výdavky VS'!AC29),"",'3a. Príjmy a výdavky VS'!AC29/'1. Základné ukazovatele'!AF$17*100)</f>
        <v>3.0949145785756236</v>
      </c>
      <c r="AD22" s="172">
        <f>IF(ISBLANK('3a. Príjmy a výdavky VS'!AD29),"",'3a. Príjmy a výdavky VS'!AD29/'1. Základné ukazovatele'!AG$17*100)</f>
        <v>3.2756973322871712</v>
      </c>
      <c r="AE22" s="172">
        <f>IF(ISBLANK('3a. Príjmy a výdavky VS'!AE29),"",'3a. Príjmy a výdavky VS'!AE29/'1. Základné ukazovatele'!AH$17*100)</f>
        <v>3.3629204113777447</v>
      </c>
      <c r="AF22" s="172">
        <f>IF(ISBLANK('3a. Príjmy a výdavky VS'!AF29),"",'3a. Príjmy a výdavky VS'!AF29/'1. Základné ukazovatele'!AI$17*100)</f>
        <v>3.766280856727485</v>
      </c>
      <c r="AG22" s="340">
        <f>IF(ISBLANK('3a. Príjmy a výdavky VS'!AG29),"",'3a. Príjmy a výdavky VS'!AG29/'1. Základné ukazovatele'!AJ$17*100)</f>
        <v>3.6564419889916615</v>
      </c>
      <c r="AH22" s="340">
        <f>IF(ISBLANK('3a. Príjmy a výdavky VS'!AH29),"",'3a. Príjmy a výdavky VS'!AH29/'1. Základné ukazovatele'!AK$17*100)</f>
        <v>3.7427069580910084</v>
      </c>
      <c r="AI22" s="340">
        <f>IF(ISBLANK('3a. Príjmy a výdavky VS'!AI29),"",'3a. Príjmy a výdavky VS'!AI29/'1. Základné ukazovatele'!AL$17*100)</f>
        <v>3.4926000924690586</v>
      </c>
      <c r="AJ22" s="340">
        <f>IF(ISBLANK('3a. Príjmy a výdavky VS'!AJ29),"",'3a. Príjmy a výdavky VS'!AJ29/'1. Základné ukazovatele'!AM$17*100)</f>
        <v>3.3429477514890205</v>
      </c>
    </row>
    <row r="23" spans="1:36" ht="16.5" customHeight="1">
      <c r="A23" s="126" t="s">
        <v>158</v>
      </c>
      <c r="B23" s="127" t="s">
        <v>159</v>
      </c>
      <c r="C23" s="130" t="s">
        <v>160</v>
      </c>
      <c r="D23" s="172">
        <f>IF(ISBLANK('3a. Príjmy a výdavky VS'!D30),"",'3a. Príjmy a výdavky VS'!D30/'1. Základné ukazovatele'!G$17*100)</f>
        <v>2.0026538867846742</v>
      </c>
      <c r="E23" s="172">
        <f>IF(ISBLANK('3a. Príjmy a výdavky VS'!E30),"",'3a. Príjmy a výdavky VS'!E30/'1. Základné ukazovatele'!H$17*100)</f>
        <v>3.2642655547683481</v>
      </c>
      <c r="F23" s="172">
        <f>IF(ISBLANK('3a. Príjmy a výdavky VS'!F30),"",'3a. Príjmy a výdavky VS'!F30/'1. Základné ukazovatele'!I$17*100)</f>
        <v>3.7384572622736494</v>
      </c>
      <c r="G23" s="172">
        <f>IF(ISBLANK('3a. Príjmy a výdavky VS'!G30),"",'3a. Príjmy a výdavky VS'!G30/'1. Základné ukazovatele'!J$17*100)</f>
        <v>2.7018554438762519</v>
      </c>
      <c r="H23" s="172">
        <f>IF(ISBLANK('3a. Príjmy a výdavky VS'!H30),"",'3a. Príjmy a výdavky VS'!H30/'1. Základné ukazovatele'!K$17*100)</f>
        <v>3.8368224394738193</v>
      </c>
      <c r="I23" s="172">
        <f>IF(ISBLANK('3a. Príjmy a výdavky VS'!I30),"",'3a. Príjmy a výdavky VS'!I30/'1. Základné ukazovatele'!L$17*100)</f>
        <v>3.4691487173984967</v>
      </c>
      <c r="J23" s="172">
        <f>IF(ISBLANK('3a. Príjmy a výdavky VS'!J30),"",'3a. Príjmy a výdavky VS'!J30/'1. Základné ukazovatele'!M$17*100)</f>
        <v>3.0830397204777689</v>
      </c>
      <c r="K23" s="172">
        <f>IF(ISBLANK('3a. Príjmy a výdavky VS'!K30),"",'3a. Príjmy a výdavky VS'!K30/'1. Základné ukazovatele'!N$17*100)</f>
        <v>3.2261989406964937</v>
      </c>
      <c r="L23" s="172">
        <f>IF(ISBLANK('3a. Príjmy a výdavky VS'!L30),"",'3a. Príjmy a výdavky VS'!L30/'1. Základné ukazovatele'!O$17*100)</f>
        <v>3.2301723360101056</v>
      </c>
      <c r="M23" s="172">
        <f>IF(ISBLANK('3a. Príjmy a výdavky VS'!M30),"",'3a. Príjmy a výdavky VS'!M30/'1. Základné ukazovatele'!P$17*100)</f>
        <v>2.2167089309542103</v>
      </c>
      <c r="N23" s="172">
        <f>IF(ISBLANK('3a. Príjmy a výdavky VS'!N30),"",'3a. Príjmy a výdavky VS'!N30/'1. Základné ukazovatele'!Q$17*100)</f>
        <v>3.7959005802796661</v>
      </c>
      <c r="O23" s="172">
        <f>IF(ISBLANK('3a. Príjmy a výdavky VS'!O30),"",'3a. Príjmy a výdavky VS'!O30/'1. Základné ukazovatele'!R$17*100)</f>
        <v>3.6251974030531673</v>
      </c>
      <c r="P23" s="172">
        <f>IF(ISBLANK('3a. Príjmy a výdavky VS'!P30),"",'3a. Príjmy a výdavky VS'!P30/'1. Základné ukazovatele'!S$17*100)</f>
        <v>3.4518860006352616</v>
      </c>
      <c r="Q23" s="172">
        <f>IF(ISBLANK('3a. Príjmy a výdavky VS'!Q30),"",'3a. Príjmy a výdavky VS'!Q30/'1. Základné ukazovatele'!T$17*100)</f>
        <v>1.8285986310534712</v>
      </c>
      <c r="R23" s="172">
        <f>IF(ISBLANK('3a. Príjmy a výdavky VS'!R30),"",'3a. Príjmy a výdavky VS'!R30/'1. Základné ukazovatele'!U$17*100)</f>
        <v>1.8378770777034144</v>
      </c>
      <c r="S23" s="172">
        <f>IF(ISBLANK('3a. Príjmy a výdavky VS'!S30),"",'3a. Príjmy a výdavky VS'!S30/'1. Základné ukazovatele'!V$17*100)</f>
        <v>2.0889435983395104</v>
      </c>
      <c r="T23" s="172">
        <f>IF(ISBLANK('3a. Príjmy a výdavky VS'!T30),"",'3a. Príjmy a výdavky VS'!T30/'1. Základné ukazovatele'!W$17*100)</f>
        <v>2.5016215386118845</v>
      </c>
      <c r="U23" s="172">
        <f>IF(ISBLANK('3a. Príjmy a výdavky VS'!U30),"",'3a. Príjmy a výdavky VS'!U30/'1. Základné ukazovatele'!X$17*100)</f>
        <v>2.8804572507446329</v>
      </c>
      <c r="V23" s="172">
        <f>IF(ISBLANK('3a. Príjmy a výdavky VS'!V30),"",'3a. Príjmy a výdavky VS'!V30/'1. Základné ukazovatele'!Y$17*100)</f>
        <v>3.0497717794238417</v>
      </c>
      <c r="W23" s="172">
        <f>IF(ISBLANK('3a. Príjmy a výdavky VS'!W30),"",'3a. Príjmy a výdavky VS'!W30/'1. Základné ukazovatele'!Z$17*100)</f>
        <v>3.0569549242904142</v>
      </c>
      <c r="X23" s="172">
        <f>IF(ISBLANK('3a. Príjmy a výdavky VS'!X30),"",'3a. Príjmy a výdavky VS'!X30/'1. Základné ukazovatele'!AA$17*100)</f>
        <v>2.9772258737961312</v>
      </c>
      <c r="Y23" s="172">
        <f>IF(ISBLANK('3a. Príjmy a výdavky VS'!Y30),"",'3a. Príjmy a výdavky VS'!Y30/'1. Základné ukazovatele'!AB$17*100)</f>
        <v>2.8429202564027167</v>
      </c>
      <c r="Z23" s="172">
        <f>IF(ISBLANK('3a. Príjmy a výdavky VS'!Z30),"",'3a. Príjmy a výdavky VS'!Z30/'1. Základné ukazovatele'!AC$17*100)</f>
        <v>2.837959802449141</v>
      </c>
      <c r="AA23" s="172">
        <f>IF(ISBLANK('3a. Príjmy a výdavky VS'!AA30),"",'3a. Príjmy a výdavky VS'!AA30/'1. Základné ukazovatele'!AD$17*100)</f>
        <v>2.7120693341190725</v>
      </c>
      <c r="AB23" s="172">
        <f>IF(ISBLANK('3a. Príjmy a výdavky VS'!AB30),"",'3a. Príjmy a výdavky VS'!AB30/'1. Základné ukazovatele'!AE$17*100)</f>
        <v>2.7184261878949729</v>
      </c>
      <c r="AC23" s="172">
        <f>IF(ISBLANK('3a. Príjmy a výdavky VS'!AC30),"",'3a. Príjmy a výdavky VS'!AC30/'1. Základné ukazovatele'!AF$17*100)</f>
        <v>2.5227723318129862</v>
      </c>
      <c r="AD23" s="172">
        <f>IF(ISBLANK('3a. Príjmy a výdavky VS'!AD30),"",'3a. Príjmy a výdavky VS'!AD30/'1. Základné ukazovatele'!AG$17*100)</f>
        <v>2.533033542565712</v>
      </c>
      <c r="AE23" s="172">
        <f>IF(ISBLANK('3a. Príjmy a výdavky VS'!AE30),"",'3a. Príjmy a výdavky VS'!AE30/'1. Základné ukazovatele'!AH$17*100)</f>
        <v>2.6820742565533577</v>
      </c>
      <c r="AF23" s="172">
        <f>IF(ISBLANK('3a. Príjmy a výdavky VS'!AF30),"",'3a. Príjmy a výdavky VS'!AF30/'1. Základné ukazovatele'!AI$17*100)</f>
        <v>2.7811378071232338</v>
      </c>
      <c r="AG23" s="340">
        <f>IF(ISBLANK('3a. Príjmy a výdavky VS'!AG30),"",'3a. Príjmy a výdavky VS'!AG30/'1. Základné ukazovatele'!AJ$17*100)</f>
        <v>2.6718748885706316</v>
      </c>
      <c r="AH23" s="340">
        <f>IF(ISBLANK('3a. Príjmy a výdavky VS'!AH30),"",'3a. Príjmy a výdavky VS'!AH30/'1. Základné ukazovatele'!AK$17*100)</f>
        <v>2.8289847713350786</v>
      </c>
      <c r="AI23" s="340">
        <f>IF(ISBLANK('3a. Príjmy a výdavky VS'!AI30),"",'3a. Príjmy a výdavky VS'!AI30/'1. Základné ukazovatele'!AL$17*100)</f>
        <v>2.7626304114556417</v>
      </c>
      <c r="AJ23" s="340">
        <f>IF(ISBLANK('3a. Príjmy a výdavky VS'!AJ30),"",'3a. Príjmy a výdavky VS'!AJ30/'1. Základné ukazovatele'!AM$17*100)</f>
        <v>2.7044363811945855</v>
      </c>
    </row>
    <row r="24" spans="1:36" ht="16.5" customHeight="1">
      <c r="A24" s="131" t="s">
        <v>161</v>
      </c>
      <c r="B24" s="122" t="s">
        <v>162</v>
      </c>
      <c r="C24" s="130" t="s">
        <v>163</v>
      </c>
      <c r="D24" s="172" t="str">
        <f>IF(ISBLANK('3a. Príjmy a výdavky VS'!D31),"",'3a. Príjmy a výdavky VS'!D31/'1. Základné ukazovatele'!G$17*100)</f>
        <v/>
      </c>
      <c r="E24" s="172" t="str">
        <f>IF(ISBLANK('3a. Príjmy a výdavky VS'!E31),"",'3a. Príjmy a výdavky VS'!E31/'1. Základné ukazovatele'!H$17*100)</f>
        <v/>
      </c>
      <c r="F24" s="172" t="str">
        <f>IF(ISBLANK('3a. Príjmy a výdavky VS'!F31),"",'3a. Príjmy a výdavky VS'!F31/'1. Základné ukazovatele'!I$17*100)</f>
        <v/>
      </c>
      <c r="G24" s="172" t="str">
        <f>IF(ISBLANK('3a. Príjmy a výdavky VS'!G31),"",'3a. Príjmy a výdavky VS'!G31/'1. Základné ukazovatele'!J$17*100)</f>
        <v/>
      </c>
      <c r="H24" s="172" t="str">
        <f>IF(ISBLANK('3a. Príjmy a výdavky VS'!H31),"",'3a. Príjmy a výdavky VS'!H31/'1. Základné ukazovatele'!K$17*100)</f>
        <v/>
      </c>
      <c r="I24" s="172" t="str">
        <f>IF(ISBLANK('3a. Príjmy a výdavky VS'!I31),"",'3a. Príjmy a výdavky VS'!I31/'1. Základné ukazovatele'!L$17*100)</f>
        <v/>
      </c>
      <c r="J24" s="172" t="str">
        <f>IF(ISBLANK('3a. Príjmy a výdavky VS'!J31),"",'3a. Príjmy a výdavky VS'!J31/'1. Základné ukazovatele'!M$17*100)</f>
        <v/>
      </c>
      <c r="K24" s="172" t="str">
        <f>IF(ISBLANK('3a. Príjmy a výdavky VS'!K31),"",'3a. Príjmy a výdavky VS'!K31/'1. Základné ukazovatele'!N$17*100)</f>
        <v/>
      </c>
      <c r="L24" s="172" t="str">
        <f>IF(ISBLANK('3a. Príjmy a výdavky VS'!L31),"",'3a. Príjmy a výdavky VS'!L31/'1. Základné ukazovatele'!O$17*100)</f>
        <v/>
      </c>
      <c r="M24" s="172" t="str">
        <f>IF(ISBLANK('3a. Príjmy a výdavky VS'!M31),"",'3a. Príjmy a výdavky VS'!M31/'1. Základné ukazovatele'!P$17*100)</f>
        <v/>
      </c>
      <c r="N24" s="172" t="str">
        <f>IF(ISBLANK('3a. Príjmy a výdavky VS'!N31),"",'3a. Príjmy a výdavky VS'!N31/'1. Základné ukazovatele'!Q$17*100)</f>
        <v/>
      </c>
      <c r="O24" s="172" t="str">
        <f>IF(ISBLANK('3a. Príjmy a výdavky VS'!O31),"",'3a. Príjmy a výdavky VS'!O31/'1. Základné ukazovatele'!R$17*100)</f>
        <v/>
      </c>
      <c r="P24" s="172" t="str">
        <f>IF(ISBLANK('3a. Príjmy a výdavky VS'!P31),"",'3a. Príjmy a výdavky VS'!P31/'1. Základné ukazovatele'!S$17*100)</f>
        <v/>
      </c>
      <c r="Q24" s="172">
        <f>IF(ISBLANK('3a. Príjmy a výdavky VS'!Q31),"",'3a. Príjmy a výdavky VS'!Q31/'1. Základné ukazovatele'!T$17*100)</f>
        <v>1.4789784062459321</v>
      </c>
      <c r="R24" s="172">
        <f>IF(ISBLANK('3a. Príjmy a výdavky VS'!R31),"",'3a. Príjmy a výdavky VS'!R31/'1. Základné ukazovatele'!U$17*100)</f>
        <v>1.483251138472971</v>
      </c>
      <c r="S24" s="172">
        <f>IF(ISBLANK('3a. Príjmy a výdavky VS'!S31),"",'3a. Príjmy a výdavky VS'!S31/'1. Základné ukazovatele'!V$17*100)</f>
        <v>1.7474445884932639</v>
      </c>
      <c r="T24" s="172">
        <f>IF(ISBLANK('3a. Príjmy a výdavky VS'!T31),"",'3a. Príjmy a výdavky VS'!T31/'1. Základné ukazovatele'!W$17*100)</f>
        <v>2.1675008201927977</v>
      </c>
      <c r="U24" s="172">
        <f>IF(ISBLANK('3a. Príjmy a výdavky VS'!U31),"",'3a. Príjmy a výdavky VS'!U31/'1. Základné ukazovatele'!X$17*100)</f>
        <v>2.5027723674716116</v>
      </c>
      <c r="V24" s="172">
        <f>IF(ISBLANK('3a. Príjmy a výdavky VS'!V31),"",'3a. Príjmy a výdavky VS'!V31/'1. Základné ukazovatele'!Y$17*100)</f>
        <v>2.6670015956014455</v>
      </c>
      <c r="W24" s="172">
        <f>IF(ISBLANK('3a. Príjmy a výdavky VS'!W31),"",'3a. Príjmy a výdavky VS'!W31/'1. Základné ukazovatele'!Z$17*100)</f>
        <v>2.6938232001912166</v>
      </c>
      <c r="X24" s="172">
        <f>IF(ISBLANK('3a. Príjmy a výdavky VS'!X31),"",'3a. Príjmy a výdavky VS'!X31/'1. Základné ukazovatele'!AA$17*100)</f>
        <v>2.6751654405589709</v>
      </c>
      <c r="Y24" s="172">
        <f>IF(ISBLANK('3a. Príjmy a výdavky VS'!Y31),"",'3a. Príjmy a výdavky VS'!Y31/'1. Základné ukazovatele'!AB$17*100)</f>
        <v>2.5076205318200082</v>
      </c>
      <c r="Z24" s="172">
        <f>IF(ISBLANK('3a. Príjmy a výdavky VS'!Z31),"",'3a. Príjmy a výdavky VS'!Z31/'1. Základné ukazovatele'!AC$17*100)</f>
        <v>2.5010805033874606</v>
      </c>
      <c r="AA24" s="172">
        <f>IF(ISBLANK('3a. Príjmy a výdavky VS'!AA31),"",'3a. Príjmy a výdavky VS'!AA31/'1. Základné ukazovatele'!AD$17*100)</f>
        <v>2.4029502890583201</v>
      </c>
      <c r="AB24" s="172">
        <f>IF(ISBLANK('3a. Príjmy a výdavky VS'!AB31),"",'3a. Príjmy a výdavky VS'!AB31/'1. Základné ukazovatele'!AE$17*100)</f>
        <v>2.3765683915492213</v>
      </c>
      <c r="AC24" s="172">
        <f>IF(ISBLANK('3a. Príjmy a výdavky VS'!AC31),"",'3a. Príjmy a výdavky VS'!AC31/'1. Základné ukazovatele'!AF$17*100)</f>
        <v>2.2421263223516386</v>
      </c>
      <c r="AD24" s="172">
        <f>IF(ISBLANK('3a. Príjmy a výdavky VS'!AD31),"",'3a. Príjmy a výdavky VS'!AD31/'1. Základné ukazovatele'!AG$17*100)</f>
        <v>2.2633346410357</v>
      </c>
      <c r="AE24" s="172">
        <f>IF(ISBLANK('3a. Príjmy a výdavky VS'!AE31),"",'3a. Príjmy a výdavky VS'!AE31/'1. Základné ukazovatele'!AH$17*100)</f>
        <v>2.3353108314575715</v>
      </c>
      <c r="AF24" s="172">
        <f>IF(ISBLANK('3a. Príjmy a výdavky VS'!AF31),"",'3a. Príjmy a výdavky VS'!AF31/'1. Základné ukazovatele'!AI$17*100)</f>
        <v>2.346958848476516</v>
      </c>
      <c r="AG24" s="340">
        <f>IF(ISBLANK('3a. Príjmy a výdavky VS'!AG31),"",'3a. Príjmy a výdavky VS'!AG31/'1. Základné ukazovatele'!AJ$17*100)</f>
        <v>2.3763785759239946</v>
      </c>
      <c r="AH24" s="340">
        <f>IF(ISBLANK('3a. Príjmy a výdavky VS'!AH31),"",'3a. Príjmy a výdavky VS'!AH31/'1. Základné ukazovatele'!AK$17*100)</f>
        <v>2.5162493847766738</v>
      </c>
      <c r="AI24" s="340">
        <f>IF(ISBLANK('3a. Príjmy a výdavky VS'!AI31),"",'3a. Príjmy a výdavky VS'!AI31/'1. Základné ukazovatele'!AL$17*100)</f>
        <v>2.4625797265262159</v>
      </c>
      <c r="AJ24" s="340">
        <f>IF(ISBLANK('3a. Príjmy a výdavky VS'!AJ31),"",'3a. Príjmy a výdavky VS'!AJ31/'1. Základné ukazovatele'!AM$17*100)</f>
        <v>2.4125546438988286</v>
      </c>
    </row>
    <row r="25" spans="1:36" ht="16.5" customHeight="1">
      <c r="A25" s="131" t="s">
        <v>164</v>
      </c>
      <c r="B25" s="122" t="s">
        <v>165</v>
      </c>
      <c r="C25" s="130" t="s">
        <v>166</v>
      </c>
      <c r="D25" s="172" t="str">
        <f>IF(ISBLANK('3a. Príjmy a výdavky VS'!D32),"",'3a. Príjmy a výdavky VS'!D32/'1. Základné ukazovatele'!G$17*100)</f>
        <v/>
      </c>
      <c r="E25" s="172" t="str">
        <f>IF(ISBLANK('3a. Príjmy a výdavky VS'!E32),"",'3a. Príjmy a výdavky VS'!E32/'1. Základné ukazovatele'!H$17*100)</f>
        <v/>
      </c>
      <c r="F25" s="172" t="str">
        <f>IF(ISBLANK('3a. Príjmy a výdavky VS'!F32),"",'3a. Príjmy a výdavky VS'!F32/'1. Základné ukazovatele'!I$17*100)</f>
        <v/>
      </c>
      <c r="G25" s="172" t="str">
        <f>IF(ISBLANK('3a. Príjmy a výdavky VS'!G32),"",'3a. Príjmy a výdavky VS'!G32/'1. Základné ukazovatele'!J$17*100)</f>
        <v/>
      </c>
      <c r="H25" s="172" t="str">
        <f>IF(ISBLANK('3a. Príjmy a výdavky VS'!H32),"",'3a. Príjmy a výdavky VS'!H32/'1. Základné ukazovatele'!K$17*100)</f>
        <v/>
      </c>
      <c r="I25" s="172" t="str">
        <f>IF(ISBLANK('3a. Príjmy a výdavky VS'!I32),"",'3a. Príjmy a výdavky VS'!I32/'1. Základné ukazovatele'!L$17*100)</f>
        <v/>
      </c>
      <c r="J25" s="172" t="str">
        <f>IF(ISBLANK('3a. Príjmy a výdavky VS'!J32),"",'3a. Príjmy a výdavky VS'!J32/'1. Základné ukazovatele'!M$17*100)</f>
        <v/>
      </c>
      <c r="K25" s="172" t="str">
        <f>IF(ISBLANK('3a. Príjmy a výdavky VS'!K32),"",'3a. Príjmy a výdavky VS'!K32/'1. Základné ukazovatele'!N$17*100)</f>
        <v/>
      </c>
      <c r="L25" s="172" t="str">
        <f>IF(ISBLANK('3a. Príjmy a výdavky VS'!L32),"",'3a. Príjmy a výdavky VS'!L32/'1. Základné ukazovatele'!O$17*100)</f>
        <v/>
      </c>
      <c r="M25" s="172" t="str">
        <f>IF(ISBLANK('3a. Príjmy a výdavky VS'!M32),"",'3a. Príjmy a výdavky VS'!M32/'1. Základné ukazovatele'!P$17*100)</f>
        <v/>
      </c>
      <c r="N25" s="172" t="str">
        <f>IF(ISBLANK('3a. Príjmy a výdavky VS'!N32),"",'3a. Príjmy a výdavky VS'!N32/'1. Základné ukazovatele'!Q$17*100)</f>
        <v/>
      </c>
      <c r="O25" s="172" t="str">
        <f>IF(ISBLANK('3a. Príjmy a výdavky VS'!O32),"",'3a. Príjmy a výdavky VS'!O32/'1. Základné ukazovatele'!R$17*100)</f>
        <v/>
      </c>
      <c r="P25" s="172" t="str">
        <f>IF(ISBLANK('3a. Príjmy a výdavky VS'!P32),"",'3a. Príjmy a výdavky VS'!P32/'1. Základné ukazovatele'!S$17*100)</f>
        <v/>
      </c>
      <c r="Q25" s="172">
        <f>IF(ISBLANK('3a. Príjmy a výdavky VS'!Q32),"",'3a. Príjmy a výdavky VS'!Q32/'1. Základné ukazovatele'!T$17*100)</f>
        <v>0.34962022480753924</v>
      </c>
      <c r="R25" s="172">
        <f>IF(ISBLANK('3a. Príjmy a výdavky VS'!R32),"",'3a. Príjmy a výdavky VS'!R32/'1. Základné ukazovatele'!U$17*100)</f>
        <v>0.35462593923044378</v>
      </c>
      <c r="S25" s="172">
        <f>IF(ISBLANK('3a. Príjmy a výdavky VS'!S32),"",'3a. Príjmy a výdavky VS'!S32/'1. Základné ukazovatele'!V$17*100)</f>
        <v>0.34149900984624609</v>
      </c>
      <c r="T25" s="172">
        <f>IF(ISBLANK('3a. Príjmy a výdavky VS'!T32),"",'3a. Príjmy a výdavky VS'!T32/'1. Základné ukazovatele'!W$17*100)</f>
        <v>0.33412071841908708</v>
      </c>
      <c r="U25" s="172">
        <f>IF(ISBLANK('3a. Príjmy a výdavky VS'!U32),"",'3a. Príjmy a výdavky VS'!U32/'1. Základné ukazovatele'!X$17*100)</f>
        <v>0.37768488327302124</v>
      </c>
      <c r="V25" s="172">
        <f>IF(ISBLANK('3a. Príjmy a výdavky VS'!V32),"",'3a. Príjmy a výdavky VS'!V32/'1. Základné ukazovatele'!Y$17*100)</f>
        <v>0.38277018382239658</v>
      </c>
      <c r="W25" s="172">
        <f>IF(ISBLANK('3a. Príjmy a výdavky VS'!W32),"",'3a. Príjmy a výdavky VS'!W32/'1. Základné ukazovatele'!Z$17*100)</f>
        <v>0.36313172409919764</v>
      </c>
      <c r="X25" s="172">
        <f>IF(ISBLANK('3a. Príjmy a výdavky VS'!X32),"",'3a. Príjmy a výdavky VS'!X32/'1. Základné ukazovatele'!AA$17*100)</f>
        <v>0.3020604332371607</v>
      </c>
      <c r="Y25" s="172">
        <f>IF(ISBLANK('3a. Príjmy a výdavky VS'!Y32),"",'3a. Príjmy a výdavky VS'!Y32/'1. Základné ukazovatele'!AB$17*100)</f>
        <v>0.33529972458270851</v>
      </c>
      <c r="Z25" s="172">
        <f>IF(ISBLANK('3a. Príjmy a výdavky VS'!Z32),"",'3a. Príjmy a výdavky VS'!Z32/'1. Základné ukazovatele'!AC$17*100)</f>
        <v>0.33687929906168051</v>
      </c>
      <c r="AA25" s="172">
        <f>IF(ISBLANK('3a. Príjmy a výdavky VS'!AA32),"",'3a. Príjmy a výdavky VS'!AA32/'1. Základné ukazovatele'!AD$17*100)</f>
        <v>0.30911904506075266</v>
      </c>
      <c r="AB25" s="172">
        <f>IF(ISBLANK('3a. Príjmy a výdavky VS'!AB32),"",'3a. Príjmy a výdavky VS'!AB32/'1. Základné ukazovatele'!AE$17*100)</f>
        <v>0.34185779634575214</v>
      </c>
      <c r="AC25" s="172">
        <f>IF(ISBLANK('3a. Príjmy a výdavky VS'!AC32),"",'3a. Príjmy a výdavky VS'!AC32/'1. Základné ukazovatele'!AF$17*100)</f>
        <v>0.28064600946134777</v>
      </c>
      <c r="AD25" s="172">
        <f>IF(ISBLANK('3a. Príjmy a výdavky VS'!AD32),"",'3a. Príjmy a výdavky VS'!AD32/'1. Základné ukazovatele'!AG$17*100)</f>
        <v>0.2696989015300118</v>
      </c>
      <c r="AE25" s="172">
        <f>IF(ISBLANK('3a. Príjmy a výdavky VS'!AE32),"",'3a. Príjmy a výdavky VS'!AE32/'1. Základné ukazovatele'!AH$17*100)</f>
        <v>0.3467634250957865</v>
      </c>
      <c r="AF25" s="172">
        <f>IF(ISBLANK('3a. Príjmy a výdavky VS'!AF32),"",'3a. Príjmy a výdavky VS'!AF32/'1. Základné ukazovatele'!AI$17*100)</f>
        <v>0.43417895864671746</v>
      </c>
      <c r="AG25" s="340">
        <f>IF(ISBLANK('3a. Príjmy a výdavky VS'!AG32),"",'3a. Príjmy a výdavky VS'!AG32/'1. Základné ukazovatele'!AJ$17*100)</f>
        <v>0.29549631264663684</v>
      </c>
      <c r="AH25" s="340">
        <f>IF(ISBLANK('3a. Príjmy a výdavky VS'!AH32),"",'3a. Príjmy a výdavky VS'!AH32/'1. Základné ukazovatele'!AK$17*100)</f>
        <v>0.31273538655840494</v>
      </c>
      <c r="AI25" s="340">
        <f>IF(ISBLANK('3a. Príjmy a výdavky VS'!AI32),"",'3a. Príjmy a výdavky VS'!AI32/'1. Základné ukazovatele'!AL$17*100)</f>
        <v>0.30005068492942577</v>
      </c>
      <c r="AJ25" s="340">
        <f>IF(ISBLANK('3a. Príjmy a výdavky VS'!AJ32),"",'3a. Príjmy a výdavky VS'!AJ32/'1. Základné ukazovatele'!AM$17*100)</f>
        <v>0.29188173729575689</v>
      </c>
    </row>
    <row r="26" spans="1:36" s="132" customFormat="1" ht="16.5" customHeight="1">
      <c r="A26" s="126" t="s">
        <v>167</v>
      </c>
      <c r="B26" s="127" t="s">
        <v>168</v>
      </c>
      <c r="C26" s="130" t="s">
        <v>169</v>
      </c>
      <c r="D26" s="171">
        <f>IF(ISBLANK('3a. Príjmy a výdavky VS'!D33),"",'3a. Príjmy a výdavky VS'!D33/'1. Základné ukazovatele'!G$17*100)</f>
        <v>2.2203756666924326</v>
      </c>
      <c r="E26" s="171">
        <f>IF(ISBLANK('3a. Príjmy a výdavky VS'!E33),"",'3a. Príjmy a výdavky VS'!E33/'1. Základné ukazovatele'!H$17*100)</f>
        <v>2.2688997549332743</v>
      </c>
      <c r="F26" s="171">
        <f>IF(ISBLANK('3a. Príjmy a výdavky VS'!F33),"",'3a. Príjmy a výdavky VS'!F33/'1. Základné ukazovatele'!I$17*100)</f>
        <v>1.4716025489247366</v>
      </c>
      <c r="G26" s="171">
        <f>IF(ISBLANK('3a. Príjmy a výdavky VS'!G33),"",'3a. Príjmy a výdavky VS'!G33/'1. Základné ukazovatele'!J$17*100)</f>
        <v>1.5321616802837048</v>
      </c>
      <c r="H26" s="171">
        <f>IF(ISBLANK('3a. Príjmy a výdavky VS'!H33),"",'3a. Príjmy a výdavky VS'!H33/'1. Základné ukazovatele'!K$17*100)</f>
        <v>2.9226595690228794</v>
      </c>
      <c r="I26" s="171">
        <f>IF(ISBLANK('3a. Príjmy a výdavky VS'!I33),"",'3a. Príjmy a výdavky VS'!I33/'1. Základné ukazovatele'!L$17*100)</f>
        <v>3.069928381749417</v>
      </c>
      <c r="J26" s="171">
        <f>IF(ISBLANK('3a. Príjmy a výdavky VS'!J33),"",'3a. Príjmy a výdavky VS'!J33/'1. Základné ukazovatele'!M$17*100)</f>
        <v>2.445400577310604</v>
      </c>
      <c r="K26" s="171">
        <f>IF(ISBLANK('3a. Príjmy a výdavky VS'!K33),"",'3a. Príjmy a výdavky VS'!K33/'1. Základné ukazovatele'!N$17*100)</f>
        <v>1.1604430367714436</v>
      </c>
      <c r="L26" s="171">
        <f>IF(ISBLANK('3a. Príjmy a výdavky VS'!L33),"",'3a. Príjmy a výdavky VS'!L33/'1. Základné ukazovatele'!O$17*100)</f>
        <v>1.7698109550496091</v>
      </c>
      <c r="M26" s="171">
        <f>IF(ISBLANK('3a. Príjmy a výdavky VS'!M33),"",'3a. Príjmy a výdavky VS'!M33/'1. Základné ukazovatele'!P$17*100)</f>
        <v>2.2837156374012948</v>
      </c>
      <c r="N26" s="171">
        <f>IF(ISBLANK('3a. Príjmy a výdavky VS'!N33),"",'3a. Príjmy a výdavky VS'!N33/'1. Základné ukazovatele'!Q$17*100)</f>
        <v>2.4556762666381244</v>
      </c>
      <c r="O26" s="171">
        <f>IF(ISBLANK('3a. Príjmy a výdavky VS'!O33),"",'3a. Príjmy a výdavky VS'!O33/'1. Základné ukazovatele'!R$17*100)</f>
        <v>1.9191963502368836</v>
      </c>
      <c r="P26" s="171">
        <f>IF(ISBLANK('3a. Príjmy a výdavky VS'!P33),"",'3a. Príjmy a výdavky VS'!P33/'1. Základné ukazovatele'!S$17*100)</f>
        <v>1.7111261349985005</v>
      </c>
      <c r="Q26" s="171">
        <f>IF(ISBLANK('3a. Príjmy a výdavky VS'!Q33),"",'3a. Príjmy a výdavky VS'!Q33/'1. Základné ukazovatele'!T$17*100)</f>
        <v>1.332158739673112</v>
      </c>
      <c r="R26" s="171">
        <f>IF(ISBLANK('3a. Príjmy a výdavky VS'!R33),"",'3a. Príjmy a výdavky VS'!R33/'1. Základné ukazovatele'!U$17*100)</f>
        <v>1.3843550318397755</v>
      </c>
      <c r="S26" s="171">
        <f>IF(ISBLANK('3a. Príjmy a výdavky VS'!S33),"",'3a. Príjmy a výdavky VS'!S33/'1. Základné ukazovatele'!V$17*100)</f>
        <v>0.97718936017588509</v>
      </c>
      <c r="T26" s="171">
        <f>IF(ISBLANK('3a. Príjmy a výdavky VS'!T33),"",'3a. Príjmy a výdavky VS'!T33/'1. Základné ukazovatele'!W$17*100)</f>
        <v>0.98053036807460614</v>
      </c>
      <c r="U26" s="171">
        <f>IF(ISBLANK('3a. Príjmy a výdavky VS'!U33),"",'3a. Príjmy a výdavky VS'!U33/'1. Základné ukazovatele'!X$17*100)</f>
        <v>1.1722231565926464</v>
      </c>
      <c r="V26" s="171">
        <f>IF(ISBLANK('3a. Príjmy a výdavky VS'!V33),"",'3a. Príjmy a výdavky VS'!V33/'1. Základné ukazovatele'!Y$17*100)</f>
        <v>0.94518151138691409</v>
      </c>
      <c r="W26" s="171">
        <f>IF(ISBLANK('3a. Príjmy a výdavky VS'!W33),"",'3a. Príjmy a výdavky VS'!W33/'1. Základné ukazovatele'!Z$17*100)</f>
        <v>0.77580480210234015</v>
      </c>
      <c r="X26" s="171">
        <f>IF(ISBLANK('3a. Príjmy a výdavky VS'!X33),"",'3a. Príjmy a výdavky VS'!X33/'1. Základné ukazovatele'!AA$17*100)</f>
        <v>0.83981845394724552</v>
      </c>
      <c r="Y26" s="171">
        <f>IF(ISBLANK('3a. Príjmy a výdavky VS'!Y33),"",'3a. Príjmy a výdavky VS'!Y33/'1. Základné ukazovatele'!AB$17*100)</f>
        <v>0.79087765983514169</v>
      </c>
      <c r="Z26" s="171">
        <f>IF(ISBLANK('3a. Príjmy a výdavky VS'!Z33),"",'3a. Príjmy a výdavky VS'!Z33/'1. Základné ukazovatele'!AC$17*100)</f>
        <v>0.80955127329908994</v>
      </c>
      <c r="AA26" s="171">
        <f>IF(ISBLANK('3a. Príjmy a výdavky VS'!AA33),"",'3a. Príjmy a výdavky VS'!AA33/'1. Základné ukazovatele'!AD$17*100)</f>
        <v>0.7640366919631929</v>
      </c>
      <c r="AB26" s="171">
        <f>IF(ISBLANK('3a. Príjmy a výdavky VS'!AB33),"",'3a. Príjmy a výdavky VS'!AB33/'1. Základné ukazovatele'!AE$17*100)</f>
        <v>0.62822813929506338</v>
      </c>
      <c r="AC26" s="171">
        <f>IF(ISBLANK('3a. Príjmy a výdavky VS'!AC33),"",'3a. Príjmy a výdavky VS'!AC33/'1. Základné ukazovatele'!AF$17*100)</f>
        <v>0.57214224676263714</v>
      </c>
      <c r="AD26" s="171">
        <f>IF(ISBLANK('3a. Príjmy a výdavky VS'!AD33),"",'3a. Príjmy a výdavky VS'!AD33/'1. Základné ukazovatele'!AG$17*100)</f>
        <v>0.74266378972145941</v>
      </c>
      <c r="AE26" s="171">
        <f>IF(ISBLANK('3a. Príjmy a výdavky VS'!AE33),"",'3a. Príjmy a výdavky VS'!AE33/'1. Základné ukazovatele'!AH$17*100)</f>
        <v>0.68084615482438693</v>
      </c>
      <c r="AF26" s="171">
        <f>IF(ISBLANK('3a. Príjmy a výdavky VS'!AF33),"",'3a. Príjmy a výdavky VS'!AF33/'1. Základné ukazovatele'!AI$17*100)</f>
        <v>0.98514304960425125</v>
      </c>
      <c r="AG26" s="339">
        <f>IF(ISBLANK('3a. Príjmy a výdavky VS'!AG33),"",'3a. Príjmy a výdavky VS'!AG33/'1. Základné ukazovatele'!AJ$17*100)</f>
        <v>0.98456710042102957</v>
      </c>
      <c r="AH26" s="339">
        <f>IF(ISBLANK('3a. Príjmy a výdavky VS'!AH33),"",'3a. Príjmy a výdavky VS'!AH33/'1. Základné ukazovatele'!AK$17*100)</f>
        <v>0.91372218675593009</v>
      </c>
      <c r="AI26" s="339">
        <f>IF(ISBLANK('3a. Príjmy a výdavky VS'!AI33),"",'3a. Príjmy a výdavky VS'!AI33/'1. Základné ukazovatele'!AL$17*100)</f>
        <v>0.72996968101341664</v>
      </c>
      <c r="AJ26" s="339">
        <f>IF(ISBLANK('3a. Príjmy a výdavky VS'!AJ33),"",'3a. Príjmy a výdavky VS'!AJ33/'1. Základné ukazovatele'!AM$17*100)</f>
        <v>0.63851137029443494</v>
      </c>
    </row>
    <row r="27" spans="1:36" ht="16.5" customHeight="1">
      <c r="A27" s="131" t="s">
        <v>170</v>
      </c>
      <c r="B27" s="122" t="s">
        <v>171</v>
      </c>
      <c r="C27" s="134" t="s">
        <v>172</v>
      </c>
      <c r="D27" s="171" t="str">
        <f>IF(ISBLANK('3a. Príjmy a výdavky VS'!D34),"",'3a. Príjmy a výdavky VS'!D34/'1. Základné ukazovatele'!G$17*100)</f>
        <v/>
      </c>
      <c r="E27" s="171" t="str">
        <f>IF(ISBLANK('3a. Príjmy a výdavky VS'!E34),"",'3a. Príjmy a výdavky VS'!E34/'1. Základné ukazovatele'!H$17*100)</f>
        <v/>
      </c>
      <c r="F27" s="171" t="str">
        <f>IF(ISBLANK('3a. Príjmy a výdavky VS'!F34),"",'3a. Príjmy a výdavky VS'!F34/'1. Základné ukazovatele'!I$17*100)</f>
        <v/>
      </c>
      <c r="G27" s="171" t="str">
        <f>IF(ISBLANK('3a. Príjmy a výdavky VS'!G34),"",'3a. Príjmy a výdavky VS'!G34/'1. Základné ukazovatele'!J$17*100)</f>
        <v/>
      </c>
      <c r="H27" s="171" t="str">
        <f>IF(ISBLANK('3a. Príjmy a výdavky VS'!H34),"",'3a. Príjmy a výdavky VS'!H34/'1. Základné ukazovatele'!K$17*100)</f>
        <v/>
      </c>
      <c r="I27" s="171" t="str">
        <f>IF(ISBLANK('3a. Príjmy a výdavky VS'!I34),"",'3a. Príjmy a výdavky VS'!I34/'1. Základné ukazovatele'!L$17*100)</f>
        <v/>
      </c>
      <c r="J27" s="171" t="str">
        <f>IF(ISBLANK('3a. Príjmy a výdavky VS'!J34),"",'3a. Príjmy a výdavky VS'!J34/'1. Základné ukazovatele'!M$17*100)</f>
        <v/>
      </c>
      <c r="K27" s="171" t="str">
        <f>IF(ISBLANK('3a. Príjmy a výdavky VS'!K34),"",'3a. Príjmy a výdavky VS'!K34/'1. Základné ukazovatele'!N$17*100)</f>
        <v/>
      </c>
      <c r="L27" s="171" t="str">
        <f>IF(ISBLANK('3a. Príjmy a výdavky VS'!L34),"",'3a. Príjmy a výdavky VS'!L34/'1. Základné ukazovatele'!O$17*100)</f>
        <v/>
      </c>
      <c r="M27" s="171" t="str">
        <f>IF(ISBLANK('3a. Príjmy a výdavky VS'!M34),"",'3a. Príjmy a výdavky VS'!M34/'1. Základné ukazovatele'!P$17*100)</f>
        <v/>
      </c>
      <c r="N27" s="171" t="str">
        <f>IF(ISBLANK('3a. Príjmy a výdavky VS'!N34),"",'3a. Príjmy a výdavky VS'!N34/'1. Základné ukazovatele'!Q$17*100)</f>
        <v/>
      </c>
      <c r="O27" s="171" t="str">
        <f>IF(ISBLANK('3a. Príjmy a výdavky VS'!O34),"",'3a. Príjmy a výdavky VS'!O34/'1. Základné ukazovatele'!R$17*100)</f>
        <v/>
      </c>
      <c r="P27" s="171" t="str">
        <f>IF(ISBLANK('3a. Príjmy a výdavky VS'!P34),"",'3a. Príjmy a výdavky VS'!P34/'1. Základné ukazovatele'!S$17*100)</f>
        <v/>
      </c>
      <c r="Q27" s="171">
        <f>IF(ISBLANK('3a. Príjmy a výdavky VS'!Q34),"",'3a. Príjmy a výdavky VS'!Q34/'1. Základné ukazovatele'!T$17*100)</f>
        <v>0.7664223632945536</v>
      </c>
      <c r="R27" s="171">
        <f>IF(ISBLANK('3a. Príjmy a výdavky VS'!R34),"",'3a. Príjmy a výdavky VS'!R34/'1. Základné ukazovatele'!U$17*100)</f>
        <v>0.9215503527431852</v>
      </c>
      <c r="S27" s="171">
        <f>IF(ISBLANK('3a. Príjmy a výdavky VS'!S34),"",'3a. Príjmy a výdavky VS'!S34/'1. Základné ukazovatele'!V$17*100)</f>
        <v>0.64802471237524861</v>
      </c>
      <c r="T27" s="171">
        <f>IF(ISBLANK('3a. Príjmy a výdavky VS'!T34),"",'3a. Príjmy a výdavky VS'!T34/'1. Základné ukazovatele'!W$17*100)</f>
        <v>0.66536831891888115</v>
      </c>
      <c r="U27" s="171">
        <f>IF(ISBLANK('3a. Príjmy a výdavky VS'!U34),"",'3a. Príjmy a výdavky VS'!U34/'1. Základné ukazovatele'!X$17*100)</f>
        <v>0.86049457733603163</v>
      </c>
      <c r="V27" s="171">
        <f>IF(ISBLANK('3a. Príjmy a výdavky VS'!V34),"",'3a. Príjmy a výdavky VS'!V34/'1. Základné ukazovatele'!Y$17*100)</f>
        <v>0.61628129743431048</v>
      </c>
      <c r="W27" s="171">
        <f>IF(ISBLANK('3a. Príjmy a výdavky VS'!W34),"",'3a. Príjmy a výdavky VS'!W34/'1. Základné ukazovatele'!Z$17*100)</f>
        <v>0.39718764979630972</v>
      </c>
      <c r="X27" s="171">
        <f>IF(ISBLANK('3a. Príjmy a výdavky VS'!X34),"",'3a. Príjmy a výdavky VS'!X34/'1. Základné ukazovatele'!AA$17*100)</f>
        <v>0.43515190423047595</v>
      </c>
      <c r="Y27" s="171">
        <f>IF(ISBLANK('3a. Príjmy a výdavky VS'!Y34),"",'3a. Príjmy a výdavky VS'!Y34/'1. Základné ukazovatele'!AB$17*100)</f>
        <v>0.39587192605878829</v>
      </c>
      <c r="Z27" s="171">
        <f>IF(ISBLANK('3a. Príjmy a výdavky VS'!Z34),"",'3a. Príjmy a výdavky VS'!Z34/'1. Základné ukazovatele'!AC$17*100)</f>
        <v>0.46068285930857206</v>
      </c>
      <c r="AA27" s="171">
        <f>IF(ISBLANK('3a. Príjmy a výdavky VS'!AA34),"",'3a. Príjmy a výdavky VS'!AA34/'1. Základné ukazovatele'!AD$17*100)</f>
        <v>0.45430064945350868</v>
      </c>
      <c r="AB27" s="171">
        <f>IF(ISBLANK('3a. Príjmy a výdavky VS'!AB34),"",'3a. Príjmy a výdavky VS'!AB34/'1. Základné ukazovatele'!AE$17*100)</f>
        <v>0.34262143367090614</v>
      </c>
      <c r="AC27" s="171">
        <f>IF(ISBLANK('3a. Príjmy a výdavky VS'!AC34),"",'3a. Príjmy a výdavky VS'!AC34/'1. Základné ukazovatele'!AF$17*100)</f>
        <v>0.28504377622703841</v>
      </c>
      <c r="AD27" s="171">
        <f>IF(ISBLANK('3a. Príjmy a výdavky VS'!AD34),"",'3a. Príjmy a výdavky VS'!AD34/'1. Základné ukazovatele'!AG$17*100)</f>
        <v>0.42671145547273437</v>
      </c>
      <c r="AE27" s="171">
        <f>IF(ISBLANK('3a. Príjmy a výdavky VS'!AE34),"",'3a. Príjmy a výdavky VS'!AE34/'1. Základné ukazovatele'!AH$17*100)</f>
        <v>0.31105491395112661</v>
      </c>
      <c r="AF27" s="171">
        <f>IF(ISBLANK('3a. Príjmy a výdavky VS'!AF34),"",'3a. Príjmy a výdavky VS'!AF34/'1. Základné ukazovatele'!AI$17*100)</f>
        <v>0.32883470320674851</v>
      </c>
      <c r="AG27" s="339">
        <f>IF(ISBLANK('3a. Príjmy a výdavky VS'!AG34),"",'3a. Príjmy a výdavky VS'!AG34/'1. Základné ukazovatele'!AJ$17*100)</f>
        <v>0.34682906770269345</v>
      </c>
      <c r="AH27" s="339">
        <f>IF(ISBLANK('3a. Príjmy a výdavky VS'!AH34),"",'3a. Príjmy a výdavky VS'!AH34/'1. Základné ukazovatele'!AK$17*100)</f>
        <v>0.38244289934199127</v>
      </c>
      <c r="AI27" s="339">
        <f>IF(ISBLANK('3a. Príjmy a výdavky VS'!AI34),"",'3a. Príjmy a výdavky VS'!AI34/'1. Základné ukazovatele'!AL$17*100)</f>
        <v>0.26398670502631805</v>
      </c>
      <c r="AJ27" s="339">
        <f>IF(ISBLANK('3a. Príjmy a výdavky VS'!AJ34),"",'3a. Príjmy a výdavky VS'!AJ34/'1. Základné ukazovatele'!AM$17*100)</f>
        <v>0.22747465006237805</v>
      </c>
    </row>
    <row r="28" spans="1:36" ht="16.5" customHeight="1">
      <c r="A28" s="131" t="s">
        <v>173</v>
      </c>
      <c r="B28" s="122" t="s">
        <v>174</v>
      </c>
      <c r="C28" s="134" t="s">
        <v>175</v>
      </c>
      <c r="D28" s="172">
        <f>IF(ISBLANK('3a. Príjmy a výdavky VS'!D35),"",'3a. Príjmy a výdavky VS'!D35/'1. Základné ukazovatele'!G$17*100)</f>
        <v>1.3829842055087476</v>
      </c>
      <c r="E28" s="172">
        <f>IF(ISBLANK('3a. Príjmy a výdavky VS'!E35),"",'3a. Príjmy a výdavky VS'!E35/'1. Základné ukazovatele'!H$17*100)</f>
        <v>1.2259143544059745</v>
      </c>
      <c r="F28" s="172">
        <f>IF(ISBLANK('3a. Príjmy a výdavky VS'!F35),"",'3a. Príjmy a výdavky VS'!F35/'1. Základné ukazovatele'!I$17*100)</f>
        <v>0.7515004272228456</v>
      </c>
      <c r="G28" s="172">
        <f>IF(ISBLANK('3a. Príjmy a výdavky VS'!G35),"",'3a. Príjmy a výdavky VS'!G35/'1. Základné ukazovatele'!J$17*100)</f>
        <v>0.72150708281902087</v>
      </c>
      <c r="H28" s="172">
        <f>IF(ISBLANK('3a. Príjmy a výdavky VS'!H35),"",'3a. Príjmy a výdavky VS'!H35/'1. Základné ukazovatele'!K$17*100)</f>
        <v>0.88191636382249061</v>
      </c>
      <c r="I28" s="172">
        <f>IF(ISBLANK('3a. Príjmy a výdavky VS'!I35),"",'3a. Príjmy a výdavky VS'!I35/'1. Základné ukazovatele'!L$17*100)</f>
        <v>1.3420598517564801</v>
      </c>
      <c r="J28" s="172">
        <f>IF(ISBLANK('3a. Príjmy a výdavky VS'!J35),"",'3a. Príjmy a výdavky VS'!J35/'1. Základné ukazovatele'!M$17*100)</f>
        <v>1.2547498250891311</v>
      </c>
      <c r="K28" s="172">
        <f>IF(ISBLANK('3a. Príjmy a výdavky VS'!K35),"",'3a. Príjmy a výdavky VS'!K35/'1. Základné ukazovatele'!N$17*100)</f>
        <v>0.84181549259894384</v>
      </c>
      <c r="L28" s="172">
        <f>IF(ISBLANK('3a. Príjmy a výdavky VS'!L35),"",'3a. Príjmy a výdavky VS'!L35/'1. Základné ukazovatele'!O$17*100)</f>
        <v>1.1793170053568862</v>
      </c>
      <c r="M28" s="172">
        <f>IF(ISBLANK('3a. Príjmy a výdavky VS'!M35),"",'3a. Príjmy a výdavky VS'!M35/'1. Základné ukazovatele'!P$17*100)</f>
        <v>0.9814171918413559</v>
      </c>
      <c r="N28" s="172">
        <f>IF(ISBLANK('3a. Príjmy a výdavky VS'!N35),"",'3a. Príjmy a výdavky VS'!N35/'1. Základné ukazovatele'!Q$17*100)</f>
        <v>0.76682543444521745</v>
      </c>
      <c r="O28" s="172">
        <f>IF(ISBLANK('3a. Príjmy a výdavky VS'!O35),"",'3a. Príjmy a výdavky VS'!O35/'1. Základné ukazovatele'!R$17*100)</f>
        <v>0.70012282856641517</v>
      </c>
      <c r="P28" s="172">
        <f>IF(ISBLANK('3a. Príjmy a výdavky VS'!P35),"",'3a. Príjmy a výdavky VS'!P35/'1. Základné ukazovatele'!S$17*100)</f>
        <v>0.5156624026035096</v>
      </c>
      <c r="Q28" s="172">
        <f>IF(ISBLANK('3a. Príjmy a výdavky VS'!Q35),"",'3a. Príjmy a výdavky VS'!Q35/'1. Základné ukazovatele'!T$17*100)</f>
        <v>0.44136567704123486</v>
      </c>
      <c r="R28" s="172">
        <f>IF(ISBLANK('3a. Príjmy a výdavky VS'!R35),"",'3a. Príjmy a výdavky VS'!R35/'1. Základné ukazovatele'!U$17*100)</f>
        <v>0.34508727642295461</v>
      </c>
      <c r="S28" s="172">
        <f>IF(ISBLANK('3a. Príjmy a výdavky VS'!S35),"",'3a. Príjmy a výdavky VS'!S35/'1. Základné ukazovatele'!V$17*100)</f>
        <v>0.17210196328355648</v>
      </c>
      <c r="T28" s="172">
        <f>IF(ISBLANK('3a. Príjmy a výdavky VS'!T35),"",'3a. Príjmy a výdavky VS'!T35/'1. Základné ukazovatele'!W$17*100)</f>
        <v>0.19062118261330877</v>
      </c>
      <c r="U28" s="172">
        <f>IF(ISBLANK('3a. Príjmy a výdavky VS'!U35),"",'3a. Príjmy a výdavky VS'!U35/'1. Základné ukazovatele'!X$17*100)</f>
        <v>0.19361406040614371</v>
      </c>
      <c r="V28" s="172">
        <f>IF(ISBLANK('3a. Príjmy a výdavky VS'!V35),"",'3a. Príjmy a výdavky VS'!V35/'1. Základné ukazovatele'!Y$17*100)</f>
        <v>0.20641804221980178</v>
      </c>
      <c r="W28" s="172">
        <f>IF(ISBLANK('3a. Príjmy a výdavky VS'!W35),"",'3a. Príjmy a výdavky VS'!W35/'1. Základné ukazovatele'!Z$17*100)</f>
        <v>0.24607541831946009</v>
      </c>
      <c r="X28" s="172">
        <f>IF(ISBLANK('3a. Príjmy a výdavky VS'!X35),"",'3a. Príjmy a výdavky VS'!X35/'1. Základné ukazovatele'!AA$17*100)</f>
        <v>0.27733672736863973</v>
      </c>
      <c r="Y28" s="172">
        <f>IF(ISBLANK('3a. Príjmy a výdavky VS'!Y35),"",'3a. Príjmy a výdavky VS'!Y35/'1. Základné ukazovatele'!AB$17*100)</f>
        <v>0.27275745635959103</v>
      </c>
      <c r="Z28" s="172">
        <f>IF(ISBLANK('3a. Príjmy a výdavky VS'!Z35),"",'3a. Príjmy a výdavky VS'!Z35/'1. Základné ukazovatele'!AC$17*100)</f>
        <v>0.22703636046911266</v>
      </c>
      <c r="AA28" s="172">
        <f>IF(ISBLANK('3a. Príjmy a výdavky VS'!AA35),"",'3a. Príjmy a výdavky VS'!AA35/'1. Základné ukazovatele'!AD$17*100)</f>
        <v>0.19073418265561465</v>
      </c>
      <c r="AB28" s="172">
        <f>IF(ISBLANK('3a. Príjmy a výdavky VS'!AB35),"",'3a. Príjmy a výdavky VS'!AB35/'1. Základné ukazovatele'!AE$17*100)</f>
        <v>0.17188608900288216</v>
      </c>
      <c r="AC28" s="172">
        <f>IF(ISBLANK('3a. Príjmy a výdavky VS'!AC35),"",'3a. Príjmy a výdavky VS'!AC35/'1. Základné ukazovatele'!AF$17*100)</f>
        <v>0.17217977833050258</v>
      </c>
      <c r="AD28" s="172">
        <f>IF(ISBLANK('3a. Príjmy a výdavky VS'!AD35),"",'3a. Príjmy a výdavky VS'!AD35/'1. Základné ukazovatele'!AG$17*100)</f>
        <v>0.19830816006276972</v>
      </c>
      <c r="AE28" s="172">
        <f>IF(ISBLANK('3a. Príjmy a výdavky VS'!AE35),"",'3a. Príjmy a výdavky VS'!AE35/'1. Základné ukazovatele'!AH$17*100)</f>
        <v>0.25945193235266867</v>
      </c>
      <c r="AF28" s="172">
        <f>IF(ISBLANK('3a. Príjmy a výdavky VS'!AF35),"",'3a. Príjmy a výdavky VS'!AF35/'1. Základné ukazovatele'!AI$17*100)</f>
        <v>0.55429392876115879</v>
      </c>
      <c r="AG28" s="340">
        <f>IF(ISBLANK('3a. Príjmy a výdavky VS'!AG35),"",'3a. Príjmy a výdavky VS'!AG35/'1. Základné ukazovatele'!AJ$17*100)</f>
        <v>0.53023844512256579</v>
      </c>
      <c r="AH28" s="340">
        <f>IF(ISBLANK('3a. Príjmy a výdavky VS'!AH35),"",'3a. Príjmy a výdavky VS'!AH35/'1. Základné ukazovatele'!AK$17*100)</f>
        <v>0.44423952427950469</v>
      </c>
      <c r="AI28" s="340">
        <f>IF(ISBLANK('3a. Príjmy a výdavky VS'!AI35),"",'3a. Príjmy a výdavky VS'!AI35/'1. Základné ukazovatele'!AL$17*100)</f>
        <v>0.3781183150762753</v>
      </c>
      <c r="AJ28" s="340">
        <f>IF(ISBLANK('3a. Príjmy a výdavky VS'!AJ35),"",'3a. Príjmy a výdavky VS'!AJ35/'1. Základné ukazovatele'!AM$17*100)</f>
        <v>0.329130926308073</v>
      </c>
    </row>
    <row r="29" spans="1:36" ht="16.5" customHeight="1">
      <c r="A29" s="135" t="s">
        <v>176</v>
      </c>
      <c r="B29" s="136" t="s">
        <v>177</v>
      </c>
      <c r="C29" s="105" t="s">
        <v>178</v>
      </c>
      <c r="D29" s="172">
        <f>IF(ISBLANK('3a. Príjmy a výdavky VS'!D36),"",'3a. Príjmy a výdavky VS'!D36/'1. Základné ukazovatele'!G$17*100)</f>
        <v>2.5984901187807585</v>
      </c>
      <c r="E29" s="172">
        <f>IF(ISBLANK('3a. Príjmy a výdavky VS'!E36),"",'3a. Príjmy a výdavky VS'!E36/'1. Základné ukazovatele'!H$17*100)</f>
        <v>0.63879952148108576</v>
      </c>
      <c r="F29" s="172">
        <f>IF(ISBLANK('3a. Príjmy a výdavky VS'!F36),"",'3a. Príjmy a výdavky VS'!F36/'1. Základné ukazovatele'!I$17*100)</f>
        <v>2.0203008060614169</v>
      </c>
      <c r="G29" s="172">
        <f>IF(ISBLANK('3a. Príjmy a výdavky VS'!G36),"",'3a. Príjmy a výdavky VS'!G36/'1. Základné ukazovatele'!J$17*100)</f>
        <v>1.3450498638296204</v>
      </c>
      <c r="H29" s="172">
        <f>IF(ISBLANK('3a. Príjmy a výdavky VS'!H36),"",'3a. Príjmy a výdavky VS'!H36/'1. Základné ukazovatele'!K$17*100)</f>
        <v>1.7356810155090341</v>
      </c>
      <c r="I29" s="172">
        <f>IF(ISBLANK('3a. Príjmy a výdavky VS'!I36),"",'3a. Príjmy a výdavky VS'!I36/'1. Základné ukazovatele'!L$17*100)</f>
        <v>2.3863809089527286</v>
      </c>
      <c r="J29" s="172">
        <f>IF(ISBLANK('3a. Príjmy a výdavky VS'!J36),"",'3a. Príjmy a výdavky VS'!J36/'1. Základné ukazovatele'!M$17*100)</f>
        <v>2.0256144922557429</v>
      </c>
      <c r="K29" s="172">
        <f>IF(ISBLANK('3a. Príjmy a výdavky VS'!K36),"",'3a. Príjmy a výdavky VS'!K36/'1. Základné ukazovatele'!N$17*100)</f>
        <v>1.6809694185997881</v>
      </c>
      <c r="L29" s="172">
        <f>IF(ISBLANK('3a. Príjmy a výdavky VS'!L36),"",'3a. Príjmy a výdavky VS'!L36/'1. Základné ukazovatele'!O$17*100)</f>
        <v>1.2578490246991556</v>
      </c>
      <c r="M29" s="172">
        <f>IF(ISBLANK('3a. Príjmy a výdavky VS'!M36),"",'3a. Príjmy a výdavky VS'!M36/'1. Základné ukazovatele'!P$17*100)</f>
        <v>0.73562966086519521</v>
      </c>
      <c r="N29" s="172">
        <f>IF(ISBLANK('3a. Príjmy a výdavky VS'!N36),"",'3a. Príjmy a výdavky VS'!N36/'1. Základné ukazovatele'!Q$17*100)</f>
        <v>0.85958863090186743</v>
      </c>
      <c r="O29" s="172">
        <f>IF(ISBLANK('3a. Príjmy a výdavky VS'!O36),"",'3a. Príjmy a výdavky VS'!O36/'1. Základné ukazovatele'!R$17*100)</f>
        <v>1.8913405860677313</v>
      </c>
      <c r="P29" s="172">
        <f>IF(ISBLANK('3a. Príjmy a výdavky VS'!P36),"",'3a. Príjmy a výdavky VS'!P36/'1. Základné ukazovatele'!S$17*100)</f>
        <v>0.74847350797715184</v>
      </c>
      <c r="Q29" s="172">
        <f>IF(ISBLANK('3a. Príjmy a výdavky VS'!Q36),"",'3a. Príjmy a výdavky VS'!Q36/'1. Základné ukazovatele'!T$17*100)</f>
        <v>1.9893817338576623</v>
      </c>
      <c r="R29" s="172">
        <f>IF(ISBLANK('3a. Príjmy a výdavky VS'!R36),"",'3a. Príjmy a výdavky VS'!R36/'1. Základné ukazovatele'!U$17*100)</f>
        <v>2.9146516046341353</v>
      </c>
      <c r="S29" s="172">
        <f>IF(ISBLANK('3a. Príjmy a výdavky VS'!S36),"",'3a. Príjmy a výdavky VS'!S36/'1. Základné ukazovatele'!V$17*100)</f>
        <v>2.608073718074635</v>
      </c>
      <c r="T29" s="172">
        <f>IF(ISBLANK('3a. Príjmy a výdavky VS'!T36),"",'3a. Príjmy a výdavky VS'!T36/'1. Základné ukazovatele'!W$17*100)</f>
        <v>3.9456941623213901</v>
      </c>
      <c r="U29" s="172">
        <f>IF(ISBLANK('3a. Príjmy a výdavky VS'!U36),"",'3a. Príjmy a výdavky VS'!U36/'1. Základné ukazovatele'!X$17*100)</f>
        <v>2.9348575024821097</v>
      </c>
      <c r="V29" s="172">
        <f>IF(ISBLANK('3a. Príjmy a výdavky VS'!V36),"",'3a. Príjmy a výdavky VS'!V36/'1. Základné ukazovatele'!Y$17*100)</f>
        <v>3.3194578974233253</v>
      </c>
      <c r="W29" s="172">
        <f>IF(ISBLANK('3a. Príjmy a výdavky VS'!W36),"",'3a. Príjmy a výdavky VS'!W36/'1. Základné ukazovatele'!Z$17*100)</f>
        <v>3.0931019574908269</v>
      </c>
      <c r="X29" s="172">
        <f>IF(ISBLANK('3a. Príjmy a výdavky VS'!X36),"",'3a. Príjmy a výdavky VS'!X36/'1. Základné ukazovatele'!AA$17*100)</f>
        <v>5.0533378620314693</v>
      </c>
      <c r="Y29" s="172">
        <f>IF(ISBLANK('3a. Príjmy a výdavky VS'!Y36),"",'3a. Príjmy a výdavky VS'!Y36/'1. Základné ukazovatele'!AB$17*100)</f>
        <v>1.7421356601683868</v>
      </c>
      <c r="Z29" s="172">
        <f>IF(ISBLANK('3a. Príjmy a výdavky VS'!Z36),"",'3a. Príjmy a výdavky VS'!Z36/'1. Základné ukazovatele'!AC$17*100)</f>
        <v>1.3220406212776779</v>
      </c>
      <c r="AA29" s="172">
        <f>IF(ISBLANK('3a. Príjmy a výdavky VS'!AA36),"",'3a. Príjmy a výdavky VS'!AA36/'1. Základné ukazovatele'!AD$17*100)</f>
        <v>1.3167755735473143</v>
      </c>
      <c r="AB29" s="172">
        <f>IF(ISBLANK('3a. Príjmy a výdavky VS'!AB36),"",'3a. Príjmy a výdavky VS'!AB36/'1. Základné ukazovatele'!AE$17*100)</f>
        <v>1.6204066738940746</v>
      </c>
      <c r="AC29" s="172">
        <f>IF(ISBLANK('3a. Príjmy a výdavky VS'!AC36),"",'3a. Príjmy a výdavky VS'!AC36/'1. Základné ukazovatele'!AF$17*100)</f>
        <v>1.6740033460346941</v>
      </c>
      <c r="AD29" s="172">
        <f>IF(ISBLANK('3a. Príjmy a výdavky VS'!AD36),"",'3a. Príjmy a výdavky VS'!AD36/'1. Základné ukazovatele'!AG$17*100)</f>
        <v>1.6385739505688506</v>
      </c>
      <c r="AE29" s="172">
        <f>IF(ISBLANK('3a. Príjmy a výdavky VS'!AE36),"",'3a. Príjmy a výdavky VS'!AE36/'1. Základné ukazovatele'!AH$17*100)</f>
        <v>2.8264316196227397</v>
      </c>
      <c r="AF29" s="172">
        <f>IF(ISBLANK('3a. Príjmy a výdavky VS'!AF36),"",'3a. Príjmy a výdavky VS'!AF36/'1. Základné ukazovatele'!AI$17*100)</f>
        <v>4.1828449489866895</v>
      </c>
      <c r="AG29" s="340">
        <f>IF(ISBLANK('3a. Príjmy a výdavky VS'!AG36),"",'3a. Príjmy a výdavky VS'!AG36/'1. Základné ukazovatele'!AJ$17*100)</f>
        <v>2.004151563634827</v>
      </c>
      <c r="AH29" s="340">
        <f>IF(ISBLANK('3a. Príjmy a výdavky VS'!AH36),"",'3a. Príjmy a výdavky VS'!AH36/'1. Základné ukazovatele'!AK$17*100)</f>
        <v>2.4499920389321841</v>
      </c>
      <c r="AI29" s="340">
        <f>IF(ISBLANK('3a. Príjmy a výdavky VS'!AI36),"",'3a. Príjmy a výdavky VS'!AI36/'1. Základné ukazovatele'!AL$17*100)</f>
        <v>2.2255131512417528</v>
      </c>
      <c r="AJ29" s="340">
        <f>IF(ISBLANK('3a. Príjmy a výdavky VS'!AJ36),"",'3a. Príjmy a výdavky VS'!AJ36/'1. Základné ukazovatele'!AM$17*100)</f>
        <v>1.761408638683869</v>
      </c>
    </row>
    <row r="30" spans="1:36" ht="16.5" customHeight="1">
      <c r="A30" s="137" t="s">
        <v>179</v>
      </c>
      <c r="B30" s="138" t="s">
        <v>180</v>
      </c>
      <c r="C30" s="139" t="s">
        <v>181</v>
      </c>
      <c r="D30" s="172" t="str">
        <f>IF(ISBLANK('3a. Príjmy a výdavky VS'!D37),"",'3a. Príjmy a výdavky VS'!D37/'1. Základné ukazovatele'!G$17*100)</f>
        <v/>
      </c>
      <c r="E30" s="172" t="str">
        <f>IF(ISBLANK('3a. Príjmy a výdavky VS'!E37),"",'3a. Príjmy a výdavky VS'!E37/'1. Základné ukazovatele'!H$17*100)</f>
        <v/>
      </c>
      <c r="F30" s="172" t="str">
        <f>IF(ISBLANK('3a. Príjmy a výdavky VS'!F37),"",'3a. Príjmy a výdavky VS'!F37/'1. Základné ukazovatele'!I$17*100)</f>
        <v/>
      </c>
      <c r="G30" s="172" t="str">
        <f>IF(ISBLANK('3a. Príjmy a výdavky VS'!G37),"",'3a. Príjmy a výdavky VS'!G37/'1. Základné ukazovatele'!J$17*100)</f>
        <v/>
      </c>
      <c r="H30" s="172" t="str">
        <f>IF(ISBLANK('3a. Príjmy a výdavky VS'!H37),"",'3a. Príjmy a výdavky VS'!H37/'1. Základné ukazovatele'!K$17*100)</f>
        <v/>
      </c>
      <c r="I30" s="172" t="str">
        <f>IF(ISBLANK('3a. Príjmy a výdavky VS'!I37),"",'3a. Príjmy a výdavky VS'!I37/'1. Základné ukazovatele'!L$17*100)</f>
        <v/>
      </c>
      <c r="J30" s="172" t="str">
        <f>IF(ISBLANK('3a. Príjmy a výdavky VS'!J37),"",'3a. Príjmy a výdavky VS'!J37/'1. Základné ukazovatele'!M$17*100)</f>
        <v/>
      </c>
      <c r="K30" s="172" t="str">
        <f>IF(ISBLANK('3a. Príjmy a výdavky VS'!K37),"",'3a. Príjmy a výdavky VS'!K37/'1. Základné ukazovatele'!N$17*100)</f>
        <v/>
      </c>
      <c r="L30" s="172" t="str">
        <f>IF(ISBLANK('3a. Príjmy a výdavky VS'!L37),"",'3a. Príjmy a výdavky VS'!L37/'1. Základné ukazovatele'!O$17*100)</f>
        <v/>
      </c>
      <c r="M30" s="172" t="str">
        <f>IF(ISBLANK('3a. Príjmy a výdavky VS'!M37),"",'3a. Príjmy a výdavky VS'!M37/'1. Základné ukazovatele'!P$17*100)</f>
        <v/>
      </c>
      <c r="N30" s="172" t="str">
        <f>IF(ISBLANK('3a. Príjmy a výdavky VS'!N37),"",'3a. Príjmy a výdavky VS'!N37/'1. Základné ukazovatele'!Q$17*100)</f>
        <v/>
      </c>
      <c r="O30" s="172">
        <f>IF(ISBLANK('3a. Príjmy a výdavky VS'!O37),"",'3a. Príjmy a výdavky VS'!O37/'1. Základné ukazovatele'!R$17*100)</f>
        <v>0.39041937181961744</v>
      </c>
      <c r="P30" s="172">
        <f>IF(ISBLANK('3a. Príjmy a výdavky VS'!P37),"",'3a. Príjmy a výdavky VS'!P37/'1. Základné ukazovatele'!S$17*100)</f>
        <v>0.39038447547409533</v>
      </c>
      <c r="Q30" s="172">
        <f>IF(ISBLANK('3a. Príjmy a výdavky VS'!Q37),"",'3a. Príjmy a výdavky VS'!Q37/'1. Základné ukazovatele'!T$17*100)</f>
        <v>0.42674682965667365</v>
      </c>
      <c r="R30" s="172">
        <f>IF(ISBLANK('3a. Príjmy a výdavky VS'!R37),"",'3a. Príjmy a výdavky VS'!R37/'1. Základné ukazovatele'!U$17*100)</f>
        <v>0.45959338132326694</v>
      </c>
      <c r="S30" s="172">
        <f>IF(ISBLANK('3a. Príjmy a výdavky VS'!S37),"",'3a. Príjmy a výdavky VS'!S37/'1. Základné ukazovatele'!V$17*100)</f>
        <v>0.9464211143558473</v>
      </c>
      <c r="T30" s="172">
        <f>IF(ISBLANK('3a. Príjmy a výdavky VS'!T37),"",'3a. Príjmy a výdavky VS'!T37/'1. Základné ukazovatele'!W$17*100)</f>
        <v>1.1077028319337705</v>
      </c>
      <c r="U30" s="172">
        <f>IF(ISBLANK('3a. Príjmy a výdavky VS'!U37),"",'3a. Príjmy a výdavky VS'!U37/'1. Základné ukazovatele'!X$17*100)</f>
        <v>1.0924077279065094</v>
      </c>
      <c r="V30" s="172">
        <f>IF(ISBLANK('3a. Príjmy a výdavky VS'!V37),"",'3a. Príjmy a výdavky VS'!V37/'1. Základné ukazovatele'!Y$17*100)</f>
        <v>1.0833932856126585</v>
      </c>
      <c r="W30" s="172">
        <f>IF(ISBLANK('3a. Príjmy a výdavky VS'!W37),"",'3a. Príjmy a výdavky VS'!W37/'1. Základné ukazovatele'!Z$17*100)</f>
        <v>1.5603906883675129</v>
      </c>
      <c r="X30" s="172">
        <f>IF(ISBLANK('3a. Príjmy a výdavky VS'!X37),"",'3a. Príjmy a výdavky VS'!X37/'1. Základné ukazovatele'!AA$17*100)</f>
        <v>3.7152506398030263</v>
      </c>
      <c r="Y30" s="172">
        <f>IF(ISBLANK('3a. Príjmy a výdavky VS'!Y37),"",'3a. Príjmy a výdavky VS'!Y37/'1. Základné ukazovatele'!AB$17*100)</f>
        <v>0.96518936163956581</v>
      </c>
      <c r="Z30" s="172">
        <f>IF(ISBLANK('3a. Príjmy a výdavky VS'!Z37),"",'3a. Príjmy a výdavky VS'!Z37/'1. Základné ukazovatele'!AC$17*100)</f>
        <v>0.77848385836224887</v>
      </c>
      <c r="AA30" s="172">
        <f>IF(ISBLANK('3a. Príjmy a výdavky VS'!AA37),"",'3a. Príjmy a výdavky VS'!AA37/'1. Základné ukazovatele'!AD$17*100)</f>
        <v>1.1186385292198695</v>
      </c>
      <c r="AB30" s="172">
        <f>IF(ISBLANK('3a. Príjmy a výdavky VS'!AB37),"",'3a. Príjmy a výdavky VS'!AB37/'1. Základné ukazovatele'!AE$17*100)</f>
        <v>0.99923953568312218</v>
      </c>
      <c r="AC30" s="172">
        <f>IF(ISBLANK('3a. Príjmy a výdavky VS'!AC37),"",'3a. Príjmy a výdavky VS'!AC37/'1. Základné ukazovatele'!AF$17*100)</f>
        <v>1.1642419577483603</v>
      </c>
      <c r="AD30" s="172">
        <f>IF(ISBLANK('3a. Príjmy a výdavky VS'!AD37),"",'3a. Príjmy a výdavky VS'!AD37/'1. Základné ukazovatele'!AG$17*100)</f>
        <v>1.1731531973322873</v>
      </c>
      <c r="AE30" s="172">
        <f>IF(ISBLANK('3a. Príjmy a výdavky VS'!AE37),"",'3a. Príjmy a výdavky VS'!AE37/'1. Základné ukazovatele'!AH$17*100)</f>
        <v>1.5729312571873926</v>
      </c>
      <c r="AF30" s="172">
        <f>IF(ISBLANK('3a. Príjmy a výdavky VS'!AF37),"",'3a. Príjmy a výdavky VS'!AF37/'1. Základné ukazovatele'!AI$17*100)</f>
        <v>3.1564071920591545</v>
      </c>
      <c r="AG30" s="340">
        <f>IF(ISBLANK('3a. Príjmy a výdavky VS'!AG37),"",'3a. Príjmy a výdavky VS'!AG37/'1. Základné ukazovatele'!AJ$17*100)</f>
        <v>1.3479255452283643</v>
      </c>
      <c r="AH30" s="340">
        <f>IF(ISBLANK('3a. Príjmy a výdavky VS'!AH37),"",'3a. Príjmy a výdavky VS'!AH37/'1. Základné ukazovatele'!AK$17*100)</f>
        <v>1.6992197155225621</v>
      </c>
      <c r="AI30" s="340">
        <f>IF(ISBLANK('3a. Príjmy a výdavky VS'!AI37),"",'3a. Príjmy a výdavky VS'!AI37/'1. Základné ukazovatele'!AL$17*100)</f>
        <v>1.6144026698950824</v>
      </c>
      <c r="AJ30" s="340">
        <f>IF(ISBLANK('3a. Príjmy a výdavky VS'!AJ37),"",'3a. Príjmy a výdavky VS'!AJ37/'1. Základné ukazovatele'!AM$17*100)</f>
        <v>1.199967884718832</v>
      </c>
    </row>
    <row r="31" spans="1:36" ht="16.5" customHeight="1">
      <c r="A31" s="127" t="s">
        <v>182</v>
      </c>
      <c r="B31" s="127" t="s">
        <v>183</v>
      </c>
      <c r="C31" s="140" t="s">
        <v>184</v>
      </c>
      <c r="D31" s="172" t="str">
        <f>IF(ISBLANK('3a. Príjmy a výdavky VS'!D38),"",'3a. Príjmy a výdavky VS'!D38/'1. Základné ukazovatele'!G$17*100)</f>
        <v/>
      </c>
      <c r="E31" s="172" t="str">
        <f>IF(ISBLANK('3a. Príjmy a výdavky VS'!E38),"",'3a. Príjmy a výdavky VS'!E38/'1. Základné ukazovatele'!H$17*100)</f>
        <v/>
      </c>
      <c r="F31" s="172" t="str">
        <f>IF(ISBLANK('3a. Príjmy a výdavky VS'!F38),"",'3a. Príjmy a výdavky VS'!F38/'1. Základné ukazovatele'!I$17*100)</f>
        <v/>
      </c>
      <c r="G31" s="172" t="str">
        <f>IF(ISBLANK('3a. Príjmy a výdavky VS'!G38),"",'3a. Príjmy a výdavky VS'!G38/'1. Základné ukazovatele'!J$17*100)</f>
        <v/>
      </c>
      <c r="H31" s="172" t="str">
        <f>IF(ISBLANK('3a. Príjmy a výdavky VS'!H38),"",'3a. Príjmy a výdavky VS'!H38/'1. Základné ukazovatele'!K$17*100)</f>
        <v/>
      </c>
      <c r="I31" s="172" t="str">
        <f>IF(ISBLANK('3a. Príjmy a výdavky VS'!I38),"",'3a. Príjmy a výdavky VS'!I38/'1. Základné ukazovatele'!L$17*100)</f>
        <v/>
      </c>
      <c r="J31" s="172" t="str">
        <f>IF(ISBLANK('3a. Príjmy a výdavky VS'!J38),"",'3a. Príjmy a výdavky VS'!J38/'1. Základné ukazovatele'!M$17*100)</f>
        <v/>
      </c>
      <c r="K31" s="172" t="str">
        <f>IF(ISBLANK('3a. Príjmy a výdavky VS'!K38),"",'3a. Príjmy a výdavky VS'!K38/'1. Základné ukazovatele'!N$17*100)</f>
        <v/>
      </c>
      <c r="L31" s="172" t="str">
        <f>IF(ISBLANK('3a. Príjmy a výdavky VS'!L38),"",'3a. Príjmy a výdavky VS'!L38/'1. Základné ukazovatele'!O$17*100)</f>
        <v/>
      </c>
      <c r="M31" s="172" t="str">
        <f>IF(ISBLANK('3a. Príjmy a výdavky VS'!M38),"",'3a. Príjmy a výdavky VS'!M38/'1. Základné ukazovatele'!P$17*100)</f>
        <v/>
      </c>
      <c r="N31" s="172" t="str">
        <f>IF(ISBLANK('3a. Príjmy a výdavky VS'!N38),"",'3a. Príjmy a výdavky VS'!N38/'1. Základné ukazovatele'!Q$17*100)</f>
        <v/>
      </c>
      <c r="O31" s="172" t="str">
        <f>IF(ISBLANK('3a. Príjmy a výdavky VS'!O38),"",'3a. Príjmy a výdavky VS'!O38/'1. Základné ukazovatele'!R$17*100)</f>
        <v/>
      </c>
      <c r="P31" s="172" t="str">
        <f>IF(ISBLANK('3a. Príjmy a výdavky VS'!P38),"",'3a. Príjmy a výdavky VS'!P38/'1. Základné ukazovatele'!S$17*100)</f>
        <v/>
      </c>
      <c r="Q31" s="172">
        <f>IF(ISBLANK('3a. Príjmy a výdavky VS'!Q38),"",'3a. Príjmy a výdavky VS'!Q38/'1. Základné ukazovatele'!T$17*100)</f>
        <v>0</v>
      </c>
      <c r="R31" s="172">
        <f>IF(ISBLANK('3a. Príjmy a výdavky VS'!R38),"",'3a. Príjmy a výdavky VS'!R38/'1. Základné ukazovatele'!U$17*100)</f>
        <v>0</v>
      </c>
      <c r="S31" s="172">
        <f>IF(ISBLANK('3a. Príjmy a výdavky VS'!S38),"",'3a. Príjmy a výdavky VS'!S38/'1. Základné ukazovatele'!V$17*100)</f>
        <v>0</v>
      </c>
      <c r="T31" s="172">
        <f>IF(ISBLANK('3a. Príjmy a výdavky VS'!T38),"",'3a. Príjmy a výdavky VS'!T38/'1. Základné ukazovatele'!W$17*100)</f>
        <v>0</v>
      </c>
      <c r="U31" s="172">
        <f>IF(ISBLANK('3a. Príjmy a výdavky VS'!U38),"",'3a. Príjmy a výdavky VS'!U38/'1. Základné ukazovatele'!X$17*100)</f>
        <v>0</v>
      </c>
      <c r="V31" s="172">
        <f>IF(ISBLANK('3a. Príjmy a výdavky VS'!V38),"",'3a. Príjmy a výdavky VS'!V38/'1. Základné ukazovatele'!Y$17*100)</f>
        <v>0</v>
      </c>
      <c r="W31" s="172">
        <f>IF(ISBLANK('3a. Príjmy a výdavky VS'!W38),"",'3a. Príjmy a výdavky VS'!W38/'1. Základné ukazovatele'!Z$17*100)</f>
        <v>0</v>
      </c>
      <c r="X31" s="172">
        <f>IF(ISBLANK('3a. Príjmy a výdavky VS'!X38),"",'3a. Príjmy a výdavky VS'!X38/'1. Základné ukazovatele'!AA$17*100)</f>
        <v>0</v>
      </c>
      <c r="Y31" s="172">
        <f>IF(ISBLANK('3a. Príjmy a výdavky VS'!Y38),"",'3a. Príjmy a výdavky VS'!Y38/'1. Základné ukazovatele'!AB$17*100)</f>
        <v>0</v>
      </c>
      <c r="Z31" s="172">
        <f>IF(ISBLANK('3a. Príjmy a výdavky VS'!Z38),"",'3a. Príjmy a výdavky VS'!Z38/'1. Základné ukazovatele'!AC$17*100)</f>
        <v>0</v>
      </c>
      <c r="AA31" s="172">
        <f>IF(ISBLANK('3a. Príjmy a výdavky VS'!AA38),"",'3a. Príjmy a výdavky VS'!AA38/'1. Základné ukazovatele'!AD$17*100)</f>
        <v>0</v>
      </c>
      <c r="AB31" s="172">
        <f>IF(ISBLANK('3a. Príjmy a výdavky VS'!AB38),"",'3a. Príjmy a výdavky VS'!AB38/'1. Základné ukazovatele'!AE$17*100)</f>
        <v>0</v>
      </c>
      <c r="AC31" s="172">
        <f>IF(ISBLANK('3a. Príjmy a výdavky VS'!AC38),"",'3a. Príjmy a výdavky VS'!AC38/'1. Základné ukazovatele'!AF$17*100)</f>
        <v>0</v>
      </c>
      <c r="AD31" s="172">
        <f>IF(ISBLANK('3a. Príjmy a výdavky VS'!AD38),"",'3a. Príjmy a výdavky VS'!AD38/'1. Základné ukazovatele'!AG$17*100)</f>
        <v>0</v>
      </c>
      <c r="AE31" s="172">
        <f>IF(ISBLANK('3a. Príjmy a výdavky VS'!AE38),"",'3a. Príjmy a výdavky VS'!AE38/'1. Základné ukazovatele'!AH$17*100)</f>
        <v>0</v>
      </c>
      <c r="AF31" s="172">
        <f>IF(ISBLANK('3a. Príjmy a výdavky VS'!AF38),"",'3a. Príjmy a výdavky VS'!AF38/'1. Základné ukazovatele'!AI$17*100)</f>
        <v>0</v>
      </c>
      <c r="AG31" s="340">
        <f>IF(ISBLANK('3a. Príjmy a výdavky VS'!AG38),"",'3a. Príjmy a výdavky VS'!AG38/'1. Základné ukazovatele'!AJ$17*100)</f>
        <v>0</v>
      </c>
      <c r="AH31" s="340">
        <f>IF(ISBLANK('3a. Príjmy a výdavky VS'!AH38),"",'3a. Príjmy a výdavky VS'!AH38/'1. Základné ukazovatele'!AK$17*100)</f>
        <v>0</v>
      </c>
      <c r="AI31" s="340">
        <f>IF(ISBLANK('3a. Príjmy a výdavky VS'!AI38),"",'3a. Príjmy a výdavky VS'!AI38/'1. Základné ukazovatele'!AL$17*100)</f>
        <v>0</v>
      </c>
      <c r="AJ31" s="340">
        <f>IF(ISBLANK('3a. Príjmy a výdavky VS'!AJ38),"",'3a. Príjmy a výdavky VS'!AJ38/'1. Základné ukazovatele'!AM$17*100)</f>
        <v>0</v>
      </c>
    </row>
    <row r="32" spans="1:36" ht="16.5" customHeight="1">
      <c r="A32" s="126" t="s">
        <v>185</v>
      </c>
      <c r="B32" s="127" t="s">
        <v>186</v>
      </c>
      <c r="C32" s="130" t="s">
        <v>187</v>
      </c>
      <c r="D32" s="173">
        <f>IF(ISBLANK('3a. Príjmy a výdavky VS'!D39),"",'3a. Príjmy a výdavky VS'!D39/'1. Základné ukazovatele'!G$17*100)</f>
        <v>2.5868954677797533</v>
      </c>
      <c r="E32" s="173">
        <f>IF(ISBLANK('3a. Príjmy a výdavky VS'!E39),"",'3a. Príjmy a výdavky VS'!E39/'1. Základné ukazovatele'!H$17*100)</f>
        <v>0.41463896212499574</v>
      </c>
      <c r="F32" s="173">
        <f>IF(ISBLANK('3a. Príjmy a výdavky VS'!F39),"",'3a. Príjmy a výdavky VS'!F39/'1. Základné ukazovatele'!I$17*100)</f>
        <v>1.9760343425400715</v>
      </c>
      <c r="G32" s="173">
        <f>IF(ISBLANK('3a. Príjmy a výdavky VS'!G39),"",'3a. Príjmy a výdavky VS'!G39/'1. Základné ukazovatele'!J$17*100)</f>
        <v>1.3039048570700837</v>
      </c>
      <c r="H32" s="173">
        <f>IF(ISBLANK('3a. Príjmy a výdavky VS'!H39),"",'3a. Príjmy a výdavky VS'!H39/'1. Základné ukazovatele'!K$17*100)</f>
        <v>1.5109791677330193</v>
      </c>
      <c r="I32" s="173">
        <f>IF(ISBLANK('3a. Príjmy a výdavky VS'!I39),"",'3a. Príjmy a výdavky VS'!I39/'1. Základné ukazovatele'!L$17*100)</f>
        <v>2.1682179483740605</v>
      </c>
      <c r="J32" s="173">
        <f>IF(ISBLANK('3a. Príjmy a výdavky VS'!J39),"",'3a. Príjmy a výdavky VS'!J39/'1. Základné ukazovatele'!M$17*100)</f>
        <v>1.876049988897873</v>
      </c>
      <c r="K32" s="173">
        <f>IF(ISBLANK('3a. Príjmy a výdavky VS'!K39),"",'3a. Príjmy a výdavky VS'!K39/'1. Základné ukazovatele'!N$17*100)</f>
        <v>1.5208951989140809</v>
      </c>
      <c r="L32" s="173">
        <f>IF(ISBLANK('3a. Príjmy a výdavky VS'!L39),"",'3a. Príjmy a výdavky VS'!L39/'1. Základné ukazovatele'!O$17*100)</f>
        <v>1.2291096474079422</v>
      </c>
      <c r="M32" s="173">
        <f>IF(ISBLANK('3a. Príjmy a výdavky VS'!M39),"",'3a. Príjmy a výdavky VS'!M39/'1. Základné ukazovatele'!P$17*100)</f>
        <v>0.51987961898600366</v>
      </c>
      <c r="N32" s="173">
        <f>IF(ISBLANK('3a. Príjmy a výdavky VS'!N39),"",'3a. Príjmy a výdavky VS'!N39/'1. Základné ukazovatele'!Q$17*100)</f>
        <v>0.64730362362607263</v>
      </c>
      <c r="O32" s="173">
        <f>IF(ISBLANK('3a. Príjmy a výdavky VS'!O39),"",'3a. Príjmy a výdavky VS'!O39/'1. Základné ukazovatele'!R$17*100)</f>
        <v>1.5064046323916476</v>
      </c>
      <c r="P32" s="173">
        <f>IF(ISBLANK('3a. Príjmy a výdavky VS'!P39),"",'3a. Príjmy a výdavky VS'!P39/'1. Základné ukazovatele'!S$17*100)</f>
        <v>0.21311443411108569</v>
      </c>
      <c r="Q32" s="173">
        <f>IF(ISBLANK('3a. Príjmy a výdavky VS'!Q39),"",'3a. Príjmy a výdavky VS'!Q39/'1. Základné ukazovatele'!T$17*100)</f>
        <v>1.7437766213479371</v>
      </c>
      <c r="R32" s="173">
        <f>IF(ISBLANK('3a. Príjmy a výdavky VS'!R39),"",'3a. Príjmy a výdavky VS'!R39/'1. Základné ukazovatele'!U$17*100)</f>
        <v>1.930295948331983</v>
      </c>
      <c r="S32" s="173">
        <f>IF(ISBLANK('3a. Príjmy a výdavky VS'!S39),"",'3a. Príjmy a výdavky VS'!S39/'1. Základné ukazovatele'!V$17*100)</f>
        <v>1.5164804944803112</v>
      </c>
      <c r="T32" s="173">
        <f>IF(ISBLANK('3a. Príjmy a výdavky VS'!T39),"",'3a. Príjmy a výdavky VS'!T39/'1. Základné ukazovatele'!W$17*100)</f>
        <v>2.454100614970089</v>
      </c>
      <c r="U32" s="173">
        <f>IF(ISBLANK('3a. Príjmy a výdavky VS'!U39),"",'3a. Príjmy a výdavky VS'!U39/'1. Základné ukazovatele'!X$17*100)</f>
        <v>1.7388169423662236</v>
      </c>
      <c r="V32" s="173">
        <f>IF(ISBLANK('3a. Príjmy a výdavky VS'!V39),"",'3a. Príjmy a výdavky VS'!V39/'1. Základné ukazovatele'!Y$17*100)</f>
        <v>1.8538021802533939</v>
      </c>
      <c r="W32" s="173">
        <f>IF(ISBLANK('3a. Príjmy a výdavky VS'!W39),"",'3a. Príjmy a výdavky VS'!W39/'1. Základné ukazovatele'!Z$17*100)</f>
        <v>1.821259288187528</v>
      </c>
      <c r="X32" s="173">
        <f>IF(ISBLANK('3a. Príjmy a výdavky VS'!X39),"",'3a. Príjmy a výdavky VS'!X39/'1. Základné ukazovatele'!AA$17*100)</f>
        <v>2.6617560151437671</v>
      </c>
      <c r="Y32" s="173">
        <f>IF(ISBLANK('3a. Príjmy a výdavky VS'!Y39),"",'3a. Príjmy a výdavky VS'!Y39/'1. Základné ukazovatele'!AB$17*100)</f>
        <v>1.0909844943005282</v>
      </c>
      <c r="Z32" s="173">
        <f>IF(ISBLANK('3a. Príjmy a výdavky VS'!Z39),"",'3a. Príjmy a výdavky VS'!Z39/'1. Základné ukazovatele'!AC$17*100)</f>
        <v>0.91898225526245181</v>
      </c>
      <c r="AA32" s="173">
        <f>IF(ISBLANK('3a. Príjmy a výdavky VS'!AA39),"",'3a. Príjmy a výdavky VS'!AA39/'1. Základné ukazovatele'!AD$17*100)</f>
        <v>0.44220329013612714</v>
      </c>
      <c r="AB32" s="173">
        <f>IF(ISBLANK('3a. Príjmy a výdavky VS'!AB39),"",'3a. Príjmy a výdavky VS'!AB39/'1. Základné ukazovatele'!AE$17*100)</f>
        <v>0.80938998915888838</v>
      </c>
      <c r="AC32" s="173">
        <f>IF(ISBLANK('3a. Príjmy a výdavky VS'!AC39),"",'3a. Príjmy a výdavky VS'!AC39/'1. Základné ukazovatele'!AF$17*100)</f>
        <v>0.9948749265801955</v>
      </c>
      <c r="AD32" s="173">
        <f>IF(ISBLANK('3a. Príjmy a výdavky VS'!AD39),"",'3a. Príjmy a výdavky VS'!AD39/'1. Základné ukazovatele'!AG$17*100)</f>
        <v>0.86726559435072581</v>
      </c>
      <c r="AE32" s="173">
        <f>IF(ISBLANK('3a. Príjmy a výdavky VS'!AE39),"",'3a. Príjmy a výdavky VS'!AE39/'1. Základné ukazovatele'!AH$17*100)</f>
        <v>1.8206081283620648</v>
      </c>
      <c r="AF32" s="171">
        <f>IF(ISBLANK('3a. Príjmy a výdavky VS'!AF39),"",'3a. Príjmy a výdavky VS'!AF39/'1. Základné ukazovatele'!AI$17*100)</f>
        <v>2.0811616439782656</v>
      </c>
      <c r="AG32" s="339">
        <f>IF(ISBLANK('3a. Príjmy a výdavky VS'!AG39),"",'3a. Príjmy a výdavky VS'!AG39/'1. Základné ukazovatele'!AJ$17*100)</f>
        <v>1.8465330709371512</v>
      </c>
      <c r="AH32" s="339">
        <f>IF(ISBLANK('3a. Príjmy a výdavky VS'!AH39),"",'3a. Príjmy a výdavky VS'!AH39/'1. Základné ukazovatele'!AK$17*100)</f>
        <v>2.1408353703476593</v>
      </c>
      <c r="AI32" s="339">
        <f>IF(ISBLANK('3a. Príjmy a výdavky VS'!AI39),"",'3a. Príjmy a výdavky VS'!AI39/'1. Základné ukazovatele'!AL$17*100)</f>
        <v>1.9833520385668022</v>
      </c>
      <c r="AJ32" s="339">
        <f>IF(ISBLANK('3a. Príjmy a výdavky VS'!AJ39),"",'3a. Príjmy a výdavky VS'!AJ39/'1. Základné ukazovatele'!AM$17*100)</f>
        <v>1.5622883683823248</v>
      </c>
    </row>
    <row r="33" spans="1:36" s="132" customFormat="1" ht="16.5" customHeight="1">
      <c r="A33" s="127" t="s">
        <v>188</v>
      </c>
      <c r="B33" s="127" t="s">
        <v>189</v>
      </c>
      <c r="C33" s="130" t="s">
        <v>190</v>
      </c>
      <c r="D33" s="173">
        <f>IF(ISBLANK('3a. Príjmy a výdavky VS'!D40),"",'3a. Príjmy a výdavky VS'!D40/'1. Základné ukazovatele'!G$17*100)</f>
        <v>1.1594651001004869E-2</v>
      </c>
      <c r="E33" s="173">
        <f>IF(ISBLANK('3a. Príjmy a výdavky VS'!E40),"",'3a. Príjmy a výdavky VS'!E40/'1. Základné ukazovatele'!H$17*100)</f>
        <v>0.22416055935609011</v>
      </c>
      <c r="F33" s="173">
        <f>IF(ISBLANK('3a. Príjmy a výdavky VS'!F40),"",'3a. Príjmy a výdavky VS'!F40/'1. Základné ukazovatele'!I$17*100)</f>
        <v>4.4266463521345695E-2</v>
      </c>
      <c r="G33" s="173">
        <f>IF(ISBLANK('3a. Príjmy a výdavky VS'!G40),"",'3a. Príjmy a výdavky VS'!G40/'1. Základné ukazovatele'!J$17*100)</f>
        <v>4.1145006759536834E-2</v>
      </c>
      <c r="H33" s="173">
        <f>IF(ISBLANK('3a. Príjmy a výdavky VS'!H40),"",'3a. Príjmy a výdavky VS'!H40/'1. Základné ukazovatele'!K$17*100)</f>
        <v>0.22470184777601473</v>
      </c>
      <c r="I33" s="173">
        <f>IF(ISBLANK('3a. Príjmy a výdavky VS'!I40),"",'3a. Príjmy a výdavky VS'!I40/'1. Základné ukazovatele'!L$17*100)</f>
        <v>0.2181629605786683</v>
      </c>
      <c r="J33" s="173">
        <f>IF(ISBLANK('3a. Príjmy a výdavky VS'!J40),"",'3a. Príjmy a výdavky VS'!J40/'1. Základné ukazovatele'!M$17*100)</f>
        <v>0.14956450335786975</v>
      </c>
      <c r="K33" s="173">
        <f>IF(ISBLANK('3a. Príjmy a výdavky VS'!K40),"",'3a. Príjmy a výdavky VS'!K40/'1. Základné ukazovatele'!N$17*100)</f>
        <v>0.16007421968570701</v>
      </c>
      <c r="L33" s="173">
        <f>IF(ISBLANK('3a. Príjmy a výdavky VS'!L40),"",'3a. Príjmy a výdavky VS'!L40/'1. Základné ukazovatele'!O$17*100)</f>
        <v>2.8739377291213435E-2</v>
      </c>
      <c r="M33" s="173">
        <f>IF(ISBLANK('3a. Príjmy a výdavky VS'!M40),"",'3a. Príjmy a výdavky VS'!M40/'1. Základné ukazovatele'!P$17*100)</f>
        <v>0.21575004187919153</v>
      </c>
      <c r="N33" s="173">
        <f>IF(ISBLANK('3a. Príjmy a výdavky VS'!N40),"",'3a. Príjmy a výdavky VS'!N40/'1. Základné ukazovatele'!Q$17*100)</f>
        <v>0.21228500727579466</v>
      </c>
      <c r="O33" s="173">
        <f>IF(ISBLANK('3a. Príjmy a výdavky VS'!O40),"",'3a. Príjmy a výdavky VS'!O40/'1. Základné ukazovatele'!R$17*100)</f>
        <v>0.38493595367608352</v>
      </c>
      <c r="P33" s="173">
        <f>IF(ISBLANK('3a. Príjmy a výdavky VS'!P40),"",'3a. Príjmy a výdavky VS'!P40/'1. Základné ukazovatele'!S$17*100)</f>
        <v>0.53535907386606618</v>
      </c>
      <c r="Q33" s="173">
        <f>IF(ISBLANK('3a. Príjmy a výdavky VS'!Q40),"",'3a. Príjmy a výdavky VS'!Q40/'1. Základné ukazovatele'!T$17*100)</f>
        <v>0.24560511250972528</v>
      </c>
      <c r="R33" s="173">
        <f>IF(ISBLANK('3a. Príjmy a výdavky VS'!R40),"",'3a. Príjmy a výdavky VS'!R40/'1. Základné ukazovatele'!U$17*100)</f>
        <v>0.98435565630215249</v>
      </c>
      <c r="S33" s="173">
        <f>IF(ISBLANK('3a. Príjmy a výdavky VS'!S40),"",'3a. Príjmy a výdavky VS'!S40/'1. Základné ukazovatele'!V$17*100)</f>
        <v>1.0915932235943238</v>
      </c>
      <c r="T33" s="173">
        <f>IF(ISBLANK('3a. Príjmy a výdavky VS'!T40),"",'3a. Príjmy a výdavky VS'!T40/'1. Základné ukazovatele'!W$17*100)</f>
        <v>1.4915935473513009</v>
      </c>
      <c r="U33" s="173">
        <f>IF(ISBLANK('3a. Príjmy a výdavky VS'!U40),"",'3a. Príjmy a výdavky VS'!U40/'1. Základné ukazovatele'!X$17*100)</f>
        <v>1.1960405601158859</v>
      </c>
      <c r="V33" s="173">
        <f>IF(ISBLANK('3a. Príjmy a výdavky VS'!V40),"",'3a. Príjmy a výdavky VS'!V40/'1. Základné ukazovatele'!Y$17*100)</f>
        <v>1.4656557171699309</v>
      </c>
      <c r="W33" s="173">
        <f>IF(ISBLANK('3a. Príjmy a výdavky VS'!W40),"",'3a. Príjmy a výdavky VS'!W40/'1. Základné ukazovatele'!Z$17*100)</f>
        <v>1.2718426693032994</v>
      </c>
      <c r="X33" s="173">
        <f>IF(ISBLANK('3a. Príjmy a výdavky VS'!X40),"",'3a. Príjmy a výdavky VS'!X40/'1. Základné ukazovatele'!AA$17*100)</f>
        <v>2.3915818468877017</v>
      </c>
      <c r="Y33" s="173">
        <f>IF(ISBLANK('3a. Príjmy a výdavky VS'!Y40),"",'3a. Príjmy a výdavky VS'!Y40/'1. Základné ukazovatele'!AB$17*100)</f>
        <v>0.65115116586785848</v>
      </c>
      <c r="Z33" s="173">
        <f>IF(ISBLANK('3a. Príjmy a výdavky VS'!Z40),"",'3a. Príjmy a výdavky VS'!Z40/'1. Základné ukazovatele'!AC$17*100)</f>
        <v>0.40305836601522593</v>
      </c>
      <c r="AA33" s="173">
        <f>IF(ISBLANK('3a. Príjmy a výdavky VS'!AA40),"",'3a. Príjmy a výdavky VS'!AA40/'1. Základné ukazovatele'!AD$17*100)</f>
        <v>0.87457228341118742</v>
      </c>
      <c r="AB33" s="173">
        <f>IF(ISBLANK('3a. Príjmy a výdavky VS'!AB40),"",'3a. Príjmy a výdavky VS'!AB40/'1. Základné ukazovatele'!AE$17*100)</f>
        <v>0.81101668473518607</v>
      </c>
      <c r="AC33" s="173">
        <f>IF(ISBLANK('3a. Príjmy a výdavky VS'!AC40),"",'3a. Príjmy a výdavky VS'!AC40/'1. Základné ukazovatele'!AF$17*100)</f>
        <v>0.67912841945449876</v>
      </c>
      <c r="AD33" s="173">
        <f>IF(ISBLANK('3a. Príjmy a výdavky VS'!AD40),"",'3a. Príjmy a výdavky VS'!AD40/'1. Základné ukazovatele'!AG$17*100)</f>
        <v>0.77130835621812477</v>
      </c>
      <c r="AE33" s="173">
        <f>IF(ISBLANK('3a. Príjmy a výdavky VS'!AE40),"",'3a. Príjmy a výdavky VS'!AE40/'1. Základné ukazovatele'!AH$17*100)</f>
        <v>1.0058234912606756</v>
      </c>
      <c r="AF33" s="171">
        <f>IF(ISBLANK('3a. Príjmy a výdavky VS'!AF40),"",'3a. Príjmy a výdavky VS'!AF40/'1. Základné ukazovatele'!AI$17*100)</f>
        <v>2.1016833050084243</v>
      </c>
      <c r="AG33" s="339">
        <f>IF(ISBLANK('3a. Príjmy a výdavky VS'!AG40),"",'3a. Príjmy a výdavky VS'!AG40/'1. Základné ukazovatele'!AJ$17*100)</f>
        <v>0.15761849269767611</v>
      </c>
      <c r="AH33" s="339">
        <f>IF(ISBLANK('3a. Príjmy a výdavky VS'!AH40),"",'3a. Príjmy a výdavky VS'!AH40/'1. Základné ukazovatele'!AK$17*100)</f>
        <v>0.30915666858452467</v>
      </c>
      <c r="AI33" s="339">
        <f>IF(ISBLANK('3a. Príjmy a výdavky VS'!AI40),"",'3a. Príjmy a výdavky VS'!AI40/'1. Základné ukazovatele'!AL$17*100)</f>
        <v>0.24216111267495072</v>
      </c>
      <c r="AJ33" s="339">
        <f>IF(ISBLANK('3a. Príjmy a výdavky VS'!AJ40),"",'3a. Príjmy a výdavky VS'!AJ40/'1. Základné ukazovatele'!AM$17*100)</f>
        <v>0.19912027030154411</v>
      </c>
    </row>
    <row r="34" spans="1:36" s="107" customFormat="1" ht="16.5" customHeight="1">
      <c r="A34" s="101" t="s">
        <v>191</v>
      </c>
      <c r="B34" s="101" t="s">
        <v>192</v>
      </c>
      <c r="C34" s="102" t="s">
        <v>193</v>
      </c>
      <c r="D34" s="170">
        <f>IF(ISBLANK('3a. Príjmy a výdavky VS'!D41),"",'3a. Príjmy a výdavky VS'!D41/'1. Základné ukazovatele'!G$17*100)</f>
        <v>61.588591363919541</v>
      </c>
      <c r="E34" s="170">
        <f>IF(ISBLANK('3a. Príjmy a výdavky VS'!E41),"",'3a. Príjmy a výdavky VS'!E41/'1. Základné ukazovatele'!H$17*100)</f>
        <v>68.158747488356425</v>
      </c>
      <c r="F34" s="170">
        <f>IF(ISBLANK('3a. Príjmy a výdavky VS'!F41),"",'3a. Príjmy a výdavky VS'!F41/'1. Základné ukazovatele'!I$17*100)</f>
        <v>61.317287598184045</v>
      </c>
      <c r="G34" s="170">
        <f>IF(ISBLANK('3a. Príjmy a výdavky VS'!G41),"",'3a. Príjmy a výdavky VS'!G41/'1. Základné ukazovatele'!J$17*100)</f>
        <v>59.937988596955286</v>
      </c>
      <c r="H34" s="170">
        <f>IF(ISBLANK('3a. Príjmy a výdavky VS'!H41),"",'3a. Príjmy a výdavky VS'!H41/'1. Základné ukazovatele'!K$17*100)</f>
        <v>70.176588012489134</v>
      </c>
      <c r="I34" s="170">
        <f>IF(ISBLANK('3a. Príjmy a výdavky VS'!I41),"",'3a. Príjmy a výdavky VS'!I41/'1. Základné ukazovatele'!L$17*100)</f>
        <v>74.695778904357013</v>
      </c>
      <c r="J34" s="170">
        <f>IF(ISBLANK('3a. Príjmy a výdavky VS'!J41),"",'3a. Príjmy a výdavky VS'!J41/'1. Základné ukazovatele'!M$17*100)</f>
        <v>65.229814028899057</v>
      </c>
      <c r="K34" s="170">
        <f>IF(ISBLANK('3a. Príjmy a výdavky VS'!K41),"",'3a. Príjmy a výdavky VS'!K41/'1. Základné ukazovatele'!N$17*100)</f>
        <v>64.506108295342656</v>
      </c>
      <c r="L34" s="170">
        <f>IF(ISBLANK('3a. Príjmy a výdavky VS'!L41),"",'3a. Príjmy a výdavky VS'!L41/'1. Základné ukazovatele'!O$17*100)</f>
        <v>55.972276526278144</v>
      </c>
      <c r="M34" s="170">
        <f>IF(ISBLANK('3a. Príjmy a výdavky VS'!M41),"",'3a. Príjmy a výdavky VS'!M41/'1. Základné ukazovatele'!P$17*100)</f>
        <v>50.571289936863494</v>
      </c>
      <c r="N34" s="170">
        <f>IF(ISBLANK('3a. Príjmy a výdavky VS'!N41),"",'3a. Príjmy a výdavky VS'!N41/'1. Základné ukazovatele'!Q$17*100)</f>
        <v>51.111501871828793</v>
      </c>
      <c r="O34" s="170">
        <f>IF(ISBLANK('3a. Príjmy a výdavky VS'!O41),"",'3a. Príjmy a výdavky VS'!O41/'1. Základné ukazovatele'!R$17*100)</f>
        <v>47.990656255483415</v>
      </c>
      <c r="P34" s="170">
        <f>IF(ISBLANK('3a. Príjmy a výdavky VS'!P41),"",'3a. Príjmy a výdavky VS'!P41/'1. Základné ukazovatele'!S$17*100)</f>
        <v>40.776013358246963</v>
      </c>
      <c r="Q34" s="170">
        <f>IF(ISBLANK('3a. Príjmy a výdavky VS'!Q41),"",'3a. Príjmy a výdavky VS'!Q41/'1. Základné ukazovatele'!T$17*100)</f>
        <v>37.860524571106815</v>
      </c>
      <c r="R34" s="170">
        <f>IF(ISBLANK('3a. Príjmy a výdavky VS'!R41),"",'3a. Príjmy a výdavky VS'!R41/'1. Základné ukazovatele'!U$17*100)</f>
        <v>43.235892224038366</v>
      </c>
      <c r="S34" s="170">
        <f>IF(ISBLANK('3a. Príjmy a výdavky VS'!S41),"",'3a. Príjmy a výdavky VS'!S41/'1. Základné ukazovatele'!V$17*100)</f>
        <v>41.047850398753319</v>
      </c>
      <c r="T34" s="170">
        <f>IF(ISBLANK('3a. Príjmy a výdavky VS'!T41),"",'3a. Príjmy a výdavky VS'!T41/'1. Základné ukazovatele'!W$17*100)</f>
        <v>40.784359795894154</v>
      </c>
      <c r="U34" s="170">
        <f>IF(ISBLANK('3a. Príjmy a výdavky VS'!U41),"",'3a. Príjmy a výdavky VS'!U41/'1. Základné ukazovatele'!X$17*100)</f>
        <v>40.04015049994846</v>
      </c>
      <c r="V34" s="170">
        <f>IF(ISBLANK('3a. Príjmy a výdavky VS'!V41),"",'3a. Príjmy a výdavky VS'!V41/'1. Základné ukazovatele'!Y$17*100)</f>
        <v>41.100421072656808</v>
      </c>
      <c r="W34" s="170">
        <f>IF(ISBLANK('3a. Príjmy a výdavky VS'!W41),"",'3a. Príjmy a výdavky VS'!W41/'1. Základné ukazovatele'!Z$17*100)</f>
        <v>41.973066378622377</v>
      </c>
      <c r="X34" s="170">
        <f>IF(ISBLANK('3a. Príjmy a výdavky VS'!X41),"",'3a. Príjmy a výdavky VS'!X41/'1. Základné ukazovatele'!AA$17*100)</f>
        <v>44.12646887204312</v>
      </c>
      <c r="Y34" s="170">
        <f>IF(ISBLANK('3a. Príjmy a výdavky VS'!Y41),"",'3a. Príjmy a výdavky VS'!Y41/'1. Základné ukazovatele'!AB$17*100)</f>
        <v>40.899268085898832</v>
      </c>
      <c r="Z34" s="170">
        <f>IF(ISBLANK('3a. Príjmy a výdavky VS'!Z41),"",'3a. Príjmy a výdavky VS'!Z41/'1. Základné ukazovatele'!AC$17*100)</f>
        <v>39.783638024303094</v>
      </c>
      <c r="AA34" s="170">
        <f>IF(ISBLANK('3a. Príjmy a výdavky VS'!AA41),"",'3a. Príjmy a výdavky VS'!AA41/'1. Základné ukazovatele'!AD$17*100)</f>
        <v>39.650059428928436</v>
      </c>
      <c r="AB34" s="170">
        <f>IF(ISBLANK('3a. Príjmy a výdavky VS'!AB41),"",'3a. Príjmy a výdavky VS'!AB41/'1. Základné ukazovatele'!AE$17*100)</f>
        <v>40.64878394457812</v>
      </c>
      <c r="AC34" s="170">
        <f>IF(ISBLANK('3a. Príjmy a výdavky VS'!AC41),"",'3a. Príjmy a výdavky VS'!AC41/'1. Základné ukazovatele'!AF$17*100)</f>
        <v>44.499693598217142</v>
      </c>
      <c r="AD34" s="170">
        <f>IF(ISBLANK('3a. Príjmy a výdavky VS'!AD41),"",'3a. Príjmy a výdavky VS'!AD41/'1. Základné ukazovatele'!AG$17*100)</f>
        <v>44.8869419380149</v>
      </c>
      <c r="AE34" s="170">
        <f>IF(ISBLANK('3a. Príjmy a výdavky VS'!AE41),"",'3a. Príjmy a výdavky VS'!AE41/'1. Základné ukazovatele'!AH$17*100)</f>
        <v>42.994984948486945</v>
      </c>
      <c r="AF34" s="170">
        <f>IF(ISBLANK('3a. Príjmy a výdavky VS'!AF41),"",'3a. Príjmy a výdavky VS'!AF41/'1. Základné ukazovatele'!AI$17*100)</f>
        <v>48.464131227988538</v>
      </c>
      <c r="AG34" s="338">
        <f>IF(ISBLANK('3a. Príjmy a výdavky VS'!AG41),"",'3a. Príjmy a výdavky VS'!AG41/'1. Základné ukazovatele'!AJ$17*100)</f>
        <v>46.718270948828959</v>
      </c>
      <c r="AH34" s="338">
        <f>IF(ISBLANK('3a. Príjmy a výdavky VS'!AH41),"",'3a. Príjmy a výdavky VS'!AH41/'1. Základné ukazovatele'!AK$17*100)</f>
        <v>47.49171503301595</v>
      </c>
      <c r="AI34" s="338">
        <f>IF(ISBLANK('3a. Príjmy a výdavky VS'!AI41),"",'3a. Príjmy a výdavky VS'!AI41/'1. Základné ukazovatele'!AL$17*100)</f>
        <v>46.275169900648152</v>
      </c>
      <c r="AJ34" s="338">
        <f>IF(ISBLANK('3a. Príjmy a výdavky VS'!AJ41),"",'3a. Príjmy a výdavky VS'!AJ41/'1. Základné ukazovatele'!AM$17*100)</f>
        <v>46.365732166538614</v>
      </c>
    </row>
    <row r="35" spans="1:36" s="132" customFormat="1" ht="16.5" customHeight="1">
      <c r="A35" s="141" t="s">
        <v>194</v>
      </c>
      <c r="B35" s="142" t="s">
        <v>195</v>
      </c>
      <c r="C35" s="105"/>
      <c r="D35" s="173">
        <f>IF(ISBLANK('3a. Príjmy a výdavky VS'!D42),"",'3a. Príjmy a výdavky VS'!D42/'1. Základné ukazovatele'!G$17*100)</f>
        <v>50.49057791412438</v>
      </c>
      <c r="E35" s="173">
        <f>IF(ISBLANK('3a. Príjmy a výdavky VS'!E42),"",'3a. Príjmy a výdavky VS'!E42/'1. Základné ukazovatele'!H$17*100)</f>
        <v>53.772401537764672</v>
      </c>
      <c r="F35" s="173">
        <f>IF(ISBLANK('3a. Príjmy a výdavky VS'!F42),"",'3a. Príjmy a výdavky VS'!F42/'1. Základné ukazovatele'!I$17*100)</f>
        <v>51.079381093072818</v>
      </c>
      <c r="G35" s="173">
        <f>IF(ISBLANK('3a. Príjmy a výdavky VS'!G42),"",'3a. Príjmy a výdavky VS'!G42/'1. Základné ukazovatele'!J$17*100)</f>
        <v>50.614725993847856</v>
      </c>
      <c r="H35" s="173">
        <f>IF(ISBLANK('3a. Príjmy a výdavky VS'!H42),"",'3a. Príjmy a výdavky VS'!H42/'1. Základné ukazovatele'!K$17*100)</f>
        <v>56.619235297128533</v>
      </c>
      <c r="I35" s="173">
        <f>IF(ISBLANK('3a. Príjmy a výdavky VS'!I42),"",'3a. Príjmy a výdavky VS'!I42/'1. Základné ukazovatele'!L$17*100)</f>
        <v>55.374051125238068</v>
      </c>
      <c r="J35" s="173">
        <f>IF(ISBLANK('3a. Príjmy a výdavky VS'!J42),"",'3a. Príjmy a výdavky VS'!J42/'1. Základné ukazovatele'!M$17*100)</f>
        <v>55.263874516638531</v>
      </c>
      <c r="K35" s="173">
        <f>IF(ISBLANK('3a. Príjmy a výdavky VS'!K42),"",'3a. Príjmy a výdavky VS'!K42/'1. Základné ukazovatele'!N$17*100)</f>
        <v>53.613837104519732</v>
      </c>
      <c r="L35" s="173">
        <f>IF(ISBLANK('3a. Príjmy a výdavky VS'!L42),"",'3a. Príjmy a výdavky VS'!L42/'1. Základné ukazovatele'!O$17*100)</f>
        <v>50.18764139940717</v>
      </c>
      <c r="M35" s="173">
        <f>IF(ISBLANK('3a. Príjmy a výdavky VS'!M42),"",'3a. Príjmy a výdavky VS'!M42/'1. Základné ukazovatele'!P$17*100)</f>
        <v>45.929631405350129</v>
      </c>
      <c r="N35" s="173">
        <f>IF(ISBLANK('3a. Príjmy a výdavky VS'!N42),"",'3a. Príjmy a výdavky VS'!N42/'1. Základné ukazovatele'!Q$17*100)</f>
        <v>44.638465635568068</v>
      </c>
      <c r="O35" s="173">
        <f>IF(ISBLANK('3a. Príjmy a výdavky VS'!O42),"",'3a. Príjmy a výdavky VS'!O42/'1. Základné ukazovatele'!R$17*100)</f>
        <v>42.35457975083348</v>
      </c>
      <c r="P35" s="173">
        <f>IF(ISBLANK('3a. Príjmy a výdavky VS'!P42),"",'3a. Príjmy a výdavky VS'!P42/'1. Základné ukazovatele'!S$17*100)</f>
        <v>36.512837438580995</v>
      </c>
      <c r="Q35" s="173">
        <f>IF(ISBLANK('3a. Príjmy a výdavky VS'!Q42),"",'3a. Príjmy a výdavky VS'!Q42/'1. Základné ukazovatele'!T$17*100)</f>
        <v>33.434246973453583</v>
      </c>
      <c r="R35" s="173">
        <f>IF(ISBLANK('3a. Príjmy a výdavky VS'!R42),"",'3a. Príjmy a výdavky VS'!R42/'1. Základné ukazovatele'!U$17*100)</f>
        <v>37.406581208990382</v>
      </c>
      <c r="S35" s="173">
        <f>IF(ISBLANK('3a. Príjmy a výdavky VS'!S42),"",'3a. Príjmy a výdavky VS'!S42/'1. Základné ukazovatele'!V$17*100)</f>
        <v>36.524765484156809</v>
      </c>
      <c r="T35" s="173">
        <f>IF(ISBLANK('3a. Príjmy a výdavky VS'!T42),"",'3a. Príjmy a výdavky VS'!T42/'1. Základné ukazovatele'!W$17*100)</f>
        <v>36.236366301593613</v>
      </c>
      <c r="U35" s="173">
        <f>IF(ISBLANK('3a. Príjmy a výdavky VS'!U42),"",'3a. Príjmy a výdavky VS'!U42/'1. Základné ukazovatele'!X$17*100)</f>
        <v>36.15841557300115</v>
      </c>
      <c r="V35" s="173">
        <f>IF(ISBLANK('3a. Príjmy a výdavky VS'!V42),"",'3a. Príjmy a výdavky VS'!V42/'1. Základné ukazovatele'!Y$17*100)</f>
        <v>37.092467180313683</v>
      </c>
      <c r="W35" s="173">
        <f>IF(ISBLANK('3a. Príjmy a výdavky VS'!W42),"",'3a. Príjmy a výdavky VS'!W42/'1. Základné ukazovatele'!Z$17*100)</f>
        <v>37.215222113233267</v>
      </c>
      <c r="X35" s="173">
        <f>IF(ISBLANK('3a. Príjmy a výdavky VS'!X42),"",'3a. Príjmy a výdavky VS'!X42/'1. Základné ukazovatele'!AA$17*100)</f>
        <v>36.804969872960065</v>
      </c>
      <c r="Y35" s="173">
        <f>IF(ISBLANK('3a. Príjmy a výdavky VS'!Y42),"",'3a. Príjmy a výdavky VS'!Y42/'1. Základné ukazovatele'!AB$17*100)</f>
        <v>36.815111441089122</v>
      </c>
      <c r="Z35" s="173">
        <f>IF(ISBLANK('3a. Príjmy a výdavky VS'!Z42),"",'3a. Príjmy a výdavky VS'!Z42/'1. Základné ukazovatele'!AC$17*100)</f>
        <v>36.138734045508265</v>
      </c>
      <c r="AA35" s="173">
        <f>IF(ISBLANK('3a. Príjmy a výdavky VS'!AA42),"",'3a. Príjmy a výdavky VS'!AA42/'1. Základné ukazovatele'!AD$17*100)</f>
        <v>35.523541720437024</v>
      </c>
      <c r="AB35" s="173">
        <f>IF(ISBLANK('3a. Príjmy a výdavky VS'!AB42),"",'3a. Príjmy a výdavky VS'!AB42/'1. Základné ukazovatele'!AE$17*100)</f>
        <v>36.595667786033474</v>
      </c>
      <c r="AC35" s="173">
        <f>IF(ISBLANK('3a. Príjmy a výdavky VS'!AC42),"",'3a. Príjmy a výdavky VS'!AC42/'1. Základné ukazovatele'!AF$17*100)</f>
        <v>40.177076905787281</v>
      </c>
      <c r="AD35" s="173">
        <f>IF(ISBLANK('3a. Príjmy a výdavky VS'!AD42),"",'3a. Príjmy a výdavky VS'!AD42/'1. Základné ukazovatele'!AG$17*100)</f>
        <v>41.1640623774029</v>
      </c>
      <c r="AE35" s="173">
        <f>IF(ISBLANK('3a. Príjmy a výdavky VS'!AE42),"",'3a. Príjmy a výdavky VS'!AE42/'1. Základné ukazovatele'!AH$17*100)</f>
        <v>39.097474216222203</v>
      </c>
      <c r="AF35" s="171">
        <f>IF(ISBLANK('3a. Príjmy a výdavky VS'!AF42),"",'3a. Príjmy a výdavky VS'!AF42/'1. Základné ukazovatele'!AI$17*100)</f>
        <v>43.045621137188824</v>
      </c>
      <c r="AG35" s="339">
        <f>IF(ISBLANK('3a. Príjmy a výdavky VS'!AG42),"",'3a. Príjmy a výdavky VS'!AG42/'1. Základné ukazovatele'!AJ$17*100)</f>
        <v>42.706385669624346</v>
      </c>
      <c r="AH35" s="339">
        <f>IF(ISBLANK('3a. Príjmy a výdavky VS'!AH42),"",'3a. Príjmy a výdavky VS'!AH42/'1. Základné ukazovatele'!AK$17*100)</f>
        <v>42.482779668138363</v>
      </c>
      <c r="AI35" s="339">
        <f>IF(ISBLANK('3a. Príjmy a výdavky VS'!AI42),"",'3a. Príjmy a výdavky VS'!AI42/'1. Základné ukazovatele'!AL$17*100)</f>
        <v>42.173081765048117</v>
      </c>
      <c r="AJ35" s="339">
        <f>IF(ISBLANK('3a. Príjmy a výdavky VS'!AJ42),"",'3a. Príjmy a výdavky VS'!AJ42/'1. Základné ukazovatele'!AM$17*100)</f>
        <v>42.550153192894172</v>
      </c>
    </row>
    <row r="36" spans="1:36" s="132" customFormat="1" ht="16.5" customHeight="1">
      <c r="A36" s="137" t="s">
        <v>196</v>
      </c>
      <c r="B36" s="138" t="s">
        <v>197</v>
      </c>
      <c r="C36" s="105" t="s">
        <v>198</v>
      </c>
      <c r="D36" s="173">
        <f>IF(ISBLANK('3a. Príjmy a výdavky VS'!D43),"",'3a. Príjmy a výdavky VS'!D43/'1. Základné ukazovatele'!G$17*100)</f>
        <v>12.138311303496433</v>
      </c>
      <c r="E36" s="173">
        <f>IF(ISBLANK('3a. Príjmy a výdavky VS'!E43),"",'3a. Príjmy a výdavky VS'!E43/'1. Základné ukazovatele'!H$17*100)</f>
        <v>12.213846850718358</v>
      </c>
      <c r="F36" s="173">
        <f>IF(ISBLANK('3a. Príjmy a výdavky VS'!F43),"",'3a. Príjmy a výdavky VS'!F43/'1. Základné ukazovatele'!I$17*100)</f>
        <v>11.725465569956455</v>
      </c>
      <c r="G36" s="173">
        <f>IF(ISBLANK('3a. Príjmy a výdavky VS'!G43),"",'3a. Príjmy a výdavky VS'!G43/'1. Základné ukazovatele'!J$17*100)</f>
        <v>12.428241148925332</v>
      </c>
      <c r="H36" s="173">
        <f>IF(ISBLANK('3a. Príjmy a výdavky VS'!H43),"",'3a. Príjmy a výdavky VS'!H43/'1. Základné ukazovatele'!K$17*100)</f>
        <v>13.886983672006961</v>
      </c>
      <c r="I36" s="173">
        <f>IF(ISBLANK('3a. Príjmy a výdavky VS'!I43),"",'3a. Príjmy a výdavky VS'!I43/'1. Základné ukazovatele'!L$17*100)</f>
        <v>12.625287232996255</v>
      </c>
      <c r="J36" s="173">
        <f>IF(ISBLANK('3a. Príjmy a výdavky VS'!J43),"",'3a. Príjmy a výdavky VS'!J43/'1. Základné ukazovatele'!M$17*100)</f>
        <v>12.978176988851789</v>
      </c>
      <c r="K36" s="173">
        <f>IF(ISBLANK('3a. Príjmy a výdavky VS'!K43),"",'3a. Príjmy a výdavky VS'!K43/'1. Základné ukazovatele'!N$17*100)</f>
        <v>13.124565119029061</v>
      </c>
      <c r="L36" s="173">
        <f>IF(ISBLANK('3a. Príjmy a výdavky VS'!L43),"",'3a. Príjmy a výdavky VS'!L43/'1. Základné ukazovatele'!O$17*100)</f>
        <v>12.27772932185095</v>
      </c>
      <c r="M36" s="173">
        <f>IF(ISBLANK('3a. Príjmy a výdavky VS'!M43),"",'3a. Príjmy a výdavky VS'!M43/'1. Základné ukazovatele'!P$17*100)</f>
        <v>10.702299600847981</v>
      </c>
      <c r="N36" s="173">
        <f>IF(ISBLANK('3a. Príjmy a výdavky VS'!N43),"",'3a. Príjmy a výdavky VS'!N43/'1. Základné ukazovatele'!Q$17*100)</f>
        <v>10.27021103627194</v>
      </c>
      <c r="O36" s="173">
        <f>IF(ISBLANK('3a. Príjmy a výdavky VS'!O43),"",'3a. Príjmy a výdavky VS'!O43/'1. Základné ukazovatele'!R$17*100)</f>
        <v>9.7633356729250753</v>
      </c>
      <c r="P36" s="173">
        <f>IF(ISBLANK('3a. Príjmy a výdavky VS'!P43),"",'3a. Príjmy a výdavky VS'!P43/'1. Základné ukazovatele'!S$17*100)</f>
        <v>8.2186578936628187</v>
      </c>
      <c r="Q36" s="173">
        <f>IF(ISBLANK('3a. Príjmy a výdavky VS'!Q43),"",'3a. Príjmy a výdavky VS'!Q43/'1. Základné ukazovatele'!T$17*100)</f>
        <v>7.9989555803794437</v>
      </c>
      <c r="R36" s="173">
        <f>IF(ISBLANK('3a. Príjmy a výdavky VS'!R43),"",'3a. Príjmy a výdavky VS'!R43/'1. Základné ukazovatele'!U$17*100)</f>
        <v>8.8540381640181653</v>
      </c>
      <c r="S36" s="173">
        <f>IF(ISBLANK('3a. Príjmy a výdavky VS'!S43),"",'3a. Príjmy a výdavky VS'!S43/'1. Základné ukazovatele'!V$17*100)</f>
        <v>8.719778484926529</v>
      </c>
      <c r="T36" s="173">
        <f>IF(ISBLANK('3a. Príjmy a výdavky VS'!T43),"",'3a. Príjmy a výdavky VS'!T43/'1. Základné ukazovatele'!W$17*100)</f>
        <v>8.567930810629699</v>
      </c>
      <c r="U36" s="173">
        <f>IF(ISBLANK('3a. Príjmy a výdavky VS'!U43),"",'3a. Príjmy a výdavky VS'!U43/'1. Základné ukazovatele'!X$17*100)</f>
        <v>8.5158081912336758</v>
      </c>
      <c r="V36" s="173">
        <f>IF(ISBLANK('3a. Príjmy a výdavky VS'!V43),"",'3a. Príjmy a výdavky VS'!V43/'1. Základné ukazovatele'!Y$17*100)</f>
        <v>8.9121293843872209</v>
      </c>
      <c r="W36" s="173">
        <f>IF(ISBLANK('3a. Príjmy a výdavky VS'!W43),"",'3a. Príjmy a výdavky VS'!W43/'1. Základné ukazovatele'!Z$17*100)</f>
        <v>9.0435109708041672</v>
      </c>
      <c r="X36" s="173">
        <f>IF(ISBLANK('3a. Príjmy a výdavky VS'!X43),"",'3a. Príjmy a výdavky VS'!X43/'1. Základné ukazovatele'!AA$17*100)</f>
        <v>9.0496340339129819</v>
      </c>
      <c r="Y36" s="173">
        <f>IF(ISBLANK('3a. Príjmy a výdavky VS'!Y43),"",'3a. Príjmy a výdavky VS'!Y43/'1. Základné ukazovatele'!AB$17*100)</f>
        <v>9.4294892528448351</v>
      </c>
      <c r="Z36" s="173">
        <f>IF(ISBLANK('3a. Príjmy a výdavky VS'!Z43),"",'3a. Príjmy a výdavky VS'!Z43/'1. Základné ukazovatele'!AC$17*100)</f>
        <v>9.5121209410501848</v>
      </c>
      <c r="AA36" s="173">
        <f>IF(ISBLANK('3a. Príjmy a výdavky VS'!AA43),"",'3a. Príjmy a výdavky VS'!AA43/'1. Základné ukazovatele'!AD$17*100)</f>
        <v>9.4427693326790436</v>
      </c>
      <c r="AB36" s="173">
        <f>IF(ISBLANK('3a. Príjmy a výdavky VS'!AB43),"",'3a. Príjmy a výdavky VS'!AB43/'1. Základné ukazovatele'!AE$17*100)</f>
        <v>10.324657976149556</v>
      </c>
      <c r="AC36" s="173">
        <f>IF(ISBLANK('3a. Príjmy a výdavky VS'!AC43),"",'3a. Príjmy a výdavky VS'!AC43/'1. Základné ukazovatele'!AF$17*100)</f>
        <v>11.259883842978097</v>
      </c>
      <c r="AD36" s="173">
        <f>IF(ISBLANK('3a. Príjmy a výdavky VS'!AD43),"",'3a. Príjmy a výdavky VS'!AD43/'1. Základné ukazovatele'!AG$17*100)</f>
        <v>11.189251667320518</v>
      </c>
      <c r="AE36" s="173">
        <f>IF(ISBLANK('3a. Príjmy a výdavky VS'!AE43),"",'3a. Príjmy a výdavky VS'!AE43/'1. Základné ukazovatele'!AH$17*100)</f>
        <v>10.841973646680945</v>
      </c>
      <c r="AF36" s="171">
        <f>IF(ISBLANK('3a. Príjmy a výdavky VS'!AF43),"",'3a. Príjmy a výdavky VS'!AF43/'1. Základné ukazovatele'!AI$17*100)</f>
        <v>11.079604519728049</v>
      </c>
      <c r="AG36" s="339">
        <f>IF(ISBLANK('3a. Príjmy a výdavky VS'!AG43),"",'3a. Príjmy a výdavky VS'!AG43/'1. Základné ukazovatele'!AJ$17*100)</f>
        <v>10.783791209867511</v>
      </c>
      <c r="AH36" s="339">
        <f>IF(ISBLANK('3a. Príjmy a výdavky VS'!AH43),"",'3a. Príjmy a výdavky VS'!AH43/'1. Základné ukazovatele'!AK$17*100)</f>
        <v>10.806789858564295</v>
      </c>
      <c r="AI36" s="339">
        <f>IF(ISBLANK('3a. Príjmy a výdavky VS'!AI43),"",'3a. Príjmy a výdavky VS'!AI43/'1. Základné ukazovatele'!AL$17*100)</f>
        <v>10.501669517895614</v>
      </c>
      <c r="AJ36" s="339">
        <f>IF(ISBLANK('3a. Príjmy a výdavky VS'!AJ43),"",'3a. Príjmy a výdavky VS'!AJ43/'1. Základné ukazovatele'!AM$17*100)</f>
        <v>10.462117982856535</v>
      </c>
    </row>
    <row r="37" spans="1:36" ht="16.5" customHeight="1">
      <c r="A37" s="124" t="s">
        <v>199</v>
      </c>
      <c r="B37" s="125" t="s">
        <v>200</v>
      </c>
      <c r="C37" s="114" t="s">
        <v>201</v>
      </c>
      <c r="D37" s="174" t="str">
        <f>IF(ISBLANK('3a. Príjmy a výdavky VS'!D44),"",'3a. Príjmy a výdavky VS'!D44/'1. Základné ukazovatele'!G$17*100)</f>
        <v/>
      </c>
      <c r="E37" s="174" t="str">
        <f>IF(ISBLANK('3a. Príjmy a výdavky VS'!E44),"",'3a. Príjmy a výdavky VS'!E44/'1. Základné ukazovatele'!H$17*100)</f>
        <v/>
      </c>
      <c r="F37" s="174" t="str">
        <f>IF(ISBLANK('3a. Príjmy a výdavky VS'!F44),"",'3a. Príjmy a výdavky VS'!F44/'1. Základné ukazovatele'!I$17*100)</f>
        <v/>
      </c>
      <c r="G37" s="174" t="str">
        <f>IF(ISBLANK('3a. Príjmy a výdavky VS'!G44),"",'3a. Príjmy a výdavky VS'!G44/'1. Základné ukazovatele'!J$17*100)</f>
        <v/>
      </c>
      <c r="H37" s="174" t="str">
        <f>IF(ISBLANK('3a. Príjmy a výdavky VS'!H44),"",'3a. Príjmy a výdavky VS'!H44/'1. Základné ukazovatele'!K$17*100)</f>
        <v/>
      </c>
      <c r="I37" s="174" t="str">
        <f>IF(ISBLANK('3a. Príjmy a výdavky VS'!I44),"",'3a. Príjmy a výdavky VS'!I44/'1. Základné ukazovatele'!L$17*100)</f>
        <v/>
      </c>
      <c r="J37" s="174" t="str">
        <f>IF(ISBLANK('3a. Príjmy a výdavky VS'!J44),"",'3a. Príjmy a výdavky VS'!J44/'1. Základné ukazovatele'!M$17*100)</f>
        <v/>
      </c>
      <c r="K37" s="174" t="str">
        <f>IF(ISBLANK('3a. Príjmy a výdavky VS'!K44),"",'3a. Príjmy a výdavky VS'!K44/'1. Základné ukazovatele'!N$17*100)</f>
        <v/>
      </c>
      <c r="L37" s="174" t="str">
        <f>IF(ISBLANK('3a. Príjmy a výdavky VS'!L44),"",'3a. Príjmy a výdavky VS'!L44/'1. Základné ukazovatele'!O$17*100)</f>
        <v/>
      </c>
      <c r="M37" s="174" t="str">
        <f>IF(ISBLANK('3a. Príjmy a výdavky VS'!M44),"",'3a. Príjmy a výdavky VS'!M44/'1. Základné ukazovatele'!P$17*100)</f>
        <v/>
      </c>
      <c r="N37" s="174" t="str">
        <f>IF(ISBLANK('3a. Príjmy a výdavky VS'!N44),"",'3a. Príjmy a výdavky VS'!N44/'1. Základné ukazovatele'!Q$17*100)</f>
        <v/>
      </c>
      <c r="O37" s="174" t="str">
        <f>IF(ISBLANK('3a. Príjmy a výdavky VS'!O44),"",'3a. Príjmy a výdavky VS'!O44/'1. Základné ukazovatele'!R$17*100)</f>
        <v/>
      </c>
      <c r="P37" s="174" t="str">
        <f>IF(ISBLANK('3a. Príjmy a výdavky VS'!P44),"",'3a. Príjmy a výdavky VS'!P44/'1. Základné ukazovatele'!S$17*100)</f>
        <v/>
      </c>
      <c r="Q37" s="174">
        <f>IF(ISBLANK('3a. Príjmy a výdavky VS'!Q44),"",'3a. Príjmy a výdavky VS'!Q44/'1. Základné ukazovatele'!T$17*100)</f>
        <v>5.9950291680667949</v>
      </c>
      <c r="R37" s="174">
        <f>IF(ISBLANK('3a. Príjmy a výdavky VS'!R44),"",'3a. Príjmy a výdavky VS'!R44/'1. Základné ukazovatele'!U$17*100)</f>
        <v>6.46909457638814</v>
      </c>
      <c r="S37" s="174">
        <f>IF(ISBLANK('3a. Príjmy a výdavky VS'!S44),"",'3a. Príjmy a výdavky VS'!S44/'1. Základné ukazovatele'!V$17*100)</f>
        <v>6.3736233516231682</v>
      </c>
      <c r="T37" s="174">
        <f>IF(ISBLANK('3a. Príjmy a výdavky VS'!T44),"",'3a. Príjmy a výdavky VS'!T44/'1. Základné ukazovatele'!W$17*100)</f>
        <v>6.1548984706021956</v>
      </c>
      <c r="U37" s="174">
        <f>IF(ISBLANK('3a. Príjmy a výdavky VS'!U44),"",'3a. Príjmy a výdavky VS'!U44/'1. Základné ukazovatele'!X$17*100)</f>
        <v>6.2237588094553455</v>
      </c>
      <c r="V37" s="174">
        <f>IF(ISBLANK('3a. Príjmy a výdavky VS'!V44),"",'3a. Príjmy a výdavky VS'!V44/'1. Základné ukazovatele'!Y$17*100)</f>
        <v>6.4459739532466003</v>
      </c>
      <c r="W37" s="174">
        <f>IF(ISBLANK('3a. Príjmy a výdavky VS'!W44),"",'3a. Príjmy a výdavky VS'!W44/'1. Základné ukazovatele'!Z$17*100)</f>
        <v>6.4976574632684763</v>
      </c>
      <c r="X37" s="174">
        <f>IF(ISBLANK('3a. Príjmy a výdavky VS'!X44),"",'3a. Príjmy a výdavky VS'!X44/'1. Základné ukazovatele'!AA$17*100)</f>
        <v>6.4849227944058132</v>
      </c>
      <c r="Y37" s="174">
        <f>IF(ISBLANK('3a. Príjmy a výdavky VS'!Y44),"",'3a. Príjmy a výdavky VS'!Y44/'1. Základné ukazovatele'!AB$17*100)</f>
        <v>6.7519835435717992</v>
      </c>
      <c r="Z37" s="174">
        <f>IF(ISBLANK('3a. Príjmy a výdavky VS'!Z44),"",'3a. Príjmy a výdavky VS'!Z44/'1. Základné ukazovatele'!AC$17*100)</f>
        <v>6.8355198421853007</v>
      </c>
      <c r="AA37" s="174">
        <f>IF(ISBLANK('3a. Príjmy a výdavky VS'!AA44),"",'3a. Príjmy a výdavky VS'!AA44/'1. Základné ukazovatele'!AD$17*100)</f>
        <v>6.9574947466599619</v>
      </c>
      <c r="AB37" s="174">
        <f>IF(ISBLANK('3a. Príjmy a výdavky VS'!AB44),"",'3a. Príjmy a výdavky VS'!AB44/'1. Základné ukazovatele'!AE$17*100)</f>
        <v>7.4681583331129859</v>
      </c>
      <c r="AC37" s="174">
        <f>IF(ISBLANK('3a. Príjmy a výdavky VS'!AC44),"",'3a. Príjmy a výdavky VS'!AC44/'1. Základné ukazovatele'!AF$17*100)</f>
        <v>8.211158538007604</v>
      </c>
      <c r="AD37" s="174">
        <f>IF(ISBLANK('3a. Príjmy a výdavky VS'!AD44),"",'3a. Príjmy a výdavky VS'!AD44/'1. Základné ukazovatele'!AG$17*100)</f>
        <v>7.9934493919183991</v>
      </c>
      <c r="AE37" s="174">
        <f>IF(ISBLANK('3a. Príjmy a výdavky VS'!AE44),"",'3a. Príjmy a výdavky VS'!AE44/'1. Základné ukazovatele'!AH$17*100)</f>
        <v>7.7580185414293563</v>
      </c>
      <c r="AF37" s="172">
        <f>IF(ISBLANK('3a. Príjmy a výdavky VS'!AF44),"",'3a. Príjmy a výdavky VS'!AF44/'1. Základné ukazovatele'!AI$17*100)</f>
        <v>7.9827797027145539</v>
      </c>
      <c r="AG37" s="340">
        <f>IF(ISBLANK('3a. Príjmy a výdavky VS'!AG44),"",'3a. Príjmy a výdavky VS'!AG44/'1. Základné ukazovatele'!AJ$17*100)</f>
        <v>7.8596700764959104</v>
      </c>
      <c r="AH37" s="340">
        <f>IF(ISBLANK('3a. Príjmy a výdavky VS'!AH44),"",'3a. Príjmy a výdavky VS'!AH44/'1. Základné ukazovatele'!AK$17*100)</f>
        <v>7.7655916106643392</v>
      </c>
      <c r="AI37" s="340">
        <f>IF(ISBLANK('3a. Príjmy a výdavky VS'!AI44),"",'3a. Príjmy a výdavky VS'!AI44/'1. Základné ukazovatele'!AL$17*100)</f>
        <v>7.6032731781092266</v>
      </c>
      <c r="AJ37" s="340">
        <f>IF(ISBLANK('3a. Príjmy a výdavky VS'!AJ44),"",'3a. Príjmy a výdavky VS'!AJ44/'1. Základné ukazovatele'!AM$17*100)</f>
        <v>7.576201225499446</v>
      </c>
    </row>
    <row r="38" spans="1:36" ht="16.5" customHeight="1">
      <c r="A38" s="124" t="s">
        <v>202</v>
      </c>
      <c r="B38" s="125" t="s">
        <v>203</v>
      </c>
      <c r="C38" s="114" t="s">
        <v>204</v>
      </c>
      <c r="D38" s="174" t="str">
        <f>IF(ISBLANK('3a. Príjmy a výdavky VS'!D45),"",'3a. Príjmy a výdavky VS'!D45/'1. Základné ukazovatele'!G$17*100)</f>
        <v/>
      </c>
      <c r="E38" s="174" t="str">
        <f>IF(ISBLANK('3a. Príjmy a výdavky VS'!E45),"",'3a. Príjmy a výdavky VS'!E45/'1. Základné ukazovatele'!H$17*100)</f>
        <v/>
      </c>
      <c r="F38" s="174" t="str">
        <f>IF(ISBLANK('3a. Príjmy a výdavky VS'!F45),"",'3a. Príjmy a výdavky VS'!F45/'1. Základné ukazovatele'!I$17*100)</f>
        <v/>
      </c>
      <c r="G38" s="174" t="str">
        <f>IF(ISBLANK('3a. Príjmy a výdavky VS'!G45),"",'3a. Príjmy a výdavky VS'!G45/'1. Základné ukazovatele'!J$17*100)</f>
        <v/>
      </c>
      <c r="H38" s="174" t="str">
        <f>IF(ISBLANK('3a. Príjmy a výdavky VS'!H45),"",'3a. Príjmy a výdavky VS'!H45/'1. Základné ukazovatele'!K$17*100)</f>
        <v/>
      </c>
      <c r="I38" s="174" t="str">
        <f>IF(ISBLANK('3a. Príjmy a výdavky VS'!I45),"",'3a. Príjmy a výdavky VS'!I45/'1. Základné ukazovatele'!L$17*100)</f>
        <v/>
      </c>
      <c r="J38" s="174" t="str">
        <f>IF(ISBLANK('3a. Príjmy a výdavky VS'!J45),"",'3a. Príjmy a výdavky VS'!J45/'1. Základné ukazovatele'!M$17*100)</f>
        <v/>
      </c>
      <c r="K38" s="174" t="str">
        <f>IF(ISBLANK('3a. Príjmy a výdavky VS'!K45),"",'3a. Príjmy a výdavky VS'!K45/'1. Základné ukazovatele'!N$17*100)</f>
        <v/>
      </c>
      <c r="L38" s="174" t="str">
        <f>IF(ISBLANK('3a. Príjmy a výdavky VS'!L45),"",'3a. Príjmy a výdavky VS'!L45/'1. Základné ukazovatele'!O$17*100)</f>
        <v/>
      </c>
      <c r="M38" s="174" t="str">
        <f>IF(ISBLANK('3a. Príjmy a výdavky VS'!M45),"",'3a. Príjmy a výdavky VS'!M45/'1. Základné ukazovatele'!P$17*100)</f>
        <v/>
      </c>
      <c r="N38" s="174" t="str">
        <f>IF(ISBLANK('3a. Príjmy a výdavky VS'!N45),"",'3a. Príjmy a výdavky VS'!N45/'1. Základné ukazovatele'!Q$17*100)</f>
        <v/>
      </c>
      <c r="O38" s="174" t="str">
        <f>IF(ISBLANK('3a. Príjmy a výdavky VS'!O45),"",'3a. Príjmy a výdavky VS'!O45/'1. Základné ukazovatele'!R$17*100)</f>
        <v/>
      </c>
      <c r="P38" s="174" t="str">
        <f>IF(ISBLANK('3a. Príjmy a výdavky VS'!P45),"",'3a. Príjmy a výdavky VS'!P45/'1. Základné ukazovatele'!S$17*100)</f>
        <v/>
      </c>
      <c r="Q38" s="174">
        <f>IF(ISBLANK('3a. Príjmy a výdavky VS'!Q45),"",'3a. Príjmy a výdavky VS'!Q45/'1. Základné ukazovatele'!T$17*100)</f>
        <v>2.0039264123126479</v>
      </c>
      <c r="R38" s="174">
        <f>IF(ISBLANK('3a. Príjmy a výdavky VS'!R45),"",'3a. Príjmy a výdavky VS'!R45/'1. Základné ukazovatele'!U$17*100)</f>
        <v>2.3849435876300249</v>
      </c>
      <c r="S38" s="174">
        <f>IF(ISBLANK('3a. Príjmy a výdavky VS'!S45),"",'3a. Príjmy a výdavky VS'!S45/'1. Základné ukazovatele'!V$17*100)</f>
        <v>2.3461551333033595</v>
      </c>
      <c r="T38" s="174">
        <f>IF(ISBLANK('3a. Príjmy a výdavky VS'!T45),"",'3a. Príjmy a výdavky VS'!T45/'1. Základné ukazovatele'!W$17*100)</f>
        <v>2.4130323400275029</v>
      </c>
      <c r="U38" s="174">
        <f>IF(ISBLANK('3a. Príjmy a výdavky VS'!U45),"",'3a. Príjmy a výdavky VS'!U45/'1. Základné ukazovatele'!X$17*100)</f>
        <v>2.2920493817783298</v>
      </c>
      <c r="V38" s="174">
        <f>IF(ISBLANK('3a. Príjmy a výdavky VS'!V45),"",'3a. Príjmy a výdavky VS'!V45/'1. Základné ukazovatele'!Y$17*100)</f>
        <v>2.4661554311406206</v>
      </c>
      <c r="W38" s="174">
        <f>IF(ISBLANK('3a. Príjmy a výdavky VS'!W45),"",'3a. Príjmy a výdavky VS'!W45/'1. Základné ukazovatele'!Z$17*100)</f>
        <v>2.5458535075356932</v>
      </c>
      <c r="X38" s="174">
        <f>IF(ISBLANK('3a. Príjmy a výdavky VS'!X45),"",'3a. Príjmy a výdavky VS'!X45/'1. Základné ukazovatele'!AA$17*100)</f>
        <v>2.5647112395071678</v>
      </c>
      <c r="Y38" s="174">
        <f>IF(ISBLANK('3a. Príjmy a výdavky VS'!Y45),"",'3a. Príjmy a výdavky VS'!Y45/'1. Základné ukazovatele'!AB$17*100)</f>
        <v>2.6775057092730354</v>
      </c>
      <c r="Z38" s="174">
        <f>IF(ISBLANK('3a. Príjmy a výdavky VS'!Z45),"",'3a. Príjmy a výdavky VS'!Z45/'1. Základné ukazovatele'!AC$17*100)</f>
        <v>2.6766010988648827</v>
      </c>
      <c r="AA38" s="174">
        <f>IF(ISBLANK('3a. Príjmy a výdavky VS'!AA45),"",'3a. Príjmy a výdavky VS'!AA45/'1. Základné ukazovatele'!AD$17*100)</f>
        <v>2.4852745860190812</v>
      </c>
      <c r="AB38" s="174">
        <f>IF(ISBLANK('3a. Príjmy a výdavky VS'!AB45),"",'3a. Príjmy a výdavky VS'!AB45/'1. Základné ukazovatele'!AE$17*100)</f>
        <v>2.8564996430365688</v>
      </c>
      <c r="AC38" s="174">
        <f>IF(ISBLANK('3a. Príjmy a výdavky VS'!AC45),"",'3a. Príjmy a výdavky VS'!AC45/'1. Základné ukazovatele'!AF$17*100)</f>
        <v>3.0487253049704939</v>
      </c>
      <c r="AD38" s="174">
        <f>IF(ISBLANK('3a. Príjmy a výdavky VS'!AD45),"",'3a. Príjmy a výdavky VS'!AD45/'1. Základné ukazovatele'!AG$17*100)</f>
        <v>3.1958022754021189</v>
      </c>
      <c r="AE38" s="174">
        <f>IF(ISBLANK('3a. Príjmy a výdavky VS'!AE45),"",'3a. Príjmy a výdavky VS'!AE45/'1. Základné ukazovatele'!AH$17*100)</f>
        <v>3.0839551052515879</v>
      </c>
      <c r="AF38" s="172">
        <f>IF(ISBLANK('3a. Príjmy a výdavky VS'!AF45),"",'3a. Príjmy a výdavky VS'!AF45/'1. Základné ukazovatele'!AI$17*100)</f>
        <v>3.0968248170134944</v>
      </c>
      <c r="AG38" s="340">
        <f>IF(ISBLANK('3a. Príjmy a výdavky VS'!AG45),"",'3a. Príjmy a výdavky VS'!AG45/'1. Základné ukazovatele'!AJ$17*100)</f>
        <v>2.9241211333715995</v>
      </c>
      <c r="AH38" s="340">
        <f>IF(ISBLANK('3a. Príjmy a výdavky VS'!AH45),"",'3a. Príjmy a výdavky VS'!AH45/'1. Základné ukazovatele'!AK$17*100)</f>
        <v>3.0411982478999575</v>
      </c>
      <c r="AI38" s="340">
        <f>IF(ISBLANK('3a. Príjmy a výdavky VS'!AI45),"",'3a. Príjmy a výdavky VS'!AI45/'1. Základné ukazovatele'!AL$17*100)</f>
        <v>2.8983963397863879</v>
      </c>
      <c r="AJ38" s="340">
        <f>IF(ISBLANK('3a. Príjmy a výdavky VS'!AJ45),"",'3a. Príjmy a výdavky VS'!AJ45/'1. Základné ukazovatele'!AM$17*100)</f>
        <v>2.8859167573570885</v>
      </c>
    </row>
    <row r="39" spans="1:36" s="132" customFormat="1" ht="16.5" customHeight="1">
      <c r="A39" s="137" t="s">
        <v>205</v>
      </c>
      <c r="B39" s="138" t="s">
        <v>206</v>
      </c>
      <c r="C39" s="105" t="s">
        <v>207</v>
      </c>
      <c r="D39" s="173">
        <f>IF(ISBLANK('3a. Príjmy a výdavky VS'!D46),"",'3a. Príjmy a výdavky VS'!D46/'1. Základné ukazovatele'!G$17*100)</f>
        <v>10.069310247094897</v>
      </c>
      <c r="E39" s="173">
        <f>IF(ISBLANK('3a. Príjmy a výdavky VS'!E46),"",'3a. Príjmy a výdavky VS'!E46/'1. Základné ukazovatele'!H$17*100)</f>
        <v>11.241710124391689</v>
      </c>
      <c r="F39" s="173">
        <f>IF(ISBLANK('3a. Príjmy a výdavky VS'!F46),"",'3a. Príjmy a výdavky VS'!F46/'1. Základné ukazovatele'!I$17*100)</f>
        <v>9.5867777102914395</v>
      </c>
      <c r="G39" s="173">
        <f>IF(ISBLANK('3a. Príjmy a výdavky VS'!G46),"",'3a. Príjmy a výdavky VS'!G46/'1. Základné ukazovatele'!J$17*100)</f>
        <v>9.273790630694176</v>
      </c>
      <c r="H39" s="173">
        <f>IF(ISBLANK('3a. Príjmy a výdavky VS'!H46),"",'3a. Príjmy a výdavky VS'!H46/'1. Základné ukazovatele'!K$17*100)</f>
        <v>8.1593898756206169</v>
      </c>
      <c r="I39" s="173">
        <f>IF(ISBLANK('3a. Príjmy a výdavky VS'!I46),"",'3a. Príjmy a výdavky VS'!I46/'1. Základné ukazovatele'!L$17*100)</f>
        <v>8.6415779262001209</v>
      </c>
      <c r="J39" s="173">
        <f>IF(ISBLANK('3a. Príjmy a výdavky VS'!J46),"",'3a. Príjmy a výdavky VS'!J46/'1. Základné ukazovatele'!M$17*100)</f>
        <v>8.8083856669445701</v>
      </c>
      <c r="K39" s="173">
        <f>IF(ISBLANK('3a. Príjmy a výdavky VS'!K46),"",'3a. Príjmy a výdavky VS'!K46/'1. Základné ukazovatele'!N$17*100)</f>
        <v>7.868731535381726</v>
      </c>
      <c r="L39" s="173">
        <f>IF(ISBLANK('3a. Príjmy a výdavky VS'!L46),"",'3a. Príjmy a výdavky VS'!L46/'1. Základné ukazovatele'!O$17*100)</f>
        <v>7.7118442994108429</v>
      </c>
      <c r="M39" s="173">
        <f>IF(ISBLANK('3a. Príjmy a výdavky VS'!M46),"",'3a. Príjmy a výdavky VS'!M46/'1. Základné ukazovatele'!P$17*100)</f>
        <v>6.8745414950582546</v>
      </c>
      <c r="N39" s="173">
        <f>IF(ISBLANK('3a. Príjmy a výdavky VS'!N46),"",'3a. Príjmy a výdavky VS'!N46/'1. Základné ukazovatele'!Q$17*100)</f>
        <v>6.6817534282881885</v>
      </c>
      <c r="O39" s="173">
        <f>IF(ISBLANK('3a. Príjmy a výdavky VS'!O46),"",'3a. Príjmy a výdavky VS'!O46/'1. Základné ukazovatele'!R$17*100)</f>
        <v>7.3074223547990869</v>
      </c>
      <c r="P39" s="173">
        <f>IF(ISBLANK('3a. Príjmy a výdavky VS'!P46),"",'3a. Príjmy a výdavky VS'!P46/'1. Základné ukazovatele'!S$17*100)</f>
        <v>5.8066141776994655</v>
      </c>
      <c r="Q39" s="173">
        <f>IF(ISBLANK('3a. Príjmy a výdavky VS'!Q46),"",'3a. Príjmy a výdavky VS'!Q46/'1. Základné ukazovatele'!T$17*100)</f>
        <v>5.0651082109546008</v>
      </c>
      <c r="R39" s="173">
        <f>IF(ISBLANK('3a. Príjmy a výdavky VS'!R46),"",'3a. Príjmy a výdavky VS'!R46/'1. Základné ukazovatele'!U$17*100)</f>
        <v>6.0889484209688227</v>
      </c>
      <c r="S39" s="173">
        <f>IF(ISBLANK('3a. Príjmy a výdavky VS'!S46),"",'3a. Príjmy a výdavky VS'!S46/'1. Základné ukazovatele'!V$17*100)</f>
        <v>5.9247264891228602</v>
      </c>
      <c r="T39" s="173">
        <f>IF(ISBLANK('3a. Príjmy a výdavky VS'!T46),"",'3a. Príjmy a výdavky VS'!T46/'1. Základné ukazovatele'!W$17*100)</f>
        <v>5.870880014519158</v>
      </c>
      <c r="U39" s="173">
        <f>IF(ISBLANK('3a. Príjmy a výdavky VS'!U46),"",'3a. Príjmy a výdavky VS'!U46/'1. Základné ukazovatele'!X$17*100)</f>
        <v>5.8232466538989467</v>
      </c>
      <c r="V39" s="173">
        <f>IF(ISBLANK('3a. Príjmy a výdavky VS'!V46),"",'3a. Príjmy a výdavky VS'!V46/'1. Základné ukazovatele'!Y$17*100)</f>
        <v>5.7632762480456892</v>
      </c>
      <c r="W39" s="173">
        <f>IF(ISBLANK('3a. Príjmy a výdavky VS'!W46),"",'3a. Príjmy a výdavky VS'!W46/'1. Základné ukazovatele'!Z$17*100)</f>
        <v>5.7353658393230083</v>
      </c>
      <c r="X39" s="173">
        <f>IF(ISBLANK('3a. Príjmy a výdavky VS'!X46),"",'3a. Príjmy a výdavky VS'!X46/'1. Základné ukazovatele'!AA$17*100)</f>
        <v>5.885962653170151</v>
      </c>
      <c r="Y39" s="173">
        <f>IF(ISBLANK('3a. Príjmy a výdavky VS'!Y46),"",'3a. Príjmy a výdavky VS'!Y46/'1. Základné ukazovatele'!AB$17*100)</f>
        <v>5.5438670646005468</v>
      </c>
      <c r="Z39" s="173">
        <f>IF(ISBLANK('3a. Príjmy a výdavky VS'!Z46),"",'3a. Príjmy a výdavky VS'!Z46/'1. Základné ukazovatele'!AC$17*100)</f>
        <v>5.6937067151284593</v>
      </c>
      <c r="AA39" s="173">
        <f>IF(ISBLANK('3a. Príjmy a výdavky VS'!AA46),"",'3a. Príjmy a výdavky VS'!AA46/'1. Základné ukazovatele'!AD$17*100)</f>
        <v>5.4219863773166486</v>
      </c>
      <c r="AB39" s="173">
        <f>IF(ISBLANK('3a. Príjmy a výdavky VS'!AB46),"",'3a. Príjmy a výdavky VS'!AB46/'1. Základné ukazovatele'!AE$17*100)</f>
        <v>5.3860969354028398</v>
      </c>
      <c r="AC39" s="173">
        <f>IF(ISBLANK('3a. Príjmy a výdavky VS'!AC46),"",'3a. Príjmy a výdavky VS'!AC46/'1. Základné ukazovatele'!AF$17*100)</f>
        <v>5.4651136655195147</v>
      </c>
      <c r="AD39" s="173">
        <f>IF(ISBLANK('3a. Príjmy a výdavky VS'!AD46),"",'3a. Príjmy a výdavky VS'!AD46/'1. Základné ukazovatele'!AG$17*100)</f>
        <v>5.6068860337387214</v>
      </c>
      <c r="AE39" s="173">
        <f>IF(ISBLANK('3a. Príjmy a výdavky VS'!AE46),"",'3a. Príjmy a výdavky VS'!AE46/'1. Základné ukazovatele'!AH$17*100)</f>
        <v>5.9931527878454256</v>
      </c>
      <c r="AF39" s="171">
        <f>IF(ISBLANK('3a. Príjmy a výdavky VS'!AF46),"",'3a. Príjmy a výdavky VS'!AF46/'1. Základné ukazovatele'!AI$17*100)</f>
        <v>5.4075361884950164</v>
      </c>
      <c r="AG39" s="339">
        <f>IF(ISBLANK('3a. Príjmy a výdavky VS'!AG46),"",'3a. Príjmy a výdavky VS'!AG46/'1. Základné ukazovatele'!AJ$17*100)</f>
        <v>5.8776686092327184</v>
      </c>
      <c r="AH39" s="339">
        <f>IF(ISBLANK('3a. Príjmy a výdavky VS'!AH46),"",'3a. Príjmy a výdavky VS'!AH46/'1. Základné ukazovatele'!AK$17*100)</f>
        <v>5.8384330561608406</v>
      </c>
      <c r="AI39" s="339">
        <f>IF(ISBLANK('3a. Príjmy a výdavky VS'!AI46),"",'3a. Príjmy a výdavky VS'!AI46/'1. Základné ukazovatele'!AL$17*100)</f>
        <v>5.5693868014062353</v>
      </c>
      <c r="AJ39" s="339">
        <f>IF(ISBLANK('3a. Príjmy a výdavky VS'!AJ46),"",'3a. Príjmy a výdavky VS'!AJ46/'1. Základné ukazovatele'!AM$17*100)</f>
        <v>5.4316932508571121</v>
      </c>
    </row>
    <row r="40" spans="1:36" s="132" customFormat="1" ht="16.5" customHeight="1">
      <c r="A40" s="137" t="s">
        <v>208</v>
      </c>
      <c r="B40" s="138" t="s">
        <v>209</v>
      </c>
      <c r="C40" s="105" t="s">
        <v>210</v>
      </c>
      <c r="D40" s="172">
        <f>IF(ISBLANK('3a. Príjmy a výdavky VS'!D47),"",'3a. Príjmy a výdavky VS'!D47/'1. Základné ukazovatele'!G$17*100)</f>
        <v>9.6622091675040572E-2</v>
      </c>
      <c r="E40" s="172">
        <f>IF(ISBLANK('3a. Príjmy a výdavky VS'!E47),"",'3a. Príjmy a výdavky VS'!E47/'1. Základné ukazovatele'!H$17*100)</f>
        <v>0.19280131011974588</v>
      </c>
      <c r="F40" s="172">
        <f>IF(ISBLANK('3a. Príjmy a výdavky VS'!F47),"",'3a. Príjmy a výdavky VS'!F47/'1. Základné ukazovatele'!I$17*100)</f>
        <v>0.32993957113003014</v>
      </c>
      <c r="G40" s="172">
        <f>IF(ISBLANK('3a. Príjmy a výdavky VS'!G47),"",'3a. Príjmy a výdavky VS'!G47/'1. Základné ukazovatele'!J$17*100)</f>
        <v>0.17388663570994731</v>
      </c>
      <c r="H40" s="172">
        <f>IF(ISBLANK('3a. Príjmy a výdavky VS'!H47),"",'3a. Príjmy a výdavky VS'!H47/'1. Základné ukazovatele'!K$17*100)</f>
        <v>0.18836054665506474</v>
      </c>
      <c r="I40" s="172">
        <f>IF(ISBLANK('3a. Príjmy a výdavky VS'!I47),"",'3a. Príjmy a výdavky VS'!I47/'1. Základné ukazovatele'!L$17*100)</f>
        <v>0.16451633092817611</v>
      </c>
      <c r="J40" s="172">
        <f>IF(ISBLANK('3a. Príjmy a výdavky VS'!J47),"",'3a. Príjmy a výdavky VS'!J47/'1. Základné ukazovatele'!M$17*100)</f>
        <v>0.18559404758413525</v>
      </c>
      <c r="K40" s="172">
        <f>IF(ISBLANK('3a. Príjmy a výdavky VS'!K47),"",'3a. Príjmy a výdavky VS'!K47/'1. Základné ukazovatele'!N$17*100)</f>
        <v>0.14296414869792362</v>
      </c>
      <c r="L40" s="172">
        <f>IF(ISBLANK('3a. Príjmy a výdavky VS'!L47),"",'3a. Príjmy a výdavky VS'!L47/'1. Základné ukazovatele'!O$17*100)</f>
        <v>0.42173365280827158</v>
      </c>
      <c r="M40" s="172">
        <f>IF(ISBLANK('3a. Príjmy a výdavky VS'!M47),"",'3a. Príjmy a výdavky VS'!M47/'1. Základné ukazovatele'!P$17*100)</f>
        <v>0.13776809903129097</v>
      </c>
      <c r="N40" s="172">
        <f>IF(ISBLANK('3a. Príjmy a výdavky VS'!N47),"",'3a. Príjmy a výdavky VS'!N47/'1. Základné ukazovatele'!Q$17*100)</f>
        <v>0.15953231038973287</v>
      </c>
      <c r="O40" s="172">
        <f>IF(ISBLANK('3a. Príjmy a výdavky VS'!O47),"",'3a. Príjmy a výdavky VS'!O47/'1. Základné ukazovatele'!R$17*100)</f>
        <v>0.16472188103175994</v>
      </c>
      <c r="P40" s="172">
        <f>IF(ISBLANK('3a. Príjmy a výdavky VS'!P47),"",'3a. Príjmy a výdavky VS'!P47/'1. Základné ukazovatele'!S$17*100)</f>
        <v>0.24328050721590216</v>
      </c>
      <c r="Q40" s="172">
        <f>IF(ISBLANK('3a. Príjmy a výdavky VS'!Q47),"",'3a. Príjmy a výdavky VS'!Q47/'1. Základné ukazovatele'!T$17*100)</f>
        <v>0.12382729840430848</v>
      </c>
      <c r="R40" s="172">
        <f>IF(ISBLANK('3a. Príjmy a výdavky VS'!R47),"",'3a. Príjmy a výdavky VS'!R47/'1. Základné ukazovatele'!U$17*100)</f>
        <v>0.1197578334902295</v>
      </c>
      <c r="S40" s="172">
        <f>IF(ISBLANK('3a. Príjmy a výdavky VS'!S47),"",'3a. Príjmy a výdavky VS'!S47/'1. Základné ukazovatele'!V$17*100)</f>
        <v>0.1422154708432094</v>
      </c>
      <c r="T40" s="172">
        <f>IF(ISBLANK('3a. Príjmy a výdavky VS'!T47),"",'3a. Príjmy a výdavky VS'!T47/'1. Základné ukazovatele'!W$17*100)</f>
        <v>0.14731081467830992</v>
      </c>
      <c r="U40" s="172">
        <f>IF(ISBLANK('3a. Príjmy a výdavky VS'!U47),"",'3a. Príjmy a výdavky VS'!U47/'1. Základné ukazovatele'!X$17*100)</f>
        <v>0.1344679604381534</v>
      </c>
      <c r="V40" s="172">
        <f>IF(ISBLANK('3a. Príjmy a výdavky VS'!V47),"",'3a. Príjmy a výdavky VS'!V47/'1. Základné ukazovatele'!Y$17*100)</f>
        <v>0.15626712324179054</v>
      </c>
      <c r="W40" s="172">
        <f>IF(ISBLANK('3a. Príjmy a výdavky VS'!W47),"",'3a. Príjmy a výdavky VS'!W47/'1. Základné ukazovatele'!Z$17*100)</f>
        <v>0.14457507154304403</v>
      </c>
      <c r="X40" s="172">
        <f>IF(ISBLANK('3a. Príjmy a výdavky VS'!X47),"",'3a. Príjmy a výdavky VS'!X47/'1. Základné ukazovatele'!AA$17*100)</f>
        <v>0.12899573630535369</v>
      </c>
      <c r="Y40" s="172">
        <f>IF(ISBLANK('3a. Príjmy a výdavky VS'!Y47),"",'3a. Príjmy a výdavky VS'!Y47/'1. Základné ukazovatele'!AB$17*100)</f>
        <v>0.16049918158918716</v>
      </c>
      <c r="Z40" s="172">
        <f>IF(ISBLANK('3a. Príjmy a výdavky VS'!Z47),"",'3a. Príjmy a výdavky VS'!Z47/'1. Základné ukazovatele'!AC$17*100)</f>
        <v>0.10479235031850133</v>
      </c>
      <c r="AA40" s="172">
        <f>IF(ISBLANK('3a. Príjmy a výdavky VS'!AA47),"",'3a. Príjmy a výdavky VS'!AA47/'1. Základné ukazovatele'!AD$17*100)</f>
        <v>0.16792189277536976</v>
      </c>
      <c r="AB40" s="172">
        <f>IF(ISBLANK('3a. Príjmy a výdavky VS'!AB47),"",'3a. Príjmy a výdavky VS'!AB47/'1. Základné ukazovatele'!AE$17*100)</f>
        <v>0.16815991961712368</v>
      </c>
      <c r="AC40" s="172">
        <f>IF(ISBLANK('3a. Príjmy a výdavky VS'!AC47),"",'3a. Príjmy a výdavky VS'!AC47/'1. Základné ukazovatele'!AF$17*100)</f>
        <v>0.16932462261690448</v>
      </c>
      <c r="AD40" s="172">
        <f>IF(ISBLANK('3a. Príjmy a výdavky VS'!AD47),"",'3a. Príjmy a výdavky VS'!AD47/'1. Základné ukazovatele'!AG$17*100)</f>
        <v>0.17045606120047077</v>
      </c>
      <c r="AE40" s="172">
        <f>IF(ISBLANK('3a. Príjmy a výdavky VS'!AE47),"",'3a. Príjmy a výdavky VS'!AE47/'1. Základné ukazovatele'!AH$17*100)</f>
        <v>0.12094440296270456</v>
      </c>
      <c r="AF40" s="172">
        <f>IF(ISBLANK('3a. Príjmy a výdavky VS'!AF47),"",'3a. Príjmy a výdavky VS'!AF47/'1. Základné ukazovatele'!AI$17*100)</f>
        <v>8.3644581915393007E-2</v>
      </c>
      <c r="AG40" s="340">
        <f>IF(ISBLANK('3a. Príjmy a výdavky VS'!AG47),"",'3a. Príjmy a výdavky VS'!AG47/'1. Základné ukazovatele'!AJ$17*100)</f>
        <v>0.11562187342448611</v>
      </c>
      <c r="AH40" s="340">
        <f>IF(ISBLANK('3a. Príjmy a výdavky VS'!AH47),"",'3a. Príjmy a výdavky VS'!AH47/'1. Základné ukazovatele'!AK$17*100)</f>
        <v>0.11531813409706851</v>
      </c>
      <c r="AI40" s="340">
        <f>IF(ISBLANK('3a. Príjmy a výdavky VS'!AI47),"",'3a. Príjmy a výdavky VS'!AI47/'1. Základné ukazovatele'!AL$17*100)</f>
        <v>0.11141307645109216</v>
      </c>
      <c r="AJ40" s="340">
        <f>IF(ISBLANK('3a. Príjmy a výdavky VS'!AJ47),"",'3a. Príjmy a výdavky VS'!AJ47/'1. Základné ukazovatele'!AM$17*100)</f>
        <v>0.11266036030823363</v>
      </c>
    </row>
    <row r="41" spans="1:36" s="132" customFormat="1" ht="16.5" customHeight="1">
      <c r="A41" s="145" t="s">
        <v>211</v>
      </c>
      <c r="B41" s="145" t="s">
        <v>212</v>
      </c>
      <c r="C41" s="130" t="s">
        <v>213</v>
      </c>
      <c r="D41" s="172">
        <f>IF(ISBLANK('3a. Príjmy a výdavky VS'!D48),"",'3a. Príjmy a výdavky VS'!D48/'1. Základné ukazovatele'!G$17*100)</f>
        <v>8.0518409729200491E-2</v>
      </c>
      <c r="E41" s="172">
        <f>IF(ISBLANK('3a. Príjmy a výdavky VS'!E48),"",'3a. Príjmy a výdavky VS'!E48/'1. Základné ukazovatele'!H$17*100)</f>
        <v>0.13472862634873808</v>
      </c>
      <c r="F41" s="172">
        <f>IF(ISBLANK('3a. Príjmy a výdavky VS'!F48),"",'3a. Príjmy a výdavky VS'!F48/'1. Základné ukazovatele'!I$17*100)</f>
        <v>0.12044595888366155</v>
      </c>
      <c r="G41" s="172">
        <f>IF(ISBLANK('3a. Príjmy a výdavky VS'!G48),"",'3a. Príjmy a výdavky VS'!G48/'1. Základné ukazovatele'!J$17*100)</f>
        <v>0.12931287838711575</v>
      </c>
      <c r="H41" s="172">
        <f>IF(ISBLANK('3a. Príjmy a výdavky VS'!H48),"",'3a. Príjmy a výdavky VS'!H48/'1. Základné ukazovatele'!K$17*100)</f>
        <v>0.15048369759942673</v>
      </c>
      <c r="I41" s="172">
        <f>IF(ISBLANK('3a. Príjmy a výdavky VS'!I48),"",'3a. Príjmy a výdavky VS'!I48/'1. Základné ukazovatele'!L$17*100)</f>
        <v>0.14261062382089179</v>
      </c>
      <c r="J41" s="172">
        <f>IF(ISBLANK('3a. Príjmy a výdavky VS'!J48),"",'3a. Príjmy a výdavky VS'!J48/'1. Základné ukazovatele'!M$17*100)</f>
        <v>0.17344455011248758</v>
      </c>
      <c r="K41" s="172">
        <f>IF(ISBLANK('3a. Príjmy a výdavky VS'!K48),"",'3a. Príjmy a výdavky VS'!K48/'1. Základné ukazovatele'!N$17*100)</f>
        <v>0.13650034410253875</v>
      </c>
      <c r="L41" s="172">
        <f>IF(ISBLANK('3a. Príjmy a výdavky VS'!L48),"",'3a. Príjmy a výdavky VS'!L48/'1. Základné ukazovatele'!O$17*100)</f>
        <v>0.4076981429683767</v>
      </c>
      <c r="M41" s="172">
        <f>IF(ISBLANK('3a. Príjmy a výdavky VS'!M48),"",'3a. Príjmy a výdavky VS'!M48/'1. Základné ukazovatele'!P$17*100)</f>
        <v>0.13170283680978759</v>
      </c>
      <c r="N41" s="172">
        <f>IF(ISBLANK('3a. Príjmy a výdavky VS'!N48),"",'3a. Príjmy a výdavky VS'!N48/'1. Základné ukazovatele'!Q$17*100)</f>
        <v>0.15061277226890116</v>
      </c>
      <c r="O41" s="172">
        <f>IF(ISBLANK('3a. Príjmy a výdavky VS'!O48),"",'3a. Príjmy a výdavky VS'!O48/'1. Základné ukazovatele'!R$17*100)</f>
        <v>0.15704509563081243</v>
      </c>
      <c r="P41" s="172">
        <f>IF(ISBLANK('3a. Príjmy a výdavky VS'!P48),"",'3a. Príjmy a výdavky VS'!P48/'1. Základné ukazovatele'!S$17*100)</f>
        <v>0.21346932908878941</v>
      </c>
      <c r="Q41" s="172">
        <f>IF(ISBLANK('3a. Príjmy a výdavky VS'!Q48),"",'3a. Príjmy a výdavky VS'!Q48/'1. Základné ukazovatele'!T$17*100)</f>
        <v>9.4686477339121555E-2</v>
      </c>
      <c r="R41" s="172">
        <f>IF(ISBLANK('3a. Príjmy a výdavky VS'!R48),"",'3a. Príjmy a výdavky VS'!R48/'1. Základné ukazovatele'!U$17*100)</f>
        <v>0.10608679090345656</v>
      </c>
      <c r="S41" s="172">
        <f>IF(ISBLANK('3a. Príjmy a výdavky VS'!S48),"",'3a. Príjmy a výdavky VS'!S48/'1. Základné ukazovatele'!V$17*100)</f>
        <v>0.11034285074068739</v>
      </c>
      <c r="T41" s="172">
        <f>IF(ISBLANK('3a. Príjmy a výdavky VS'!T48),"",'3a. Príjmy a výdavky VS'!T48/'1. Základné ukazovatele'!W$17*100)</f>
        <v>0.1101417711976211</v>
      </c>
      <c r="U41" s="172">
        <f>IF(ISBLANK('3a. Príjmy a výdavky VS'!U48),"",'3a. Príjmy a výdavky VS'!U48/'1. Základné ukazovatele'!X$17*100)</f>
        <v>0.121798349600421</v>
      </c>
      <c r="V41" s="172">
        <f>IF(ISBLANK('3a. Príjmy a výdavky VS'!V48),"",'3a. Príjmy a výdavky VS'!V48/'1. Základné ukazovatele'!Y$17*100)</f>
        <v>0.12552868532354805</v>
      </c>
      <c r="W41" s="172">
        <f>IF(ISBLANK('3a. Príjmy a výdavky VS'!W48),"",'3a. Príjmy a výdavky VS'!W48/'1. Základné ukazovatele'!Z$17*100)</f>
        <v>0.10538476508673328</v>
      </c>
      <c r="X41" s="172">
        <f>IF(ISBLANK('3a. Príjmy a výdavky VS'!X48),"",'3a. Príjmy a výdavky VS'!X48/'1. Základné ukazovatele'!AA$17*100)</f>
        <v>0.12795189626792972</v>
      </c>
      <c r="Y41" s="172">
        <f>IF(ISBLANK('3a. Príjmy a výdavky VS'!Y48),"",'3a. Príjmy a výdavky VS'!Y48/'1. Základné ukazovatele'!AB$17*100)</f>
        <v>0.13260705499524636</v>
      </c>
      <c r="Z41" s="172">
        <f>IF(ISBLANK('3a. Príjmy a výdavky VS'!Z48),"",'3a. Príjmy a výdavky VS'!Z48/'1. Základné ukazovatele'!AC$17*100)</f>
        <v>7.482074001534833E-2</v>
      </c>
      <c r="AA41" s="172">
        <f>IF(ISBLANK('3a. Príjmy a výdavky VS'!AA48),"",'3a. Príjmy a výdavky VS'!AA48/'1. Základné ukazovatele'!AD$17*100)</f>
        <v>0.13892412039093491</v>
      </c>
      <c r="AB41" s="172">
        <f>IF(ISBLANK('3a. Príjmy a výdavky VS'!AB48),"",'3a. Príjmy a výdavky VS'!AB48/'1. Základné ukazovatele'!AE$17*100)</f>
        <v>0.14232740157063911</v>
      </c>
      <c r="AC41" s="172">
        <f>IF(ISBLANK('3a. Príjmy a výdavky VS'!AC48),"",'3a. Príjmy a výdavky VS'!AC48/'1. Základné ukazovatele'!AF$17*100)</f>
        <v>0.14270265456326614</v>
      </c>
      <c r="AD41" s="172">
        <f>IF(ISBLANK('3a. Príjmy a výdavky VS'!AD48),"",'3a. Príjmy a výdavky VS'!AD48/'1. Základné ukazovatele'!AG$17*100)</f>
        <v>0.14497449980384466</v>
      </c>
      <c r="AE41" s="172">
        <f>IF(ISBLANK('3a. Príjmy a výdavky VS'!AE48),"",'3a. Príjmy a výdavky VS'!AE48/'1. Základné ukazovatele'!AH$17*100)</f>
        <v>0.10951542666543129</v>
      </c>
      <c r="AF41" s="172">
        <f>IF(ISBLANK('3a. Príjmy a výdavky VS'!AF48),"",'3a. Príjmy a výdavky VS'!AF48/'1. Základné ukazovatele'!AI$17*100)</f>
        <v>7.8581080696296504E-2</v>
      </c>
      <c r="AG41" s="340">
        <f>IF(ISBLANK('3a. Príjmy a výdavky VS'!AG48),"",'3a. Príjmy a výdavky VS'!AG48/'1. Základné ukazovatele'!AJ$17*100)</f>
        <v>0.11562187342448611</v>
      </c>
      <c r="AH41" s="340">
        <f>IF(ISBLANK('3a. Príjmy a výdavky VS'!AH48),"",'3a. Príjmy a výdavky VS'!AH48/'1. Základné ukazovatele'!AK$17*100)</f>
        <v>0.11531813409706851</v>
      </c>
      <c r="AI41" s="340">
        <f>IF(ISBLANK('3a. Príjmy a výdavky VS'!AI48),"",'3a. Príjmy a výdavky VS'!AI48/'1. Základné ukazovatele'!AL$17*100)</f>
        <v>0.11141307645109216</v>
      </c>
      <c r="AJ41" s="340">
        <f>IF(ISBLANK('3a. Príjmy a výdavky VS'!AJ48),"",'3a. Príjmy a výdavky VS'!AJ48/'1. Základné ukazovatele'!AM$17*100)</f>
        <v>0.11266036030823363</v>
      </c>
    </row>
    <row r="42" spans="1:36" s="132" customFormat="1" ht="16.5" customHeight="1">
      <c r="A42" s="145" t="s">
        <v>214</v>
      </c>
      <c r="B42" s="145" t="s">
        <v>215</v>
      </c>
      <c r="C42" s="130" t="s">
        <v>120</v>
      </c>
      <c r="D42" s="172">
        <f>IF(ISBLANK('3a. Príjmy a výdavky VS'!D49),"",'3a. Príjmy a výdavky VS'!D49/'1. Základné ukazovatele'!G$17*100)</f>
        <v>1.6103681945840095E-2</v>
      </c>
      <c r="E42" s="172">
        <f>IF(ISBLANK('3a. Príjmy a výdavky VS'!E49),"",'3a. Príjmy a výdavky VS'!E49/'1. Základné ukazovatele'!H$17*100)</f>
        <v>5.8072683771007799E-2</v>
      </c>
      <c r="F42" s="172">
        <f>IF(ISBLANK('3a. Príjmy a výdavky VS'!F49),"",'3a. Príjmy a výdavky VS'!F49/'1. Základné ukazovatele'!I$17*100)</f>
        <v>0.20949361224636862</v>
      </c>
      <c r="G42" s="172">
        <f>IF(ISBLANK('3a. Príjmy a výdavky VS'!G49),"",'3a. Príjmy a výdavky VS'!G49/'1. Základné ukazovatele'!J$17*100)</f>
        <v>4.4573757322831559E-2</v>
      </c>
      <c r="H42" s="172">
        <f>IF(ISBLANK('3a. Príjmy a výdavky VS'!H49),"",'3a. Príjmy a výdavky VS'!H49/'1. Základné ukazovatele'!K$17*100)</f>
        <v>3.7876849055638019E-2</v>
      </c>
      <c r="I42" s="172">
        <f>IF(ISBLANK('3a. Príjmy a výdavky VS'!I49),"",'3a. Príjmy a výdavky VS'!I49/'1. Základné ukazovatele'!L$17*100)</f>
        <v>2.190570710728432E-2</v>
      </c>
      <c r="J42" s="172">
        <f>IF(ISBLANK('3a. Príjmy a výdavky VS'!J49),"",'3a. Príjmy a výdavky VS'!J49/'1. Základné ukazovatele'!M$17*100)</f>
        <v>1.2149497471647681E-2</v>
      </c>
      <c r="K42" s="172">
        <f>IF(ISBLANK('3a. Príjmy a výdavky VS'!K49),"",'3a. Príjmy a výdavky VS'!K49/'1. Základné ukazovatele'!N$17*100)</f>
        <v>6.4638045953848431E-3</v>
      </c>
      <c r="L42" s="172">
        <f>IF(ISBLANK('3a. Príjmy a výdavky VS'!L49),"",'3a. Príjmy a výdavky VS'!L49/'1. Základné ukazovatele'!O$17*100)</f>
        <v>1.4035509839894936E-2</v>
      </c>
      <c r="M42" s="172">
        <f>IF(ISBLANK('3a. Príjmy a výdavky VS'!M49),"",'3a. Príjmy a výdavky VS'!M49/'1. Základné ukazovatele'!P$17*100)</f>
        <v>6.0652622215033765E-3</v>
      </c>
      <c r="N42" s="172">
        <f>IF(ISBLANK('3a. Príjmy a výdavky VS'!N49),"",'3a. Príjmy a výdavky VS'!N49/'1. Základné ukazovatele'!Q$17*100)</f>
        <v>8.9195381208317104E-3</v>
      </c>
      <c r="O42" s="172">
        <f>IF(ISBLANK('3a. Príjmy a výdavky VS'!O49),"",'3a. Príjmy a výdavky VS'!O49/'1. Základné ukazovatele'!R$17*100)</f>
        <v>7.6767854009475349E-3</v>
      </c>
      <c r="P42" s="172">
        <f>IF(ISBLANK('3a. Príjmy a výdavky VS'!P49),"",'3a. Príjmy a výdavky VS'!P49/'1. Základné ukazovatele'!S$17*100)</f>
        <v>2.9811178127112738E-2</v>
      </c>
      <c r="Q42" s="172">
        <f>IF(ISBLANK('3a. Príjmy a výdavky VS'!Q49),"",'3a. Príjmy a výdavky VS'!Q49/'1. Základné ukazovatele'!T$17*100)</f>
        <v>2.9140821065186923E-2</v>
      </c>
      <c r="R42" s="172">
        <f>IF(ISBLANK('3a. Príjmy a výdavky VS'!R49),"",'3a. Príjmy a výdavky VS'!R49/'1. Základné ukazovatele'!U$17*100)</f>
        <v>1.3671042586772949E-2</v>
      </c>
      <c r="S42" s="172">
        <f>IF(ISBLANK('3a. Príjmy a výdavky VS'!S49),"",'3a. Príjmy a výdavky VS'!S49/'1. Základné ukazovatele'!V$17*100)</f>
        <v>3.1872620102522023E-2</v>
      </c>
      <c r="T42" s="172">
        <f>IF(ISBLANK('3a. Príjmy a výdavky VS'!T49),"",'3a. Príjmy a výdavky VS'!T49/'1. Základné ukazovatele'!W$17*100)</f>
        <v>3.7169043480688821E-2</v>
      </c>
      <c r="U42" s="172">
        <f>IF(ISBLANK('3a. Príjmy a výdavky VS'!U49),"",'3a. Príjmy a výdavky VS'!U49/'1. Základné ukazovatele'!X$17*100)</f>
        <v>1.2669610837732407E-2</v>
      </c>
      <c r="V42" s="172">
        <f>IF(ISBLANK('3a. Príjmy a výdavky VS'!V49),"",'3a. Príjmy a výdavky VS'!V49/'1. Základné ukazovatele'!Y$17*100)</f>
        <v>3.0738437918242507E-2</v>
      </c>
      <c r="W42" s="172">
        <f>IF(ISBLANK('3a. Príjmy a výdavky VS'!W49),"",'3a. Príjmy a výdavky VS'!W49/'1. Základné ukazovatele'!Z$17*100)</f>
        <v>3.919030645631074E-2</v>
      </c>
      <c r="X42" s="172">
        <f>IF(ISBLANK('3a. Príjmy a výdavky VS'!X49),"",'3a. Príjmy a výdavky VS'!X49/'1. Základné ukazovatele'!AA$17*100)</f>
        <v>1.043840037423967E-3</v>
      </c>
      <c r="Y42" s="172">
        <f>IF(ISBLANK('3a. Príjmy a výdavky VS'!Y49),"",'3a. Príjmy a výdavky VS'!Y49/'1. Základné ukazovatele'!AB$17*100)</f>
        <v>2.7892126593940813E-2</v>
      </c>
      <c r="Z42" s="172">
        <f>IF(ISBLANK('3a. Príjmy a výdavky VS'!Z49),"",'3a. Príjmy a výdavky VS'!Z49/'1. Základné ukazovatele'!AC$17*100)</f>
        <v>2.9971610303152998E-2</v>
      </c>
      <c r="AA42" s="172">
        <f>IF(ISBLANK('3a. Príjmy a výdavky VS'!AA49),"",'3a. Príjmy a výdavky VS'!AA49/'1. Základné ukazovatele'!AD$17*100)</f>
        <v>2.8997772384434829E-2</v>
      </c>
      <c r="AB42" s="172">
        <f>IF(ISBLANK('3a. Príjmy a výdavky VS'!AB49),"",'3a. Príjmy a výdavky VS'!AB49/'1. Základné ukazovatele'!AE$17*100)</f>
        <v>2.5832518046484572E-2</v>
      </c>
      <c r="AC42" s="172">
        <f>IF(ISBLANK('3a. Príjmy a výdavky VS'!AC49),"",'3a. Príjmy a výdavky VS'!AC49/'1. Základné ukazovatele'!AF$17*100)</f>
        <v>2.6621968053638333E-2</v>
      </c>
      <c r="AD42" s="172">
        <f>IF(ISBLANK('3a. Príjmy a výdavky VS'!AD49),"",'3a. Príjmy a výdavky VS'!AD49/'1. Základné ukazovatele'!AG$17*100)</f>
        <v>2.5481561396626128E-2</v>
      </c>
      <c r="AE42" s="172">
        <f>IF(ISBLANK('3a. Príjmy a výdavky VS'!AE49),"",'3a. Príjmy a výdavky VS'!AE49/'1. Základné ukazovatele'!AH$17*100)</f>
        <v>1.1428976297273288E-2</v>
      </c>
      <c r="AF42" s="172">
        <f>IF(ISBLANK('3a. Príjmy a výdavky VS'!AF49),"",'3a. Príjmy a výdavky VS'!AF49/'1. Základné ukazovatele'!AI$17*100)</f>
        <v>5.0635012190964942E-3</v>
      </c>
      <c r="AG42" s="340">
        <f>IF(ISBLANK('3a. Príjmy a výdavky VS'!AG49),"",'3a. Príjmy a výdavky VS'!AG49/'1. Základné ukazovatele'!AJ$17*100)</f>
        <v>0</v>
      </c>
      <c r="AH42" s="340">
        <f>IF(ISBLANK('3a. Príjmy a výdavky VS'!AH49),"",'3a. Príjmy a výdavky VS'!AH49/'1. Základné ukazovatele'!AK$17*100)</f>
        <v>0</v>
      </c>
      <c r="AI42" s="340">
        <f>IF(ISBLANK('3a. Príjmy a výdavky VS'!AI49),"",'3a. Príjmy a výdavky VS'!AI49/'1. Základné ukazovatele'!AL$17*100)</f>
        <v>0</v>
      </c>
      <c r="AJ42" s="340">
        <f>IF(ISBLANK('3a. Príjmy a výdavky VS'!AJ49),"",'3a. Príjmy a výdavky VS'!AJ49/'1. Základné ukazovatele'!AM$17*100)</f>
        <v>0</v>
      </c>
    </row>
    <row r="43" spans="1:36" s="132" customFormat="1" ht="16.5" customHeight="1">
      <c r="A43" s="137" t="s">
        <v>216</v>
      </c>
      <c r="B43" s="138" t="s">
        <v>217</v>
      </c>
      <c r="C43" s="105" t="s">
        <v>218</v>
      </c>
      <c r="D43" s="173">
        <f>IF(ISBLANK('3a. Príjmy a výdavky VS'!D50),"",'3a. Príjmy a výdavky VS'!D50/'1. Základné ukazovatele'!G$17*100)</f>
        <v>5.8804204993429696</v>
      </c>
      <c r="E43" s="173">
        <f>IF(ISBLANK('3a. Príjmy a výdavky VS'!E50),"",'3a. Príjmy a výdavky VS'!E50/'1. Základné ukazovatele'!H$17*100)</f>
        <v>4.8246785676953268</v>
      </c>
      <c r="F43" s="173">
        <f>IF(ISBLANK('3a. Príjmy a výdavky VS'!F50),"",'3a. Príjmy a výdavky VS'!F50/'1. Základné ukazovatele'!I$17*100)</f>
        <v>5.2342519482391214</v>
      </c>
      <c r="G43" s="173">
        <f>IF(ISBLANK('3a. Príjmy a výdavky VS'!G50),"",'3a. Príjmy a výdavky VS'!G50/'1. Základné ukazovatele'!J$17*100)</f>
        <v>3.5810850526068307</v>
      </c>
      <c r="H43" s="173">
        <f>IF(ISBLANK('3a. Príjmy a výdavky VS'!H50),"",'3a. Príjmy a výdavky VS'!H50/'1. Základné ukazovatele'!K$17*100)</f>
        <v>3.8368224394738193</v>
      </c>
      <c r="I43" s="173">
        <f>IF(ISBLANK('3a. Príjmy a výdavky VS'!I50),"",'3a. Príjmy a výdavky VS'!I50/'1. Základné ukazovatele'!L$17*100)</f>
        <v>3.4548429494916979</v>
      </c>
      <c r="J43" s="173">
        <f>IF(ISBLANK('3a. Príjmy a výdavky VS'!J50),"",'3a. Príjmy a výdavky VS'!J50/'1. Základné ukazovatele'!M$17*100)</f>
        <v>2.9820732070064895</v>
      </c>
      <c r="K43" s="173">
        <f>IF(ISBLANK('3a. Príjmy a výdavky VS'!K50),"",'3a. Príjmy a výdavky VS'!K50/'1. Základné ukazovatele'!N$17*100)</f>
        <v>2.1072002980954592</v>
      </c>
      <c r="L43" s="173">
        <f>IF(ISBLANK('3a. Príjmy a výdavky VS'!L50),"",'3a. Príjmy a výdavky VS'!L50/'1. Základné ukazovatele'!O$17*100)</f>
        <v>2.2486891836345957</v>
      </c>
      <c r="M43" s="173">
        <f>IF(ISBLANK('3a. Príjmy a výdavky VS'!M50),"",'3a. Príjmy a výdavky VS'!M50/'1. Základné ukazovatele'!P$17*100)</f>
        <v>2.4353471929388797</v>
      </c>
      <c r="N43" s="173">
        <f>IF(ISBLANK('3a. Príjmy a výdavky VS'!N50),"",'3a. Príjmy a výdavky VS'!N50/'1. Základné ukazovatele'!Q$17*100)</f>
        <v>1.1692240256678823</v>
      </c>
      <c r="O43" s="173">
        <f>IF(ISBLANK('3a. Príjmy a výdavky VS'!O50),"",'3a. Príjmy a výdavky VS'!O50/'1. Základné ukazovatele'!R$17*100)</f>
        <v>1.1460343919985962</v>
      </c>
      <c r="P43" s="173">
        <f>IF(ISBLANK('3a. Príjmy a výdavky VS'!P50),"",'3a. Príjmy a výdavky VS'!P50/'1. Základné ukazovatele'!S$17*100)</f>
        <v>0.9376325310932363</v>
      </c>
      <c r="Q43" s="173">
        <f>IF(ISBLANK('3a. Príjmy a výdavky VS'!Q50),"",'3a. Príjmy a výdavky VS'!Q50/'1. Základné ukazovatele'!T$17*100)</f>
        <v>1.3923612057143377</v>
      </c>
      <c r="R43" s="173">
        <f>IF(ISBLANK('3a. Príjmy a výdavky VS'!R50),"",'3a. Príjmy a výdavky VS'!R50/'1. Základné ukazovatele'!U$17*100)</f>
        <v>1.3702702829282913</v>
      </c>
      <c r="S43" s="173">
        <f>IF(ISBLANK('3a. Príjmy a výdavky VS'!S50),"",'3a. Príjmy a výdavky VS'!S50/'1. Základné ukazovatele'!V$17*100)</f>
        <v>1.138960549538971</v>
      </c>
      <c r="T43" s="173">
        <f>IF(ISBLANK('3a. Príjmy a výdavky VS'!T50),"",'3a. Príjmy a výdavky VS'!T50/'1. Základné ukazovatele'!W$17*100)</f>
        <v>1.2260158175053575</v>
      </c>
      <c r="U43" s="173">
        <f>IF(ISBLANK('3a. Príjmy a výdavky VS'!U50),"",'3a. Príjmy a výdavky VS'!U50/'1. Základné ukazovatele'!X$17*100)</f>
        <v>1.2103228641648445</v>
      </c>
      <c r="V43" s="173">
        <f>IF(ISBLANK('3a. Príjmy a výdavky VS'!V50),"",'3a. Príjmy a výdavky VS'!V50/'1. Základné ukazovatele'!Y$17*100)</f>
        <v>1.4463571119479868</v>
      </c>
      <c r="W43" s="173">
        <f>IF(ISBLANK('3a. Príjmy a výdavky VS'!W50),"",'3a. Príjmy a výdavky VS'!W50/'1. Základné ukazovatele'!Z$17*100)</f>
        <v>1.3934011909255597</v>
      </c>
      <c r="X43" s="173">
        <f>IF(ISBLANK('3a. Príjmy a výdavky VS'!X50),"",'3a. Príjmy a výdavky VS'!X50/'1. Základné ukazovatele'!AA$17*100)</f>
        <v>1.1819280061411137</v>
      </c>
      <c r="Y43" s="173">
        <f>IF(ISBLANK('3a. Príjmy a výdavky VS'!Y50),"",'3a. Príjmy a výdavky VS'!Y50/'1. Základné ukazovatele'!AB$17*100)</f>
        <v>1.0471860389896792</v>
      </c>
      <c r="Z43" s="173">
        <f>IF(ISBLANK('3a. Príjmy a výdavky VS'!Z50),"",'3a. Príjmy a výdavky VS'!Z50/'1. Základné ukazovatele'!AC$17*100)</f>
        <v>1.0319231077066493</v>
      </c>
      <c r="AA43" s="173">
        <f>IF(ISBLANK('3a. Príjmy a výdavky VS'!AA50),"",'3a. Príjmy a výdavky VS'!AA50/'1. Základné ukazovatele'!AD$17*100)</f>
        <v>0.97374493081763802</v>
      </c>
      <c r="AB43" s="173">
        <f>IF(ISBLANK('3a. Príjmy a výdavky VS'!AB50),"",'3a. Príjmy a výdavky VS'!AB50/'1. Základné ukazovatele'!AE$17*100)</f>
        <v>0.98162299373330875</v>
      </c>
      <c r="AC43" s="173">
        <f>IF(ISBLANK('3a. Príjmy a výdavky VS'!AC50),"",'3a. Príjmy a výdavky VS'!AC50/'1. Základné ukazovatele'!AF$17*100)</f>
        <v>1.3150393445334319</v>
      </c>
      <c r="AD43" s="173">
        <f>IF(ISBLANK('3a. Príjmy a výdavky VS'!AD50),"",'3a. Príjmy a výdavky VS'!AD50/'1. Základné ukazovatele'!AG$17*100)</f>
        <v>1.3428324833267948</v>
      </c>
      <c r="AE43" s="173">
        <f>IF(ISBLANK('3a. Príjmy a výdavky VS'!AE50),"",'3a. Príjmy a výdavky VS'!AE50/'1. Základné ukazovatele'!AH$17*100)</f>
        <v>1.0867682939014573</v>
      </c>
      <c r="AF43" s="171">
        <f>IF(ISBLANK('3a. Príjmy a výdavky VS'!AF50),"",'3a. Príjmy a výdavky VS'!AF50/'1. Základné ukazovatele'!AI$17*100)</f>
        <v>3.374071847372536</v>
      </c>
      <c r="AG43" s="339">
        <f>IF(ISBLANK('3a. Príjmy a výdavky VS'!AG50),"",'3a. Príjmy a výdavky VS'!AG50/'1. Základné ukazovatele'!AJ$17*100)</f>
        <v>1.7599308926524271</v>
      </c>
      <c r="AH43" s="339">
        <f>IF(ISBLANK('3a. Príjmy a výdavky VS'!AH50),"",'3a. Príjmy a výdavky VS'!AH50/'1. Základné ukazovatele'!AK$17*100)</f>
        <v>1.0568680490214766</v>
      </c>
      <c r="AI43" s="339">
        <f>IF(ISBLANK('3a. Príjmy a výdavky VS'!AI50),"",'3a. Príjmy a výdavky VS'!AI50/'1. Základné ukazovatele'!AL$17*100)</f>
        <v>0.74855785797871033</v>
      </c>
      <c r="AJ43" s="339">
        <f>IF(ISBLANK('3a. Príjmy a výdavky VS'!AJ50),"",'3a. Príjmy a výdavky VS'!AJ50/'1. Základné ukazovatele'!AM$17*100)</f>
        <v>0.66820670247250957</v>
      </c>
    </row>
    <row r="44" spans="1:36" s="132" customFormat="1" ht="16.5" customHeight="1">
      <c r="A44" s="131" t="s">
        <v>219</v>
      </c>
      <c r="B44" s="122" t="s">
        <v>220</v>
      </c>
      <c r="C44" s="134" t="s">
        <v>221</v>
      </c>
      <c r="D44" s="173" t="str">
        <f>IF(ISBLANK('3a. Príjmy a výdavky VS'!D51),"",'3a. Príjmy a výdavky VS'!D51/'1. Základné ukazovatele'!G$17*100)</f>
        <v/>
      </c>
      <c r="E44" s="173" t="str">
        <f>IF(ISBLANK('3a. Príjmy a výdavky VS'!E51),"",'3a. Príjmy a výdavky VS'!E51/'1. Základné ukazovatele'!H$17*100)</f>
        <v/>
      </c>
      <c r="F44" s="173" t="str">
        <f>IF(ISBLANK('3a. Príjmy a výdavky VS'!F51),"",'3a. Príjmy a výdavky VS'!F51/'1. Základné ukazovatele'!I$17*100)</f>
        <v/>
      </c>
      <c r="G44" s="173" t="str">
        <f>IF(ISBLANK('3a. Príjmy a výdavky VS'!G51),"",'3a. Príjmy a výdavky VS'!G51/'1. Základné ukazovatele'!J$17*100)</f>
        <v/>
      </c>
      <c r="H44" s="173" t="str">
        <f>IF(ISBLANK('3a. Príjmy a výdavky VS'!H51),"",'3a. Príjmy a výdavky VS'!H51/'1. Základné ukazovatele'!K$17*100)</f>
        <v/>
      </c>
      <c r="I44" s="173" t="str">
        <f>IF(ISBLANK('3a. Príjmy a výdavky VS'!I51),"",'3a. Príjmy a výdavky VS'!I51/'1. Základné ukazovatele'!L$17*100)</f>
        <v/>
      </c>
      <c r="J44" s="173" t="str">
        <f>IF(ISBLANK('3a. Príjmy a výdavky VS'!J51),"",'3a. Príjmy a výdavky VS'!J51/'1. Základné ukazovatele'!M$17*100)</f>
        <v/>
      </c>
      <c r="K44" s="173" t="str">
        <f>IF(ISBLANK('3a. Príjmy a výdavky VS'!K51),"",'3a. Príjmy a výdavky VS'!K51/'1. Základné ukazovatele'!N$17*100)</f>
        <v/>
      </c>
      <c r="L44" s="173" t="str">
        <f>IF(ISBLANK('3a. Príjmy a výdavky VS'!L51),"",'3a. Príjmy a výdavky VS'!L51/'1. Základné ukazovatele'!O$17*100)</f>
        <v/>
      </c>
      <c r="M44" s="173" t="str">
        <f>IF(ISBLANK('3a. Príjmy a výdavky VS'!M51),"",'3a. Príjmy a výdavky VS'!M51/'1. Základné ukazovatele'!P$17*100)</f>
        <v/>
      </c>
      <c r="N44" s="173" t="str">
        <f>IF(ISBLANK('3a. Príjmy a výdavky VS'!N51),"",'3a. Príjmy a výdavky VS'!N51/'1. Základné ukazovatele'!Q$17*100)</f>
        <v/>
      </c>
      <c r="O44" s="173" t="str">
        <f>IF(ISBLANK('3a. Príjmy a výdavky VS'!O51),"",'3a. Príjmy a výdavky VS'!O51/'1. Základné ukazovatele'!R$17*100)</f>
        <v/>
      </c>
      <c r="P44" s="173" t="str">
        <f>IF(ISBLANK('3a. Príjmy a výdavky VS'!P51),"",'3a. Príjmy a výdavky VS'!P51/'1. Základné ukazovatele'!S$17*100)</f>
        <v/>
      </c>
      <c r="Q44" s="173">
        <f>IF(ISBLANK('3a. Príjmy a výdavky VS'!Q51),"",'3a. Príjmy a výdavky VS'!Q51/'1. Základné ukazovatele'!T$17*100)</f>
        <v>0.49344588846809379</v>
      </c>
      <c r="R44" s="173">
        <f>IF(ISBLANK('3a. Príjmy a výdavky VS'!R51),"",'3a. Príjmy a výdavky VS'!R51/'1. Základné ukazovatele'!U$17*100)</f>
        <v>0.32864205972670402</v>
      </c>
      <c r="S44" s="173">
        <f>IF(ISBLANK('3a. Príjmy a výdavky VS'!S51),"",'3a. Príjmy a výdavky VS'!S51/'1. Základné ukazovatele'!V$17*100)</f>
        <v>0.28660913444119973</v>
      </c>
      <c r="T44" s="173">
        <f>IF(ISBLANK('3a. Príjmy a výdavky VS'!T51),"",'3a. Príjmy a výdavky VS'!T51/'1. Základné ukazovatele'!W$17*100)</f>
        <v>0.21148967953147796</v>
      </c>
      <c r="U44" s="173">
        <f>IF(ISBLANK('3a. Príjmy a výdavky VS'!U51),"",'3a. Príjmy a výdavky VS'!U51/'1. Základné ukazovatele'!X$17*100)</f>
        <v>0.16297153304868189</v>
      </c>
      <c r="V44" s="173">
        <f>IF(ISBLANK('3a. Príjmy a výdavky VS'!V51),"",'3a. Príjmy a výdavky VS'!V51/'1. Základné ukazovatele'!Y$17*100)</f>
        <v>0.18493034148014476</v>
      </c>
      <c r="W44" s="173">
        <f>IF(ISBLANK('3a. Príjmy a výdavky VS'!W51),"",'3a. Príjmy a výdavky VS'!W51/'1. Základné ukazovatele'!Z$17*100)</f>
        <v>0.11981092522037609</v>
      </c>
      <c r="X44" s="173">
        <f>IF(ISBLANK('3a. Príjmy a výdavky VS'!X51),"",'3a. Príjmy a výdavky VS'!X51/'1. Základné ukazovatele'!AA$17*100)</f>
        <v>8.5329879578930595E-2</v>
      </c>
      <c r="Y44" s="173">
        <f>IF(ISBLANK('3a. Príjmy a výdavky VS'!Y51),"",'3a. Príjmy a výdavky VS'!Y51/'1. Základné ukazovatele'!AB$17*100)</f>
        <v>7.0886873082615376E-2</v>
      </c>
      <c r="Z44" s="173">
        <f>IF(ISBLANK('3a. Príjmy a výdavky VS'!Z51),"",'3a. Príjmy a výdavky VS'!Z51/'1. Základné ukazovatele'!AC$17*100)</f>
        <v>0.10878126750815675</v>
      </c>
      <c r="AA44" s="173">
        <f>IF(ISBLANK('3a. Príjmy a výdavky VS'!AA51),"",'3a. Príjmy a výdavky VS'!AA51/'1. Základné ukazovatele'!AD$17*100)</f>
        <v>9.9410903685258192E-2</v>
      </c>
      <c r="AB44" s="173">
        <f>IF(ISBLANK('3a. Príjmy a výdavky VS'!AB51),"",'3a. Príjmy a výdavky VS'!AB51/'1. Základné ukazovatele'!AE$17*100)</f>
        <v>0.13371585710886064</v>
      </c>
      <c r="AC44" s="173">
        <f>IF(ISBLANK('3a. Príjmy a výdavky VS'!AC51),"",'3a. Príjmy a výdavky VS'!AC51/'1. Základné ukazovatele'!AF$17*100)</f>
        <v>0.12876932504670241</v>
      </c>
      <c r="AD44" s="173">
        <f>IF(ISBLANK('3a. Príjmy a výdavky VS'!AD51),"",'3a. Príjmy a výdavky VS'!AD51/'1. Základné ukazovatele'!AG$17*100)</f>
        <v>0.10664770498234602</v>
      </c>
      <c r="AE44" s="173">
        <f>IF(ISBLANK('3a. Príjmy a výdavky VS'!AE51),"",'3a. Príjmy a výdavky VS'!AE51/'1. Základné ukazovatele'!AH$17*100)</f>
        <v>0.15375252296786407</v>
      </c>
      <c r="AF44" s="171">
        <f>IF(ISBLANK('3a. Príjmy a výdavky VS'!AF51),"",'3a. Príjmy a výdavky VS'!AF51/'1. Základné ukazovatele'!AI$17*100)</f>
        <v>0.11680465737978454</v>
      </c>
      <c r="AG44" s="339">
        <f>IF(ISBLANK('3a. Príjmy a výdavky VS'!AG51),"",'3a. Príjmy a výdavky VS'!AG51/'1. Základné ukazovatele'!AJ$17*100)</f>
        <v>0.18006177114732083</v>
      </c>
      <c r="AH44" s="339">
        <f>IF(ISBLANK('3a. Príjmy a výdavky VS'!AH51),"",'3a. Príjmy a výdavky VS'!AH51/'1. Základné ukazovatele'!AK$17*100)</f>
        <v>0.14195676519380201</v>
      </c>
      <c r="AI44" s="339">
        <f>IF(ISBLANK('3a. Príjmy a výdavky VS'!AI51),"",'3a. Príjmy a výdavky VS'!AI51/'1. Základné ukazovatele'!AL$17*100)</f>
        <v>0.17117197969320996</v>
      </c>
      <c r="AJ44" s="339">
        <f>IF(ISBLANK('3a. Príjmy a výdavky VS'!AJ51),"",'3a. Príjmy a výdavky VS'!AJ51/'1. Základné ukazovatele'!AM$17*100)</f>
        <v>0.16448469079981487</v>
      </c>
    </row>
    <row r="45" spans="1:36" s="132" customFormat="1" ht="16.5" customHeight="1">
      <c r="A45" s="131" t="s">
        <v>222</v>
      </c>
      <c r="B45" s="122" t="s">
        <v>223</v>
      </c>
      <c r="C45" s="134" t="s">
        <v>224</v>
      </c>
      <c r="D45" s="173" t="str">
        <f>IF(ISBLANK('3a. Príjmy a výdavky VS'!D52),"",'3a. Príjmy a výdavky VS'!D52/'1. Základné ukazovatele'!G$17*100)</f>
        <v/>
      </c>
      <c r="E45" s="173" t="str">
        <f>IF(ISBLANK('3a. Príjmy a výdavky VS'!E52),"",'3a. Príjmy a výdavky VS'!E52/'1. Základné ukazovatele'!H$17*100)</f>
        <v/>
      </c>
      <c r="F45" s="173" t="str">
        <f>IF(ISBLANK('3a. Príjmy a výdavky VS'!F52),"",'3a. Príjmy a výdavky VS'!F52/'1. Základné ukazovatele'!I$17*100)</f>
        <v/>
      </c>
      <c r="G45" s="173" t="str">
        <f>IF(ISBLANK('3a. Príjmy a výdavky VS'!G52),"",'3a. Príjmy a výdavky VS'!G52/'1. Základné ukazovatele'!J$17*100)</f>
        <v/>
      </c>
      <c r="H45" s="173" t="str">
        <f>IF(ISBLANK('3a. Príjmy a výdavky VS'!H52),"",'3a. Príjmy a výdavky VS'!H52/'1. Základné ukazovatele'!K$17*100)</f>
        <v/>
      </c>
      <c r="I45" s="173" t="str">
        <f>IF(ISBLANK('3a. Príjmy a výdavky VS'!I52),"",'3a. Príjmy a výdavky VS'!I52/'1. Základné ukazovatele'!L$17*100)</f>
        <v/>
      </c>
      <c r="J45" s="173" t="str">
        <f>IF(ISBLANK('3a. Príjmy a výdavky VS'!J52),"",'3a. Príjmy a výdavky VS'!J52/'1. Základné ukazovatele'!M$17*100)</f>
        <v/>
      </c>
      <c r="K45" s="173" t="str">
        <f>IF(ISBLANK('3a. Príjmy a výdavky VS'!K52),"",'3a. Príjmy a výdavky VS'!K52/'1. Základné ukazovatele'!N$17*100)</f>
        <v/>
      </c>
      <c r="L45" s="173" t="str">
        <f>IF(ISBLANK('3a. Príjmy a výdavky VS'!L52),"",'3a. Príjmy a výdavky VS'!L52/'1. Základné ukazovatele'!O$17*100)</f>
        <v/>
      </c>
      <c r="M45" s="173" t="str">
        <f>IF(ISBLANK('3a. Príjmy a výdavky VS'!M52),"",'3a. Príjmy a výdavky VS'!M52/'1. Základné ukazovatele'!P$17*100)</f>
        <v/>
      </c>
      <c r="N45" s="173" t="str">
        <f>IF(ISBLANK('3a. Príjmy a výdavky VS'!N52),"",'3a. Príjmy a výdavky VS'!N52/'1. Základné ukazovatele'!Q$17*100)</f>
        <v/>
      </c>
      <c r="O45" s="173" t="str">
        <f>IF(ISBLANK('3a. Príjmy a výdavky VS'!O52),"",'3a. Príjmy a výdavky VS'!O52/'1. Základné ukazovatele'!R$17*100)</f>
        <v/>
      </c>
      <c r="P45" s="173" t="str">
        <f>IF(ISBLANK('3a. Príjmy a výdavky VS'!P52),"",'3a. Príjmy a výdavky VS'!P52/'1. Základné ukazovatele'!S$17*100)</f>
        <v/>
      </c>
      <c r="Q45" s="173">
        <f>IF(ISBLANK('3a. Príjmy a výdavky VS'!Q52),"",'3a. Príjmy a výdavky VS'!Q52/'1. Základné ukazovatele'!T$17*100)</f>
        <v>0.58416508490071961</v>
      </c>
      <c r="R45" s="173">
        <f>IF(ISBLANK('3a. Príjmy a výdavky VS'!R52),"",'3a. Príjmy a výdavky VS'!R52/'1. Základné ukazovatele'!U$17*100)</f>
        <v>0.36436130768666353</v>
      </c>
      <c r="S45" s="173">
        <f>IF(ISBLANK('3a. Príjmy a výdavky VS'!S52),"",'3a. Príjmy a výdavky VS'!S52/'1. Základné ukazovatele'!V$17*100)</f>
        <v>0.45088590023964492</v>
      </c>
      <c r="T45" s="173">
        <f>IF(ISBLANK('3a. Príjmy a výdavky VS'!T52),"",'3a. Príjmy a výdavky VS'!T52/'1. Základné ukazovatele'!W$17*100)</f>
        <v>0.33555029701449807</v>
      </c>
      <c r="U45" s="173">
        <f>IF(ISBLANK('3a. Príjmy a výdavky VS'!U52),"",'3a. Príjmy a výdavky VS'!U52/'1. Základné ukazovatele'!X$17*100)</f>
        <v>0.32214801512595015</v>
      </c>
      <c r="V45" s="173">
        <f>IF(ISBLANK('3a. Príjmy a výdavky VS'!V52),"",'3a. Príjmy a výdavky VS'!V52/'1. Základné ukazovatele'!Y$17*100)</f>
        <v>0.30495547454741051</v>
      </c>
      <c r="W45" s="173">
        <f>IF(ISBLANK('3a. Príjmy a výdavky VS'!W52),"",'3a. Príjmy a výdavky VS'!W52/'1. Základné ukazovatele'!Z$17*100)</f>
        <v>0.31200734565184163</v>
      </c>
      <c r="X45" s="173">
        <f>IF(ISBLANK('3a. Príjmy a výdavky VS'!X52),"",'3a. Príjmy a výdavky VS'!X52/'1. Základné ukazovatele'!AA$17*100)</f>
        <v>0.32529489414168111</v>
      </c>
      <c r="Y45" s="173">
        <f>IF(ISBLANK('3a. Príjmy a výdavky VS'!Y52),"",'3a. Príjmy a výdavky VS'!Y52/'1. Základné ukazovatele'!AB$17*100)</f>
        <v>0.29688342301547627</v>
      </c>
      <c r="Z45" s="173">
        <f>IF(ISBLANK('3a. Príjmy a výdavky VS'!Z52),"",'3a. Príjmy a výdavky VS'!Z52/'1. Základné ukazovatele'!AC$17*100)</f>
        <v>0.22086054208784331</v>
      </c>
      <c r="AA45" s="173">
        <f>IF(ISBLANK('3a. Príjmy a výdavky VS'!AA52),"",'3a. Príjmy a výdavky VS'!AA52/'1. Základné ukazovatele'!AD$17*100)</f>
        <v>0.22382262597215868</v>
      </c>
      <c r="AB45" s="173">
        <f>IF(ISBLANK('3a. Príjmy a výdavky VS'!AB52),"",'3a. Príjmy a výdavky VS'!AB52/'1. Základné ukazovatele'!AE$17*100)</f>
        <v>0.24909701472804677</v>
      </c>
      <c r="AC45" s="173">
        <f>IF(ISBLANK('3a. Príjmy a výdavky VS'!AC52),"",'3a. Príjmy a výdavky VS'!AC52/'1. Základné ukazovatele'!AF$17*100)</f>
        <v>0.28214621196218004</v>
      </c>
      <c r="AD45" s="173">
        <f>IF(ISBLANK('3a. Príjmy a výdavky VS'!AD52),"",'3a. Príjmy a výdavky VS'!AD52/'1. Základné ukazovatele'!AG$17*100)</f>
        <v>0.2820007846214202</v>
      </c>
      <c r="AE45" s="173">
        <f>IF(ISBLANK('3a. Príjmy a výdavky VS'!AE52),"",'3a. Príjmy a výdavky VS'!AE52/'1. Základné ukazovatele'!AH$17*100)</f>
        <v>0.29318112865455642</v>
      </c>
      <c r="AF45" s="171">
        <f>IF(ISBLANK('3a. Príjmy a výdavky VS'!AF52),"",'3a. Príjmy a výdavky VS'!AF52/'1. Základné ukazovatele'!AI$17*100)</f>
        <v>0.26788882751147303</v>
      </c>
      <c r="AG45" s="339">
        <f>IF(ISBLANK('3a. Príjmy a výdavky VS'!AG52),"",'3a. Príjmy a výdavky VS'!AG52/'1. Základné ukazovatele'!AJ$17*100)</f>
        <v>0.27929743170266147</v>
      </c>
      <c r="AH45" s="339">
        <f>IF(ISBLANK('3a. Príjmy a výdavky VS'!AH52),"",'3a. Príjmy a výdavky VS'!AH52/'1. Základné ukazovatele'!AK$17*100)</f>
        <v>0.27196328335967795</v>
      </c>
      <c r="AI45" s="339">
        <f>IF(ISBLANK('3a. Príjmy a výdavky VS'!AI52),"",'3a. Príjmy a výdavky VS'!AI52/'1. Základné ukazovatele'!AL$17*100)</f>
        <v>0.26569053646353086</v>
      </c>
      <c r="AJ45" s="339">
        <f>IF(ISBLANK('3a. Príjmy a výdavky VS'!AJ52),"",'3a. Príjmy a výdavky VS'!AJ52/'1. Základné ukazovatele'!AM$17*100)</f>
        <v>0.26467655769661319</v>
      </c>
    </row>
    <row r="46" spans="1:36" ht="16.5" customHeight="1">
      <c r="A46" s="147" t="s">
        <v>225</v>
      </c>
      <c r="B46" s="147" t="s">
        <v>226</v>
      </c>
      <c r="C46" s="123" t="s">
        <v>227</v>
      </c>
      <c r="D46" s="174" t="str">
        <f>IF(ISBLANK('3a. Príjmy a výdavky VS'!D53),"",'3a. Príjmy a výdavky VS'!D53/'1. Základné ukazovatele'!G$17*100)</f>
        <v/>
      </c>
      <c r="E46" s="174" t="str">
        <f>IF(ISBLANK('3a. Príjmy a výdavky VS'!E53),"",'3a. Príjmy a výdavky VS'!E53/'1. Základné ukazovatele'!H$17*100)</f>
        <v/>
      </c>
      <c r="F46" s="174" t="str">
        <f>IF(ISBLANK('3a. Príjmy a výdavky VS'!F53),"",'3a. Príjmy a výdavky VS'!F53/'1. Základné ukazovatele'!I$17*100)</f>
        <v/>
      </c>
      <c r="G46" s="174" t="str">
        <f>IF(ISBLANK('3a. Príjmy a výdavky VS'!G53),"",'3a. Príjmy a výdavky VS'!G53/'1. Základné ukazovatele'!J$17*100)</f>
        <v/>
      </c>
      <c r="H46" s="174" t="str">
        <f>IF(ISBLANK('3a. Príjmy a výdavky VS'!H53),"",'3a. Príjmy a výdavky VS'!H53/'1. Základné ukazovatele'!K$17*100)</f>
        <v/>
      </c>
      <c r="I46" s="174" t="str">
        <f>IF(ISBLANK('3a. Príjmy a výdavky VS'!I53),"",'3a. Príjmy a výdavky VS'!I53/'1. Základné ukazovatele'!L$17*100)</f>
        <v/>
      </c>
      <c r="J46" s="174" t="str">
        <f>IF(ISBLANK('3a. Príjmy a výdavky VS'!J53),"",'3a. Príjmy a výdavky VS'!J53/'1. Základné ukazovatele'!M$17*100)</f>
        <v/>
      </c>
      <c r="K46" s="174" t="str">
        <f>IF(ISBLANK('3a. Príjmy a výdavky VS'!K53),"",'3a. Príjmy a výdavky VS'!K53/'1. Základné ukazovatele'!N$17*100)</f>
        <v/>
      </c>
      <c r="L46" s="174" t="str">
        <f>IF(ISBLANK('3a. Príjmy a výdavky VS'!L53),"",'3a. Príjmy a výdavky VS'!L53/'1. Základné ukazovatele'!O$17*100)</f>
        <v/>
      </c>
      <c r="M46" s="174" t="str">
        <f>IF(ISBLANK('3a. Príjmy a výdavky VS'!M53),"",'3a. Príjmy a výdavky VS'!M53/'1. Základné ukazovatele'!P$17*100)</f>
        <v/>
      </c>
      <c r="N46" s="174" t="str">
        <f>IF(ISBLANK('3a. Príjmy a výdavky VS'!N53),"",'3a. Príjmy a výdavky VS'!N53/'1. Základné ukazovatele'!Q$17*100)</f>
        <v/>
      </c>
      <c r="O46" s="174" t="str">
        <f>IF(ISBLANK('3a. Príjmy a výdavky VS'!O53),"",'3a. Príjmy a výdavky VS'!O53/'1. Základné ukazovatele'!R$17*100)</f>
        <v/>
      </c>
      <c r="P46" s="174" t="str">
        <f>IF(ISBLANK('3a. Príjmy a výdavky VS'!P53),"",'3a. Príjmy a výdavky VS'!P53/'1. Základné ukazovatele'!S$17*100)</f>
        <v/>
      </c>
      <c r="Q46" s="174">
        <f>IF(ISBLANK('3a. Príjmy a výdavky VS'!Q53),"",'3a. Príjmy a výdavky VS'!Q53/'1. Základné ukazovatele'!T$17*100)</f>
        <v>0.32583167588480516</v>
      </c>
      <c r="R46" s="174">
        <f>IF(ISBLANK('3a. Príjmy a výdavky VS'!R53),"",'3a. Príjmy a výdavky VS'!R53/'1. Základné ukazovatele'!U$17*100)</f>
        <v>7.0256700871593344E-2</v>
      </c>
      <c r="S46" s="174">
        <f>IF(ISBLANK('3a. Príjmy a výdavky VS'!S53),"",'3a. Príjmy a výdavky VS'!S53/'1. Základné ukazovatele'!V$17*100)</f>
        <v>0.15918849588296835</v>
      </c>
      <c r="T46" s="174">
        <f>IF(ISBLANK('3a. Príjmy a výdavky VS'!T53),"",'3a. Príjmy a výdavky VS'!T53/'1. Základné ukazovatele'!W$17*100)</f>
        <v>4.5495221940680897E-2</v>
      </c>
      <c r="U46" s="174">
        <f>IF(ISBLANK('3a. Príjmy a výdavky VS'!U53),"",'3a. Príjmy a výdavky VS'!U53/'1. Základné ukazovatele'!X$17*100)</f>
        <v>2.1959212018294327E-2</v>
      </c>
      <c r="V46" s="174">
        <f>IF(ISBLANK('3a. Príjmy a výdavky VS'!V53),"",'3a. Príjmy a výdavky VS'!V53/'1. Základné ukazovatele'!Y$17*100)</f>
        <v>9.9688248147508859E-3</v>
      </c>
      <c r="W46" s="174">
        <f>IF(ISBLANK('3a. Príjmy a výdavky VS'!W53),"",'3a. Príjmy a výdavky VS'!W53/'1. Základné ukazovatele'!Z$17*100)</f>
        <v>8.8227495777948167E-2</v>
      </c>
      <c r="X46" s="174">
        <f>IF(ISBLANK('3a. Príjmy a výdavky VS'!X53),"",'3a. Príjmy a výdavky VS'!X53/'1. Základné ukazovatele'!AA$17*100)</f>
        <v>1.0621290106660802E-2</v>
      </c>
      <c r="Y46" s="174">
        <f>IF(ISBLANK('3a. Príjmy a výdavky VS'!Y53),"",'3a. Príjmy a výdavky VS'!Y53/'1. Základné ukazovatele'!AB$17*100)</f>
        <v>1.1802022993913374E-2</v>
      </c>
      <c r="Z46" s="174">
        <f>IF(ISBLANK('3a. Príjmy a výdavky VS'!Z53),"",'3a. Príjmy a výdavky VS'!Z53/'1. Základné ukazovatele'!AC$17*100)</f>
        <v>1.0653198431269157E-2</v>
      </c>
      <c r="AA46" s="174">
        <f>IF(ISBLANK('3a. Príjmy a výdavky VS'!AA53),"",'3a. Príjmy a výdavky VS'!AA53/'1. Základné ukazovatele'!AD$17*100)</f>
        <v>9.9863152845886902E-3</v>
      </c>
      <c r="AB46" s="174">
        <f>IF(ISBLANK('3a. Príjmy a výdavky VS'!AB53),"",'3a. Príjmy a výdavky VS'!AB53/'1. Základné ukazovatele'!AE$17*100)</f>
        <v>1.120389222348555E-2</v>
      </c>
      <c r="AC46" s="174">
        <f>IF(ISBLANK('3a. Príjmy a výdavky VS'!AC53),"",'3a. Príjmy a výdavky VS'!AC53/'1. Základné ukazovatele'!AF$17*100)</f>
        <v>1.2094918819430749E-2</v>
      </c>
      <c r="AD46" s="174">
        <f>IF(ISBLANK('3a. Príjmy a výdavky VS'!AD53),"",'3a. Príjmy a výdavky VS'!AD53/'1. Základné ukazovatele'!AG$17*100)</f>
        <v>0</v>
      </c>
      <c r="AE46" s="174">
        <f>IF(ISBLANK('3a. Príjmy a výdavky VS'!AE53),"",'3a. Príjmy a výdavky VS'!AE53/'1. Základné ukazovatele'!AH$17*100)</f>
        <v>0</v>
      </c>
      <c r="AF46" s="172">
        <f>IF(ISBLANK('3a. Príjmy a výdavky VS'!AF53),"",'3a. Príjmy a výdavky VS'!AF53/'1. Základné ukazovatele'!AI$17*100)</f>
        <v>7.159191955020749E-4</v>
      </c>
      <c r="AG46" s="340">
        <f>IF(ISBLANK('3a. Príjmy a výdavky VS'!AG53),"",'3a. Príjmy a výdavky VS'!AG53/'1. Základné ukazovatele'!AJ$17*100)</f>
        <v>1.2463665118937801E-2</v>
      </c>
      <c r="AH46" s="340">
        <f>IF(ISBLANK('3a. Príjmy a výdavky VS'!AH53),"",'3a. Príjmy a výdavky VS'!AH53/'1. Základné ukazovatele'!AK$17*100)</f>
        <v>1.2790113788509389E-2</v>
      </c>
      <c r="AI46" s="340">
        <f>IF(ISBLANK('3a. Príjmy a výdavky VS'!AI53),"",'3a. Príjmy a výdavky VS'!AI53/'1. Základné ukazovatele'!AL$17*100)</f>
        <v>1.2625445211894811E-2</v>
      </c>
      <c r="AJ46" s="340">
        <f>IF(ISBLANK('3a. Príjmy a výdavky VS'!AJ53),"",'3a. Príjmy a výdavky VS'!AJ53/'1. Základné ukazovatele'!AM$17*100)</f>
        <v>1.2509207931449487E-2</v>
      </c>
    </row>
    <row r="47" spans="1:36" ht="16.5" customHeight="1">
      <c r="A47" s="147" t="s">
        <v>228</v>
      </c>
      <c r="B47" s="147" t="s">
        <v>229</v>
      </c>
      <c r="C47" s="123" t="s">
        <v>230</v>
      </c>
      <c r="D47" s="174" t="str">
        <f>IF(ISBLANK('3a. Príjmy a výdavky VS'!D54),"",'3a. Príjmy a výdavky VS'!D54/'1. Základné ukazovatele'!G$17*100)</f>
        <v/>
      </c>
      <c r="E47" s="174" t="str">
        <f>IF(ISBLANK('3a. Príjmy a výdavky VS'!E54),"",'3a. Príjmy a výdavky VS'!E54/'1. Základné ukazovatele'!H$17*100)</f>
        <v/>
      </c>
      <c r="F47" s="174" t="str">
        <f>IF(ISBLANK('3a. Príjmy a výdavky VS'!F54),"",'3a. Príjmy a výdavky VS'!F54/'1. Základné ukazovatele'!I$17*100)</f>
        <v/>
      </c>
      <c r="G47" s="174" t="str">
        <f>IF(ISBLANK('3a. Príjmy a výdavky VS'!G54),"",'3a. Príjmy a výdavky VS'!G54/'1. Základné ukazovatele'!J$17*100)</f>
        <v/>
      </c>
      <c r="H47" s="174" t="str">
        <f>IF(ISBLANK('3a. Príjmy a výdavky VS'!H54),"",'3a. Príjmy a výdavky VS'!H54/'1. Základné ukazovatele'!K$17*100)</f>
        <v/>
      </c>
      <c r="I47" s="174" t="str">
        <f>IF(ISBLANK('3a. Príjmy a výdavky VS'!I54),"",'3a. Príjmy a výdavky VS'!I54/'1. Základné ukazovatele'!L$17*100)</f>
        <v/>
      </c>
      <c r="J47" s="174" t="str">
        <f>IF(ISBLANK('3a. Príjmy a výdavky VS'!J54),"",'3a. Príjmy a výdavky VS'!J54/'1. Základné ukazovatele'!M$17*100)</f>
        <v/>
      </c>
      <c r="K47" s="174" t="str">
        <f>IF(ISBLANK('3a. Príjmy a výdavky VS'!K54),"",'3a. Príjmy a výdavky VS'!K54/'1. Základné ukazovatele'!N$17*100)</f>
        <v/>
      </c>
      <c r="L47" s="174" t="str">
        <f>IF(ISBLANK('3a. Príjmy a výdavky VS'!L54),"",'3a. Príjmy a výdavky VS'!L54/'1. Základné ukazovatele'!O$17*100)</f>
        <v/>
      </c>
      <c r="M47" s="174" t="str">
        <f>IF(ISBLANK('3a. Príjmy a výdavky VS'!M54),"",'3a. Príjmy a výdavky VS'!M54/'1. Základné ukazovatele'!P$17*100)</f>
        <v/>
      </c>
      <c r="N47" s="174" t="str">
        <f>IF(ISBLANK('3a. Príjmy a výdavky VS'!N54),"",'3a. Príjmy a výdavky VS'!N54/'1. Základné ukazovatele'!Q$17*100)</f>
        <v/>
      </c>
      <c r="O47" s="174" t="str">
        <f>IF(ISBLANK('3a. Príjmy a výdavky VS'!O54),"",'3a. Príjmy a výdavky VS'!O54/'1. Základné ukazovatele'!R$17*100)</f>
        <v/>
      </c>
      <c r="P47" s="174" t="str">
        <f>IF(ISBLANK('3a. Príjmy a výdavky VS'!P54),"",'3a. Príjmy a výdavky VS'!P54/'1. Základné ukazovatele'!S$17*100)</f>
        <v/>
      </c>
      <c r="Q47" s="174">
        <f>IF(ISBLANK('3a. Príjmy a výdavky VS'!Q54),"",'3a. Príjmy a výdavky VS'!Q54/'1. Základné ukazovatele'!T$17*100)</f>
        <v>0.25014152642684373</v>
      </c>
      <c r="R47" s="174">
        <f>IF(ISBLANK('3a. Príjmy a výdavky VS'!R54),"",'3a. Príjmy a výdavky VS'!R54/'1. Základné ukazovatele'!U$17*100)</f>
        <v>0.28477826121573457</v>
      </c>
      <c r="S47" s="174">
        <f>IF(ISBLANK('3a. Príjmy a výdavky VS'!S54),"",'3a. Príjmy a výdavky VS'!S54/'1. Základné ukazovatele'!V$17*100)</f>
        <v>0.28204904353038918</v>
      </c>
      <c r="T47" s="174">
        <f>IF(ISBLANK('3a. Príjmy a výdavky VS'!T54),"",'3a. Príjmy a výdavky VS'!T54/'1. Základné ukazovatele'!W$17*100)</f>
        <v>0.27939745495919976</v>
      </c>
      <c r="U47" s="174">
        <f>IF(ISBLANK('3a. Príjmy a výdavky VS'!U54),"",'3a. Príjmy a výdavky VS'!U54/'1. Základné ukazovatele'!X$17*100)</f>
        <v>0.29051535652862698</v>
      </c>
      <c r="V47" s="174">
        <f>IF(ISBLANK('3a. Príjmy a výdavky VS'!V54),"",'3a. Príjmy a výdavky VS'!V54/'1. Základné ukazovatele'!Y$17*100)</f>
        <v>0.28695103472945116</v>
      </c>
      <c r="W47" s="174">
        <f>IF(ISBLANK('3a. Príjmy a výdavky VS'!W54),"",'3a. Príjmy a výdavky VS'!W54/'1. Základné ukazovatele'!Z$17*100)</f>
        <v>0.21391859962409698</v>
      </c>
      <c r="X47" s="174">
        <f>IF(ISBLANK('3a. Príjmy a výdavky VS'!X54),"",'3a. Príjmy a výdavky VS'!X54/'1. Základné ukazovatele'!AA$17*100)</f>
        <v>0.30699970016037065</v>
      </c>
      <c r="Y47" s="174">
        <f>IF(ISBLANK('3a. Príjmy a výdavky VS'!Y54),"",'3a. Príjmy a výdavky VS'!Y54/'1. Základné ukazovatele'!AB$17*100)</f>
        <v>0.28018318680349313</v>
      </c>
      <c r="Z47" s="174">
        <f>IF(ISBLANK('3a. Príjmy a výdavky VS'!Z54),"",'3a. Príjmy a výdavky VS'!Z54/'1. Základné ukazovatele'!AC$17*100)</f>
        <v>0.19983074467634335</v>
      </c>
      <c r="AA47" s="174">
        <f>IF(ISBLANK('3a. Príjmy a výdavky VS'!AA54),"",'3a. Príjmy a výdavky VS'!AA54/'1. Základné ukazovatele'!AD$17*100)</f>
        <v>0.20517351253213764</v>
      </c>
      <c r="AB47" s="174">
        <f>IF(ISBLANK('3a. Príjmy a výdavky VS'!AB54),"",'3a. Príjmy a výdavky VS'!AB54/'1. Základné ukazovatele'!AE$17*100)</f>
        <v>0.22995742880562681</v>
      </c>
      <c r="AC47" s="174">
        <f>IF(ISBLANK('3a. Príjmy a výdavky VS'!AC54),"",'3a. Príjmy a výdavky VS'!AC54/'1. Základné ukazovatele'!AF$17*100)</f>
        <v>0.26120698977741869</v>
      </c>
      <c r="AD47" s="174">
        <f>IF(ISBLANK('3a. Príjmy a výdavky VS'!AD54),"",'3a. Príjmy a výdavky VS'!AD54/'1. Základné ukazovatele'!AG$17*100)</f>
        <v>0.26534719497842291</v>
      </c>
      <c r="AE47" s="174">
        <f>IF(ISBLANK('3a. Príjmy a výdavky VS'!AE54),"",'3a. Príjmy a výdavky VS'!AE54/'1. Základné ukazovatele'!AH$17*100)</f>
        <v>0.28166040807131715</v>
      </c>
      <c r="AF47" s="172">
        <f>IF(ISBLANK('3a. Príjmy a výdavky VS'!AF54),"",'3a. Príjmy a výdavky VS'!AF54/'1. Základné ukazovatele'!AI$17*100)</f>
        <v>0.26188893652644141</v>
      </c>
      <c r="AG47" s="340">
        <f>IF(ISBLANK('3a. Príjmy a výdavky VS'!AG54),"",'3a. Príjmy a výdavky VS'!AG54/'1. Základné ukazovatele'!AJ$17*100)</f>
        <v>0.26043706669986727</v>
      </c>
      <c r="AH47" s="340">
        <f>IF(ISBLANK('3a. Príjmy a výdavky VS'!AH54),"",'3a. Príjmy a výdavky VS'!AH54/'1. Základné ukazovatele'!AK$17*100)</f>
        <v>0.25488813507839642</v>
      </c>
      <c r="AI47" s="340">
        <f>IF(ISBLANK('3a. Príjmy a výdavky VS'!AI54),"",'3a. Príjmy a výdavky VS'!AI54/'1. Základné ukazovatele'!AL$17*100)</f>
        <v>0.24899543017549075</v>
      </c>
      <c r="AJ47" s="340">
        <f>IF(ISBLANK('3a. Príjmy a výdavky VS'!AJ54),"",'3a. Príjmy a výdavky VS'!AJ54/'1. Základné ukazovatele'!AM$17*100)</f>
        <v>0.24822723492508297</v>
      </c>
    </row>
    <row r="48" spans="1:36" ht="16.5" customHeight="1">
      <c r="A48" s="122" t="s">
        <v>231</v>
      </c>
      <c r="B48" s="122" t="s">
        <v>232</v>
      </c>
      <c r="C48" s="134" t="s">
        <v>233</v>
      </c>
      <c r="D48" s="174" t="str">
        <f>IF(ISBLANK('3a. Príjmy a výdavky VS'!D55),"",'3a. Príjmy a výdavky VS'!D55/'1. Základné ukazovatele'!G$17*100)</f>
        <v/>
      </c>
      <c r="E48" s="174" t="str">
        <f>IF(ISBLANK('3a. Príjmy a výdavky VS'!E55),"",'3a. Príjmy a výdavky VS'!E55/'1. Základné ukazovatele'!H$17*100)</f>
        <v/>
      </c>
      <c r="F48" s="174" t="str">
        <f>IF(ISBLANK('3a. Príjmy a výdavky VS'!F55),"",'3a. Príjmy a výdavky VS'!F55/'1. Základné ukazovatele'!I$17*100)</f>
        <v/>
      </c>
      <c r="G48" s="174" t="str">
        <f>IF(ISBLANK('3a. Príjmy a výdavky VS'!G55),"",'3a. Príjmy a výdavky VS'!G55/'1. Základné ukazovatele'!J$17*100)</f>
        <v/>
      </c>
      <c r="H48" s="174" t="str">
        <f>IF(ISBLANK('3a. Príjmy a výdavky VS'!H55),"",'3a. Príjmy a výdavky VS'!H55/'1. Základné ukazovatele'!K$17*100)</f>
        <v/>
      </c>
      <c r="I48" s="174" t="str">
        <f>IF(ISBLANK('3a. Príjmy a výdavky VS'!I55),"",'3a. Príjmy a výdavky VS'!I55/'1. Základné ukazovatele'!L$17*100)</f>
        <v/>
      </c>
      <c r="J48" s="174" t="str">
        <f>IF(ISBLANK('3a. Príjmy a výdavky VS'!J55),"",'3a. Príjmy a výdavky VS'!J55/'1. Základné ukazovatele'!M$17*100)</f>
        <v/>
      </c>
      <c r="K48" s="174" t="str">
        <f>IF(ISBLANK('3a. Príjmy a výdavky VS'!K55),"",'3a. Príjmy a výdavky VS'!K55/'1. Základné ukazovatele'!N$17*100)</f>
        <v/>
      </c>
      <c r="L48" s="174" t="str">
        <f>IF(ISBLANK('3a. Príjmy a výdavky VS'!L55),"",'3a. Príjmy a výdavky VS'!L55/'1. Základné ukazovatele'!O$17*100)</f>
        <v/>
      </c>
      <c r="M48" s="174" t="str">
        <f>IF(ISBLANK('3a. Príjmy a výdavky VS'!M55),"",'3a. Príjmy a výdavky VS'!M55/'1. Základné ukazovatele'!P$17*100)</f>
        <v/>
      </c>
      <c r="N48" s="174" t="str">
        <f>IF(ISBLANK('3a. Príjmy a výdavky VS'!N55),"",'3a. Príjmy a výdavky VS'!N55/'1. Základné ukazovatele'!Q$17*100)</f>
        <v/>
      </c>
      <c r="O48" s="174" t="str">
        <f>IF(ISBLANK('3a. Príjmy a výdavky VS'!O55),"",'3a. Príjmy a výdavky VS'!O55/'1. Základné ukazovatele'!R$17*100)</f>
        <v/>
      </c>
      <c r="P48" s="174" t="str">
        <f>IF(ISBLANK('3a. Príjmy a výdavky VS'!P55),"",'3a. Príjmy a výdavky VS'!P55/'1. Základné ukazovatele'!S$17*100)</f>
        <v/>
      </c>
      <c r="Q48" s="174">
        <f>IF(ISBLANK('3a. Príjmy a výdavky VS'!Q55),"",'3a. Príjmy a výdavky VS'!Q55/'1. Základné ukazovatele'!T$17*100)</f>
        <v>0.31475023234552452</v>
      </c>
      <c r="R48" s="174">
        <f>IF(ISBLANK('3a. Príjmy a výdavky VS'!R55),"",'3a. Príjmy a výdavky VS'!R55/'1. Základné ukazovatele'!U$17*100)</f>
        <v>0.67726691551492391</v>
      </c>
      <c r="S48" s="174">
        <f>IF(ISBLANK('3a. Príjmy a výdavky VS'!S55),"",'3a. Príjmy a výdavky VS'!S55/'1. Základné ukazovatele'!V$17*100)</f>
        <v>0.40146551485812643</v>
      </c>
      <c r="T48" s="174">
        <f>IF(ISBLANK('3a. Príjmy a výdavky VS'!T55),"",'3a. Príjmy a výdavky VS'!T55/'1. Základné ukazovatele'!W$17*100)</f>
        <v>0.67897584095938124</v>
      </c>
      <c r="U48" s="174">
        <f>IF(ISBLANK('3a. Príjmy a výdavky VS'!U55),"",'3a. Príjmy a výdavky VS'!U55/'1. Základné ukazovatele'!X$17*100)</f>
        <v>0.72520331599021248</v>
      </c>
      <c r="V48" s="174">
        <f>IF(ISBLANK('3a. Príjmy a výdavky VS'!V55),"",'3a. Príjmy a výdavky VS'!V55/'1. Základné ukazovatele'!Y$17*100)</f>
        <v>0.95647129592043156</v>
      </c>
      <c r="W48" s="174">
        <f>IF(ISBLANK('3a. Príjmy a výdavky VS'!W55),"",'3a. Príjmy a výdavky VS'!W55/'1. Základné ukazovatele'!Z$17*100)</f>
        <v>0.96158292005334212</v>
      </c>
      <c r="X48" s="174">
        <f>IF(ISBLANK('3a. Príjmy a výdavky VS'!X55),"",'3a. Príjmy a výdavky VS'!X55/'1. Základné ukazovatele'!AA$17*100)</f>
        <v>0.77130323242050192</v>
      </c>
      <c r="Y48" s="174">
        <f>IF(ISBLANK('3a. Príjmy a výdavky VS'!Y55),"",'3a. Príjmy a výdavky VS'!Y55/'1. Základné ukazovatele'!AB$17*100)</f>
        <v>0.67941574289158746</v>
      </c>
      <c r="Z48" s="174">
        <f>IF(ISBLANK('3a. Príjmy a výdavky VS'!Z55),"",'3a. Príjmy a výdavky VS'!Z55/'1. Základné ukazovatele'!AC$17*100)</f>
        <v>0.70228129811064921</v>
      </c>
      <c r="AA48" s="174">
        <f>IF(ISBLANK('3a. Príjmy a výdavky VS'!AA55),"",'3a. Príjmy a výdavky VS'!AA55/'1. Základné ukazovatele'!AD$17*100)</f>
        <v>0.6505114011602211</v>
      </c>
      <c r="AB48" s="174">
        <f>IF(ISBLANK('3a. Príjmy a výdavky VS'!AB55),"",'3a. Príjmy a výdavky VS'!AB55/'1. Základné ukazovatele'!AE$17*100)</f>
        <v>0.59881012189640137</v>
      </c>
      <c r="AC48" s="174">
        <f>IF(ISBLANK('3a. Príjmy a výdavky VS'!AC55),"",'3a. Príjmy a výdavky VS'!AC55/'1. Základné ukazovatele'!AF$17*100)</f>
        <v>0.90412380752454924</v>
      </c>
      <c r="AD48" s="174">
        <f>IF(ISBLANK('3a. Príjmy a výdavky VS'!AD55),"",'3a. Príjmy a výdavky VS'!AD55/'1. Základné ukazovatele'!AG$17*100)</f>
        <v>0.95418399372302865</v>
      </c>
      <c r="AE48" s="174">
        <f>IF(ISBLANK('3a. Príjmy a výdavky VS'!AE55),"",'3a. Príjmy a výdavky VS'!AE55/'1. Základné ukazovatele'!AH$17*100)</f>
        <v>0.63983464227903675</v>
      </c>
      <c r="AF48" s="172">
        <f>IF(ISBLANK('3a. Príjmy a výdavky VS'!AF55),"",'3a. Príjmy a výdavky VS'!AF55/'1. Základné ukazovatele'!AI$17*100)</f>
        <v>2.9893783624812786</v>
      </c>
      <c r="AG48" s="340">
        <f>IF(ISBLANK('3a. Príjmy a výdavky VS'!AG55),"",'3a. Príjmy a výdavky VS'!AG55/'1. Základné ukazovatele'!AJ$17*100)</f>
        <v>1.3005716898024446</v>
      </c>
      <c r="AH48" s="340">
        <f>IF(ISBLANK('3a. Príjmy a výdavky VS'!AH55),"",'3a. Príjmy a výdavky VS'!AH55/'1. Základné ukazovatele'!AK$17*100)</f>
        <v>0.64294800046799649</v>
      </c>
      <c r="AI48" s="340">
        <f>IF(ISBLANK('3a. Príjmy a výdavky VS'!AI55),"",'3a. Príjmy a výdavky VS'!AI55/'1. Základné ukazovatele'!AL$17*100)</f>
        <v>0.31169534182196956</v>
      </c>
      <c r="AJ48" s="340">
        <f>IF(ISBLANK('3a. Príjmy a výdavky VS'!AJ55),"",'3a. Príjmy a výdavky VS'!AJ55/'1. Základné ukazovatele'!AM$17*100)</f>
        <v>0.23904545397608162</v>
      </c>
    </row>
    <row r="49" spans="1:36" ht="16.5" customHeight="1">
      <c r="A49" s="127" t="s">
        <v>234</v>
      </c>
      <c r="B49" s="127" t="s">
        <v>235</v>
      </c>
      <c r="C49" s="140" t="s">
        <v>236</v>
      </c>
      <c r="D49" s="174">
        <f>IF(ISBLANK('3a. Príjmy a výdavky VS'!D56),"",'3a. Príjmy a výdavky VS'!D56/'1. Základné ukazovatele'!G$17*100)</f>
        <v>3.0184741439282678</v>
      </c>
      <c r="E49" s="174">
        <f>IF(ISBLANK('3a. Príjmy a výdavky VS'!E56),"",'3a. Príjmy a výdavky VS'!E56/'1. Základné ukazovatele'!H$17*100)</f>
        <v>3.2247761298040625</v>
      </c>
      <c r="F49" s="174">
        <f>IF(ISBLANK('3a. Príjmy a výdavky VS'!F56),"",'3a. Príjmy a výdavky VS'!F56/'1. Základné ukazovatele'!I$17*100)</f>
        <v>3.0271054880120243</v>
      </c>
      <c r="G49" s="174">
        <f>IF(ISBLANK('3a. Príjmy a výdavky VS'!G56),"",'3a. Príjmy a výdavky VS'!G56/'1. Základné ukazovatele'!J$17*100)</f>
        <v>3.3322557260134409</v>
      </c>
      <c r="H49" s="174">
        <f>IF(ISBLANK('3a. Príjmy a výdavky VS'!H56),"",'3a. Príjmy a výdavky VS'!H56/'1. Základné ukazovatele'!K$17*100)</f>
        <v>4.9603316783538931</v>
      </c>
      <c r="I49" s="174">
        <f>IF(ISBLANK('3a. Príjmy a výdavky VS'!I56),"",'3a. Príjmy a výdavky VS'!I56/'1. Základné ukazovatele'!L$17*100)</f>
        <v>5.7205189417308189</v>
      </c>
      <c r="J49" s="174">
        <f>IF(ISBLANK('3a. Príjmy a výdavky VS'!J56),"",'3a. Príjmy a výdavky VS'!J56/'1. Základné ukazovatele'!M$17*100)</f>
        <v>5.7412659776365462</v>
      </c>
      <c r="K49" s="174">
        <f>IF(ISBLANK('3a. Príjmy a výdavky VS'!K56),"",'3a. Príjmy a výdavky VS'!K56/'1. Základné ukazovatele'!N$17*100)</f>
        <v>5.0497522841944766</v>
      </c>
      <c r="L49" s="174">
        <f>IF(ISBLANK('3a. Príjmy a výdavky VS'!L56),"",'3a. Príjmy a výdavky VS'!L56/'1. Základné ukazovatele'!O$17*100)</f>
        <v>3.4784671886539615</v>
      </c>
      <c r="M49" s="174">
        <f>IF(ISBLANK('3a. Príjmy a výdavky VS'!M56),"",'3a. Príjmy a výdavky VS'!M56/'1. Základné ukazovatele'!P$17*100)</f>
        <v>2.9032388500262827</v>
      </c>
      <c r="N49" s="174">
        <f>IF(ISBLANK('3a. Príjmy a výdavky VS'!N56),"",'3a. Príjmy a výdavky VS'!N56/'1. Základné ukazovatele'!Q$17*100)</f>
        <v>2.2168874889461438</v>
      </c>
      <c r="O49" s="174">
        <f>IF(ISBLANK('3a. Príjmy a výdavky VS'!O56),"",'3a. Príjmy a výdavky VS'!O56/'1. Základné ukazovatele'!R$17*100)</f>
        <v>1.7981224776276541</v>
      </c>
      <c r="P49" s="174">
        <f>IF(ISBLANK('3a. Príjmy a výdavky VS'!P56),"",'3a. Príjmy a výdavky VS'!P56/'1. Základné ukazovatele'!S$17*100)</f>
        <v>1.5801698882258268</v>
      </c>
      <c r="Q49" s="174">
        <f>IF(ISBLANK('3a. Príjmy a výdavky VS'!Q56),"",'3a. Príjmy a výdavky VS'!Q56/'1. Základné ukazovatele'!T$17*100)</f>
        <v>1.4037847345206418</v>
      </c>
      <c r="R49" s="174">
        <f>IF(ISBLANK('3a. Príjmy a výdavky VS'!R56),"",'3a. Príjmy a výdavky VS'!R56/'1. Základné ukazovatele'!U$17*100)</f>
        <v>1.4584568597972682</v>
      </c>
      <c r="S49" s="174">
        <f>IF(ISBLANK('3a. Príjmy a výdavky VS'!S56),"",'3a. Príjmy a výdavky VS'!S56/'1. Základné ukazovatele'!V$17*100)</f>
        <v>1.2867269925662081</v>
      </c>
      <c r="T49" s="174">
        <f>IF(ISBLANK('3a. Príjmy a výdavky VS'!T56),"",'3a. Príjmy a výdavky VS'!T56/'1. Základné ukazovatele'!W$17*100)</f>
        <v>1.5452739443944186</v>
      </c>
      <c r="U49" s="174">
        <f>IF(ISBLANK('3a. Príjmy a výdavky VS'!U56),"",'3a. Príjmy a výdavky VS'!U56/'1. Základné ukazovatele'!X$17*100)</f>
        <v>1.780708988221507</v>
      </c>
      <c r="V49" s="174">
        <f>IF(ISBLANK('3a. Príjmy a výdavky VS'!V56),"",'3a. Príjmy a výdavky VS'!V56/'1. Základné ukazovatele'!Y$17*100)</f>
        <v>1.9001174930703204</v>
      </c>
      <c r="W49" s="174">
        <f>IF(ISBLANK('3a. Príjmy a výdavky VS'!W56),"",'3a. Príjmy a výdavky VS'!W56/'1. Základné ukazovatele'!Z$17*100)</f>
        <v>1.9252282128410458</v>
      </c>
      <c r="X49" s="174">
        <f>IF(ISBLANK('3a. Príjmy a výdavky VS'!X56),"",'3a. Príjmy a výdavky VS'!X56/'1. Základné ukazovatele'!AA$17*100)</f>
        <v>1.7527691620539885</v>
      </c>
      <c r="Y49" s="174">
        <f>IF(ISBLANK('3a. Príjmy a výdavky VS'!Y56),"",'3a. Príjmy a výdavky VS'!Y56/'1. Základné ukazovatele'!AB$17*100)</f>
        <v>1.6824370019700667</v>
      </c>
      <c r="Z49" s="174">
        <f>IF(ISBLANK('3a. Príjmy a výdavky VS'!Z56),"",'3a. Príjmy a výdavky VS'!Z56/'1. Základné ukazovatele'!AC$17*100)</f>
        <v>1.4364080206778687</v>
      </c>
      <c r="AA49" s="174">
        <f>IF(ISBLANK('3a. Príjmy a výdavky VS'!AA56),"",'3a. Príjmy a výdavky VS'!AA56/'1. Základné ukazovatele'!AD$17*100)</f>
        <v>1.3400719350347101</v>
      </c>
      <c r="AB49" s="174">
        <f>IF(ISBLANK('3a. Príjmy a výdavky VS'!AB56),"",'3a. Príjmy a výdavky VS'!AB56/'1. Základné ukazovatele'!AE$17*100)</f>
        <v>1.2321436315079723</v>
      </c>
      <c r="AC49" s="174">
        <f>IF(ISBLANK('3a. Príjmy a výdavky VS'!AC56),"",'3a. Príjmy a výdavky VS'!AC56/'1. Základné ukazovatele'!AF$17*100)</f>
        <v>1.1711746956656341</v>
      </c>
      <c r="AD49" s="174">
        <f>IF(ISBLANK('3a. Príjmy a výdavky VS'!AD56),"",'3a. Príjmy a výdavky VS'!AD56/'1. Základné ukazovatele'!AG$17*100)</f>
        <v>1.077938407218517</v>
      </c>
      <c r="AE49" s="174">
        <f>IF(ISBLANK('3a. Príjmy a výdavky VS'!AE56),"",'3a. Príjmy a výdavky VS'!AE56/'1. Základné ukazovatele'!AH$17*100)</f>
        <v>1.0345657951867859</v>
      </c>
      <c r="AF49" s="172">
        <f>IF(ISBLANK('3a. Príjmy a výdavky VS'!AF56),"",'3a. Príjmy a výdavky VS'!AF56/'1. Základné ukazovatele'!AI$17*100)</f>
        <v>1.1617521796892099</v>
      </c>
      <c r="AG49" s="340">
        <f>IF(ISBLANK('3a. Príjmy a výdavky VS'!AG56),"",'3a. Príjmy a výdavky VS'!AG56/'1. Základné ukazovatele'!AJ$17*100)</f>
        <v>1.4282315431988357</v>
      </c>
      <c r="AH49" s="340">
        <f>IF(ISBLANK('3a. Príjmy a výdavky VS'!AH56),"",'3a. Príjmy a výdavky VS'!AH56/'1. Základné ukazovatele'!AK$17*100)</f>
        <v>1.5418768198100463</v>
      </c>
      <c r="AI49" s="340">
        <f>IF(ISBLANK('3a. Príjmy a výdavky VS'!AI56),"",'3a. Príjmy a výdavky VS'!AI56/'1. Základné ukazovatele'!AL$17*100)</f>
        <v>1.6196552457906941</v>
      </c>
      <c r="AJ49" s="340">
        <f>IF(ISBLANK('3a. Príjmy a výdavky VS'!AJ56),"",'3a. Príjmy a výdavky VS'!AJ56/'1. Základné ukazovatele'!AM$17*100)</f>
        <v>1.8079985266104028</v>
      </c>
    </row>
    <row r="50" spans="1:36" ht="16.5" customHeight="1">
      <c r="A50" s="137" t="s">
        <v>237</v>
      </c>
      <c r="B50" s="138" t="s">
        <v>174</v>
      </c>
      <c r="C50" s="105" t="s">
        <v>238</v>
      </c>
      <c r="D50" s="174">
        <f>IF(ISBLANK('3a. Príjmy a výdavky VS'!D57),"",'3a. Príjmy a výdavky VS'!D57/'1. Základné ukazovatele'!G$17*100)</f>
        <v>3.0075236402050964</v>
      </c>
      <c r="E50" s="174">
        <f>IF(ISBLANK('3a. Príjmy a výdavky VS'!E57),"",'3a. Príjmy a výdavky VS'!E57/'1. Základné ukazovatele'!H$17*100)</f>
        <v>3.2247761298040625</v>
      </c>
      <c r="F50" s="174">
        <f>IF(ISBLANK('3a. Príjmy a výdavky VS'!F57),"",'3a. Príjmy a výdavky VS'!F57/'1. Základné ukazovatele'!I$17*100)</f>
        <v>3.0271054880120243</v>
      </c>
      <c r="G50" s="174">
        <f>IF(ISBLANK('3a. Príjmy a výdavky VS'!G57),"",'3a. Príjmy a výdavky VS'!G57/'1. Základné ukazovatele'!J$17*100)</f>
        <v>3.3322557260134409</v>
      </c>
      <c r="H50" s="174">
        <f>IF(ISBLANK('3a. Príjmy a výdavky VS'!H57),"",'3a. Príjmy a výdavky VS'!H57/'1. Základné ukazovatele'!K$17*100)</f>
        <v>4.9603316783538931</v>
      </c>
      <c r="I50" s="174">
        <f>IF(ISBLANK('3a. Príjmy a výdavky VS'!I57),"",'3a. Príjmy a výdavky VS'!I57/'1. Základné ukazovatele'!L$17*100)</f>
        <v>5.7205189417308189</v>
      </c>
      <c r="J50" s="174">
        <f>IF(ISBLANK('3a. Príjmy a výdavky VS'!J57),"",'3a. Príjmy a výdavky VS'!J57/'1. Základné ukazovatele'!M$17*100)</f>
        <v>5.7412659776365462</v>
      </c>
      <c r="K50" s="174">
        <f>IF(ISBLANK('3a. Príjmy a výdavky VS'!K57),"",'3a. Príjmy a výdavky VS'!K57/'1. Základné ukazovatele'!N$17*100)</f>
        <v>5.0497522841944766</v>
      </c>
      <c r="L50" s="174">
        <f>IF(ISBLANK('3a. Príjmy a výdavky VS'!L57),"",'3a. Príjmy a výdavky VS'!L57/'1. Základné ukazovatele'!O$17*100)</f>
        <v>3.4784671886539615</v>
      </c>
      <c r="M50" s="174">
        <f>IF(ISBLANK('3a. Príjmy a výdavky VS'!M57),"",'3a. Príjmy a výdavky VS'!M57/'1. Základné ukazovatele'!P$17*100)</f>
        <v>2.9032388500262827</v>
      </c>
      <c r="N50" s="174">
        <f>IF(ISBLANK('3a. Príjmy a výdavky VS'!N57),"",'3a. Príjmy a výdavky VS'!N57/'1. Základné ukazovatele'!Q$17*100)</f>
        <v>2.2168874889461438</v>
      </c>
      <c r="O50" s="174">
        <f>IF(ISBLANK('3a. Príjmy a výdavky VS'!O57),"",'3a. Príjmy a výdavky VS'!O57/'1. Základné ukazovatele'!R$17*100)</f>
        <v>1.7981224776276541</v>
      </c>
      <c r="P50" s="174">
        <f>IF(ISBLANK('3a. Príjmy a výdavky VS'!P57),"",'3a. Príjmy a výdavky VS'!P57/'1. Základné ukazovatele'!S$17*100)</f>
        <v>1.5801698882258268</v>
      </c>
      <c r="Q50" s="174">
        <f>IF(ISBLANK('3a. Príjmy a výdavky VS'!Q57),"",'3a. Príjmy a výdavky VS'!Q57/'1. Základné ukazovatele'!T$17*100)</f>
        <v>1.4037847345206418</v>
      </c>
      <c r="R50" s="174">
        <f>IF(ISBLANK('3a. Príjmy a výdavky VS'!R57),"",'3a. Príjmy a výdavky VS'!R57/'1. Základné ukazovatele'!U$17*100)</f>
        <v>1.4584568597972682</v>
      </c>
      <c r="S50" s="174">
        <f>IF(ISBLANK('3a. Príjmy a výdavky VS'!S57),"",'3a. Príjmy a výdavky VS'!S57/'1. Základné ukazovatele'!V$17*100)</f>
        <v>1.2867269925662081</v>
      </c>
      <c r="T50" s="174">
        <f>IF(ISBLANK('3a. Príjmy a výdavky VS'!T57),"",'3a. Príjmy a výdavky VS'!T57/'1. Základné ukazovatele'!W$17*100)</f>
        <v>1.5452739443944186</v>
      </c>
      <c r="U50" s="174">
        <f>IF(ISBLANK('3a. Príjmy a výdavky VS'!U57),"",'3a. Príjmy a výdavky VS'!U57/'1. Základné ukazovatele'!X$17*100)</f>
        <v>1.780708988221507</v>
      </c>
      <c r="V50" s="174">
        <f>IF(ISBLANK('3a. Príjmy a výdavky VS'!V57),"",'3a. Príjmy a výdavky VS'!V57/'1. Základné ukazovatele'!Y$17*100)</f>
        <v>1.9001174930703204</v>
      </c>
      <c r="W50" s="174">
        <f>IF(ISBLANK('3a. Príjmy a výdavky VS'!W57),"",'3a. Príjmy a výdavky VS'!W57/'1. Základné ukazovatele'!Z$17*100)</f>
        <v>1.9252282128410458</v>
      </c>
      <c r="X50" s="174">
        <f>IF(ISBLANK('3a. Príjmy a výdavky VS'!X57),"",'3a. Príjmy a výdavky VS'!X57/'1. Základné ukazovatele'!AA$17*100)</f>
        <v>1.7527691620539885</v>
      </c>
      <c r="Y50" s="174">
        <f>IF(ISBLANK('3a. Príjmy a výdavky VS'!Y57),"",'3a. Príjmy a výdavky VS'!Y57/'1. Základné ukazovatele'!AB$17*100)</f>
        <v>1.6824370019700667</v>
      </c>
      <c r="Z50" s="174">
        <f>IF(ISBLANK('3a. Príjmy a výdavky VS'!Z57),"",'3a. Príjmy a výdavky VS'!Z57/'1. Základné ukazovatele'!AC$17*100)</f>
        <v>1.4364080206778687</v>
      </c>
      <c r="AA50" s="174">
        <f>IF(ISBLANK('3a. Príjmy a výdavky VS'!AA57),"",'3a. Príjmy a výdavky VS'!AA57/'1. Základné ukazovatele'!AD$17*100)</f>
        <v>1.3400719350347101</v>
      </c>
      <c r="AB50" s="174">
        <f>IF(ISBLANK('3a. Príjmy a výdavky VS'!AB57),"",'3a. Príjmy a výdavky VS'!AB57/'1. Základné ukazovatele'!AE$17*100)</f>
        <v>1.2321436315079723</v>
      </c>
      <c r="AC50" s="174">
        <f>IF(ISBLANK('3a. Príjmy a výdavky VS'!AC57),"",'3a. Príjmy a výdavky VS'!AC57/'1. Základné ukazovatele'!AF$17*100)</f>
        <v>1.1711746956656341</v>
      </c>
      <c r="AD50" s="174">
        <f>IF(ISBLANK('3a. Príjmy a výdavky VS'!AD57),"",'3a. Príjmy a výdavky VS'!AD57/'1. Základné ukazovatele'!AG$17*100)</f>
        <v>1.077938407218517</v>
      </c>
      <c r="AE50" s="174">
        <f>IF(ISBLANK('3a. Príjmy a výdavky VS'!AE57),"",'3a. Príjmy a výdavky VS'!AE57/'1. Základné ukazovatele'!AH$17*100)</f>
        <v>1.0345657951867859</v>
      </c>
      <c r="AF50" s="172">
        <f>IF(ISBLANK('3a. Príjmy a výdavky VS'!AF57),"",'3a. Príjmy a výdavky VS'!AF57/'1. Základné ukazovatele'!AI$17*100)</f>
        <v>1.1617521796892099</v>
      </c>
      <c r="AG50" s="340">
        <f>IF(ISBLANK('3a. Príjmy a výdavky VS'!AG57),"",'3a. Príjmy a výdavky VS'!AG57/'1. Základné ukazovatele'!AJ$17*100)</f>
        <v>1.4282315431988357</v>
      </c>
      <c r="AH50" s="340">
        <f>IF(ISBLANK('3a. Príjmy a výdavky VS'!AH57),"",'3a. Príjmy a výdavky VS'!AH57/'1. Základné ukazovatele'!AK$17*100)</f>
        <v>1.5418768198100463</v>
      </c>
      <c r="AI50" s="340">
        <f>IF(ISBLANK('3a. Príjmy a výdavky VS'!AI57),"",'3a. Príjmy a výdavky VS'!AI57/'1. Základné ukazovatele'!AL$17*100)</f>
        <v>1.6196552457906941</v>
      </c>
      <c r="AJ50" s="340">
        <f>IF(ISBLANK('3a. Príjmy a výdavky VS'!AJ57),"",'3a. Príjmy a výdavky VS'!AJ57/'1. Základné ukazovatele'!AM$17*100)</f>
        <v>1.8079985266104028</v>
      </c>
    </row>
    <row r="51" spans="1:36" ht="16.5" customHeight="1">
      <c r="A51" s="137" t="s">
        <v>239</v>
      </c>
      <c r="B51" s="138" t="s">
        <v>240</v>
      </c>
      <c r="C51" s="105" t="s">
        <v>241</v>
      </c>
      <c r="D51" s="172">
        <f>IF(ISBLANK('3a. Príjmy a výdavky VS'!D58),"",'3a. Príjmy a výdavky VS'!D58/'1. Základné ukazovatele'!G$17*100)</f>
        <v>1.133233941617905E-2</v>
      </c>
      <c r="E51" s="172">
        <f>IF(ISBLANK('3a. Príjmy a výdavky VS'!E58),"",'3a. Príjmy a výdavky VS'!E58/'1. Základné ukazovatele'!H$17*100)</f>
        <v>0</v>
      </c>
      <c r="F51" s="172">
        <f>IF(ISBLANK('3a. Príjmy a výdavky VS'!F58),"",'3a. Príjmy a výdavky VS'!F58/'1. Základné ukazovatele'!I$17*100)</f>
        <v>0</v>
      </c>
      <c r="G51" s="172">
        <f>IF(ISBLANK('3a. Príjmy a výdavky VS'!G58),"",'3a. Príjmy a výdavky VS'!G58/'1. Základné ukazovatele'!J$17*100)</f>
        <v>0</v>
      </c>
      <c r="H51" s="172">
        <f>IF(ISBLANK('3a. Príjmy a výdavky VS'!H58),"",'3a. Príjmy a výdavky VS'!H58/'1. Základné ukazovatele'!K$17*100)</f>
        <v>0</v>
      </c>
      <c r="I51" s="172">
        <f>IF(ISBLANK('3a. Príjmy a výdavky VS'!I58),"",'3a. Príjmy a výdavky VS'!I58/'1. Základné ukazovatele'!L$17*100)</f>
        <v>0</v>
      </c>
      <c r="J51" s="172">
        <f>IF(ISBLANK('3a. Príjmy a výdavky VS'!J58),"",'3a. Príjmy a výdavky VS'!J58/'1. Základné ukazovatele'!M$17*100)</f>
        <v>0</v>
      </c>
      <c r="K51" s="172">
        <f>IF(ISBLANK('3a. Príjmy a výdavky VS'!K58),"",'3a. Príjmy a výdavky VS'!K58/'1. Základné ukazovatele'!N$17*100)</f>
        <v>0</v>
      </c>
      <c r="L51" s="172">
        <f>IF(ISBLANK('3a. Príjmy a výdavky VS'!L58),"",'3a. Príjmy a výdavky VS'!L58/'1. Základné ukazovatele'!O$17*100)</f>
        <v>0</v>
      </c>
      <c r="M51" s="172">
        <f>IF(ISBLANK('3a. Príjmy a výdavky VS'!M58),"",'3a. Príjmy a výdavky VS'!M58/'1. Základné ukazovatele'!P$17*100)</f>
        <v>0</v>
      </c>
      <c r="N51" s="172">
        <f>IF(ISBLANK('3a. Príjmy a výdavky VS'!N58),"",'3a. Príjmy a výdavky VS'!N58/'1. Základné ukazovatele'!Q$17*100)</f>
        <v>0</v>
      </c>
      <c r="O51" s="172">
        <f>IF(ISBLANK('3a. Príjmy a výdavky VS'!O58),"",'3a. Príjmy a výdavky VS'!O58/'1. Základné ukazovatele'!R$17*100)</f>
        <v>0</v>
      </c>
      <c r="P51" s="172">
        <f>IF(ISBLANK('3a. Príjmy a výdavky VS'!P58),"",'3a. Príjmy a výdavky VS'!P58/'1. Základné ukazovatele'!S$17*100)</f>
        <v>0</v>
      </c>
      <c r="Q51" s="172">
        <f>IF(ISBLANK('3a. Príjmy a výdavky VS'!Q58),"",'3a. Príjmy a výdavky VS'!Q58/'1. Základné ukazovatele'!T$17*100)</f>
        <v>0</v>
      </c>
      <c r="R51" s="172">
        <f>IF(ISBLANK('3a. Príjmy a výdavky VS'!R58),"",'3a. Príjmy a výdavky VS'!R58/'1. Základné ukazovatele'!U$17*100)</f>
        <v>0</v>
      </c>
      <c r="S51" s="172">
        <f>IF(ISBLANK('3a. Príjmy a výdavky VS'!S58),"",'3a. Príjmy a výdavky VS'!S58/'1. Základné ukazovatele'!V$17*100)</f>
        <v>0</v>
      </c>
      <c r="T51" s="172">
        <f>IF(ISBLANK('3a. Príjmy a výdavky VS'!T58),"",'3a. Príjmy a výdavky VS'!T58/'1. Základné ukazovatele'!W$17*100)</f>
        <v>0</v>
      </c>
      <c r="U51" s="172">
        <f>IF(ISBLANK('3a. Príjmy a výdavky VS'!U58),"",'3a. Príjmy a výdavky VS'!U58/'1. Základné ukazovatele'!X$17*100)</f>
        <v>0</v>
      </c>
      <c r="V51" s="172">
        <f>IF(ISBLANK('3a. Príjmy a výdavky VS'!V58),"",'3a. Príjmy a výdavky VS'!V58/'1. Základné ukazovatele'!Y$17*100)</f>
        <v>0</v>
      </c>
      <c r="W51" s="172">
        <f>IF(ISBLANK('3a. Príjmy a výdavky VS'!W58),"",'3a. Príjmy a výdavky VS'!W58/'1. Základné ukazovatele'!Z$17*100)</f>
        <v>0</v>
      </c>
      <c r="X51" s="172">
        <f>IF(ISBLANK('3a. Príjmy a výdavky VS'!X58),"",'3a. Príjmy a výdavky VS'!X58/'1. Základné ukazovatele'!AA$17*100)</f>
        <v>0</v>
      </c>
      <c r="Y51" s="172">
        <f>IF(ISBLANK('3a. Príjmy a výdavky VS'!Y58),"",'3a. Príjmy a výdavky VS'!Y58/'1. Základné ukazovatele'!AB$17*100)</f>
        <v>0</v>
      </c>
      <c r="Z51" s="172">
        <f>IF(ISBLANK('3a. Príjmy a výdavky VS'!Z58),"",'3a. Príjmy a výdavky VS'!Z58/'1. Základné ukazovatele'!AC$17*100)</f>
        <v>0</v>
      </c>
      <c r="AA51" s="172">
        <f>IF(ISBLANK('3a. Príjmy a výdavky VS'!AA58),"",'3a. Príjmy a výdavky VS'!AA58/'1. Základné ukazovatele'!AD$17*100)</f>
        <v>0</v>
      </c>
      <c r="AB51" s="172">
        <f>IF(ISBLANK('3a. Príjmy a výdavky VS'!AB58),"",'3a. Príjmy a výdavky VS'!AB58/'1. Základné ukazovatele'!AE$17*100)</f>
        <v>0</v>
      </c>
      <c r="AC51" s="172">
        <f>IF(ISBLANK('3a. Príjmy a výdavky VS'!AC58),"",'3a. Príjmy a výdavky VS'!AC58/'1. Základné ukazovatele'!AF$17*100)</f>
        <v>0</v>
      </c>
      <c r="AD51" s="172">
        <f>IF(ISBLANK('3a. Príjmy a výdavky VS'!AD58),"",'3a. Príjmy a výdavky VS'!AD58/'1. Základné ukazovatele'!AG$17*100)</f>
        <v>0</v>
      </c>
      <c r="AE51" s="172">
        <f>IF(ISBLANK('3a. Príjmy a výdavky VS'!AE58),"",'3a. Príjmy a výdavky VS'!AE58/'1. Základné ukazovatele'!AH$17*100)</f>
        <v>0</v>
      </c>
      <c r="AF51" s="172">
        <f>IF(ISBLANK('3a. Príjmy a výdavky VS'!AF58),"",'3a. Príjmy a výdavky VS'!AF58/'1. Základné ukazovatele'!AI$17*100)</f>
        <v>0</v>
      </c>
      <c r="AG51" s="340">
        <f>IF(ISBLANK('3a. Príjmy a výdavky VS'!AG58),"",'3a. Príjmy a výdavky VS'!AG58/'1. Základné ukazovatele'!AJ$17*100)</f>
        <v>0</v>
      </c>
      <c r="AH51" s="340">
        <f>IF(ISBLANK('3a. Príjmy a výdavky VS'!AH58),"",'3a. Príjmy a výdavky VS'!AH58/'1. Základné ukazovatele'!AK$17*100)</f>
        <v>0</v>
      </c>
      <c r="AI51" s="340">
        <f>IF(ISBLANK('3a. Príjmy a výdavky VS'!AI58),"",'3a. Príjmy a výdavky VS'!AI58/'1. Základné ukazovatele'!AL$17*100)</f>
        <v>0</v>
      </c>
      <c r="AJ51" s="340">
        <f>IF(ISBLANK('3a. Príjmy a výdavky VS'!AJ58),"",'3a. Príjmy a výdavky VS'!AJ58/'1. Základné ukazovatele'!AM$17*100)</f>
        <v>0</v>
      </c>
    </row>
    <row r="52" spans="1:36" ht="16.5" customHeight="1">
      <c r="A52" s="137" t="s">
        <v>242</v>
      </c>
      <c r="B52" s="138" t="s">
        <v>243</v>
      </c>
      <c r="C52" s="105" t="s">
        <v>244</v>
      </c>
      <c r="D52" s="174">
        <f>IF(ISBLANK('3a. Príjmy a výdavky VS'!D59),"",'3a. Príjmy a výdavky VS'!D59/'1. Základné ukazovatele'!G$17*100)</f>
        <v>17.974285640668882</v>
      </c>
      <c r="E52" s="174">
        <f>IF(ISBLANK('3a. Príjmy a výdavky VS'!E59),"",'3a. Príjmy a výdavky VS'!E59/'1. Základné ukazovatele'!H$17*100)</f>
        <v>20.879452723028145</v>
      </c>
      <c r="F52" s="174">
        <f>IF(ISBLANK('3a. Príjmy a výdavky VS'!F59),"",'3a. Príjmy a výdavky VS'!F59/'1. Základné ukazovatele'!I$17*100)</f>
        <v>19.804095162602046</v>
      </c>
      <c r="G52" s="174">
        <f>IF(ISBLANK('3a. Príjmy a výdavky VS'!G59),"",'3a. Príjmy a výdavky VS'!G59/'1. Základné ukazovatele'!J$17*100)</f>
        <v>20.634710711416758</v>
      </c>
      <c r="H52" s="174">
        <f>IF(ISBLANK('3a. Príjmy a výdavky VS'!H59),"",'3a. Príjmy a výdavky VS'!H59/'1. Základné ukazovatele'!K$17*100)</f>
        <v>24.235553053181143</v>
      </c>
      <c r="I52" s="174">
        <f>IF(ISBLANK('3a. Príjmy a výdavky VS'!I59),"",'3a. Príjmy a výdavky VS'!I59/'1. Základné ukazovatele'!L$17*100)</f>
        <v>22.326386094793598</v>
      </c>
      <c r="J52" s="174">
        <f>IF(ISBLANK('3a. Príjmy a výdavky VS'!J59),"",'3a. Príjmy a výdavky VS'!J59/'1. Základné ukazovatele'!M$17*100)</f>
        <v>22.895937459414398</v>
      </c>
      <c r="K52" s="174">
        <f>IF(ISBLANK('3a. Príjmy a výdavky VS'!K59),"",'3a. Príjmy a výdavky VS'!K59/'1. Základné ukazovatele'!N$17*100)</f>
        <v>23.172359250654939</v>
      </c>
      <c r="L52" s="174">
        <f>IF(ISBLANK('3a. Príjmy a výdavky VS'!L59),"",'3a. Príjmy a výdavky VS'!L59/'1. Základné ukazovatele'!O$17*100)</f>
        <v>21.001132866151366</v>
      </c>
      <c r="M52" s="174">
        <f>IF(ISBLANK('3a. Príjmy a výdavky VS'!M59),"",'3a. Príjmy a výdavky VS'!M59/'1. Základné ukazovatele'!P$17*100)</f>
        <v>20.833598086843004</v>
      </c>
      <c r="N52" s="174">
        <f>IF(ISBLANK('3a. Príjmy a výdavky VS'!N59),"",'3a. Príjmy a výdavky VS'!N59/'1. Základné ukazovatele'!Q$17*100)</f>
        <v>21.945376748548025</v>
      </c>
      <c r="O52" s="174">
        <f>IF(ISBLANK('3a. Príjmy a výdavky VS'!O59),"",'3a. Príjmy a výdavky VS'!O59/'1. Základné ukazovatele'!R$17*100)</f>
        <v>20.44591156343218</v>
      </c>
      <c r="P52" s="174">
        <f>IF(ISBLANK('3a. Príjmy a výdavky VS'!P59),"",'3a. Príjmy a výdavky VS'!P59/'1. Základné ukazovatele'!S$17*100)</f>
        <v>18.190142082204325</v>
      </c>
      <c r="Q52" s="174">
        <f>IF(ISBLANK('3a. Príjmy a výdavky VS'!Q59),"",'3a. Príjmy a výdavky VS'!Q59/'1. Základné ukazovatele'!T$17*100)</f>
        <v>15.946003505617162</v>
      </c>
      <c r="R52" s="174">
        <f>IF(ISBLANK('3a. Príjmy a výdavky VS'!R59),"",'3a. Príjmy a výdavky VS'!R59/'1. Základné ukazovatele'!U$17*100)</f>
        <v>17.76896609325409</v>
      </c>
      <c r="S52" s="174">
        <f>IF(ISBLANK('3a. Príjmy a výdavky VS'!S59),"",'3a. Príjmy a výdavky VS'!S59/'1. Základné ukazovatele'!V$17*100)</f>
        <v>17.821136472433569</v>
      </c>
      <c r="T52" s="174">
        <f>IF(ISBLANK('3a. Príjmy a výdavky VS'!T59),"",'3a. Príjmy a výdavky VS'!T59/'1. Základné ukazovatele'!W$17*100)</f>
        <v>17.098276548070281</v>
      </c>
      <c r="U52" s="174">
        <f>IF(ISBLANK('3a. Príjmy a výdavky VS'!U59),"",'3a. Príjmy a výdavky VS'!U59/'1. Základné ukazovatele'!X$17*100)</f>
        <v>17.162384236025584</v>
      </c>
      <c r="V52" s="174">
        <f>IF(ISBLANK('3a. Príjmy a výdavky VS'!V59),"",'3a. Príjmy a výdavky VS'!V59/'1. Základné ukazovatele'!Y$17*100)</f>
        <v>17.238154568363683</v>
      </c>
      <c r="W52" s="174">
        <f>IF(ISBLANK('3a. Príjmy a výdavky VS'!W59),"",'3a. Príjmy a výdavky VS'!W59/'1. Základné ukazovatele'!Z$17*100)</f>
        <v>17.362482579546327</v>
      </c>
      <c r="X52" s="174">
        <f>IF(ISBLANK('3a. Príjmy a výdavky VS'!X59),"",'3a. Príjmy a výdavky VS'!X59/'1. Základné ukazovatele'!AA$17*100)</f>
        <v>16.994294338007595</v>
      </c>
      <c r="Y52" s="174">
        <f>IF(ISBLANK('3a. Príjmy a výdavky VS'!Y59),"",'3a. Príjmy a výdavky VS'!Y59/'1. Základné ukazovatele'!AB$17*100)</f>
        <v>17.259176492497083</v>
      </c>
      <c r="Z52" s="174">
        <f>IF(ISBLANK('3a. Príjmy a výdavky VS'!Z59),"",'3a. Príjmy a výdavky VS'!Z59/'1. Základné ukazovatele'!AC$17*100)</f>
        <v>16.834765373044384</v>
      </c>
      <c r="AA52" s="174">
        <f>IF(ISBLANK('3a. Príjmy a výdavky VS'!AA59),"",'3a. Príjmy a výdavky VS'!AA59/'1. Základné ukazovatele'!AD$17*100)</f>
        <v>16.379443461654773</v>
      </c>
      <c r="AB52" s="174">
        <f>IF(ISBLANK('3a. Príjmy a výdavky VS'!AB59),"",'3a. Príjmy a výdavky VS'!AB59/'1. Základné ukazovatele'!AE$17*100)</f>
        <v>16.720394510695684</v>
      </c>
      <c r="AC52" s="174">
        <f>IF(ISBLANK('3a. Príjmy a výdavky VS'!AC59),"",'3a. Príjmy a výdavky VS'!AC59/'1. Základné ukazovatele'!AF$17*100)</f>
        <v>17.837376988696001</v>
      </c>
      <c r="AD52" s="174">
        <f>IF(ISBLANK('3a. Príjmy a výdavky VS'!AD59),"",'3a. Príjmy a výdavky VS'!AD59/'1. Základné ukazovatele'!AG$17*100)</f>
        <v>18.101208316987051</v>
      </c>
      <c r="AE52" s="174">
        <f>IF(ISBLANK('3a. Príjmy a výdavky VS'!AE59),"",'3a. Príjmy a výdavky VS'!AE59/'1. Základné ukazovatele'!AH$17*100)</f>
        <v>17.894183412269751</v>
      </c>
      <c r="AF52" s="172">
        <f>IF(ISBLANK('3a. Príjmy a výdavky VS'!AF59),"",'3a. Príjmy a výdavky VS'!AF59/'1. Základné ukazovatele'!AI$17*100)</f>
        <v>19.86710831287947</v>
      </c>
      <c r="AG52" s="340">
        <f>IF(ISBLANK('3a. Príjmy a výdavky VS'!AG59),"",'3a. Príjmy a výdavky VS'!AG59/'1. Základné ukazovatele'!AJ$17*100)</f>
        <v>20.695948294251583</v>
      </c>
      <c r="AH52" s="340">
        <f>IF(ISBLANK('3a. Príjmy a výdavky VS'!AH59),"",'3a. Príjmy a výdavky VS'!AH59/'1. Základné ukazovatele'!AK$17*100)</f>
        <v>20.172274799381157</v>
      </c>
      <c r="AI52" s="340">
        <f>IF(ISBLANK('3a. Príjmy a výdavky VS'!AI59),"",'3a. Príjmy a výdavky VS'!AI59/'1. Základné ukazovatele'!AL$17*100)</f>
        <v>20.305585470133423</v>
      </c>
      <c r="AJ52" s="340">
        <f>IF(ISBLANK('3a. Príjmy a výdavky VS'!AJ59),"",'3a. Príjmy a výdavky VS'!AJ59/'1. Základné ukazovatele'!AM$17*100)</f>
        <v>20.40199475760619</v>
      </c>
    </row>
    <row r="53" spans="1:36" ht="16.5" customHeight="1">
      <c r="A53" s="124" t="s">
        <v>245</v>
      </c>
      <c r="B53" s="125" t="s">
        <v>246</v>
      </c>
      <c r="C53" s="105" t="s">
        <v>247</v>
      </c>
      <c r="D53" s="174">
        <f>IF(ISBLANK('3a. Príjmy a výdavky VS'!D60),"",'3a. Príjmy a výdavky VS'!D60/'1. Základné ukazovatele'!G$17*100)</f>
        <v>17.65736517997475</v>
      </c>
      <c r="E53" s="174">
        <f>IF(ISBLANK('3a. Príjmy a výdavky VS'!E60),"",'3a. Príjmy a výdavky VS'!E60/'1. Základné ukazovatele'!H$17*100)</f>
        <v>17.775467775467778</v>
      </c>
      <c r="F53" s="174">
        <f>IF(ISBLANK('3a. Príjmy a výdavky VS'!F60),"",'3a. Príjmy a výdavky VS'!F60/'1. Základné ukazovatele'!I$17*100)</f>
        <v>16.769268779789787</v>
      </c>
      <c r="G53" s="174">
        <f>IF(ISBLANK('3a. Príjmy a výdavky VS'!G60),"",'3a. Príjmy a výdavky VS'!G60/'1. Základné ukazovatele'!J$17*100)</f>
        <v>17.453809831697331</v>
      </c>
      <c r="H53" s="174">
        <f>IF(ISBLANK('3a. Príjmy a výdavky VS'!H60),"",'3a. Príjmy a výdavky VS'!H60/'1. Základné ukazovatele'!K$17*100)</f>
        <v>20.540001023698622</v>
      </c>
      <c r="I53" s="174">
        <f>IF(ISBLANK('3a. Príjmy a výdavky VS'!I60),"",'3a. Príjmy a výdavky VS'!I60/'1. Základné ukazovatele'!L$17*100)</f>
        <v>18.879143084502385</v>
      </c>
      <c r="J53" s="174">
        <f>IF(ISBLANK('3a. Príjmy a výdavky VS'!J60),"",'3a. Príjmy a výdavky VS'!J60/'1. Základné ukazovatele'!M$17*100)</f>
        <v>19.276225109240741</v>
      </c>
      <c r="K53" s="174">
        <f>IF(ISBLANK('3a. Príjmy a výdavky VS'!K60),"",'3a. Príjmy a výdavky VS'!K60/'1. Základné ukazovatele'!N$17*100)</f>
        <v>19.207385467085928</v>
      </c>
      <c r="L53" s="174">
        <f>IF(ISBLANK('3a. Príjmy a výdavky VS'!L60),"",'3a. Príjmy a výdavky VS'!L60/'1. Základné ukazovatele'!O$17*100)</f>
        <v>16.435247843711259</v>
      </c>
      <c r="M53" s="174">
        <f>IF(ISBLANK('3a. Príjmy a výdavky VS'!M60),"",'3a. Príjmy a výdavky VS'!M60/'1. Základné ukazovatele'!P$17*100)</f>
        <v>16.796732845416685</v>
      </c>
      <c r="N53" s="174">
        <f>IF(ISBLANK('3a. Príjmy a výdavky VS'!N60),"",'3a. Príjmy a výdavky VS'!N60/'1. Základné ukazovatele'!Q$17*100)</f>
        <v>16.364294324370473</v>
      </c>
      <c r="O53" s="174">
        <f>IF(ISBLANK('3a. Príjmy a výdavky VS'!O60),"",'3a. Príjmy a výdavky VS'!O60/'1. Základné ukazovatele'!R$17*100)</f>
        <v>15.124144586769608</v>
      </c>
      <c r="P53" s="174">
        <f>IF(ISBLANK('3a. Príjmy a výdavky VS'!P60),"",'3a. Príjmy a výdavky VS'!P60/'1. Základné ukazovatele'!S$17*100)</f>
        <v>13.310691033755836</v>
      </c>
      <c r="Q53" s="174">
        <f>IF(ISBLANK('3a. Príjmy a výdavky VS'!Q60),"",'3a. Príjmy a výdavky VS'!Q60/'1. Základné ukazovatele'!T$17*100)</f>
        <v>12.090725251039123</v>
      </c>
      <c r="R53" s="174">
        <f>IF(ISBLANK('3a. Príjmy a výdavky VS'!R60),"",'3a. Príjmy a výdavky VS'!R60/'1. Základné ukazovatele'!U$17*100)</f>
        <v>14.12724669854547</v>
      </c>
      <c r="S53" s="174">
        <f>IF(ISBLANK('3a. Príjmy a výdavky VS'!S60),"",'3a. Príjmy a výdavky VS'!S60/'1. Základné ukazovatele'!V$17*100)</f>
        <v>14.196300709913324</v>
      </c>
      <c r="T53" s="174">
        <f>IF(ISBLANK('3a. Príjmy a výdavky VS'!T60),"",'3a. Príjmy a výdavky VS'!T60/'1. Základné ukazovatele'!W$17*100)</f>
        <v>13.718463761439073</v>
      </c>
      <c r="U53" s="174">
        <f>IF(ISBLANK('3a. Príjmy a výdavky VS'!U60),"",'3a. Príjmy a výdavky VS'!U60/'1. Základné ukazovatele'!X$17*100)</f>
        <v>13.897525485706844</v>
      </c>
      <c r="V53" s="174">
        <f>IF(ISBLANK('3a. Príjmy a výdavky VS'!V60),"",'3a. Príjmy a výdavky VS'!V60/'1. Základné ukazovatele'!Y$17*100)</f>
        <v>13.987066384254589</v>
      </c>
      <c r="W53" s="174">
        <f>IF(ISBLANK('3a. Príjmy a výdavky VS'!W60),"",'3a. Príjmy a výdavky VS'!W60/'1. Základné ukazovatele'!Z$17*100)</f>
        <v>13.940465477134307</v>
      </c>
      <c r="X53" s="174">
        <f>IF(ISBLANK('3a. Príjmy a výdavky VS'!X60),"",'3a. Príjmy a výdavky VS'!X60/'1. Základné ukazovatele'!AA$17*100)</f>
        <v>13.647958415602609</v>
      </c>
      <c r="Y53" s="174">
        <f>IF(ISBLANK('3a. Príjmy a výdavky VS'!Y60),"",'3a. Príjmy a výdavky VS'!Y60/'1. Základné ukazovatele'!AB$17*100)</f>
        <v>13.824977701980847</v>
      </c>
      <c r="Z53" s="174">
        <f>IF(ISBLANK('3a. Príjmy a výdavky VS'!Z60),"",'3a. Príjmy a výdavky VS'!Z60/'1. Základné ukazovatele'!AC$17*100)</f>
        <v>13.50355695123846</v>
      </c>
      <c r="AA53" s="174">
        <f>IF(ISBLANK('3a. Príjmy a výdavky VS'!AA60),"",'3a. Príjmy a výdavky VS'!AA60/'1. Základné ukazovatele'!AD$17*100)</f>
        <v>13.13897064443556</v>
      </c>
      <c r="AB53" s="174">
        <f>IF(ISBLANK('3a. Príjmy a výdavky VS'!AB60),"",'3a. Príjmy a výdavky VS'!AB60/'1. Základné ukazovatele'!AE$17*100)</f>
        <v>13.331551865464448</v>
      </c>
      <c r="AC53" s="174">
        <f>IF(ISBLANK('3a. Príjmy a výdavky VS'!AC60),"",'3a. Príjmy a výdavky VS'!AC60/'1. Základné ukazovatele'!AF$17*100)</f>
        <v>14.518926936427459</v>
      </c>
      <c r="AD53" s="174">
        <f>IF(ISBLANK('3a. Príjmy a výdavky VS'!AD60),"",'3a. Príjmy a výdavky VS'!AD60/'1. Základné ukazovatele'!AG$17*100)</f>
        <v>14.683947626520204</v>
      </c>
      <c r="AE53" s="174">
        <f>IF(ISBLANK('3a. Príjmy a výdavky VS'!AE60),"",'3a. Príjmy a výdavky VS'!AE60/'1. Základné ukazovatele'!AH$17*100)</f>
        <v>14.428332270552991</v>
      </c>
      <c r="AF53" s="172">
        <f>IF(ISBLANK('3a. Príjmy a výdavky VS'!AF60),"",'3a. Príjmy a výdavky VS'!AF60/'1. Základné ukazovatele'!AI$17*100)</f>
        <v>16.37654258214156</v>
      </c>
      <c r="AG53" s="340">
        <f>IF(ISBLANK('3a. Príjmy a výdavky VS'!AG60),"",'3a. Príjmy a výdavky VS'!AG60/'1. Základné ukazovatele'!AJ$17*100)</f>
        <v>16.756906196486273</v>
      </c>
      <c r="AH53" s="340">
        <f>IF(ISBLANK('3a. Príjmy a výdavky VS'!AH60),"",'3a. Príjmy a výdavky VS'!AH60/'1. Základné ukazovatele'!AK$17*100)</f>
        <v>16.105446403912033</v>
      </c>
      <c r="AI53" s="340">
        <f>IF(ISBLANK('3a. Príjmy a výdavky VS'!AI60),"",'3a. Príjmy a výdavky VS'!AI60/'1. Základné ukazovatele'!AL$17*100)</f>
        <v>16.23805689639201</v>
      </c>
      <c r="AJ53" s="340">
        <f>IF(ISBLANK('3a. Príjmy a výdavky VS'!AJ60),"",'3a. Príjmy a výdavky VS'!AJ60/'1. Základné ukazovatele'!AM$17*100)</f>
        <v>16.280980051616108</v>
      </c>
    </row>
    <row r="54" spans="1:36" ht="16.5" customHeight="1">
      <c r="A54" s="148" t="s">
        <v>248</v>
      </c>
      <c r="B54" s="119" t="s">
        <v>249</v>
      </c>
      <c r="C54" s="114" t="s">
        <v>250</v>
      </c>
      <c r="D54" s="174" t="str">
        <f>IF(ISBLANK('3a. Príjmy a výdavky VS'!D61),"",'3a. Príjmy a výdavky VS'!D61/'1. Základné ukazovatele'!G$17*100)</f>
        <v/>
      </c>
      <c r="E54" s="174" t="str">
        <f>IF(ISBLANK('3a. Príjmy a výdavky VS'!E61),"",'3a. Príjmy a výdavky VS'!E61/'1. Základné ukazovatele'!H$17*100)</f>
        <v/>
      </c>
      <c r="F54" s="174" t="str">
        <f>IF(ISBLANK('3a. Príjmy a výdavky VS'!F61),"",'3a. Príjmy a výdavky VS'!F61/'1. Základné ukazovatele'!I$17*100)</f>
        <v/>
      </c>
      <c r="G54" s="174" t="str">
        <f>IF(ISBLANK('3a. Príjmy a výdavky VS'!G61),"",'3a. Príjmy a výdavky VS'!G61/'1. Základné ukazovatele'!J$17*100)</f>
        <v/>
      </c>
      <c r="H54" s="174" t="str">
        <f>IF(ISBLANK('3a. Príjmy a výdavky VS'!H61),"",'3a. Príjmy a výdavky VS'!H61/'1. Základné ukazovatele'!K$17*100)</f>
        <v/>
      </c>
      <c r="I54" s="174" t="str">
        <f>IF(ISBLANK('3a. Príjmy a výdavky VS'!I61),"",'3a. Príjmy a výdavky VS'!I61/'1. Základné ukazovatele'!L$17*100)</f>
        <v/>
      </c>
      <c r="J54" s="174" t="str">
        <f>IF(ISBLANK('3a. Príjmy a výdavky VS'!J61),"",'3a. Príjmy a výdavky VS'!J61/'1. Základné ukazovatele'!M$17*100)</f>
        <v/>
      </c>
      <c r="K54" s="174" t="str">
        <f>IF(ISBLANK('3a. Príjmy a výdavky VS'!K61),"",'3a. Príjmy a výdavky VS'!K61/'1. Základné ukazovatele'!N$17*100)</f>
        <v/>
      </c>
      <c r="L54" s="174" t="str">
        <f>IF(ISBLANK('3a. Príjmy a výdavky VS'!L61),"",'3a. Príjmy a výdavky VS'!L61/'1. Základné ukazovatele'!O$17*100)</f>
        <v/>
      </c>
      <c r="M54" s="174" t="str">
        <f>IF(ISBLANK('3a. Príjmy a výdavky VS'!M61),"",'3a. Príjmy a výdavky VS'!M61/'1. Základné ukazovatele'!P$17*100)</f>
        <v/>
      </c>
      <c r="N54" s="174" t="str">
        <f>IF(ISBLANK('3a. Príjmy a výdavky VS'!N61),"",'3a. Príjmy a výdavky VS'!N61/'1. Základné ukazovatele'!Q$17*100)</f>
        <v/>
      </c>
      <c r="O54" s="174" t="str">
        <f>IF(ISBLANK('3a. Príjmy a výdavky VS'!O61),"",'3a. Príjmy a výdavky VS'!O61/'1. Základné ukazovatele'!R$17*100)</f>
        <v/>
      </c>
      <c r="P54" s="174" t="str">
        <f>IF(ISBLANK('3a. Príjmy a výdavky VS'!P61),"",'3a. Príjmy a výdavky VS'!P61/'1. Základné ukazovatele'!S$17*100)</f>
        <v/>
      </c>
      <c r="Q54" s="174">
        <f>IF(ISBLANK('3a. Príjmy a výdavky VS'!Q61),"",'3a. Príjmy a výdavky VS'!Q61/'1. Základné ukazovatele'!T$17*100)</f>
        <v>0.10600707783499383</v>
      </c>
      <c r="R54" s="174">
        <f>IF(ISBLANK('3a. Príjmy a výdavky VS'!R61),"",'3a. Príjmy a výdavky VS'!R61/'1. Základné ukazovatele'!U$17*100)</f>
        <v>8.8035144742573193E-2</v>
      </c>
      <c r="S54" s="174">
        <f>IF(ISBLANK('3a. Príjmy a výdavky VS'!S61),"",'3a. Príjmy a výdavky VS'!S61/'1. Základné ukazovatele'!V$17*100)</f>
        <v>0.15149716194724905</v>
      </c>
      <c r="T54" s="174">
        <f>IF(ISBLANK('3a. Príjmy a výdavky VS'!T61),"",'3a. Príjmy a výdavky VS'!T61/'1. Základné ukazovatele'!W$17*100)</f>
        <v>0.10180302808200532</v>
      </c>
      <c r="U54" s="174">
        <f>IF(ISBLANK('3a. Príjmy a výdavky VS'!U61),"",'3a. Príjmy a výdavky VS'!U61/'1. Základné ukazovatele'!X$17*100)</f>
        <v>7.7493367477037084E-2</v>
      </c>
      <c r="V54" s="174">
        <f>IF(ISBLANK('3a. Príjmy a výdavky VS'!V61),"",'3a. Príjmy a výdavky VS'!V61/'1. Základné ukazovatele'!Y$17*100)</f>
        <v>5.0938671832610555E-2</v>
      </c>
      <c r="W54" s="174">
        <f>IF(ISBLANK('3a. Príjmy a výdavky VS'!W61),"",'3a. Príjmy a výdavky VS'!W61/'1. Základné ukazovatele'!Z$17*100)</f>
        <v>6.6187928001118029E-2</v>
      </c>
      <c r="X54" s="174">
        <f>IF(ISBLANK('3a. Príjmy a výdavky VS'!X61),"",'3a. Príjmy a výdavky VS'!X61/'1. Základné ukazovatele'!AA$17*100)</f>
        <v>4.8739491616309777E-2</v>
      </c>
      <c r="Y54" s="174">
        <f>IF(ISBLANK('3a. Príjmy a výdavky VS'!Y61),"",'3a. Príjmy a výdavky VS'!Y61/'1. Základné ukazovatele'!AB$17*100)</f>
        <v>8.4874592019759471E-2</v>
      </c>
      <c r="Z54" s="174">
        <f>IF(ISBLANK('3a. Príjmy a výdavky VS'!Z61),"",'3a. Príjmy a výdavky VS'!Z61/'1. Základné ukazovatele'!AC$17*100)</f>
        <v>6.276218096901616E-2</v>
      </c>
      <c r="AA54" s="174">
        <f>IF(ISBLANK('3a. Príjmy a výdavky VS'!AA61),"",'3a. Príjmy a výdavky VS'!AA61/'1. Základné ukazovatele'!AD$17*100)</f>
        <v>5.882962451772844E-2</v>
      </c>
      <c r="AB54" s="174">
        <f>IF(ISBLANK('3a. Príjmy a výdavky VS'!AB61),"",'3a. Príjmy a výdavky VS'!AB61/'1. Základné ukazovatele'!AE$17*100)</f>
        <v>4.8010788228139298E-2</v>
      </c>
      <c r="AC54" s="174">
        <f>IF(ISBLANK('3a. Príjmy a výdavky VS'!AC61),"",'3a. Príjmy a výdavky VS'!AC61/'1. Základné ukazovatele'!AF$17*100)</f>
        <v>4.9874576709647733E-2</v>
      </c>
      <c r="AD54" s="174">
        <f>IF(ISBLANK('3a. Príjmy a výdavky VS'!AD61),"",'3a. Príjmy a výdavky VS'!AD61/'1. Základné ukazovatele'!AG$17*100)</f>
        <v>3.9591016084739111E-2</v>
      </c>
      <c r="AE54" s="174">
        <f>IF(ISBLANK('3a. Príjmy a výdavky VS'!AE61),"",'3a. Príjmy a výdavky VS'!AE61/'1. Základné ukazovatele'!AH$17*100)</f>
        <v>5.5392656460341944E-2</v>
      </c>
      <c r="AF54" s="172">
        <f>IF(ISBLANK('3a. Príjmy a výdavky VS'!AF61),"",'3a. Príjmy a výdavky VS'!AF61/'1. Základné ukazovatele'!AI$17*100)</f>
        <v>6.4380660744604787E-2</v>
      </c>
      <c r="AG54" s="340">
        <f>IF(ISBLANK('3a. Príjmy a výdavky VS'!AG61),"",'3a. Príjmy a výdavky VS'!AG61/'1. Základné ukazovatele'!AJ$17*100)</f>
        <v>3.718919470571555E-2</v>
      </c>
      <c r="AH54" s="340">
        <f>IF(ISBLANK('3a. Príjmy a výdavky VS'!AH61),"",'3a. Príjmy a výdavky VS'!AH61/'1. Základné ukazovatele'!AK$17*100)</f>
        <v>4.8553011665185712E-2</v>
      </c>
      <c r="AI54" s="340">
        <f>IF(ISBLANK('3a. Príjmy a výdavky VS'!AI61),"",'3a. Príjmy a výdavky VS'!AI61/'1. Základné ukazovatele'!AL$17*100)</f>
        <v>4.0765794999747598E-2</v>
      </c>
      <c r="AJ54" s="340">
        <f>IF(ISBLANK('3a. Príjmy a výdavky VS'!AJ61),"",'3a. Príjmy a výdavky VS'!AJ61/'1. Základné ukazovatele'!AM$17*100)</f>
        <v>3.9468130353088195E-2</v>
      </c>
    </row>
    <row r="55" spans="1:36" ht="16.5" customHeight="1">
      <c r="A55" s="148" t="s">
        <v>251</v>
      </c>
      <c r="B55" s="119" t="s">
        <v>252</v>
      </c>
      <c r="C55" s="114" t="s">
        <v>253</v>
      </c>
      <c r="D55" s="174" t="str">
        <f>IF(ISBLANK('3a. Príjmy a výdavky VS'!D62),"",'3a. Príjmy a výdavky VS'!D62/'1. Základné ukazovatele'!G$17*100)</f>
        <v/>
      </c>
      <c r="E55" s="174" t="str">
        <f>IF(ISBLANK('3a. Príjmy a výdavky VS'!E62),"",'3a. Príjmy a výdavky VS'!E62/'1. Základné ukazovatele'!H$17*100)</f>
        <v/>
      </c>
      <c r="F55" s="174" t="str">
        <f>IF(ISBLANK('3a. Príjmy a výdavky VS'!F62),"",'3a. Príjmy a výdavky VS'!F62/'1. Základné ukazovatele'!I$17*100)</f>
        <v/>
      </c>
      <c r="G55" s="174" t="str">
        <f>IF(ISBLANK('3a. Príjmy a výdavky VS'!G62),"",'3a. Príjmy a výdavky VS'!G62/'1. Základné ukazovatele'!J$17*100)</f>
        <v/>
      </c>
      <c r="H55" s="174" t="str">
        <f>IF(ISBLANK('3a. Príjmy a výdavky VS'!H62),"",'3a. Príjmy a výdavky VS'!H62/'1. Základné ukazovatele'!K$17*100)</f>
        <v/>
      </c>
      <c r="I55" s="174" t="str">
        <f>IF(ISBLANK('3a. Príjmy a výdavky VS'!I62),"",'3a. Príjmy a výdavky VS'!I62/'1. Základné ukazovatele'!L$17*100)</f>
        <v/>
      </c>
      <c r="J55" s="174" t="str">
        <f>IF(ISBLANK('3a. Príjmy a výdavky VS'!J62),"",'3a. Príjmy a výdavky VS'!J62/'1. Základné ukazovatele'!M$17*100)</f>
        <v/>
      </c>
      <c r="K55" s="174" t="str">
        <f>IF(ISBLANK('3a. Príjmy a výdavky VS'!K62),"",'3a. Príjmy a výdavky VS'!K62/'1. Základné ukazovatele'!N$17*100)</f>
        <v/>
      </c>
      <c r="L55" s="174" t="str">
        <f>IF(ISBLANK('3a. Príjmy a výdavky VS'!L62),"",'3a. Príjmy a výdavky VS'!L62/'1. Základné ukazovatele'!O$17*100)</f>
        <v/>
      </c>
      <c r="M55" s="174" t="str">
        <f>IF(ISBLANK('3a. Príjmy a výdavky VS'!M62),"",'3a. Príjmy a výdavky VS'!M62/'1. Základné ukazovatele'!P$17*100)</f>
        <v/>
      </c>
      <c r="N55" s="174" t="str">
        <f>IF(ISBLANK('3a. Príjmy a výdavky VS'!N62),"",'3a. Príjmy a výdavky VS'!N62/'1. Základné ukazovatele'!Q$17*100)</f>
        <v/>
      </c>
      <c r="O55" s="174" t="str">
        <f>IF(ISBLANK('3a. Príjmy a výdavky VS'!O62),"",'3a. Príjmy a výdavky VS'!O62/'1. Základné ukazovatele'!R$17*100)</f>
        <v/>
      </c>
      <c r="P55" s="174" t="str">
        <f>IF(ISBLANK('3a. Príjmy a výdavky VS'!P62),"",'3a. Príjmy a výdavky VS'!P62/'1. Základné ukazovatele'!S$17*100)</f>
        <v/>
      </c>
      <c r="Q55" s="174">
        <f>IF(ISBLANK('3a. Príjmy a výdavky VS'!Q62),"",'3a. Príjmy a výdavky VS'!Q62/'1. Základné ukazovatele'!T$17*100)</f>
        <v>0.37329070890360166</v>
      </c>
      <c r="R55" s="174">
        <f>IF(ISBLANK('3a. Príjmy a výdavky VS'!R62),"",'3a. Príjmy a výdavky VS'!R62/'1. Základné ukazovatele'!U$17*100)</f>
        <v>0.49482398747328471</v>
      </c>
      <c r="S55" s="174">
        <f>IF(ISBLANK('3a. Príjmy a výdavky VS'!S62),"",'3a. Príjmy a výdavky VS'!S62/'1. Základné ukazovatele'!V$17*100)</f>
        <v>0.49294524544318297</v>
      </c>
      <c r="T55" s="174">
        <f>IF(ISBLANK('3a. Príjmy a výdavky VS'!T62),"",'3a. Príjmy a výdavky VS'!T62/'1. Základné ukazovatele'!W$17*100)</f>
        <v>0.53297035439309226</v>
      </c>
      <c r="U55" s="174">
        <f>IF(ISBLANK('3a. Príjmy a výdavky VS'!U62),"",'3a. Príjmy a výdavky VS'!U62/'1. Základné ukazovatele'!X$17*100)</f>
        <v>0.58113650790206106</v>
      </c>
      <c r="V55" s="174">
        <f>IF(ISBLANK('3a. Príjmy a výdavky VS'!V62),"",'3a. Príjmy a výdavky VS'!V62/'1. Základné ukazovatele'!Y$17*100)</f>
        <v>0.54150640317137511</v>
      </c>
      <c r="W55" s="174">
        <f>IF(ISBLANK('3a. Príjmy a výdavky VS'!W62),"",'3a. Príjmy a výdavky VS'!W62/'1. Základné ukazovatele'!Z$17*100)</f>
        <v>0.50471576742078017</v>
      </c>
      <c r="X55" s="174">
        <f>IF(ISBLANK('3a. Príjmy a výdavky VS'!X62),"",'3a. Príjmy a výdavky VS'!X62/'1. Základné ukazovatele'!AA$17*100)</f>
        <v>0.52367924375717712</v>
      </c>
      <c r="Y55" s="174">
        <f>IF(ISBLANK('3a. Príjmy a výdavky VS'!Y62),"",'3a. Príjmy a výdavky VS'!Y62/'1. Základné ukazovatele'!AB$17*100)</f>
        <v>0.58696962568731803</v>
      </c>
      <c r="Z55" s="174">
        <f>IF(ISBLANK('3a. Príjmy a výdavky VS'!Z62),"",'3a. Príjmy a výdavky VS'!Z62/'1. Základné ukazovatele'!AC$17*100)</f>
        <v>0.67174707275389467</v>
      </c>
      <c r="AA55" s="174">
        <f>IF(ISBLANK('3a. Príjmy a výdavky VS'!AA62),"",'3a. Príjmy a výdavky VS'!AA62/'1. Základné ukazovatele'!AD$17*100)</f>
        <v>0.73903223340891644</v>
      </c>
      <c r="AB55" s="174">
        <f>IF(ISBLANK('3a. Príjmy a výdavky VS'!AB62),"",'3a. Príjmy a výdavky VS'!AB62/'1. Základné ukazovatele'!AE$17*100)</f>
        <v>0.81300404558555228</v>
      </c>
      <c r="AC55" s="174">
        <f>IF(ISBLANK('3a. Príjmy a výdavky VS'!AC62),"",'3a. Príjmy a výdavky VS'!AC62/'1. Základné ukazovatele'!AF$17*100)</f>
        <v>1.1155558806877819</v>
      </c>
      <c r="AD55" s="174">
        <f>IF(ISBLANK('3a. Príjmy a výdavky VS'!AD62),"",'3a. Príjmy a výdavky VS'!AD62/'1. Základné ukazovatele'!AG$17*100)</f>
        <v>1.1095370733621028</v>
      </c>
      <c r="AE55" s="174">
        <f>IF(ISBLANK('3a. Príjmy a výdavky VS'!AE62),"",'3a. Príjmy a výdavky VS'!AE62/'1. Základné ukazovatele'!AH$17*100)</f>
        <v>0.93958684187100194</v>
      </c>
      <c r="AF55" s="172">
        <f>IF(ISBLANK('3a. Príjmy a výdavky VS'!AF62),"",'3a. Príjmy a výdavky VS'!AF62/'1. Základné ukazovatele'!AI$17*100)</f>
        <v>0.84530450565372772</v>
      </c>
      <c r="AG55" s="340">
        <f>IF(ISBLANK('3a. Príjmy a výdavky VS'!AG62),"",'3a. Príjmy a výdavky VS'!AG62/'1. Základné ukazovatele'!AJ$17*100)</f>
        <v>0.83763718862452097</v>
      </c>
      <c r="AH55" s="340">
        <f>IF(ISBLANK('3a. Príjmy a výdavky VS'!AH62),"",'3a. Príjmy a výdavky VS'!AH62/'1. Základné ukazovatele'!AK$17*100)</f>
        <v>0.85344960575301276</v>
      </c>
      <c r="AI55" s="340">
        <f>IF(ISBLANK('3a. Príjmy a výdavky VS'!AI62),"",'3a. Príjmy a výdavky VS'!AI62/'1. Základné ukazovatele'!AL$17*100)</f>
        <v>0.86417489432146066</v>
      </c>
      <c r="AJ55" s="340">
        <f>IF(ISBLANK('3a. Príjmy a výdavky VS'!AJ62),"",'3a. Príjmy a výdavky VS'!AJ62/'1. Základné ukazovatele'!AM$17*100)</f>
        <v>0.88359176683390683</v>
      </c>
    </row>
    <row r="56" spans="1:36" ht="16.5" customHeight="1">
      <c r="A56" s="148" t="s">
        <v>254</v>
      </c>
      <c r="B56" s="119" t="s">
        <v>255</v>
      </c>
      <c r="C56" s="114" t="s">
        <v>256</v>
      </c>
      <c r="D56" s="172" t="str">
        <f>IF(ISBLANK('3a. Príjmy a výdavky VS'!D63),"",'3a. Príjmy a výdavky VS'!D63/'1. Základné ukazovatele'!G$17*100)</f>
        <v/>
      </c>
      <c r="E56" s="172" t="str">
        <f>IF(ISBLANK('3a. Príjmy a výdavky VS'!E63),"",'3a. Príjmy a výdavky VS'!E63/'1. Základné ukazovatele'!H$17*100)</f>
        <v/>
      </c>
      <c r="F56" s="172" t="str">
        <f>IF(ISBLANK('3a. Príjmy a výdavky VS'!F63),"",'3a. Príjmy a výdavky VS'!F63/'1. Základné ukazovatele'!I$17*100)</f>
        <v/>
      </c>
      <c r="G56" s="172" t="str">
        <f>IF(ISBLANK('3a. Príjmy a výdavky VS'!G63),"",'3a. Príjmy a výdavky VS'!G63/'1. Základné ukazovatele'!J$17*100)</f>
        <v/>
      </c>
      <c r="H56" s="172" t="str">
        <f>IF(ISBLANK('3a. Príjmy a výdavky VS'!H63),"",'3a. Príjmy a výdavky VS'!H63/'1. Základné ukazovatele'!K$17*100)</f>
        <v/>
      </c>
      <c r="I56" s="172" t="str">
        <f>IF(ISBLANK('3a. Príjmy a výdavky VS'!I63),"",'3a. Príjmy a výdavky VS'!I63/'1. Základné ukazovatele'!L$17*100)</f>
        <v/>
      </c>
      <c r="J56" s="172" t="str">
        <f>IF(ISBLANK('3a. Príjmy a výdavky VS'!J63),"",'3a. Príjmy a výdavky VS'!J63/'1. Základné ukazovatele'!M$17*100)</f>
        <v/>
      </c>
      <c r="K56" s="172" t="str">
        <f>IF(ISBLANK('3a. Príjmy a výdavky VS'!K63),"",'3a. Príjmy a výdavky VS'!K63/'1. Základné ukazovatele'!N$17*100)</f>
        <v/>
      </c>
      <c r="L56" s="172" t="str">
        <f>IF(ISBLANK('3a. Príjmy a výdavky VS'!L63),"",'3a. Príjmy a výdavky VS'!L63/'1. Základné ukazovatele'!O$17*100)</f>
        <v/>
      </c>
      <c r="M56" s="172" t="str">
        <f>IF(ISBLANK('3a. Príjmy a výdavky VS'!M63),"",'3a. Príjmy a výdavky VS'!M63/'1. Základné ukazovatele'!P$17*100)</f>
        <v/>
      </c>
      <c r="N56" s="172" t="str">
        <f>IF(ISBLANK('3a. Príjmy a výdavky VS'!N63),"",'3a. Príjmy a výdavky VS'!N63/'1. Základné ukazovatele'!Q$17*100)</f>
        <v/>
      </c>
      <c r="O56" s="172" t="str">
        <f>IF(ISBLANK('3a. Príjmy a výdavky VS'!O63),"",'3a. Príjmy a výdavky VS'!O63/'1. Základné ukazovatele'!R$17*100)</f>
        <v/>
      </c>
      <c r="P56" s="172" t="str">
        <f>IF(ISBLANK('3a. Príjmy a výdavky VS'!P63),"",'3a. Príjmy a výdavky VS'!P63/'1. Základné ukazovatele'!S$17*100)</f>
        <v/>
      </c>
      <c r="Q56" s="172">
        <f>IF(ISBLANK('3a. Príjmy a výdavky VS'!Q63),"",'3a. Príjmy a výdavky VS'!Q63/'1. Základné ukazovatele'!T$17*100)</f>
        <v>6.85978136815943</v>
      </c>
      <c r="R56" s="172">
        <f>IF(ISBLANK('3a. Príjmy a výdavky VS'!R63),"",'3a. Príjmy a výdavky VS'!R63/'1. Základné ukazovatele'!U$17*100)</f>
        <v>7.8600080243415427</v>
      </c>
      <c r="S56" s="172">
        <f>IF(ISBLANK('3a. Príjmy a výdavky VS'!S63),"",'3a. Príjmy a výdavky VS'!S63/'1. Základné ukazovatele'!V$17*100)</f>
        <v>7.6309643850206692</v>
      </c>
      <c r="T56" s="172">
        <f>IF(ISBLANK('3a. Príjmy a výdavky VS'!T63),"",'3a. Príjmy a výdavky VS'!T63/'1. Základné ukazovatele'!W$17*100)</f>
        <v>7.5258741161113791</v>
      </c>
      <c r="U56" s="172">
        <f>IF(ISBLANK('3a. Príjmy a výdavky VS'!U63),"",'3a. Príjmy a výdavky VS'!U63/'1. Základné ukazovatele'!X$17*100)</f>
        <v>7.6491069830022935</v>
      </c>
      <c r="V56" s="172">
        <f>IF(ISBLANK('3a. Príjmy a výdavky VS'!V63),"",'3a. Príjmy a výdavky VS'!V63/'1. Základné ukazovatele'!Y$17*100)</f>
        <v>8.1093409000478278</v>
      </c>
      <c r="W56" s="172">
        <f>IF(ISBLANK('3a. Príjmy a výdavky VS'!W63),"",'3a. Príjmy a výdavky VS'!W63/'1. Základné ukazovatele'!Z$17*100)</f>
        <v>8.3807487497110209</v>
      </c>
      <c r="X56" s="172">
        <f>IF(ISBLANK('3a. Príjmy a výdavky VS'!X63),"",'3a. Príjmy a výdavky VS'!X63/'1. Základné ukazovatele'!AA$17*100)</f>
        <v>8.2073857592349988</v>
      </c>
      <c r="Y56" s="172">
        <f>IF(ISBLANK('3a. Príjmy a výdavky VS'!Y63),"",'3a. Príjmy a výdavky VS'!Y63/'1. Základné ukazovatele'!AB$17*100)</f>
        <v>8.3676465543434588</v>
      </c>
      <c r="Z56" s="172">
        <f>IF(ISBLANK('3a. Príjmy a výdavky VS'!Z63),"",'3a. Príjmy a výdavky VS'!Z63/'1. Základné ukazovatele'!AC$17*100)</f>
        <v>8.3907561640481916</v>
      </c>
      <c r="AA56" s="172">
        <f>IF(ISBLANK('3a. Príjmy a výdavky VS'!AA63),"",'3a. Príjmy a výdavky VS'!AA63/'1. Základné ukazovatele'!AD$17*100)</f>
        <v>8.2225665986160212</v>
      </c>
      <c r="AB56" s="172">
        <f>IF(ISBLANK('3a. Príjmy a výdavky VS'!AB63),"",'3a. Príjmy a výdavky VS'!AB63/'1. Základné ukazovatele'!AE$17*100)</f>
        <v>8.1934720643063006</v>
      </c>
      <c r="AC56" s="172">
        <f>IF(ISBLANK('3a. Príjmy a výdavky VS'!AC63),"",'3a. Príjmy a výdavky VS'!AC63/'1. Základné ukazovatele'!AF$17*100)</f>
        <v>8.6537384198149709</v>
      </c>
      <c r="AD56" s="172">
        <f>IF(ISBLANK('3a. Príjmy a výdavky VS'!AD63),"",'3a. Príjmy a výdavky VS'!AD63/'1. Základné ukazovatele'!AG$17*100)</f>
        <v>8.3023028638681851</v>
      </c>
      <c r="AE56" s="172">
        <f>IF(ISBLANK('3a. Príjmy a výdavky VS'!AE63),"",'3a. Príjmy a výdavky VS'!AE63/'1. Základné ukazovatele'!AH$17*100)</f>
        <v>7.9486722512594392</v>
      </c>
      <c r="AF56" s="172">
        <f>IF(ISBLANK('3a. Príjmy a výdavky VS'!AF63),"",'3a. Príjmy a výdavky VS'!AF63/'1. Základné ukazovatele'!AI$17*100)</f>
        <v>8.8319688835484218</v>
      </c>
      <c r="AG56" s="340">
        <f>IF(ISBLANK('3a. Príjmy a výdavky VS'!AG63),"",'3a. Príjmy a výdavky VS'!AG63/'1. Základné ukazovatele'!AJ$17*100)</f>
        <v>10.005905290253335</v>
      </c>
      <c r="AH56" s="340">
        <f>IF(ISBLANK('3a. Príjmy a výdavky VS'!AH63),"",'3a. Príjmy a výdavky VS'!AH63/'1. Základné ukazovatele'!AK$17*100)</f>
        <v>9.6752815078856376</v>
      </c>
      <c r="AI56" s="340">
        <f>IF(ISBLANK('3a. Príjmy a výdavky VS'!AI63),"",'3a. Príjmy a výdavky VS'!AI63/'1. Základné ukazovatele'!AL$17*100)</f>
        <v>9.6135473812484218</v>
      </c>
      <c r="AJ56" s="340">
        <f>IF(ISBLANK('3a. Príjmy a výdavky VS'!AJ63),"",'3a. Príjmy a výdavky VS'!AJ63/'1. Základné ukazovatele'!AM$17*100)</f>
        <v>9.6059106708469955</v>
      </c>
    </row>
    <row r="57" spans="1:36" ht="16.5" customHeight="1">
      <c r="A57" s="148" t="s">
        <v>257</v>
      </c>
      <c r="B57" s="119" t="s">
        <v>258</v>
      </c>
      <c r="C57" s="114" t="s">
        <v>259</v>
      </c>
      <c r="D57" s="174" t="str">
        <f>IF(ISBLANK('3a. Príjmy a výdavky VS'!D64),"",'3a. Príjmy a výdavky VS'!D64/'1. Základné ukazovatele'!G$17*100)</f>
        <v/>
      </c>
      <c r="E57" s="174" t="str">
        <f>IF(ISBLANK('3a. Príjmy a výdavky VS'!E64),"",'3a. Príjmy a výdavky VS'!E64/'1. Základné ukazovatele'!H$17*100)</f>
        <v/>
      </c>
      <c r="F57" s="174" t="str">
        <f>IF(ISBLANK('3a. Príjmy a výdavky VS'!F64),"",'3a. Príjmy a výdavky VS'!F64/'1. Základné ukazovatele'!I$17*100)</f>
        <v/>
      </c>
      <c r="G57" s="174" t="str">
        <f>IF(ISBLANK('3a. Príjmy a výdavky VS'!G64),"",'3a. Príjmy a výdavky VS'!G64/'1. Základné ukazovatele'!J$17*100)</f>
        <v/>
      </c>
      <c r="H57" s="174" t="str">
        <f>IF(ISBLANK('3a. Príjmy a výdavky VS'!H64),"",'3a. Príjmy a výdavky VS'!H64/'1. Základné ukazovatele'!K$17*100)</f>
        <v/>
      </c>
      <c r="I57" s="174" t="str">
        <f>IF(ISBLANK('3a. Príjmy a výdavky VS'!I64),"",'3a. Príjmy a výdavky VS'!I64/'1. Základné ukazovatele'!L$17*100)</f>
        <v/>
      </c>
      <c r="J57" s="174" t="str">
        <f>IF(ISBLANK('3a. Príjmy a výdavky VS'!J64),"",'3a. Príjmy a výdavky VS'!J64/'1. Základné ukazovatele'!M$17*100)</f>
        <v/>
      </c>
      <c r="K57" s="174" t="str">
        <f>IF(ISBLANK('3a. Príjmy a výdavky VS'!K64),"",'3a. Príjmy a výdavky VS'!K64/'1. Základné ukazovatele'!N$17*100)</f>
        <v/>
      </c>
      <c r="L57" s="174" t="str">
        <f>IF(ISBLANK('3a. Príjmy a výdavky VS'!L64),"",'3a. Príjmy a výdavky VS'!L64/'1. Základné ukazovatele'!O$17*100)</f>
        <v/>
      </c>
      <c r="M57" s="174" t="str">
        <f>IF(ISBLANK('3a. Príjmy a výdavky VS'!M64),"",'3a. Príjmy a výdavky VS'!M64/'1. Základné ukazovatele'!P$17*100)</f>
        <v/>
      </c>
      <c r="N57" s="174" t="str">
        <f>IF(ISBLANK('3a. Príjmy a výdavky VS'!N64),"",'3a. Príjmy a výdavky VS'!N64/'1. Základné ukazovatele'!Q$17*100)</f>
        <v/>
      </c>
      <c r="O57" s="174" t="str">
        <f>IF(ISBLANK('3a. Príjmy a výdavky VS'!O64),"",'3a. Príjmy a výdavky VS'!O64/'1. Základné ukazovatele'!R$17*100)</f>
        <v/>
      </c>
      <c r="P57" s="174" t="str">
        <f>IF(ISBLANK('3a. Príjmy a výdavky VS'!P64),"",'3a. Príjmy a výdavky VS'!P64/'1. Základné ukazovatele'!S$17*100)</f>
        <v/>
      </c>
      <c r="Q57" s="174">
        <f>IF(ISBLANK('3a. Príjmy a výdavky VS'!Q64),"",'3a. Príjmy a výdavky VS'!Q64/'1. Základné ukazovatele'!T$17*100)</f>
        <v>0.10008415903029423</v>
      </c>
      <c r="R57" s="174">
        <f>IF(ISBLANK('3a. Príjmy a výdavky VS'!R64),"",'3a. Príjmy a výdavky VS'!R64/'1. Základné ukazovatele'!U$17*100)</f>
        <v>0.26919011913180996</v>
      </c>
      <c r="S57" s="174">
        <f>IF(ISBLANK('3a. Príjmy a výdavky VS'!S64),"",'3a. Príjmy a výdavky VS'!S64/'1. Základné ukazovatele'!V$17*100)</f>
        <v>0.21874904513093166</v>
      </c>
      <c r="T57" s="174">
        <f>IF(ISBLANK('3a. Príjmy a výdavky VS'!T64),"",'3a. Príjmy a výdavky VS'!T64/'1. Základné ukazovatele'!W$17*100)</f>
        <v>0.2280261624051543</v>
      </c>
      <c r="U57" s="174">
        <f>IF(ISBLANK('3a. Príjmy a výdavky VS'!U64),"",'3a. Príjmy a výdavky VS'!U64/'1. Základné ukazovatele'!X$17*100)</f>
        <v>0.23840868277280147</v>
      </c>
      <c r="V57" s="174">
        <f>IF(ISBLANK('3a. Príjmy a výdavky VS'!V64),"",'3a. Príjmy a výdavky VS'!V64/'1. Základné ukazovatele'!Y$17*100)</f>
        <v>0.23352317105356588</v>
      </c>
      <c r="W57" s="174">
        <f>IF(ISBLANK('3a. Príjmy a výdavky VS'!W64),"",'3a. Príjmy a výdavky VS'!W64/'1. Základné ukazovatele'!Z$17*100)</f>
        <v>0.2020850993243411</v>
      </c>
      <c r="X57" s="174">
        <f>IF(ISBLANK('3a. Príjmy a výdavky VS'!X64),"",'3a. Príjmy a výdavky VS'!X64/'1. Základné ukazovatele'!AA$17*100)</f>
        <v>0.19735170690862855</v>
      </c>
      <c r="Y57" s="174">
        <f>IF(ISBLANK('3a. Príjmy a výdavky VS'!Y64),"",'3a. Príjmy a výdavky VS'!Y64/'1. Základné ukazovatele'!AB$17*100)</f>
        <v>0.21027522126495926</v>
      </c>
      <c r="Z57" s="174">
        <f>IF(ISBLANK('3a. Príjmy a výdavky VS'!Z64),"",'3a. Príjmy a výdavky VS'!Z64/'1. Základné ukazovatele'!AC$17*100)</f>
        <v>0.19733311048441396</v>
      </c>
      <c r="AA57" s="174">
        <f>IF(ISBLANK('3a. Príjmy a výdavky VS'!AA64),"",'3a. Príjmy a výdavky VS'!AA64/'1. Základné ukazovatele'!AD$17*100)</f>
        <v>0.20353746570236356</v>
      </c>
      <c r="AB57" s="174">
        <f>IF(ISBLANK('3a. Príjmy a výdavky VS'!AB64),"",'3a. Príjmy a výdavky VS'!AB64/'1. Základné ukazovatele'!AE$17*100)</f>
        <v>0.22654750257806922</v>
      </c>
      <c r="AC57" s="174">
        <f>IF(ISBLANK('3a. Príjmy a výdavky VS'!AC64),"",'3a. Príjmy a výdavky VS'!AC64/'1. Základné ukazovatele'!AF$17*100)</f>
        <v>0.34903509943745054</v>
      </c>
      <c r="AD57" s="174">
        <f>IF(ISBLANK('3a. Príjmy a výdavky VS'!AD64),"",'3a. Príjmy a výdavky VS'!AD64/'1. Základné ukazovatele'!AG$17*100)</f>
        <v>0.28426834052569633</v>
      </c>
      <c r="AE57" s="174">
        <f>IF(ISBLANK('3a. Príjmy a výdavky VS'!AE64),"",'3a. Príjmy a výdavky VS'!AE64/'1. Základné ukazovatele'!AH$17*100)</f>
        <v>0.21728952861604198</v>
      </c>
      <c r="AF57" s="172">
        <f>IF(ISBLANK('3a. Príjmy a výdavky VS'!AF64),"",'3a. Príjmy a výdavky VS'!AF64/'1. Základné ukazovatele'!AI$17*100)</f>
        <v>0.21761584264096082</v>
      </c>
      <c r="AG57" s="340">
        <f>IF(ISBLANK('3a. Príjmy a výdavky VS'!AG64),"",'3a. Príjmy a výdavky VS'!AG64/'1. Základné ukazovatele'!AJ$17*100)</f>
        <v>0.22246503777027027</v>
      </c>
      <c r="AH57" s="340">
        <f>IF(ISBLANK('3a. Príjmy a výdavky VS'!AH64),"",'3a. Príjmy a výdavky VS'!AH64/'1. Základné ukazovatele'!AK$17*100)</f>
        <v>0.21656849995436606</v>
      </c>
      <c r="AI57" s="340">
        <f>IF(ISBLANK('3a. Príjmy a výdavky VS'!AI64),"",'3a. Príjmy a výdavky VS'!AI64/'1. Základné ukazovatele'!AL$17*100)</f>
        <v>0.21068499735835081</v>
      </c>
      <c r="AJ57" s="340">
        <f>IF(ISBLANK('3a. Príjmy a výdavky VS'!AJ64),"",'3a. Príjmy a výdavky VS'!AJ64/'1. Základné ukazovatele'!AM$17*100)</f>
        <v>0.20780953689553536</v>
      </c>
    </row>
    <row r="58" spans="1:36" ht="16.5" customHeight="1">
      <c r="A58" s="148" t="s">
        <v>260</v>
      </c>
      <c r="B58" s="119" t="s">
        <v>261</v>
      </c>
      <c r="C58" s="114" t="s">
        <v>262</v>
      </c>
      <c r="D58" s="172" t="str">
        <f>IF(ISBLANK('3a. Príjmy a výdavky VS'!D65),"",'3a. Príjmy a výdavky VS'!D65/'1. Základné ukazovatele'!G$17*100)</f>
        <v/>
      </c>
      <c r="E58" s="172" t="str">
        <f>IF(ISBLANK('3a. Príjmy a výdavky VS'!E65),"",'3a. Príjmy a výdavky VS'!E65/'1. Základné ukazovatele'!H$17*100)</f>
        <v/>
      </c>
      <c r="F58" s="172" t="str">
        <f>IF(ISBLANK('3a. Príjmy a výdavky VS'!F65),"",'3a. Príjmy a výdavky VS'!F65/'1. Základné ukazovatele'!I$17*100)</f>
        <v/>
      </c>
      <c r="G58" s="172" t="str">
        <f>IF(ISBLANK('3a. Príjmy a výdavky VS'!G65),"",'3a. Príjmy a výdavky VS'!G65/'1. Základné ukazovatele'!J$17*100)</f>
        <v/>
      </c>
      <c r="H58" s="172" t="str">
        <f>IF(ISBLANK('3a. Príjmy a výdavky VS'!H65),"",'3a. Príjmy a výdavky VS'!H65/'1. Základné ukazovatele'!K$17*100)</f>
        <v/>
      </c>
      <c r="I58" s="172" t="str">
        <f>IF(ISBLANK('3a. Príjmy a výdavky VS'!I65),"",'3a. Príjmy a výdavky VS'!I65/'1. Základné ukazovatele'!L$17*100)</f>
        <v/>
      </c>
      <c r="J58" s="172" t="str">
        <f>IF(ISBLANK('3a. Príjmy a výdavky VS'!J65),"",'3a. Príjmy a výdavky VS'!J65/'1. Základné ukazovatele'!M$17*100)</f>
        <v/>
      </c>
      <c r="K58" s="172" t="str">
        <f>IF(ISBLANK('3a. Príjmy a výdavky VS'!K65),"",'3a. Príjmy a výdavky VS'!K65/'1. Základné ukazovatele'!N$17*100)</f>
        <v/>
      </c>
      <c r="L58" s="172" t="str">
        <f>IF(ISBLANK('3a. Príjmy a výdavky VS'!L65),"",'3a. Príjmy a výdavky VS'!L65/'1. Základné ukazovatele'!O$17*100)</f>
        <v/>
      </c>
      <c r="M58" s="172" t="str">
        <f>IF(ISBLANK('3a. Príjmy a výdavky VS'!M65),"",'3a. Príjmy a výdavky VS'!M65/'1. Základné ukazovatele'!P$17*100)</f>
        <v/>
      </c>
      <c r="N58" s="172" t="str">
        <f>IF(ISBLANK('3a. Príjmy a výdavky VS'!N65),"",'3a. Príjmy a výdavky VS'!N65/'1. Základné ukazovatele'!Q$17*100)</f>
        <v/>
      </c>
      <c r="O58" s="172" t="str">
        <f>IF(ISBLANK('3a. Príjmy a výdavky VS'!O65),"",'3a. Príjmy a výdavky VS'!O65/'1. Základné ukazovatele'!R$17*100)</f>
        <v/>
      </c>
      <c r="P58" s="172" t="str">
        <f>IF(ISBLANK('3a. Príjmy a výdavky VS'!P65),"",'3a. Príjmy a výdavky VS'!P65/'1. Základné ukazovatele'!S$17*100)</f>
        <v/>
      </c>
      <c r="Q58" s="172">
        <f>IF(ISBLANK('3a. Príjmy a výdavky VS'!Q65),"",'3a. Príjmy a výdavky VS'!Q65/'1. Základné ukazovatele'!T$17*100)</f>
        <v>1.6446914723894812</v>
      </c>
      <c r="R58" s="172">
        <f>IF(ISBLANK('3a. Príjmy a výdavky VS'!R65),"",'3a. Príjmy a výdavky VS'!R65/'1. Základné ukazovatele'!U$17*100)</f>
        <v>1.8906082419666816</v>
      </c>
      <c r="S58" s="172">
        <f>IF(ISBLANK('3a. Príjmy a výdavky VS'!S65),"",'3a. Príjmy a výdavky VS'!S65/'1. Základné ukazovatele'!V$17*100)</f>
        <v>1.9860709156703289</v>
      </c>
      <c r="T58" s="172">
        <f>IF(ISBLANK('3a. Príjmy a výdavky VS'!T65),"",'3a. Príjmy a výdavky VS'!T65/'1. Základné ukazovatele'!W$17*100)</f>
        <v>1.9214834670073084</v>
      </c>
      <c r="U58" s="172">
        <f>IF(ISBLANK('3a. Príjmy a výdavky VS'!U65),"",'3a. Príjmy a výdavky VS'!U65/'1. Základné ukazovatele'!X$17*100)</f>
        <v>1.8738003135867705</v>
      </c>
      <c r="V58" s="172">
        <f>IF(ISBLANK('3a. Príjmy a výdavky VS'!V65),"",'3a. Príjmy a výdavky VS'!V65/'1. Základné ukazovatele'!Y$17*100)</f>
        <v>1.8415946904385829</v>
      </c>
      <c r="W58" s="172">
        <f>IF(ISBLANK('3a. Príjmy a výdavky VS'!W65),"",'3a. Príjmy a výdavky VS'!W65/'1. Základné ukazovatele'!Z$17*100)</f>
        <v>1.7799804864796382</v>
      </c>
      <c r="X58" s="172">
        <f>IF(ISBLANK('3a. Príjmy a výdavky VS'!X65),"",'3a. Príjmy a výdavky VS'!X65/'1. Základné ukazovatele'!AA$17*100)</f>
        <v>1.663120845323808</v>
      </c>
      <c r="Y58" s="172">
        <f>IF(ISBLANK('3a. Príjmy a výdavky VS'!Y65),"",'3a. Príjmy a výdavky VS'!Y65/'1. Základné ukazovatele'!AB$17*100)</f>
        <v>1.6150896331363265</v>
      </c>
      <c r="Z58" s="172">
        <f>IF(ISBLANK('3a. Príjmy a výdavky VS'!Z65),"",'3a. Príjmy a výdavky VS'!Z65/'1. Základné ukazovatele'!AC$17*100)</f>
        <v>1.5414675542958838</v>
      </c>
      <c r="AA58" s="172">
        <f>IF(ISBLANK('3a. Príjmy a výdavky VS'!AA65),"",'3a. Príjmy a výdavky VS'!AA65/'1. Základné ukazovatele'!AD$17*100)</f>
        <v>1.4910828161225758</v>
      </c>
      <c r="AB58" s="172">
        <f>IF(ISBLANK('3a. Príjmy a výdavky VS'!AB65),"",'3a. Príjmy a výdavky VS'!AB65/'1. Základné ukazovatele'!AE$17*100)</f>
        <v>1.6274465215896772</v>
      </c>
      <c r="AC58" s="172">
        <f>IF(ISBLANK('3a. Príjmy a výdavky VS'!AC65),"",'3a. Príjmy a výdavky VS'!AC65/'1. Základné ukazovatele'!AF$17*100)</f>
        <v>2.7265220959154202</v>
      </c>
      <c r="AD58" s="172">
        <f>IF(ISBLANK('3a. Príjmy a výdavky VS'!AD65),"",'3a. Príjmy a výdavky VS'!AD65/'1. Základné ukazovatele'!AG$17*100)</f>
        <v>3.286176932130247</v>
      </c>
      <c r="AE58" s="172">
        <f>IF(ISBLANK('3a. Príjmy a výdavky VS'!AE65),"",'3a. Príjmy a výdavky VS'!AE65/'1. Základné ukazovatele'!AH$17*100)</f>
        <v>2.4989844543395048</v>
      </c>
      <c r="AF58" s="172">
        <f>IF(ISBLANK('3a. Príjmy a výdavky VS'!AF65),"",'3a. Príjmy a výdavky VS'!AF65/'1. Základné ukazovatele'!AI$17*100)</f>
        <v>2.5767550799754959</v>
      </c>
      <c r="AG58" s="340">
        <f>IF(ISBLANK('3a. Príjmy a výdavky VS'!AG65),"",'3a. Príjmy a výdavky VS'!AG65/'1. Základné ukazovatele'!AJ$17*100)</f>
        <v>2.0486847790167229</v>
      </c>
      <c r="AH58" s="340">
        <f>IF(ISBLANK('3a. Príjmy a výdavky VS'!AH65),"",'3a. Príjmy a výdavky VS'!AH65/'1. Základné ukazovatele'!AK$17*100)</f>
        <v>2.1169827258436436</v>
      </c>
      <c r="AI58" s="340">
        <f>IF(ISBLANK('3a. Príjmy a výdavky VS'!AI65),"",'3a. Príjmy a výdavky VS'!AI65/'1. Základné ukazovatele'!AL$17*100)</f>
        <v>2.0790738584619701</v>
      </c>
      <c r="AJ58" s="340">
        <f>IF(ISBLANK('3a. Príjmy a výdavky VS'!AJ65),"",'3a. Príjmy a výdavky VS'!AJ65/'1. Základné ukazovatele'!AM$17*100)</f>
        <v>2.0636784887554982</v>
      </c>
    </row>
    <row r="59" spans="1:36" ht="16.5" customHeight="1">
      <c r="A59" s="149" t="s">
        <v>263</v>
      </c>
      <c r="B59" s="150" t="s">
        <v>264</v>
      </c>
      <c r="C59" s="114" t="s">
        <v>265</v>
      </c>
      <c r="D59" s="174" t="str">
        <f>IF(ISBLANK('3a. Príjmy a výdavky VS'!D66),"",'3a. Príjmy a výdavky VS'!D66/'1. Základné ukazovatele'!G$17*100)</f>
        <v/>
      </c>
      <c r="E59" s="174" t="str">
        <f>IF(ISBLANK('3a. Príjmy a výdavky VS'!E66),"",'3a. Príjmy a výdavky VS'!E66/'1. Základné ukazovatele'!H$17*100)</f>
        <v/>
      </c>
      <c r="F59" s="174" t="str">
        <f>IF(ISBLANK('3a. Príjmy a výdavky VS'!F66),"",'3a. Príjmy a výdavky VS'!F66/'1. Základné ukazovatele'!I$17*100)</f>
        <v/>
      </c>
      <c r="G59" s="174" t="str">
        <f>IF(ISBLANK('3a. Príjmy a výdavky VS'!G66),"",'3a. Príjmy a výdavky VS'!G66/'1. Základné ukazovatele'!J$17*100)</f>
        <v/>
      </c>
      <c r="H59" s="174" t="str">
        <f>IF(ISBLANK('3a. Príjmy a výdavky VS'!H66),"",'3a. Príjmy a výdavky VS'!H66/'1. Základné ukazovatele'!K$17*100)</f>
        <v/>
      </c>
      <c r="I59" s="174" t="str">
        <f>IF(ISBLANK('3a. Príjmy a výdavky VS'!I66),"",'3a. Príjmy a výdavky VS'!I66/'1. Základné ukazovatele'!L$17*100)</f>
        <v/>
      </c>
      <c r="J59" s="174" t="str">
        <f>IF(ISBLANK('3a. Príjmy a výdavky VS'!J66),"",'3a. Príjmy a výdavky VS'!J66/'1. Základné ukazovatele'!M$17*100)</f>
        <v/>
      </c>
      <c r="K59" s="174" t="str">
        <f>IF(ISBLANK('3a. Príjmy a výdavky VS'!K66),"",'3a. Príjmy a výdavky VS'!K66/'1. Základné ukazovatele'!N$17*100)</f>
        <v/>
      </c>
      <c r="L59" s="174" t="str">
        <f>IF(ISBLANK('3a. Príjmy a výdavky VS'!L66),"",'3a. Príjmy a výdavky VS'!L66/'1. Základné ukazovatele'!O$17*100)</f>
        <v/>
      </c>
      <c r="M59" s="174" t="str">
        <f>IF(ISBLANK('3a. Príjmy a výdavky VS'!M66),"",'3a. Príjmy a výdavky VS'!M66/'1. Základné ukazovatele'!P$17*100)</f>
        <v/>
      </c>
      <c r="N59" s="174" t="str">
        <f>IF(ISBLANK('3a. Príjmy a výdavky VS'!N66),"",'3a. Príjmy a výdavky VS'!N66/'1. Základné ukazovatele'!Q$17*100)</f>
        <v/>
      </c>
      <c r="O59" s="174" t="str">
        <f>IF(ISBLANK('3a. Príjmy a výdavky VS'!O66),"",'3a. Príjmy a výdavky VS'!O66/'1. Základné ukazovatele'!R$17*100)</f>
        <v/>
      </c>
      <c r="P59" s="174" t="str">
        <f>IF(ISBLANK('3a. Príjmy a výdavky VS'!P66),"",'3a. Príjmy a výdavky VS'!P66/'1. Základné ukazovatele'!S$17*100)</f>
        <v/>
      </c>
      <c r="Q59" s="174">
        <f>IF(ISBLANK('3a. Príjmy a výdavky VS'!Q66),"",'3a. Príjmy a výdavky VS'!Q66/'1. Základné ukazovatele'!T$17*100)</f>
        <v>0.40637761975254827</v>
      </c>
      <c r="R59" s="174">
        <f>IF(ISBLANK('3a. Príjmy a výdavky VS'!R66),"",'3a. Príjmy a výdavky VS'!R66/'1. Základné ukazovatele'!U$17*100)</f>
        <v>0.4811310887033195</v>
      </c>
      <c r="S59" s="174">
        <f>IF(ISBLANK('3a. Príjmy a výdavky VS'!S66),"",'3a. Príjmy a výdavky VS'!S66/'1. Základné ukazovatele'!V$17*100)</f>
        <v>0.46410929085784708</v>
      </c>
      <c r="T59" s="174">
        <f>IF(ISBLANK('3a. Príjmy a výdavky VS'!T66),"",'3a. Príjmy a výdavky VS'!T66/'1. Základné ukazovatele'!W$17*100)</f>
        <v>0.43979086828750724</v>
      </c>
      <c r="U59" s="174">
        <f>IF(ISBLANK('3a. Príjmy a výdavky VS'!U66),"",'3a. Príjmy a výdavky VS'!U66/'1. Základné ukazovatele'!X$17*100)</f>
        <v>0.42923274323319899</v>
      </c>
      <c r="V59" s="174">
        <f>IF(ISBLANK('3a. Príjmy a výdavky VS'!V66),"",'3a. Príjmy a výdavky VS'!V66/'1. Základné ukazovatele'!Y$17*100)</f>
        <v>0.42669142461352555</v>
      </c>
      <c r="W59" s="174">
        <f>IF(ISBLANK('3a. Príjmy a výdavky VS'!W66),"",'3a. Príjmy a výdavky VS'!W66/'1. Základné ukazovatele'!Z$17*100)</f>
        <v>0.41677692545809092</v>
      </c>
      <c r="X59" s="174">
        <f>IF(ISBLANK('3a. Príjmy a výdavky VS'!X66),"",'3a. Príjmy a výdavky VS'!X66/'1. Základné ukazovatele'!AA$17*100)</f>
        <v>0.39265181402975752</v>
      </c>
      <c r="Y59" s="174">
        <f>IF(ISBLANK('3a. Príjmy a výdavky VS'!Y66),"",'3a. Príjmy a výdavky VS'!Y66/'1. Základné ukazovatele'!AB$17*100)</f>
        <v>0.38288149215403766</v>
      </c>
      <c r="Z59" s="174">
        <f>IF(ISBLANK('3a. Príjmy a výdavky VS'!Z66),"",'3a. Príjmy a výdavky VS'!Z66/'1. Základné ukazovatele'!AC$17*100)</f>
        <v>0.36612586569743083</v>
      </c>
      <c r="AA59" s="174">
        <f>IF(ISBLANK('3a. Príjmy a výdavky VS'!AA66),"",'3a. Príjmy a výdavky VS'!AA66/'1. Základné ukazovatele'!AD$17*100)</f>
        <v>0.34640614272469178</v>
      </c>
      <c r="AB59" s="174">
        <f>IF(ISBLANK('3a. Príjmy a výdavky VS'!AB66),"",'3a. Príjmy a výdavky VS'!AB66/'1. Základné ukazovatele'!AE$17*100)</f>
        <v>0.34088368280493936</v>
      </c>
      <c r="AC59" s="174">
        <f>IF(ISBLANK('3a. Príjmy a výdavky VS'!AC66),"",'3a. Príjmy a výdavky VS'!AC66/'1. Základné ukazovatele'!AF$17*100)</f>
        <v>0.35211396025894659</v>
      </c>
      <c r="AD59" s="174">
        <f>IF(ISBLANK('3a. Príjmy a výdavky VS'!AD66),"",'3a. Príjmy a výdavky VS'!AD66/'1. Základné ukazovatele'!AG$17*100)</f>
        <v>0.33662416633974107</v>
      </c>
      <c r="AE59" s="174">
        <f>IF(ISBLANK('3a. Príjmy a výdavky VS'!AE66),"",'3a. Príjmy a výdavky VS'!AE66/'1. Základné ukazovatele'!AH$17*100)</f>
        <v>0.33844376256942138</v>
      </c>
      <c r="AF59" s="172">
        <f>IF(ISBLANK('3a. Príjmy a výdavky VS'!AF66),"",'3a. Príjmy a výdavky VS'!AF66/'1. Základné ukazovatele'!AI$17*100)</f>
        <v>0.6334135759431625</v>
      </c>
      <c r="AG59" s="340">
        <f>IF(ISBLANK('3a. Príjmy a výdavky VS'!AG66),"",'3a. Príjmy a výdavky VS'!AG66/'1. Základné ukazovatele'!AJ$17*100)</f>
        <v>0.61852508771003889</v>
      </c>
      <c r="AH59" s="340">
        <f>IF(ISBLANK('3a. Príjmy a výdavky VS'!AH66),"",'3a. Príjmy a výdavky VS'!AH66/'1. Základné ukazovatele'!AK$17*100)</f>
        <v>0.59276310483348005</v>
      </c>
      <c r="AI59" s="340">
        <f>IF(ISBLANK('3a. Príjmy a výdavky VS'!AI66),"",'3a. Príjmy a výdavky VS'!AI66/'1. Základné ukazovatele'!AL$17*100)</f>
        <v>0.56636116643022272</v>
      </c>
      <c r="AJ59" s="340">
        <f>IF(ISBLANK('3a. Príjmy a výdavky VS'!AJ66),"",'3a. Príjmy a výdavky VS'!AJ66/'1. Základné ukazovatele'!AM$17*100)</f>
        <v>0.55030270599793529</v>
      </c>
    </row>
    <row r="60" spans="1:36" ht="16.5" customHeight="1">
      <c r="A60" s="149" t="s">
        <v>266</v>
      </c>
      <c r="B60" s="150" t="s">
        <v>267</v>
      </c>
      <c r="C60" s="114" t="s">
        <v>268</v>
      </c>
      <c r="D60" s="172" t="str">
        <f>IF(ISBLANK('3a. Príjmy a výdavky VS'!D67),"",'3a. Príjmy a výdavky VS'!D67/'1. Základné ukazovatele'!G$17*100)</f>
        <v/>
      </c>
      <c r="E60" s="172" t="str">
        <f>IF(ISBLANK('3a. Príjmy a výdavky VS'!E67),"",'3a. Príjmy a výdavky VS'!E67/'1. Základné ukazovatele'!H$17*100)</f>
        <v/>
      </c>
      <c r="F60" s="172" t="str">
        <f>IF(ISBLANK('3a. Príjmy a výdavky VS'!F67),"",'3a. Príjmy a výdavky VS'!F67/'1. Základné ukazovatele'!I$17*100)</f>
        <v/>
      </c>
      <c r="G60" s="172" t="str">
        <f>IF(ISBLANK('3a. Príjmy a výdavky VS'!G67),"",'3a. Príjmy a výdavky VS'!G67/'1. Základné ukazovatele'!J$17*100)</f>
        <v/>
      </c>
      <c r="H60" s="172" t="str">
        <f>IF(ISBLANK('3a. Príjmy a výdavky VS'!H67),"",'3a. Príjmy a výdavky VS'!H67/'1. Základné ukazovatele'!K$17*100)</f>
        <v/>
      </c>
      <c r="I60" s="172" t="str">
        <f>IF(ISBLANK('3a. Príjmy a výdavky VS'!I67),"",'3a. Príjmy a výdavky VS'!I67/'1. Základné ukazovatele'!L$17*100)</f>
        <v/>
      </c>
      <c r="J60" s="172" t="str">
        <f>IF(ISBLANK('3a. Príjmy a výdavky VS'!J67),"",'3a. Príjmy a výdavky VS'!J67/'1. Základné ukazovatele'!M$17*100)</f>
        <v/>
      </c>
      <c r="K60" s="172" t="str">
        <f>IF(ISBLANK('3a. Príjmy a výdavky VS'!K67),"",'3a. Príjmy a výdavky VS'!K67/'1. Základné ukazovatele'!N$17*100)</f>
        <v/>
      </c>
      <c r="L60" s="172" t="str">
        <f>IF(ISBLANK('3a. Príjmy a výdavky VS'!L67),"",'3a. Príjmy a výdavky VS'!L67/'1. Základné ukazovatele'!O$17*100)</f>
        <v/>
      </c>
      <c r="M60" s="172" t="str">
        <f>IF(ISBLANK('3a. Príjmy a výdavky VS'!M67),"",'3a. Príjmy a výdavky VS'!M67/'1. Základné ukazovatele'!P$17*100)</f>
        <v/>
      </c>
      <c r="N60" s="172" t="str">
        <f>IF(ISBLANK('3a. Príjmy a výdavky VS'!N67),"",'3a. Príjmy a výdavky VS'!N67/'1. Základné ukazovatele'!Q$17*100)</f>
        <v/>
      </c>
      <c r="O60" s="172" t="str">
        <f>IF(ISBLANK('3a. Príjmy a výdavky VS'!O67),"",'3a. Príjmy a výdavky VS'!O67/'1. Základné ukazovatele'!R$17*100)</f>
        <v/>
      </c>
      <c r="P60" s="172" t="str">
        <f>IF(ISBLANK('3a. Príjmy a výdavky VS'!P67),"",'3a. Príjmy a výdavky VS'!P67/'1. Základné ukazovatele'!S$17*100)</f>
        <v/>
      </c>
      <c r="Q60" s="172">
        <f>IF(ISBLANK('3a. Príjmy a výdavky VS'!Q67),"",'3a. Príjmy a výdavky VS'!Q67/'1. Základné ukazovatele'!T$17*100)</f>
        <v>3.4685326963887299E-2</v>
      </c>
      <c r="R60" s="172">
        <f>IF(ISBLANK('3a. Príjmy a výdavky VS'!R67),"",'3a. Príjmy a výdavky VS'!R67/'1. Základné ukazovatele'!U$17*100)</f>
        <v>1.3696021081849844E-2</v>
      </c>
      <c r="S60" s="172">
        <f>IF(ISBLANK('3a. Príjmy a výdavky VS'!S67),"",'3a. Príjmy a výdavky VS'!S67/'1. Základné ukazovatele'!V$17*100)</f>
        <v>1.2858175934534904E-2</v>
      </c>
      <c r="T60" s="172">
        <f>IF(ISBLANK('3a. Príjmy a výdavky VS'!T67),"",'3a. Príjmy a výdavky VS'!T67/'1. Základné ukazovatele'!W$17*100)</f>
        <v>1.2385958299304056E-2</v>
      </c>
      <c r="U60" s="172">
        <f>IF(ISBLANK('3a. Príjmy a výdavky VS'!U67),"",'3a. Príjmy a výdavky VS'!U67/'1. Základné ukazovatele'!X$17*100)</f>
        <v>1.2048405210531739E-2</v>
      </c>
      <c r="V60" s="172">
        <f>IF(ISBLANK('3a. Príjmy a výdavky VS'!V67),"",'3a. Príjmy a výdavky VS'!V67/'1. Základné ukazovatele'!Y$17*100)</f>
        <v>1.2033326768726212E-2</v>
      </c>
      <c r="W60" s="172">
        <f>IF(ISBLANK('3a. Príjmy a výdavky VS'!W67),"",'3a. Príjmy a výdavky VS'!W67/'1. Základné ukazovatele'!Z$17*100)</f>
        <v>4.5847629969319098E-2</v>
      </c>
      <c r="X60" s="172">
        <f>IF(ISBLANK('3a. Príjmy a výdavky VS'!X67),"",'3a. Príjmy a výdavky VS'!X67/'1. Základné ukazovatele'!AA$17*100)</f>
        <v>5.1586101873313403E-2</v>
      </c>
      <c r="Y60" s="172">
        <f>IF(ISBLANK('3a. Príjmy a výdavky VS'!Y67),"",'3a. Príjmy a výdavky VS'!Y67/'1. Základné ukazovatele'!AB$17*100)</f>
        <v>5.3772530800670411E-2</v>
      </c>
      <c r="Z60" s="172">
        <f>IF(ISBLANK('3a. Príjmy a výdavky VS'!Z67),"",'3a. Príjmy a výdavky VS'!Z67/'1. Základné ukazovatele'!AC$17*100)</f>
        <v>5.1802957613193916E-2</v>
      </c>
      <c r="AA60" s="172">
        <f>IF(ISBLANK('3a. Príjmy a výdavky VS'!AA67),"",'3a. Príjmy a výdavky VS'!AA67/'1. Základné ukazovatele'!AD$17*100)</f>
        <v>4.8751887270024448E-2</v>
      </c>
      <c r="AB60" s="172">
        <f>IF(ISBLANK('3a. Príjmy a výdavky VS'!AB67),"",'3a. Príjmy a výdavky VS'!AB67/'1. Základné ukazovatele'!AE$17*100)</f>
        <v>4.5899680054998809E-2</v>
      </c>
      <c r="AC60" s="172">
        <f>IF(ISBLANK('3a. Príjmy a výdavky VS'!AC67),"",'3a. Príjmy a výdavky VS'!AC67/'1. Základné ukazovatele'!AF$17*100)</f>
        <v>4.5500134647150241E-2</v>
      </c>
      <c r="AD60" s="172">
        <f>IF(ISBLANK('3a. Príjmy a výdavky VS'!AD67),"",'3a. Príjmy a výdavky VS'!AD67/'1. Základné ukazovatele'!AG$17*100)</f>
        <v>4.1730090231463325E-2</v>
      </c>
      <c r="AE60" s="172">
        <f>IF(ISBLANK('3a. Príjmy a výdavky VS'!AE67),"",'3a. Príjmy a výdavky VS'!AE67/'1. Základné ukazovatele'!AH$17*100)</f>
        <v>4.0015950788728348E-2</v>
      </c>
      <c r="AF60" s="172">
        <f>IF(ISBLANK('3a. Príjmy a výdavky VS'!AF67),"",'3a. Príjmy a výdavky VS'!AF67/'1. Základné ukazovatele'!AI$17*100)</f>
        <v>3.0088944824595731E-2</v>
      </c>
      <c r="AG60" s="340">
        <f>IF(ISBLANK('3a. Príjmy a výdavky VS'!AG67),"",'3a. Príjmy a výdavky VS'!AG67/'1. Základné ukazovatele'!AJ$17*100)</f>
        <v>2.8509482172835183E-2</v>
      </c>
      <c r="AH60" s="340">
        <f>IF(ISBLANK('3a. Príjmy a výdavky VS'!AH67),"",'3a. Príjmy a výdavky VS'!AH67/'1. Základné ukazovatele'!AK$17*100)</f>
        <v>2.8576180859881974E-2</v>
      </c>
      <c r="AI60" s="340">
        <f>IF(ISBLANK('3a. Príjmy a výdavky VS'!AI67),"",'3a. Príjmy a výdavky VS'!AI67/'1. Základné ukazovatele'!AL$17*100)</f>
        <v>2.7779506505767909E-2</v>
      </c>
      <c r="AJ60" s="340">
        <f>IF(ISBLANK('3a. Príjmy a výdavky VS'!AJ67),"",'3a. Príjmy a výdavky VS'!AJ67/'1. Základné ukazovatele'!AM$17*100)</f>
        <v>2.689522389839074E-2</v>
      </c>
    </row>
    <row r="61" spans="1:36" ht="16.5" customHeight="1">
      <c r="A61" s="149" t="s">
        <v>269</v>
      </c>
      <c r="B61" s="150" t="s">
        <v>270</v>
      </c>
      <c r="C61" s="114" t="s">
        <v>271</v>
      </c>
      <c r="D61" s="174" t="str">
        <f>IF(ISBLANK('3a. Príjmy a výdavky VS'!D68),"",'3a. Príjmy a výdavky VS'!D68/'1. Základné ukazovatele'!G$17*100)</f>
        <v/>
      </c>
      <c r="E61" s="174" t="str">
        <f>IF(ISBLANK('3a. Príjmy a výdavky VS'!E68),"",'3a. Príjmy a výdavky VS'!E68/'1. Základné ukazovatele'!H$17*100)</f>
        <v/>
      </c>
      <c r="F61" s="174" t="str">
        <f>IF(ISBLANK('3a. Príjmy a výdavky VS'!F68),"",'3a. Príjmy a výdavky VS'!F68/'1. Základné ukazovatele'!I$17*100)</f>
        <v/>
      </c>
      <c r="G61" s="174" t="str">
        <f>IF(ISBLANK('3a. Príjmy a výdavky VS'!G68),"",'3a. Príjmy a výdavky VS'!G68/'1. Základné ukazovatele'!J$17*100)</f>
        <v/>
      </c>
      <c r="H61" s="174" t="str">
        <f>IF(ISBLANK('3a. Príjmy a výdavky VS'!H68),"",'3a. Príjmy a výdavky VS'!H68/'1. Základné ukazovatele'!K$17*100)</f>
        <v/>
      </c>
      <c r="I61" s="174" t="str">
        <f>IF(ISBLANK('3a. Príjmy a výdavky VS'!I68),"",'3a. Príjmy a výdavky VS'!I68/'1. Základné ukazovatele'!L$17*100)</f>
        <v/>
      </c>
      <c r="J61" s="174" t="str">
        <f>IF(ISBLANK('3a. Príjmy a výdavky VS'!J68),"",'3a. Príjmy a výdavky VS'!J68/'1. Základné ukazovatele'!M$17*100)</f>
        <v/>
      </c>
      <c r="K61" s="174" t="str">
        <f>IF(ISBLANK('3a. Príjmy a výdavky VS'!K68),"",'3a. Príjmy a výdavky VS'!K68/'1. Základné ukazovatele'!N$17*100)</f>
        <v/>
      </c>
      <c r="L61" s="174" t="str">
        <f>IF(ISBLANK('3a. Príjmy a výdavky VS'!L68),"",'3a. Príjmy a výdavky VS'!L68/'1. Základné ukazovatele'!O$17*100)</f>
        <v/>
      </c>
      <c r="M61" s="174" t="str">
        <f>IF(ISBLANK('3a. Príjmy a výdavky VS'!M68),"",'3a. Príjmy a výdavky VS'!M68/'1. Základné ukazovatele'!P$17*100)</f>
        <v/>
      </c>
      <c r="N61" s="174" t="str">
        <f>IF(ISBLANK('3a. Príjmy a výdavky VS'!N68),"",'3a. Príjmy a výdavky VS'!N68/'1. Základné ukazovatele'!Q$17*100)</f>
        <v/>
      </c>
      <c r="O61" s="174" t="str">
        <f>IF(ISBLANK('3a. Príjmy a výdavky VS'!O68),"",'3a. Príjmy a výdavky VS'!O68/'1. Základné ukazovatele'!R$17*100)</f>
        <v/>
      </c>
      <c r="P61" s="174" t="str">
        <f>IF(ISBLANK('3a. Príjmy a výdavky VS'!P68),"",'3a. Príjmy a výdavky VS'!P68/'1. Základné ukazovatele'!S$17*100)</f>
        <v/>
      </c>
      <c r="Q61" s="174">
        <f>IF(ISBLANK('3a. Príjmy a výdavky VS'!Q68),"",'3a. Príjmy a výdavky VS'!Q68/'1. Základné ukazovatele'!T$17*100)</f>
        <v>0</v>
      </c>
      <c r="R61" s="174">
        <f>IF(ISBLANK('3a. Príjmy a výdavky VS'!R68),"",'3a. Príjmy a výdavky VS'!R68/'1. Základné ukazovatele'!U$17*100)</f>
        <v>0.41911573005115904</v>
      </c>
      <c r="S61" s="174">
        <f>IF(ISBLANK('3a. Príjmy a výdavky VS'!S68),"",'3a. Príjmy a výdavky VS'!S68/'1. Základné ukazovatele'!V$17*100)</f>
        <v>0.48669294466342783</v>
      </c>
      <c r="T61" s="174">
        <f>IF(ISBLANK('3a. Príjmy a výdavky VS'!T68),"",'3a. Príjmy a výdavky VS'!T68/'1. Základné ukazovatele'!W$17*100)</f>
        <v>0.49175269965586804</v>
      </c>
      <c r="U61" s="174">
        <f>IF(ISBLANK('3a. Príjmy a výdavky VS'!U68),"",'3a. Príjmy a výdavky VS'!U68/'1. Základné ukazovatele'!X$17*100)</f>
        <v>0.4659625431995616</v>
      </c>
      <c r="V61" s="174">
        <f>IF(ISBLANK('3a. Príjmy a výdavky VS'!V68),"",'3a. Príjmy a výdavky VS'!V68/'1. Základné ukazovatele'!Y$17*100)</f>
        <v>0.46798414312451181</v>
      </c>
      <c r="W61" s="174">
        <f>IF(ISBLANK('3a. Príjmy a výdavky VS'!W68),"",'3a. Príjmy a výdavky VS'!W68/'1. Základné ukazovatele'!Z$17*100)</f>
        <v>0.46498341873219584</v>
      </c>
      <c r="X61" s="174">
        <f>IF(ISBLANK('3a. Príjmy a výdavky VS'!X68),"",'3a. Príjmy a výdavky VS'!X68/'1. Základné ukazovatele'!AA$17*100)</f>
        <v>0.44201960030506504</v>
      </c>
      <c r="Y61" s="174">
        <f>IF(ISBLANK('3a. Príjmy a výdavky VS'!Y68),"",'3a. Príjmy a výdavky VS'!Y68/'1. Základné ukazovatele'!AB$17*100)</f>
        <v>0.43180236604036187</v>
      </c>
      <c r="Z61" s="174">
        <f>IF(ISBLANK('3a. Príjmy a výdavky VS'!Z68),"",'3a. Príjmy a výdavky VS'!Z68/'1. Základné ukazovatele'!AC$17*100)</f>
        <v>0.42525576621578992</v>
      </c>
      <c r="AA61" s="174">
        <f>IF(ISBLANK('3a. Príjmy a výdavky VS'!AA68),"",'3a. Príjmy a výdavky VS'!AA68/'1. Základné ukazovatele'!AD$17*100)</f>
        <v>0.40840123886884544</v>
      </c>
      <c r="AB61" s="174">
        <f>IF(ISBLANK('3a. Príjmy a výdavky VS'!AB68),"",'3a. Príjmy a výdavky VS'!AB68/'1. Základné ukazovatele'!AE$17*100)</f>
        <v>0.39910309632724295</v>
      </c>
      <c r="AC61" s="174">
        <f>IF(ISBLANK('3a. Príjmy a výdavky VS'!AC68),"",'3a. Príjmy a výdavky VS'!AC68/'1. Základné ukazovatele'!AF$17*100)</f>
        <v>0.61666168366189356</v>
      </c>
      <c r="AD61" s="174">
        <f>IF(ISBLANK('3a. Príjmy a výdavky VS'!AD68),"",'3a. Príjmy a výdavky VS'!AD68/'1. Základné ukazovatele'!AG$17*100)</f>
        <v>0.63736171047469603</v>
      </c>
      <c r="AE61" s="174">
        <f>IF(ISBLANK('3a. Príjmy a výdavky VS'!AE68),"",'3a. Príjmy a výdavky VS'!AE68/'1. Základné ukazovatele'!AH$17*100)</f>
        <v>0.55021500863849671</v>
      </c>
      <c r="AF61" s="172">
        <f>IF(ISBLANK('3a. Príjmy a výdavky VS'!AF68),"",'3a. Príjmy a výdavky VS'!AF68/'1. Základné ukazovatele'!AI$17*100)</f>
        <v>0.53472004712049981</v>
      </c>
      <c r="AG61" s="340">
        <f>IF(ISBLANK('3a. Príjmy a výdavky VS'!AG68),"",'3a. Príjmy a výdavky VS'!AG68/'1. Základné ukazovatele'!AJ$17*100)</f>
        <v>0.56036080948040179</v>
      </c>
      <c r="AH61" s="340">
        <f>IF(ISBLANK('3a. Príjmy a výdavky VS'!AH68),"",'3a. Príjmy a výdavky VS'!AH68/'1. Základné ukazovatele'!AK$17*100)</f>
        <v>0.53534578514757969</v>
      </c>
      <c r="AI61" s="340">
        <f>IF(ISBLANK('3a. Príjmy a výdavky VS'!AI68),"",'3a. Príjmy a výdavky VS'!AI68/'1. Základné ukazovatele'!AL$17*100)</f>
        <v>0.5302700554532741</v>
      </c>
      <c r="AJ61" s="340">
        <f>IF(ISBLANK('3a. Príjmy a výdavky VS'!AJ68),"",'3a. Príjmy a výdavky VS'!AJ68/'1. Základné ukazovatele'!AM$17*100)</f>
        <v>0.52748418758741478</v>
      </c>
    </row>
    <row r="62" spans="1:36" s="132" customFormat="1" ht="16.5" customHeight="1">
      <c r="A62" s="149" t="s">
        <v>272</v>
      </c>
      <c r="B62" s="150" t="s">
        <v>273</v>
      </c>
      <c r="C62" s="114" t="s">
        <v>274</v>
      </c>
      <c r="D62" s="171" t="str">
        <f>IF(ISBLANK('3a. Príjmy a výdavky VS'!D69),"",'3a. Príjmy a výdavky VS'!D69/'1. Základné ukazovatele'!G$17*100)</f>
        <v/>
      </c>
      <c r="E62" s="171" t="str">
        <f>IF(ISBLANK('3a. Príjmy a výdavky VS'!E69),"",'3a. Príjmy a výdavky VS'!E69/'1. Základné ukazovatele'!H$17*100)</f>
        <v/>
      </c>
      <c r="F62" s="171" t="str">
        <f>IF(ISBLANK('3a. Príjmy a výdavky VS'!F69),"",'3a. Príjmy a výdavky VS'!F69/'1. Základné ukazovatele'!I$17*100)</f>
        <v/>
      </c>
      <c r="G62" s="171" t="str">
        <f>IF(ISBLANK('3a. Príjmy a výdavky VS'!G69),"",'3a. Príjmy a výdavky VS'!G69/'1. Základné ukazovatele'!J$17*100)</f>
        <v/>
      </c>
      <c r="H62" s="171" t="str">
        <f>IF(ISBLANK('3a. Príjmy a výdavky VS'!H69),"",'3a. Príjmy a výdavky VS'!H69/'1. Základné ukazovatele'!K$17*100)</f>
        <v/>
      </c>
      <c r="I62" s="171" t="str">
        <f>IF(ISBLANK('3a. Príjmy a výdavky VS'!I69),"",'3a. Príjmy a výdavky VS'!I69/'1. Základné ukazovatele'!L$17*100)</f>
        <v/>
      </c>
      <c r="J62" s="171" t="str">
        <f>IF(ISBLANK('3a. Príjmy a výdavky VS'!J69),"",'3a. Príjmy a výdavky VS'!J69/'1. Základné ukazovatele'!M$17*100)</f>
        <v/>
      </c>
      <c r="K62" s="171" t="str">
        <f>IF(ISBLANK('3a. Príjmy a výdavky VS'!K69),"",'3a. Príjmy a výdavky VS'!K69/'1. Základné ukazovatele'!N$17*100)</f>
        <v/>
      </c>
      <c r="L62" s="171" t="str">
        <f>IF(ISBLANK('3a. Príjmy a výdavky VS'!L69),"",'3a. Príjmy a výdavky VS'!L69/'1. Základné ukazovatele'!O$17*100)</f>
        <v/>
      </c>
      <c r="M62" s="171" t="str">
        <f>IF(ISBLANK('3a. Príjmy a výdavky VS'!M69),"",'3a. Príjmy a výdavky VS'!M69/'1. Základné ukazovatele'!P$17*100)</f>
        <v/>
      </c>
      <c r="N62" s="171" t="str">
        <f>IF(ISBLANK('3a. Príjmy a výdavky VS'!N69),"",'3a. Príjmy a výdavky VS'!N69/'1. Základné ukazovatele'!Q$17*100)</f>
        <v/>
      </c>
      <c r="O62" s="171" t="str">
        <f>IF(ISBLANK('3a. Príjmy a výdavky VS'!O69),"",'3a. Príjmy a výdavky VS'!O69/'1. Základné ukazovatele'!R$17*100)</f>
        <v/>
      </c>
      <c r="P62" s="171" t="str">
        <f>IF(ISBLANK('3a. Príjmy a výdavky VS'!P69),"",'3a. Príjmy a výdavky VS'!P69/'1. Základné ukazovatele'!S$17*100)</f>
        <v/>
      </c>
      <c r="Q62" s="171">
        <f>IF(ISBLANK('3a. Príjmy a výdavky VS'!Q69),"",'3a. Príjmy a výdavky VS'!Q69/'1. Základné ukazovatele'!T$17*100)</f>
        <v>0.37419587257475173</v>
      </c>
      <c r="R62" s="171">
        <f>IF(ISBLANK('3a. Príjmy a výdavky VS'!R69),"",'3a. Príjmy a výdavky VS'!R69/'1. Základné ukazovatele'!U$17*100)</f>
        <v>0.43025613885545416</v>
      </c>
      <c r="S62" s="171">
        <f>IF(ISBLANK('3a. Príjmy a výdavky VS'!S69),"",'3a. Príjmy a výdavky VS'!S69/'1. Základné ukazovatele'!V$17*100)</f>
        <v>0.46979849170700766</v>
      </c>
      <c r="T62" s="171">
        <f>IF(ISBLANK('3a. Príjmy a výdavky VS'!T69),"",'3a. Príjmy a výdavky VS'!T69/'1. Základné ukazovatele'!W$17*100)</f>
        <v>0.43721511388464251</v>
      </c>
      <c r="U62" s="171">
        <f>IF(ISBLANK('3a. Príjmy a výdavky VS'!U69),"",'3a. Príjmy a výdavky VS'!U69/'1. Základné ukazovatele'!X$17*100)</f>
        <v>0.41909542695001595</v>
      </c>
      <c r="V62" s="171">
        <f>IF(ISBLANK('3a. Príjmy a výdavky VS'!V69),"",'3a. Príjmy a výdavky VS'!V69/'1. Základné ukazovatele'!Y$17*100)</f>
        <v>0.36660517371424134</v>
      </c>
      <c r="W62" s="171">
        <f>IF(ISBLANK('3a. Príjmy a výdavky VS'!W69),"",'3a. Príjmy a výdavky VS'!W69/'1. Základné ukazovatele'!Z$17*100)</f>
        <v>0.31929160957808211</v>
      </c>
      <c r="X62" s="171">
        <f>IF(ISBLANK('3a. Príjmy a výdavky VS'!X69),"",'3a. Príjmy a výdavky VS'!X69/'1. Základné ukazovatele'!AA$17*100)</f>
        <v>0.26522868059365762</v>
      </c>
      <c r="Y62" s="171">
        <f>IF(ISBLANK('3a. Príjmy a výdavky VS'!Y69),"",'3a. Príjmy a výdavky VS'!Y69/'1. Základné ukazovatele'!AB$17*100)</f>
        <v>0.22382065531672987</v>
      </c>
      <c r="Z62" s="171">
        <f>IF(ISBLANK('3a. Príjmy a výdavky VS'!Z69),"",'3a. Príjmy a výdavky VS'!Z69/'1. Základné ukazovatele'!AC$17*100)</f>
        <v>0.18100903479738797</v>
      </c>
      <c r="AA62" s="171">
        <f>IF(ISBLANK('3a. Príjmy a výdavky VS'!AA69),"",'3a. Príjmy a výdavky VS'!AA69/'1. Základné ukazovatele'!AD$17*100)</f>
        <v>0.13846331080609556</v>
      </c>
      <c r="AB62" s="171">
        <f>IF(ISBLANK('3a. Príjmy a výdavky VS'!AB69),"",'3a. Príjmy a výdavky VS'!AB69/'1. Základné ukazovatele'!AE$17*100)</f>
        <v>0.11748697744519949</v>
      </c>
      <c r="AC62" s="171">
        <f>IF(ISBLANK('3a. Príjmy a výdavky VS'!AC69),"",'3a. Príjmy a výdavky VS'!AC69/'1. Základné ukazovatele'!AF$17*100)</f>
        <v>0.11970979828372594</v>
      </c>
      <c r="AD62" s="171">
        <f>IF(ISBLANK('3a. Príjmy a výdavky VS'!AD69),"",'3a. Príjmy a výdavky VS'!AD69/'1. Základné ukazovatele'!AG$17*100)</f>
        <v>0.10254413495488428</v>
      </c>
      <c r="AE62" s="171">
        <f>IF(ISBLANK('3a. Príjmy a výdavky VS'!AE69),"",'3a. Príjmy a výdavky VS'!AE69/'1. Základné ukazovatele'!AH$17*100)</f>
        <v>9.6963718314157857E-2</v>
      </c>
      <c r="AF62" s="171">
        <f>IF(ISBLANK('3a. Príjmy a výdavky VS'!AF69),"",'3a. Príjmy a výdavky VS'!AF69/'1. Základné ukazovatele'!AI$17*100)</f>
        <v>9.6029170453038548E-2</v>
      </c>
      <c r="AG62" s="339">
        <f>IF(ISBLANK('3a. Príjmy a výdavky VS'!AG69),"",'3a. Príjmy a výdavky VS'!AG69/'1. Základné ukazovatele'!AJ$17*100)</f>
        <v>0.10755670098759054</v>
      </c>
      <c r="AH62" s="339">
        <f>IF(ISBLANK('3a. Príjmy a výdavky VS'!AH69),"",'3a. Príjmy a výdavky VS'!AH69/'1. Základné ukazovatele'!AK$17*100)</f>
        <v>0.10114252582256279</v>
      </c>
      <c r="AI62" s="339">
        <f>IF(ISBLANK('3a. Príjmy a výdavky VS'!AI69),"",'3a. Príjmy a výdavky VS'!AI69/'1. Základné ukazovatele'!AL$17*100)</f>
        <v>0.10195450583328444</v>
      </c>
      <c r="AJ62" s="339">
        <f>IF(ISBLANK('3a. Príjmy a výdavky VS'!AJ69),"",'3a. Príjmy a výdavky VS'!AJ69/'1. Základné ukazovatele'!AM$17*100)</f>
        <v>0.10175937591734374</v>
      </c>
    </row>
    <row r="63" spans="1:36" s="132" customFormat="1" ht="16.5" customHeight="1">
      <c r="A63" s="149" t="s">
        <v>275</v>
      </c>
      <c r="B63" s="150" t="s">
        <v>276</v>
      </c>
      <c r="C63" s="114" t="s">
        <v>277</v>
      </c>
      <c r="D63" s="174" t="str">
        <f>IF(ISBLANK('3a. Príjmy a výdavky VS'!D70),"",'3a. Príjmy a výdavky VS'!D70/'1. Základné ukazovatele'!G$17*100)</f>
        <v/>
      </c>
      <c r="E63" s="174" t="str">
        <f>IF(ISBLANK('3a. Príjmy a výdavky VS'!E70),"",'3a. Príjmy a výdavky VS'!E70/'1. Základné ukazovatele'!H$17*100)</f>
        <v/>
      </c>
      <c r="F63" s="174" t="str">
        <f>IF(ISBLANK('3a. Príjmy a výdavky VS'!F70),"",'3a. Príjmy a výdavky VS'!F70/'1. Základné ukazovatele'!I$17*100)</f>
        <v/>
      </c>
      <c r="G63" s="174" t="str">
        <f>IF(ISBLANK('3a. Príjmy a výdavky VS'!G70),"",'3a. Príjmy a výdavky VS'!G70/'1. Základné ukazovatele'!J$17*100)</f>
        <v/>
      </c>
      <c r="H63" s="174" t="str">
        <f>IF(ISBLANK('3a. Príjmy a výdavky VS'!H70),"",'3a. Príjmy a výdavky VS'!H70/'1. Základné ukazovatele'!K$17*100)</f>
        <v/>
      </c>
      <c r="I63" s="174" t="str">
        <f>IF(ISBLANK('3a. Príjmy a výdavky VS'!I70),"",'3a. Príjmy a výdavky VS'!I70/'1. Základné ukazovatele'!L$17*100)</f>
        <v/>
      </c>
      <c r="J63" s="174" t="str">
        <f>IF(ISBLANK('3a. Príjmy a výdavky VS'!J70),"",'3a. Príjmy a výdavky VS'!J70/'1. Základné ukazovatele'!M$17*100)</f>
        <v/>
      </c>
      <c r="K63" s="174" t="str">
        <f>IF(ISBLANK('3a. Príjmy a výdavky VS'!K70),"",'3a. Príjmy a výdavky VS'!K70/'1. Základné ukazovatele'!N$17*100)</f>
        <v/>
      </c>
      <c r="L63" s="174" t="str">
        <f>IF(ISBLANK('3a. Príjmy a výdavky VS'!L70),"",'3a. Príjmy a výdavky VS'!L70/'1. Základné ukazovatele'!O$17*100)</f>
        <v/>
      </c>
      <c r="M63" s="174" t="str">
        <f>IF(ISBLANK('3a. Príjmy a výdavky VS'!M70),"",'3a. Príjmy a výdavky VS'!M70/'1. Základné ukazovatele'!P$17*100)</f>
        <v/>
      </c>
      <c r="N63" s="174" t="str">
        <f>IF(ISBLANK('3a. Príjmy a výdavky VS'!N70),"",'3a. Príjmy a výdavky VS'!N70/'1. Základné ukazovatele'!Q$17*100)</f>
        <v/>
      </c>
      <c r="O63" s="174" t="str">
        <f>IF(ISBLANK('3a. Príjmy a výdavky VS'!O70),"",'3a. Príjmy a výdavky VS'!O70/'1. Základné ukazovatele'!R$17*100)</f>
        <v/>
      </c>
      <c r="P63" s="174" t="str">
        <f>IF(ISBLANK('3a. Príjmy a výdavky VS'!P70),"",'3a. Príjmy a výdavky VS'!P70/'1. Základné ukazovatele'!S$17*100)</f>
        <v/>
      </c>
      <c r="Q63" s="174">
        <f>IF(ISBLANK('3a. Príjmy a výdavky VS'!Q70),"",'3a. Príjmy a výdavky VS'!Q70/'1. Základné ukazovatele'!T$17*100)</f>
        <v>0.26919083211484385</v>
      </c>
      <c r="R63" s="174">
        <f>IF(ISBLANK('3a. Príjmy a výdavky VS'!R70),"",'3a. Príjmy a výdavky VS'!R70/'1. Základné ukazovatele'!U$17*100)</f>
        <v>0.28817221423430767</v>
      </c>
      <c r="S63" s="174">
        <f>IF(ISBLANK('3a. Príjmy a výdavky VS'!S70),"",'3a. Príjmy a výdavky VS'!S70/'1. Základné ukazovatele'!V$17*100)</f>
        <v>0.30128465356258921</v>
      </c>
      <c r="T63" s="174">
        <f>IF(ISBLANK('3a. Príjmy a výdavky VS'!T70),"",'3a. Príjmy a výdavky VS'!T70/'1. Základné ukazovatele'!W$17*100)</f>
        <v>0.2939668711913388</v>
      </c>
      <c r="U63" s="174">
        <f>IF(ISBLANK('3a. Príjmy a výdavky VS'!U70),"",'3a. Príjmy a výdavky VS'!U70/'1. Základné ukazovatele'!X$17*100)</f>
        <v>0.30583797655152206</v>
      </c>
      <c r="V63" s="174">
        <f>IF(ISBLANK('3a. Príjmy a výdavky VS'!V70),"",'3a. Príjmy a výdavky VS'!V70/'1. Základné ukazovatele'!Y$17*100)</f>
        <v>0.31151204337463678</v>
      </c>
      <c r="W63" s="174">
        <f>IF(ISBLANK('3a. Príjmy a výdavky VS'!W70),"",'3a. Príjmy a výdavky VS'!W70/'1. Základné ukazovatele'!Z$17*100)</f>
        <v>0.30795051872788565</v>
      </c>
      <c r="X63" s="174">
        <f>IF(ISBLANK('3a. Príjmy a výdavky VS'!X70),"",'3a. Príjmy a výdavky VS'!X70/'1. Základné ukazovatele'!AA$17*100)</f>
        <v>0.28818818482562647</v>
      </c>
      <c r="Y63" s="174">
        <f>IF(ISBLANK('3a. Príjmy a výdavky VS'!Y70),"",'3a. Príjmy a výdavky VS'!Y70/'1. Základné ukazovatele'!AB$17*100)</f>
        <v>0.2773077224656218</v>
      </c>
      <c r="Z63" s="174">
        <f>IF(ISBLANK('3a. Príjmy a výdavky VS'!Z70),"",'3a. Príjmy a výdavky VS'!Z70/'1. Základné ukazovatele'!AC$17*100)</f>
        <v>0.28697016492389399</v>
      </c>
      <c r="AA63" s="174">
        <f>IF(ISBLANK('3a. Príjmy a výdavky VS'!AA70),"",'3a. Príjmy a výdavky VS'!AA70/'1. Základné ukazovatele'!AD$17*100)</f>
        <v>0.32440780983629075</v>
      </c>
      <c r="AB63" s="174">
        <f>IF(ISBLANK('3a. Príjmy a výdavky VS'!AB70),"",'3a. Príjmy a výdavky VS'!AB70/'1. Základné ukazovatele'!AE$17*100)</f>
        <v>0.41831989211771864</v>
      </c>
      <c r="AC63" s="174">
        <f>IF(ISBLANK('3a. Príjmy a výdavky VS'!AC70),"",'3a. Príjmy a výdavky VS'!AC70/'1. Základné ukazovatele'!AF$17*100)</f>
        <v>1.0406305727486889</v>
      </c>
      <c r="AD63" s="174">
        <f>IF(ISBLANK('3a. Príjmy a výdavky VS'!AD70),"",'3a. Príjmy a výdavky VS'!AD70/'1. Základné ukazovatele'!AG$17*100)</f>
        <v>1.6635768928991761</v>
      </c>
      <c r="AE63" s="174">
        <f>IF(ISBLANK('3a. Príjmy a výdavky VS'!AE70),"",'3a. Príjmy a výdavky VS'!AE70/'1. Základné ukazovatele'!AH$17*100)</f>
        <v>0.73668118224775303</v>
      </c>
      <c r="AF63" s="172">
        <f>IF(ISBLANK('3a. Príjmy a výdavky VS'!AF70),"",'3a. Príjmy a výdavky VS'!AF70/'1. Základné ukazovatele'!AI$17*100)</f>
        <v>0.49629471139100662</v>
      </c>
      <c r="AG63" s="340">
        <f>IF(ISBLANK('3a. Príjmy a výdavky VS'!AG70),"",'3a. Príjmy a výdavky VS'!AG70/'1. Základné ukazovatele'!AJ$17*100)</f>
        <v>0.56314185090609759</v>
      </c>
      <c r="AH63" s="340">
        <f>IF(ISBLANK('3a. Príjmy a výdavky VS'!AH70),"",'3a. Príjmy a výdavky VS'!AH70/'1. Základné ukazovatele'!AK$17*100)</f>
        <v>0.63870153128565932</v>
      </c>
      <c r="AI63" s="340">
        <f>IF(ISBLANK('3a. Príjmy a výdavky VS'!AI70),"",'3a. Príjmy a výdavky VS'!AI70/'1. Základné ukazovatele'!AL$17*100)</f>
        <v>0.63593202252692693</v>
      </c>
      <c r="AJ63" s="340">
        <f>IF(ISBLANK('3a. Príjmy a výdavky VS'!AJ70),"",'3a. Príjmy a výdavky VS'!AJ70/'1. Základné ukazovatele'!AM$17*100)</f>
        <v>0.63728796463658988</v>
      </c>
    </row>
    <row r="64" spans="1:36" s="132" customFormat="1" ht="16.5" customHeight="1">
      <c r="A64" s="149" t="s">
        <v>278</v>
      </c>
      <c r="B64" s="150" t="s">
        <v>279</v>
      </c>
      <c r="C64" s="114" t="s">
        <v>233</v>
      </c>
      <c r="D64" s="174" t="str">
        <f>IF(ISBLANK('3a. Príjmy a výdavky VS'!D71),"",'3a. Príjmy a výdavky VS'!D71/'1. Základné ukazovatele'!G$17*100)</f>
        <v/>
      </c>
      <c r="E64" s="174" t="str">
        <f>IF(ISBLANK('3a. Príjmy a výdavky VS'!E71),"",'3a. Príjmy a výdavky VS'!E71/'1. Základné ukazovatele'!H$17*100)</f>
        <v/>
      </c>
      <c r="F64" s="174" t="str">
        <f>IF(ISBLANK('3a. Príjmy a výdavky VS'!F71),"",'3a. Príjmy a výdavky VS'!F71/'1. Základné ukazovatele'!I$17*100)</f>
        <v/>
      </c>
      <c r="G64" s="174" t="str">
        <f>IF(ISBLANK('3a. Príjmy a výdavky VS'!G71),"",'3a. Príjmy a výdavky VS'!G71/'1. Základné ukazovatele'!J$17*100)</f>
        <v/>
      </c>
      <c r="H64" s="174" t="str">
        <f>IF(ISBLANK('3a. Príjmy a výdavky VS'!H71),"",'3a. Príjmy a výdavky VS'!H71/'1. Základné ukazovatele'!K$17*100)</f>
        <v/>
      </c>
      <c r="I64" s="174" t="str">
        <f>IF(ISBLANK('3a. Príjmy a výdavky VS'!I71),"",'3a. Príjmy a výdavky VS'!I71/'1. Základné ukazovatele'!L$17*100)</f>
        <v/>
      </c>
      <c r="J64" s="174" t="str">
        <f>IF(ISBLANK('3a. Príjmy a výdavky VS'!J71),"",'3a. Príjmy a výdavky VS'!J71/'1. Základné ukazovatele'!M$17*100)</f>
        <v/>
      </c>
      <c r="K64" s="174" t="str">
        <f>IF(ISBLANK('3a. Príjmy a výdavky VS'!K71),"",'3a. Príjmy a výdavky VS'!K71/'1. Základné ukazovatele'!N$17*100)</f>
        <v/>
      </c>
      <c r="L64" s="174" t="str">
        <f>IF(ISBLANK('3a. Príjmy a výdavky VS'!L71),"",'3a. Príjmy a výdavky VS'!L71/'1. Základné ukazovatele'!O$17*100)</f>
        <v/>
      </c>
      <c r="M64" s="174" t="str">
        <f>IF(ISBLANK('3a. Príjmy a výdavky VS'!M71),"",'3a. Príjmy a výdavky VS'!M71/'1. Základné ukazovatele'!P$17*100)</f>
        <v/>
      </c>
      <c r="N64" s="174" t="str">
        <f>IF(ISBLANK('3a. Príjmy a výdavky VS'!N71),"",'3a. Príjmy a výdavky VS'!N71/'1. Základné ukazovatele'!Q$17*100)</f>
        <v/>
      </c>
      <c r="O64" s="174" t="str">
        <f>IF(ISBLANK('3a. Príjmy a výdavky VS'!O71),"",'3a. Príjmy a výdavky VS'!O71/'1. Základné ukazovatele'!R$17*100)</f>
        <v/>
      </c>
      <c r="P64" s="174" t="str">
        <f>IF(ISBLANK('3a. Príjmy a výdavky VS'!P71),"",'3a. Príjmy a výdavky VS'!P71/'1. Základné ukazovatele'!S$17*100)</f>
        <v/>
      </c>
      <c r="Q64" s="174">
        <f>IF(ISBLANK('3a. Príjmy a výdavky VS'!Q71),"",'3a. Príjmy a výdavky VS'!Q71/'1. Základné ukazovatele'!T$17*100)</f>
        <v>0.56024182098344977</v>
      </c>
      <c r="R64" s="174">
        <f>IF(ISBLANK('3a. Príjmy a výdavky VS'!R71),"",'3a. Príjmy a výdavky VS'!R71/'1. Základné ukazovatele'!U$17*100)</f>
        <v>0.25823704904059158</v>
      </c>
      <c r="S64" s="174">
        <f>IF(ISBLANK('3a. Príjmy a výdavky VS'!S71),"",'3a. Príjmy a výdavky VS'!S71/'1. Základné ukazovatele'!V$17*100)</f>
        <v>0.25132735894492247</v>
      </c>
      <c r="T64" s="174">
        <f>IF(ISBLANK('3a. Príjmy a výdavky VS'!T71),"",'3a. Príjmy a výdavky VS'!T71/'1. Základné ukazovatele'!W$17*100)</f>
        <v>0.24637195568864784</v>
      </c>
      <c r="U64" s="174">
        <f>IF(ISBLANK('3a. Príjmy a výdavky VS'!U71),"",'3a. Príjmy a výdavky VS'!U71/'1. Základné ukazovatele'!X$17*100)</f>
        <v>0.24162321844194032</v>
      </c>
      <c r="V64" s="174">
        <f>IF(ISBLANK('3a. Príjmy a výdavky VS'!V71),"",'3a. Príjmy a výdavky VS'!V71/'1. Základné ukazovatele'!Y$17*100)</f>
        <v>0.25676857884294108</v>
      </c>
      <c r="W64" s="174">
        <f>IF(ISBLANK('3a. Príjmy a výdavky VS'!W71),"",'3a. Príjmy a výdavky VS'!W71/'1. Základné ukazovatele'!Z$17*100)</f>
        <v>0.22513038401406438</v>
      </c>
      <c r="X64" s="174">
        <f>IF(ISBLANK('3a. Príjmy a výdavky VS'!X71),"",'3a. Príjmy a výdavky VS'!X71/'1. Základné ukazovatele'!AA$17*100)</f>
        <v>0.22344646369638813</v>
      </c>
      <c r="Y64" s="174">
        <f>IF(ISBLANK('3a. Príjmy a výdavky VS'!Y71),"",'3a. Príjmy a výdavky VS'!Y71/'1. Základné ukazovatele'!AB$17*100)</f>
        <v>0.24550486635890495</v>
      </c>
      <c r="Z64" s="174">
        <f>IF(ISBLANK('3a. Príjmy a výdavky VS'!Z71),"",'3a. Príjmy a výdavky VS'!Z71/'1. Základné ukazovatele'!AC$17*100)</f>
        <v>0.2303037650481872</v>
      </c>
      <c r="AA64" s="174">
        <f>IF(ISBLANK('3a. Príjmy a výdavky VS'!AA71),"",'3a. Príjmy a výdavky VS'!AA71/'1. Základné ukazovatele'!AD$17*100)</f>
        <v>0.22465242661662746</v>
      </c>
      <c r="AB64" s="174">
        <f>IF(ISBLANK('3a. Príjmy a výdavky VS'!AB71),"",'3a. Príjmy a výdavky VS'!AB71/'1. Základné ukazovatele'!AE$17*100)</f>
        <v>0.30575319283957803</v>
      </c>
      <c r="AC64" s="174">
        <f>IF(ISBLANK('3a. Príjmy a výdavky VS'!AC71),"",'3a. Príjmy a výdavky VS'!AC71/'1. Základné ukazovatele'!AF$17*100)</f>
        <v>0.55190594631501499</v>
      </c>
      <c r="AD64" s="174">
        <f>IF(ISBLANK('3a. Príjmy a výdavky VS'!AD71),"",'3a. Príjmy a výdavky VS'!AD71/'1. Základné ukazovatele'!AG$17*100)</f>
        <v>0.50433993723028647</v>
      </c>
      <c r="AE64" s="174">
        <f>IF(ISBLANK('3a. Príjmy a výdavky VS'!AE71),"",'3a. Príjmy a výdavky VS'!AE71/'1. Základné ukazovatele'!AH$17*100)</f>
        <v>0.73666483178094733</v>
      </c>
      <c r="AF64" s="172">
        <f>IF(ISBLANK('3a. Príjmy a výdavky VS'!AF71),"",'3a. Príjmy a výdavky VS'!AF71/'1. Základné ukazovatele'!AI$17*100)</f>
        <v>0.78620863024319287</v>
      </c>
      <c r="AG64" s="340">
        <f>IF(ISBLANK('3a. Príjmy a výdavky VS'!AG71),"",'3a. Príjmy a výdavky VS'!AG71/'1. Základné ukazovatele'!AJ$17*100)</f>
        <v>0.17059084775975869</v>
      </c>
      <c r="AH64" s="340">
        <f>IF(ISBLANK('3a. Príjmy a výdavky VS'!AH71),"",'3a. Príjmy a výdavky VS'!AH71/'1. Základné ukazovatele'!AK$17*100)</f>
        <v>0.22045359789447952</v>
      </c>
      <c r="AI64" s="340">
        <f>IF(ISBLANK('3a. Príjmy a výdavky VS'!AI71),"",'3a. Príjmy a výdavky VS'!AI71/'1. Základné ukazovatele'!AL$17*100)</f>
        <v>0.2167759234356483</v>
      </c>
      <c r="AJ64" s="340">
        <f>IF(ISBLANK('3a. Príjmy a výdavky VS'!AJ71),"",'3a. Príjmy a výdavky VS'!AJ71/'1. Základné ukazovatele'!AM$17*100)</f>
        <v>0.2199490307178239</v>
      </c>
    </row>
    <row r="65" spans="1:115" s="132" customFormat="1" ht="16.5" customHeight="1">
      <c r="A65" s="148" t="s">
        <v>280</v>
      </c>
      <c r="B65" s="119" t="s">
        <v>281</v>
      </c>
      <c r="C65" s="114" t="s">
        <v>282</v>
      </c>
      <c r="D65" s="173" t="str">
        <f>IF(ISBLANK('3a. Príjmy a výdavky VS'!D72),"",'3a. Príjmy a výdavky VS'!D72/'1. Základné ukazovatele'!G$17*100)</f>
        <v/>
      </c>
      <c r="E65" s="173" t="str">
        <f>IF(ISBLANK('3a. Príjmy a výdavky VS'!E72),"",'3a. Príjmy a výdavky VS'!E72/'1. Základné ukazovatele'!H$17*100)</f>
        <v/>
      </c>
      <c r="F65" s="173" t="str">
        <f>IF(ISBLANK('3a. Príjmy a výdavky VS'!F72),"",'3a. Príjmy a výdavky VS'!F72/'1. Základné ukazovatele'!I$17*100)</f>
        <v/>
      </c>
      <c r="G65" s="173" t="str">
        <f>IF(ISBLANK('3a. Príjmy a výdavky VS'!G72),"",'3a. Príjmy a výdavky VS'!G72/'1. Základné ukazovatele'!J$17*100)</f>
        <v/>
      </c>
      <c r="H65" s="173" t="str">
        <f>IF(ISBLANK('3a. Príjmy a výdavky VS'!H72),"",'3a. Príjmy a výdavky VS'!H72/'1. Základné ukazovatele'!K$17*100)</f>
        <v/>
      </c>
      <c r="I65" s="173" t="str">
        <f>IF(ISBLANK('3a. Príjmy a výdavky VS'!I72),"",'3a. Príjmy a výdavky VS'!I72/'1. Základné ukazovatele'!L$17*100)</f>
        <v/>
      </c>
      <c r="J65" s="173" t="str">
        <f>IF(ISBLANK('3a. Príjmy a výdavky VS'!J72),"",'3a. Príjmy a výdavky VS'!J72/'1. Základné ukazovatele'!M$17*100)</f>
        <v/>
      </c>
      <c r="K65" s="173" t="str">
        <f>IF(ISBLANK('3a. Príjmy a výdavky VS'!K72),"",'3a. Príjmy a výdavky VS'!K72/'1. Základné ukazovatele'!N$17*100)</f>
        <v/>
      </c>
      <c r="L65" s="173" t="str">
        <f>IF(ISBLANK('3a. Príjmy a výdavky VS'!L72),"",'3a. Príjmy a výdavky VS'!L72/'1. Základné ukazovatele'!O$17*100)</f>
        <v/>
      </c>
      <c r="M65" s="173" t="str">
        <f>IF(ISBLANK('3a. Príjmy a výdavky VS'!M72),"",'3a. Príjmy a výdavky VS'!M72/'1. Základné ukazovatele'!P$17*100)</f>
        <v/>
      </c>
      <c r="N65" s="173" t="str">
        <f>IF(ISBLANK('3a. Príjmy a výdavky VS'!N72),"",'3a. Príjmy a výdavky VS'!N72/'1. Základné ukazovatele'!Q$17*100)</f>
        <v/>
      </c>
      <c r="O65" s="173" t="str">
        <f>IF(ISBLANK('3a. Príjmy a výdavky VS'!O72),"",'3a. Príjmy a výdavky VS'!O72/'1. Základné ukazovatele'!R$17*100)</f>
        <v/>
      </c>
      <c r="P65" s="173" t="str">
        <f>IF(ISBLANK('3a. Príjmy a výdavky VS'!P72),"",'3a. Príjmy a výdavky VS'!P72/'1. Základné ukazovatele'!S$17*100)</f>
        <v/>
      </c>
      <c r="Q65" s="173">
        <f>IF(ISBLANK('3a. Príjmy a výdavky VS'!Q72),"",'3a. Príjmy a výdavky VS'!Q72/'1. Základné ukazovatele'!T$17*100)</f>
        <v>1.8293161019232462</v>
      </c>
      <c r="R65" s="173">
        <f>IF(ISBLANK('3a. Príjmy a výdavky VS'!R72),"",'3a. Príjmy a výdavky VS'!R72/'1. Základné ukazovatele'!U$17*100)</f>
        <v>2.1853841458369434</v>
      </c>
      <c r="S65" s="173">
        <f>IF(ISBLANK('3a. Príjmy a výdavky VS'!S72),"",'3a. Príjmy a výdavky VS'!S72/'1. Základné ukazovatele'!V$17*100)</f>
        <v>2.2760149985376863</v>
      </c>
      <c r="T65" s="173">
        <f>IF(ISBLANK('3a. Príjmy a výdavky VS'!T72),"",'3a. Príjmy a výdavky VS'!T72/'1. Základné ukazovatele'!W$17*100)</f>
        <v>2.0200434178655442</v>
      </c>
      <c r="U65" s="173">
        <f>IF(ISBLANK('3a. Príjmy a výdavky VS'!U72),"",'3a. Príjmy a výdavky VS'!U72/'1. Základné ukazovatele'!X$17*100)</f>
        <v>2.1691890146973454</v>
      </c>
      <c r="V65" s="173">
        <f>IF(ISBLANK('3a. Príjmy a výdavky VS'!V72),"",'3a. Príjmy a výdavky VS'!V72/'1. Základné ukazovatele'!Y$17*100)</f>
        <v>2.0651262615098327</v>
      </c>
      <c r="W65" s="173">
        <f>IF(ISBLANK('3a. Príjmy a výdavky VS'!W72),"",'3a. Príjmy a výdavky VS'!W72/'1. Základné ukazovatele'!Z$17*100)</f>
        <v>1.8900372637708114</v>
      </c>
      <c r="X65" s="173">
        <f>IF(ISBLANK('3a. Príjmy a výdavky VS'!X72),"",'3a. Príjmy a výdavky VS'!X72/'1. Základné ukazovatele'!AA$17*100)</f>
        <v>1.9685305245451705</v>
      </c>
      <c r="Y65" s="173">
        <f>IF(ISBLANK('3a. Príjmy a výdavky VS'!Y72),"",'3a. Príjmy a výdavky VS'!Y72/'1. Základné ukazovatele'!AB$17*100)</f>
        <v>2.1045336038499611</v>
      </c>
      <c r="Z65" s="173">
        <f>IF(ISBLANK('3a. Príjmy a výdavky VS'!Z72),"",'3a. Príjmy a výdavky VS'!Z72/'1. Základné ukazovatele'!AC$17*100)</f>
        <v>1.9265010522549328</v>
      </c>
      <c r="AA65" s="173">
        <f>IF(ISBLANK('3a. Príjmy a výdavky VS'!AA72),"",'3a. Príjmy a výdavky VS'!AA72/'1. Základné ukazovatele'!AD$17*100)</f>
        <v>1.7440767691044898</v>
      </c>
      <c r="AB65" s="173">
        <f>IF(ISBLANK('3a. Príjmy a výdavky VS'!AB72),"",'3a. Príjmy a výdavky VS'!AB72/'1. Základné ukazovatele'!AE$17*100)</f>
        <v>1.6537972976546182</v>
      </c>
      <c r="AC65" s="173">
        <f>IF(ISBLANK('3a. Príjmy a výdavky VS'!AC72),"",'3a. Príjmy a výdavky VS'!AC72/'1. Základné ukazovatele'!AF$17*100)</f>
        <v>1.6302705877613159</v>
      </c>
      <c r="AD65" s="173">
        <f>IF(ISBLANK('3a. Príjmy a výdavky VS'!AD72),"",'3a. Príjmy a výdavky VS'!AD72/'1. Základné ukazovatele'!AG$17*100)</f>
        <v>1.7306796783052179</v>
      </c>
      <c r="AE65" s="173">
        <f>IF(ISBLANK('3a. Príjmy a výdavky VS'!AE72),"",'3a. Príjmy a výdavky VS'!AE72/'1. Základné ukazovatele'!AH$17*100)</f>
        <v>1.6215566371086561</v>
      </c>
      <c r="AF65" s="171">
        <f>IF(ISBLANK('3a. Príjmy a výdavky VS'!AF72),"",'3a. Príjmy a výdavky VS'!AF72/'1. Základné ukazovatele'!AI$17*100)</f>
        <v>2.1250792188996162</v>
      </c>
      <c r="AG65" s="339">
        <f>IF(ISBLANK('3a. Príjmy a výdavky VS'!AG72),"",'3a. Príjmy a výdavky VS'!AG72/'1. Základné ukazovatele'!AJ$17*100)</f>
        <v>2.04123262365203</v>
      </c>
      <c r="AH65" s="339">
        <f>IF(ISBLANK('3a. Príjmy a výdavky VS'!AH72),"",'3a. Príjmy a výdavky VS'!AH72/'1. Základné ukazovatele'!AK$17*100)</f>
        <v>2.1478406875709268</v>
      </c>
      <c r="AI65" s="339">
        <f>IF(ISBLANK('3a. Príjmy a výdavky VS'!AI72),"",'3a. Príjmy a výdavky VS'!AI72/'1. Základné ukazovatele'!AL$17*100)</f>
        <v>2.367225532681593</v>
      </c>
      <c r="AJ65" s="339">
        <f>IF(ISBLANK('3a. Príjmy a výdavky VS'!AJ72),"",'3a. Príjmy a výdavky VS'!AJ72/'1. Základné ukazovatele'!AM$17*100)</f>
        <v>2.428856212363856</v>
      </c>
    </row>
    <row r="66" spans="1:115" ht="16.5" customHeight="1">
      <c r="A66" s="152" t="s">
        <v>283</v>
      </c>
      <c r="B66" s="153" t="s">
        <v>284</v>
      </c>
      <c r="C66" s="114" t="s">
        <v>285</v>
      </c>
      <c r="D66" s="174" t="str">
        <f>IF(ISBLANK('3a. Príjmy a výdavky VS'!D73),"",'3a. Príjmy a výdavky VS'!D73/'1. Základné ukazovatele'!G$17*100)</f>
        <v/>
      </c>
      <c r="E66" s="174" t="str">
        <f>IF(ISBLANK('3a. Príjmy a výdavky VS'!E73),"",'3a. Príjmy a výdavky VS'!E73/'1. Základné ukazovatele'!H$17*100)</f>
        <v/>
      </c>
      <c r="F66" s="174" t="str">
        <f>IF(ISBLANK('3a. Príjmy a výdavky VS'!F73),"",'3a. Príjmy a výdavky VS'!F73/'1. Základné ukazovatele'!I$17*100)</f>
        <v/>
      </c>
      <c r="G66" s="174" t="str">
        <f>IF(ISBLANK('3a. Príjmy a výdavky VS'!G73),"",'3a. Príjmy a výdavky VS'!G73/'1. Základné ukazovatele'!J$17*100)</f>
        <v/>
      </c>
      <c r="H66" s="174" t="str">
        <f>IF(ISBLANK('3a. Príjmy a výdavky VS'!H73),"",'3a. Príjmy a výdavky VS'!H73/'1. Základné ukazovatele'!K$17*100)</f>
        <v/>
      </c>
      <c r="I66" s="174" t="str">
        <f>IF(ISBLANK('3a. Príjmy a výdavky VS'!I73),"",'3a. Príjmy a výdavky VS'!I73/'1. Základné ukazovatele'!L$17*100)</f>
        <v/>
      </c>
      <c r="J66" s="174" t="str">
        <f>IF(ISBLANK('3a. Príjmy a výdavky VS'!J73),"",'3a. Príjmy a výdavky VS'!J73/'1. Základné ukazovatele'!M$17*100)</f>
        <v/>
      </c>
      <c r="K66" s="174" t="str">
        <f>IF(ISBLANK('3a. Príjmy a výdavky VS'!K73),"",'3a. Príjmy a výdavky VS'!K73/'1. Základné ukazovatele'!N$17*100)</f>
        <v/>
      </c>
      <c r="L66" s="174" t="str">
        <f>IF(ISBLANK('3a. Príjmy a výdavky VS'!L73),"",'3a. Príjmy a výdavky VS'!L73/'1. Základné ukazovatele'!O$17*100)</f>
        <v/>
      </c>
      <c r="M66" s="174" t="str">
        <f>IF(ISBLANK('3a. Príjmy a výdavky VS'!M73),"",'3a. Príjmy a výdavky VS'!M73/'1. Základné ukazovatele'!P$17*100)</f>
        <v/>
      </c>
      <c r="N66" s="174" t="str">
        <f>IF(ISBLANK('3a. Príjmy a výdavky VS'!N73),"",'3a. Príjmy a výdavky VS'!N73/'1. Základné ukazovatele'!Q$17*100)</f>
        <v/>
      </c>
      <c r="O66" s="174" t="str">
        <f>IF(ISBLANK('3a. Príjmy a výdavky VS'!O73),"",'3a. Príjmy a výdavky VS'!O73/'1. Základné ukazovatele'!R$17*100)</f>
        <v/>
      </c>
      <c r="P66" s="174" t="str">
        <f>IF(ISBLANK('3a. Príjmy a výdavky VS'!P73),"",'3a. Príjmy a výdavky VS'!P73/'1. Základné ukazovatele'!S$17*100)</f>
        <v/>
      </c>
      <c r="Q66" s="174">
        <f>IF(ISBLANK('3a. Príjmy a výdavky VS'!Q73),"",'3a. Príjmy a výdavky VS'!Q73/'1. Základné ukazovatele'!T$17*100)</f>
        <v>0.3195136940062423</v>
      </c>
      <c r="R66" s="174">
        <f>IF(ISBLANK('3a. Príjmy a výdavky VS'!R73),"",'3a. Príjmy a výdavky VS'!R73/'1. Základné ukazovatele'!U$17*100)</f>
        <v>0.36818613974531306</v>
      </c>
      <c r="S66" s="174">
        <f>IF(ISBLANK('3a. Príjmy a výdavky VS'!S73),"",'3a. Príjmy a výdavky VS'!S73/'1. Základné ukazovatele'!V$17*100)</f>
        <v>0.32168574949764794</v>
      </c>
      <c r="T66" s="174">
        <f>IF(ISBLANK('3a. Príjmy a výdavky VS'!T73),"",'3a. Príjmy a výdavky VS'!T73/'1. Základné ukazovatele'!W$17*100)</f>
        <v>0.33110380499654474</v>
      </c>
      <c r="U66" s="174">
        <f>IF(ISBLANK('3a. Príjmy a výdavky VS'!U73),"",'3a. Príjmy a výdavky VS'!U73/'1. Základné ukazovatele'!X$17*100)</f>
        <v>0.32385972146116243</v>
      </c>
      <c r="V66" s="174">
        <f>IF(ISBLANK('3a. Príjmy a výdavky VS'!V73),"",'3a. Príjmy a výdavky VS'!V73/'1. Základné ukazovatele'!Y$17*100)</f>
        <v>0.35120380157738135</v>
      </c>
      <c r="W66" s="174">
        <f>IF(ISBLANK('3a. Príjmy a výdavky VS'!W73),"",'3a. Príjmy a výdavky VS'!W73/'1. Základné ukazovatele'!Z$17*100)</f>
        <v>0.30420846813640656</v>
      </c>
      <c r="X66" s="174">
        <f>IF(ISBLANK('3a. Príjmy a výdavky VS'!X73),"",'3a. Príjmy a výdavky VS'!X73/'1. Základné ukazovatele'!AA$17*100)</f>
        <v>0.28336213535582006</v>
      </c>
      <c r="Y66" s="174">
        <f>IF(ISBLANK('3a. Príjmy a výdavky VS'!Y73),"",'3a. Príjmy a výdavky VS'!Y73/'1. Základné ukazovatele'!AB$17*100)</f>
        <v>0.39898017191527735</v>
      </c>
      <c r="Z66" s="174">
        <f>IF(ISBLANK('3a. Príjmy a výdavky VS'!Z73),"",'3a. Príjmy a výdavky VS'!Z73/'1. Základné ukazovatele'!AC$17*100)</f>
        <v>0.3962175319325239</v>
      </c>
      <c r="AA66" s="174">
        <f>IF(ISBLANK('3a. Príjmy a výdavky VS'!AA73),"",'3a. Príjmy a výdavky VS'!AA73/'1. Základné ukazovatele'!AD$17*100)</f>
        <v>0.42702869758152506</v>
      </c>
      <c r="AB66" s="174">
        <f>IF(ISBLANK('3a. Príjmy a výdavky VS'!AB73),"",'3a. Príjmy a výdavky VS'!AB73/'1. Základné ukazovatele'!AE$17*100)</f>
        <v>0.38165260847722043</v>
      </c>
      <c r="AC66" s="174">
        <f>IF(ISBLANK('3a. Príjmy a výdavky VS'!AC73),"",'3a. Príjmy a výdavky VS'!AC73/'1. Základné ukazovatele'!AF$17*100)</f>
        <v>0.39297035854309664</v>
      </c>
      <c r="AD66" s="174">
        <f>IF(ISBLANK('3a. Príjmy a výdavky VS'!AD73),"",'3a. Príjmy a výdavky VS'!AD73/'1. Základné ukazovatele'!AG$17*100)</f>
        <v>0.46339446841898785</v>
      </c>
      <c r="AE66" s="174">
        <f>IF(ISBLANK('3a. Príjmy a výdavky VS'!AE73),"",'3a. Príjmy a výdavky VS'!AE73/'1. Základné ukazovatele'!AH$17*100)</f>
        <v>0.45070970109529962</v>
      </c>
      <c r="AF66" s="172">
        <f>IF(ISBLANK('3a. Príjmy a výdavky VS'!AF73),"",'3a. Príjmy a výdavky VS'!AF73/'1. Základné ukazovatele'!AI$17*100)</f>
        <v>0.43176761262914015</v>
      </c>
      <c r="AG66" s="340">
        <f>IF(ISBLANK('3a. Príjmy a výdavky VS'!AG73),"",'3a. Príjmy a výdavky VS'!AG73/'1. Základné ukazovatele'!AJ$17*100)</f>
        <v>0.37178685841620646</v>
      </c>
      <c r="AH66" s="340">
        <f>IF(ISBLANK('3a. Príjmy a výdavky VS'!AH73),"",'3a. Príjmy a výdavky VS'!AH73/'1. Základné ukazovatele'!AK$17*100)</f>
        <v>0.38921611053023314</v>
      </c>
      <c r="AI66" s="340">
        <f>IF(ISBLANK('3a. Príjmy a výdavky VS'!AI73),"",'3a. Príjmy a výdavky VS'!AI73/'1. Základné ukazovatele'!AL$17*100)</f>
        <v>0.39813901274037217</v>
      </c>
      <c r="AJ66" s="340">
        <f>IF(ISBLANK('3a. Príjmy a výdavky VS'!AJ73),"",'3a. Príjmy a výdavky VS'!AJ73/'1. Základné ukazovatele'!AM$17*100)</f>
        <v>0.41140183754057097</v>
      </c>
    </row>
    <row r="67" spans="1:115" ht="16.5" customHeight="1">
      <c r="A67" s="152" t="s">
        <v>286</v>
      </c>
      <c r="B67" s="153" t="s">
        <v>287</v>
      </c>
      <c r="C67" s="114" t="s">
        <v>288</v>
      </c>
      <c r="D67" s="174" t="str">
        <f>IF(ISBLANK('3a. Príjmy a výdavky VS'!D74),"",'3a. Príjmy a výdavky VS'!D74/'1. Základné ukazovatele'!G$17*100)</f>
        <v/>
      </c>
      <c r="E67" s="174" t="str">
        <f>IF(ISBLANK('3a. Príjmy a výdavky VS'!E74),"",'3a. Príjmy a výdavky VS'!E74/'1. Základné ukazovatele'!H$17*100)</f>
        <v/>
      </c>
      <c r="F67" s="174" t="str">
        <f>IF(ISBLANK('3a. Príjmy a výdavky VS'!F74),"",'3a. Príjmy a výdavky VS'!F74/'1. Základné ukazovatele'!I$17*100)</f>
        <v/>
      </c>
      <c r="G67" s="174" t="str">
        <f>IF(ISBLANK('3a. Príjmy a výdavky VS'!G74),"",'3a. Príjmy a výdavky VS'!G74/'1. Základné ukazovatele'!J$17*100)</f>
        <v/>
      </c>
      <c r="H67" s="174" t="str">
        <f>IF(ISBLANK('3a. Príjmy a výdavky VS'!H74),"",'3a. Príjmy a výdavky VS'!H74/'1. Základné ukazovatele'!K$17*100)</f>
        <v/>
      </c>
      <c r="I67" s="174" t="str">
        <f>IF(ISBLANK('3a. Príjmy a výdavky VS'!I74),"",'3a. Príjmy a výdavky VS'!I74/'1. Základné ukazovatele'!L$17*100)</f>
        <v/>
      </c>
      <c r="J67" s="174" t="str">
        <f>IF(ISBLANK('3a. Príjmy a výdavky VS'!J74),"",'3a. Príjmy a výdavky VS'!J74/'1. Základné ukazovatele'!M$17*100)</f>
        <v/>
      </c>
      <c r="K67" s="174" t="str">
        <f>IF(ISBLANK('3a. Príjmy a výdavky VS'!K74),"",'3a. Príjmy a výdavky VS'!K74/'1. Základné ukazovatele'!N$17*100)</f>
        <v/>
      </c>
      <c r="L67" s="174" t="str">
        <f>IF(ISBLANK('3a. Príjmy a výdavky VS'!L74),"",'3a. Príjmy a výdavky VS'!L74/'1. Základné ukazovatele'!O$17*100)</f>
        <v/>
      </c>
      <c r="M67" s="174" t="str">
        <f>IF(ISBLANK('3a. Príjmy a výdavky VS'!M74),"",'3a. Príjmy a výdavky VS'!M74/'1. Základné ukazovatele'!P$17*100)</f>
        <v/>
      </c>
      <c r="N67" s="174" t="str">
        <f>IF(ISBLANK('3a. Príjmy a výdavky VS'!N74),"",'3a. Príjmy a výdavky VS'!N74/'1. Základné ukazovatele'!Q$17*100)</f>
        <v/>
      </c>
      <c r="O67" s="174" t="str">
        <f>IF(ISBLANK('3a. Príjmy a výdavky VS'!O74),"",'3a. Príjmy a výdavky VS'!O74/'1. Základné ukazovatele'!R$17*100)</f>
        <v/>
      </c>
      <c r="P67" s="174" t="str">
        <f>IF(ISBLANK('3a. Príjmy a výdavky VS'!P74),"",'3a. Príjmy a výdavky VS'!P74/'1. Základné ukazovatele'!S$17*100)</f>
        <v/>
      </c>
      <c r="Q67" s="174">
        <f>IF(ISBLANK('3a. Príjmy a výdavky VS'!Q74),"",'3a. Príjmy a výdavky VS'!Q74/'1. Základné ukazovatele'!T$17*100)</f>
        <v>1.5098024079170036</v>
      </c>
      <c r="R67" s="174">
        <f>IF(ISBLANK('3a. Príjmy a výdavky VS'!R74),"",'3a. Príjmy a výdavky VS'!R74/'1. Základné ukazovatele'!U$17*100)</f>
        <v>1.8146595665294412</v>
      </c>
      <c r="S67" s="174">
        <f>IF(ISBLANK('3a. Príjmy a výdavky VS'!S74),"",'3a. Príjmy a výdavky VS'!S74/'1. Základné ukazovatele'!V$17*100)</f>
        <v>1.9515341199271901</v>
      </c>
      <c r="T67" s="174">
        <f>IF(ISBLANK('3a. Príjmy a výdavky VS'!T74),"",'3a. Príjmy a výdavky VS'!T74/'1. Základné ukazovatele'!W$17*100)</f>
        <v>1.6858263704200085</v>
      </c>
      <c r="U67" s="174">
        <f>IF(ISBLANK('3a. Príjmy a výdavky VS'!U74),"",'3a. Príjmy a výdavky VS'!U74/'1. Základné ukazovatele'!X$17*100)</f>
        <v>1.8421920691844027</v>
      </c>
      <c r="V67" s="174">
        <f>IF(ISBLANK('3a. Príjmy a výdavky VS'!V74),"",'3a. Príjmy a výdavky VS'!V74/'1. Základné ukazovatele'!Y$17*100)</f>
        <v>1.7105865677420566</v>
      </c>
      <c r="W67" s="174">
        <f>IF(ISBLANK('3a. Príjmy a výdavky VS'!W74),"",'3a. Príjmy a výdavky VS'!W74/'1. Základné ukazovatele'!Z$17*100)</f>
        <v>1.5824171948857337</v>
      </c>
      <c r="X67" s="174">
        <f>IF(ISBLANK('3a. Príjmy a výdavky VS'!X74),"",'3a. Príjmy a výdavky VS'!X74/'1. Základné ukazovatele'!AA$17*100)</f>
        <v>1.6816250561421713</v>
      </c>
      <c r="Y67" s="174">
        <f>IF(ISBLANK('3a. Príjmy a výdavky VS'!Y74),"",'3a. Príjmy a výdavky VS'!Y74/'1. Základné ukazovatele'!AB$17*100)</f>
        <v>1.7055534319346837</v>
      </c>
      <c r="Z67" s="174">
        <f>IF(ISBLANK('3a. Príjmy a výdavky VS'!Z74),"",'3a. Príjmy a výdavky VS'!Z74/'1. Základné ukazovatele'!AC$17*100)</f>
        <v>1.530283520322409</v>
      </c>
      <c r="AA67" s="174">
        <f>IF(ISBLANK('3a. Príjmy a výdavky VS'!AA74),"",'3a. Príjmy a výdavky VS'!AA74/'1. Základné ukazovatele'!AD$17*100)</f>
        <v>1.3170485600254331</v>
      </c>
      <c r="AB67" s="174">
        <f>IF(ISBLANK('3a. Príjmy a výdavky VS'!AB74),"",'3a. Príjmy a výdavky VS'!AB74/'1. Základné ukazovatele'!AE$17*100)</f>
        <v>1.2721446891773975</v>
      </c>
      <c r="AC67" s="174">
        <f>IF(ISBLANK('3a. Príjmy a výdavky VS'!AC74),"",'3a. Príjmy a výdavky VS'!AC74/'1. Základné ukazovatele'!AF$17*100)</f>
        <v>1.2373002292182194</v>
      </c>
      <c r="AD67" s="174">
        <f>IF(ISBLANK('3a. Príjmy a výdavky VS'!AD74),"",'3a. Príjmy a výdavky VS'!AD74/'1. Základné ukazovatele'!AG$17*100)</f>
        <v>1.2672852098862299</v>
      </c>
      <c r="AE67" s="174">
        <f>IF(ISBLANK('3a. Príjmy a výdavky VS'!AE74),"",'3a. Príjmy a výdavky VS'!AE74/'1. Základné ukazovatele'!AH$17*100)</f>
        <v>1.1708469360133564</v>
      </c>
      <c r="AF67" s="172">
        <f>IF(ISBLANK('3a. Príjmy a výdavky VS'!AF74),"",'3a. Príjmy a výdavky VS'!AF74/'1. Základné ukazovatele'!AI$17*100)</f>
        <v>1.6933116062704761</v>
      </c>
      <c r="AG67" s="340">
        <f>IF(ISBLANK('3a. Príjmy a výdavky VS'!AG74),"",'3a. Príjmy a výdavky VS'!AG74/'1. Základné ukazovatele'!AJ$17*100)</f>
        <v>1.6086786393629697</v>
      </c>
      <c r="AH67" s="340">
        <f>IF(ISBLANK('3a. Príjmy a výdavky VS'!AH74),"",'3a. Príjmy a výdavky VS'!AH74/'1. Základné ukazovatele'!AK$17*100)</f>
        <v>1.6544518176593253</v>
      </c>
      <c r="AI67" s="340">
        <f>IF(ISBLANK('3a. Príjmy a výdavky VS'!AI74),"",'3a. Príjmy a výdavky VS'!AI74/'1. Základné ukazovatele'!AL$17*100)</f>
        <v>1.8655326373050114</v>
      </c>
      <c r="AJ67" s="340">
        <f>IF(ISBLANK('3a. Príjmy a výdavky VS'!AJ74),"",'3a. Príjmy a výdavky VS'!AJ74/'1. Základné ukazovatele'!AM$17*100)</f>
        <v>1.9125317433751634</v>
      </c>
    </row>
    <row r="68" spans="1:115" ht="16.5" customHeight="1">
      <c r="A68" s="124" t="s">
        <v>289</v>
      </c>
      <c r="B68" s="125" t="s">
        <v>290</v>
      </c>
      <c r="C68" s="114" t="s">
        <v>291</v>
      </c>
      <c r="D68" s="174">
        <f>IF(ISBLANK('3a. Príjmy a výdavky VS'!D75),"",'3a. Príjmy a výdavky VS'!D75/'1. Základné ukazovatele'!G$17*100)</f>
        <v>0.31692046069413315</v>
      </c>
      <c r="E68" s="174">
        <f>IF(ISBLANK('3a. Príjmy a výdavky VS'!E75),"",'3a. Príjmy a výdavky VS'!E75/'1. Základné ukazovatele'!H$17*100)</f>
        <v>3.1039849475603667</v>
      </c>
      <c r="F68" s="174">
        <f>IF(ISBLANK('3a. Príjmy a výdavky VS'!F75),"",'3a. Príjmy a výdavky VS'!F75/'1. Základné ukazovatele'!I$17*100)</f>
        <v>3.034826382812259</v>
      </c>
      <c r="G68" s="174">
        <f>IF(ISBLANK('3a. Príjmy a výdavky VS'!G75),"",'3a. Príjmy a výdavky VS'!G75/'1. Základné ukazovatele'!J$17*100)</f>
        <v>3.1809008797194305</v>
      </c>
      <c r="H68" s="174">
        <f>IF(ISBLANK('3a. Príjmy a výdavky VS'!H75),"",'3a. Príjmy a výdavky VS'!H75/'1. Základné ukazovatele'!K$17*100)</f>
        <v>3.6955520294825206</v>
      </c>
      <c r="I68" s="174">
        <f>IF(ISBLANK('3a. Príjmy a výdavky VS'!I75),"",'3a. Príjmy a výdavky VS'!I75/'1. Základné ukazovatele'!L$17*100)</f>
        <v>3.4472430102912122</v>
      </c>
      <c r="J68" s="174">
        <f>IF(ISBLANK('3a. Príjmy a výdavky VS'!J75),"",'3a. Príjmy a výdavky VS'!J75/'1. Základné ukazovatele'!M$17*100)</f>
        <v>3.6197123501736539</v>
      </c>
      <c r="K68" s="174">
        <f>IF(ISBLANK('3a. Príjmy a výdavky VS'!K75),"",'3a. Príjmy a výdavky VS'!K75/'1. Základné ukazovatele'!N$17*100)</f>
        <v>3.9649737835690084</v>
      </c>
      <c r="L68" s="174">
        <f>IF(ISBLANK('3a. Príjmy a výdavky VS'!L75),"",'3a. Príjmy a výdavky VS'!L75/'1. Základné ukazovatele'!O$17*100)</f>
        <v>4.5658850224401064</v>
      </c>
      <c r="M68" s="174">
        <f>IF(ISBLANK('3a. Príjmy a výdavky VS'!M75),"",'3a. Príjmy a výdavky VS'!M75/'1. Základné ukazovatele'!P$17*100)</f>
        <v>4.0368652414263186</v>
      </c>
      <c r="N68" s="174">
        <f>IF(ISBLANK('3a. Príjmy a výdavky VS'!N75),"",'3a. Príjmy a výdavky VS'!N75/'1. Základné ukazovatele'!Q$17*100)</f>
        <v>5.5810824241775556</v>
      </c>
      <c r="O68" s="174">
        <f>IF(ISBLANK('3a. Príjmy a výdavky VS'!O75),"",'3a. Príjmy a výdavky VS'!O75/'1. Základné ukazovatele'!R$17*100)</f>
        <v>5.3217669766625733</v>
      </c>
      <c r="P68" s="174">
        <f>IF(ISBLANK('3a. Príjmy a výdavky VS'!P75),"",'3a. Príjmy a výdavky VS'!P75/'1. Základné ukazovatele'!S$17*100)</f>
        <v>4.8794510484484883</v>
      </c>
      <c r="Q68" s="174">
        <f>IF(ISBLANK('3a. Príjmy a výdavky VS'!Q75),"",'3a. Príjmy a výdavky VS'!Q75/'1. Základné ukazovatele'!T$17*100)</f>
        <v>3.8552782545780402</v>
      </c>
      <c r="R68" s="174">
        <f>IF(ISBLANK('3a. Príjmy a výdavky VS'!R75),"",'3a. Príjmy a výdavky VS'!R75/'1. Základné ukazovatele'!U$17*100)</f>
        <v>3.6417193947086179</v>
      </c>
      <c r="S68" s="174">
        <f>IF(ISBLANK('3a. Príjmy a výdavky VS'!S75),"",'3a. Príjmy a výdavky VS'!S75/'1. Základné ukazovatele'!V$17*100)</f>
        <v>3.6248357625202434</v>
      </c>
      <c r="T68" s="174">
        <f>IF(ISBLANK('3a. Príjmy a výdavky VS'!T75),"",'3a. Príjmy a výdavky VS'!T75/'1. Základné ukazovatele'!W$17*100)</f>
        <v>3.3798127866312067</v>
      </c>
      <c r="U68" s="174">
        <f>IF(ISBLANK('3a. Príjmy a výdavky VS'!U75),"",'3a. Príjmy a výdavky VS'!U75/'1. Základné ukazovatele'!X$17*100)</f>
        <v>3.2648587503187403</v>
      </c>
      <c r="V68" s="174">
        <f>IF(ISBLANK('3a. Príjmy a výdavky VS'!V75),"",'3a. Príjmy a výdavky VS'!V75/'1. Základné ukazovatele'!Y$17*100)</f>
        <v>3.2510881841090957</v>
      </c>
      <c r="W68" s="174">
        <f>IF(ISBLANK('3a. Príjmy a výdavky VS'!W75),"",'3a. Príjmy a výdavky VS'!W75/'1. Základné ukazovatele'!Z$17*100)</f>
        <v>3.4220171024120218</v>
      </c>
      <c r="X68" s="174">
        <f>IF(ISBLANK('3a. Príjmy a výdavky VS'!X75),"",'3a. Príjmy a výdavky VS'!X75/'1. Základné ukazovatele'!AA$17*100)</f>
        <v>3.3463359224049873</v>
      </c>
      <c r="Y68" s="174">
        <f>IF(ISBLANK('3a. Príjmy a výdavky VS'!Y75),"",'3a. Príjmy a výdavky VS'!Y75/'1. Základné ukazovatele'!AB$17*100)</f>
        <v>3.434198790516235</v>
      </c>
      <c r="Z68" s="174">
        <f>IF(ISBLANK('3a. Príjmy a výdavky VS'!Z75),"",'3a. Príjmy a výdavky VS'!Z75/'1. Základné ukazovatele'!AC$17*100)</f>
        <v>3.3312084218059241</v>
      </c>
      <c r="AA68" s="174">
        <f>IF(ISBLANK('3a. Príjmy a výdavky VS'!AA75),"",'3a. Príjmy a výdavky VS'!AA75/'1. Základné ukazovatele'!AD$17*100)</f>
        <v>3.2404728172192137</v>
      </c>
      <c r="AB68" s="174">
        <f>IF(ISBLANK('3a. Príjmy a výdavky VS'!AB75),"",'3a. Príjmy a výdavky VS'!AB75/'1. Základné ukazovatele'!AE$17*100)</f>
        <v>3.3888426452312324</v>
      </c>
      <c r="AC68" s="174">
        <f>IF(ISBLANK('3a. Príjmy a výdavky VS'!AC75),"",'3a. Príjmy a výdavky VS'!AC75/'1. Základné ukazovatele'!AF$17*100)</f>
        <v>3.3184500522685392</v>
      </c>
      <c r="AD68" s="174">
        <f>IF(ISBLANK('3a. Príjmy a výdavky VS'!AD75),"",'3a. Príjmy a výdavky VS'!AD75/'1. Základné ukazovatele'!AG$17*100)</f>
        <v>3.4172606904668501</v>
      </c>
      <c r="AE68" s="174">
        <f>IF(ISBLANK('3a. Príjmy a výdavky VS'!AE75),"",'3a. Príjmy a výdavky VS'!AE75/'1. Základné ukazovatele'!AH$17*100)</f>
        <v>3.4658511417167621</v>
      </c>
      <c r="AF68" s="172">
        <f>IF(ISBLANK('3a. Príjmy a výdavky VS'!AF75),"",'3a. Príjmy a výdavky VS'!AF75/'1. Základné ukazovatele'!AI$17*100)</f>
        <v>3.4905657307379094</v>
      </c>
      <c r="AG68" s="340">
        <f>IF(ISBLANK('3a. Príjmy a výdavky VS'!AG75),"",'3a. Príjmy a výdavky VS'!AG75/'1. Základné ukazovatele'!AJ$17*100)</f>
        <v>3.9390420977653084</v>
      </c>
      <c r="AH68" s="340">
        <f>IF(ISBLANK('3a. Príjmy a výdavky VS'!AH75),"",'3a. Príjmy a výdavky VS'!AH75/'1. Základné ukazovatele'!AK$17*100)</f>
        <v>4.0668283954691242</v>
      </c>
      <c r="AI68" s="340">
        <f>IF(ISBLANK('3a. Príjmy a výdavky VS'!AI75),"",'3a. Príjmy a výdavky VS'!AI75/'1. Základné ukazovatele'!AL$17*100)</f>
        <v>4.0675285737414129</v>
      </c>
      <c r="AJ68" s="340">
        <f>IF(ISBLANK('3a. Príjmy a výdavky VS'!AJ75),"",'3a. Príjmy a výdavky VS'!AJ75/'1. Základné ukazovatele'!AM$17*100)</f>
        <v>4.1210147059900804</v>
      </c>
    </row>
    <row r="69" spans="1:115" ht="16.5" customHeight="1">
      <c r="A69" s="154" t="s">
        <v>185</v>
      </c>
      <c r="B69" s="155" t="s">
        <v>292</v>
      </c>
      <c r="C69" s="105" t="s">
        <v>293</v>
      </c>
      <c r="D69" s="174">
        <f>IF(ISBLANK('3a. Príjmy a výdavky VS'!D76),"",'3a. Príjmy a výdavky VS'!D76/'1. Základné ukazovatele'!G$17*100)</f>
        <v>1.3127721522248847</v>
      </c>
      <c r="E69" s="174">
        <f>IF(ISBLANK('3a. Príjmy a výdavky VS'!E76),"",'3a. Príjmy a výdavky VS'!E76/'1. Základné ukazovatele'!H$17*100)</f>
        <v>1.1951358320073406</v>
      </c>
      <c r="F69" s="174">
        <f>IF(ISBLANK('3a. Príjmy a výdavky VS'!F76),"",'3a. Príjmy a výdavky VS'!F76/'1. Základné ukazovatele'!I$17*100)</f>
        <v>1.3717456428417012</v>
      </c>
      <c r="G69" s="174">
        <f>IF(ISBLANK('3a. Príjmy a výdavky VS'!G76),"",'3a. Príjmy a výdavky VS'!G76/'1. Základné ukazovatele'!J$17*100)</f>
        <v>1.1907560884813575</v>
      </c>
      <c r="H69" s="174">
        <f>IF(ISBLANK('3a. Príjmy a výdavky VS'!H76),"",'3a. Príjmy a výdavky VS'!H76/'1. Základné ukazovatele'!K$17*100)</f>
        <v>1.3517940318370274</v>
      </c>
      <c r="I69" s="174">
        <f>IF(ISBLANK('3a. Príjmy a výdavky VS'!I76),"",'3a. Príjmy a výdavky VS'!I76/'1. Základné ukazovatele'!L$17*100)</f>
        <v>2.4409216490973957</v>
      </c>
      <c r="J69" s="174">
        <f>IF(ISBLANK('3a. Príjmy a výdavky VS'!J76),"",'3a. Príjmy a výdavky VS'!J76/'1. Základné ukazovatele'!M$17*100)</f>
        <v>1.6724411692006051</v>
      </c>
      <c r="K69" s="174">
        <f>IF(ISBLANK('3a. Príjmy a výdavky VS'!K76),"",'3a. Príjmy a výdavky VS'!K76/'1. Základné ukazovatele'!N$17*100)</f>
        <v>2.1482644684661394</v>
      </c>
      <c r="L69" s="174">
        <f>IF(ISBLANK('3a. Príjmy a výdavky VS'!L76),"",'3a. Príjmy a výdavky VS'!L76/'1. Základné ukazovatele'!O$17*100)</f>
        <v>3.0480448868971837</v>
      </c>
      <c r="M69" s="174">
        <f>IF(ISBLANK('3a. Príjmy a výdavky VS'!M76),"",'3a. Príjmy a výdavky VS'!M76/'1. Základné ukazovatele'!P$17*100)</f>
        <v>2.0428380806044464</v>
      </c>
      <c r="N69" s="174">
        <f>IF(ISBLANK('3a. Príjmy a výdavky VS'!N76),"",'3a. Príjmy a výdavky VS'!N76/'1. Základné ukazovatele'!Q$17*100)</f>
        <v>2.1954805974561475</v>
      </c>
      <c r="O69" s="174">
        <f>IF(ISBLANK('3a. Príjmy a výdavky VS'!O76),"",'3a. Príjmy a výdavky VS'!O76/'1. Základné ukazovatele'!R$17*100)</f>
        <v>1.7290314090191261</v>
      </c>
      <c r="P69" s="174">
        <f>IF(ISBLANK('3a. Príjmy a výdavky VS'!P76),"",'3a. Príjmy a výdavky VS'!P76/'1. Základné ukazovatele'!S$17*100)</f>
        <v>1.5363403584794169</v>
      </c>
      <c r="Q69" s="174">
        <f>IF(ISBLANK('3a. Príjmy a výdavky VS'!Q76),"",'3a. Príjmy a výdavky VS'!Q76/'1. Základné ukazovatele'!T$17*100)</f>
        <v>1.5042064378630873</v>
      </c>
      <c r="R69" s="174">
        <f>IF(ISBLANK('3a. Príjmy a výdavky VS'!R76),"",'3a. Príjmy a výdavky VS'!R76/'1. Základné ukazovatele'!U$17*100)</f>
        <v>1.7461435545335187</v>
      </c>
      <c r="S69" s="174">
        <f>IF(ISBLANK('3a. Príjmy a výdavky VS'!S76),"",'3a. Príjmy a výdavky VS'!S76/'1. Základné ukazovatele'!V$17*100)</f>
        <v>1.4912210247254707</v>
      </c>
      <c r="T69" s="174">
        <f>IF(ISBLANK('3a. Príjmy a výdavky VS'!T76),"",'3a. Príjmy a výdavky VS'!T76/'1. Základné ukazovatele'!W$17*100)</f>
        <v>1.7806783517963967</v>
      </c>
      <c r="U69" s="174">
        <f>IF(ISBLANK('3a. Príjmy a výdavky VS'!U76),"",'3a. Príjmy a výdavky VS'!U76/'1. Základné ukazovatele'!X$17*100)</f>
        <v>1.5314766790184409</v>
      </c>
      <c r="V69" s="174">
        <f>IF(ISBLANK('3a. Príjmy a výdavky VS'!V76),"",'3a. Príjmy a výdavky VS'!V76/'1. Základné ukazovatele'!Y$17*100)</f>
        <v>1.6761652512569885</v>
      </c>
      <c r="W69" s="174">
        <f>IF(ISBLANK('3a. Príjmy a výdavky VS'!W76),"",'3a. Príjmy a výdavky VS'!W76/'1. Základné ukazovatele'!Z$17*100)</f>
        <v>1.6106582482501175</v>
      </c>
      <c r="X69" s="174">
        <f>IF(ISBLANK('3a. Príjmy a výdavky VS'!X76),"",'3a. Príjmy a výdavky VS'!X76/'1. Základné ukazovatele'!AA$17*100)</f>
        <v>1.8113859433688786</v>
      </c>
      <c r="Y69" s="174">
        <f>IF(ISBLANK('3a. Príjmy a výdavky VS'!Y76),"",'3a. Príjmy a výdavky VS'!Y76/'1. Základné ukazovatele'!AB$17*100)</f>
        <v>1.6924564085977243</v>
      </c>
      <c r="Z69" s="174">
        <f>IF(ISBLANK('3a. Príjmy a výdavky VS'!Z76),"",'3a. Príjmy a výdavky VS'!Z76/'1. Základné ukazovatele'!AC$17*100)</f>
        <v>1.5250175375822148</v>
      </c>
      <c r="AA69" s="174">
        <f>IF(ISBLANK('3a. Príjmy a výdavky VS'!AA76),"",'3a. Príjmy a výdavky VS'!AA76/'1. Základné ukazovatele'!AD$17*100)</f>
        <v>1.7976037901588355</v>
      </c>
      <c r="AB69" s="174">
        <f>IF(ISBLANK('3a. Príjmy a výdavky VS'!AB76),"",'3a. Príjmy a výdavky VS'!AB76/'1. Základné ukazovatele'!AE$17*100)</f>
        <v>1.7825918189269943</v>
      </c>
      <c r="AC69" s="174">
        <f>IF(ISBLANK('3a. Príjmy a výdavky VS'!AC76),"",'3a. Príjmy a výdavky VS'!AC76/'1. Základné ukazovatele'!AF$17*100)</f>
        <v>2.9591637457776985</v>
      </c>
      <c r="AD69" s="174">
        <f>IF(ISBLANK('3a. Príjmy a výdavky VS'!AD76),"",'3a. Príjmy a výdavky VS'!AD76/'1. Základné ukazovatele'!AG$17*100)</f>
        <v>3.6754894076108275</v>
      </c>
      <c r="AE69" s="174">
        <f>IF(ISBLANK('3a. Príjmy a výdavky VS'!AE76),"",'3a. Príjmy a výdavky VS'!AE76/'1. Základné ukazovatele'!AH$17*100)</f>
        <v>2.1258858773751323</v>
      </c>
      <c r="AF69" s="172">
        <f>IF(ISBLANK('3a. Príjmy a výdavky VS'!AF76),"",'3a. Príjmy a výdavky VS'!AF76/'1. Základné ukazovatele'!AI$17*100)</f>
        <v>2.0719035071091589</v>
      </c>
      <c r="AG69" s="340">
        <f>IF(ISBLANK('3a. Príjmy a výdavky VS'!AG76),"",'3a. Príjmy a výdavky VS'!AG76/'1. Základné ukazovatele'!AJ$17*100)</f>
        <v>2.0451932469967846</v>
      </c>
      <c r="AH69" s="340">
        <f>IF(ISBLANK('3a. Príjmy a výdavky VS'!AH76),"",'3a. Príjmy a výdavky VS'!AH76/'1. Základné ukazovatele'!AK$17*100)</f>
        <v>2.9512189511034812</v>
      </c>
      <c r="AI69" s="340">
        <f>IF(ISBLANK('3a. Príjmy a výdavky VS'!AI76),"",'3a. Príjmy a výdavky VS'!AI76/'1. Základné ukazovatele'!AL$17*100)</f>
        <v>3.316813795392346</v>
      </c>
      <c r="AJ69" s="340">
        <f>IF(ISBLANK('3a. Príjmy a výdavky VS'!AJ76),"",'3a. Príjmy a výdavky VS'!AJ76/'1. Základné ukazovatele'!AM$17*100)</f>
        <v>3.6654816121831848</v>
      </c>
    </row>
    <row r="70" spans="1:115" ht="16.5" customHeight="1">
      <c r="A70" s="131" t="s">
        <v>294</v>
      </c>
      <c r="B70" s="122" t="s">
        <v>295</v>
      </c>
      <c r="C70" s="114" t="s">
        <v>296</v>
      </c>
      <c r="D70" s="174" t="str">
        <f>IF(ISBLANK('3a. Príjmy a výdavky VS'!D77),"",'3a. Príjmy a výdavky VS'!D77/'1. Základné ukazovatele'!G$17*100)</f>
        <v/>
      </c>
      <c r="E70" s="174" t="str">
        <f>IF(ISBLANK('3a. Príjmy a výdavky VS'!E77),"",'3a. Príjmy a výdavky VS'!E77/'1. Základné ukazovatele'!H$17*100)</f>
        <v/>
      </c>
      <c r="F70" s="174" t="str">
        <f>IF(ISBLANK('3a. Príjmy a výdavky VS'!F77),"",'3a. Príjmy a výdavky VS'!F77/'1. Základné ukazovatele'!I$17*100)</f>
        <v/>
      </c>
      <c r="G70" s="174" t="str">
        <f>IF(ISBLANK('3a. Príjmy a výdavky VS'!G77),"",'3a. Príjmy a výdavky VS'!G77/'1. Základné ukazovatele'!J$17*100)</f>
        <v/>
      </c>
      <c r="H70" s="174" t="str">
        <f>IF(ISBLANK('3a. Príjmy a výdavky VS'!H77),"",'3a. Príjmy a výdavky VS'!H77/'1. Základné ukazovatele'!K$17*100)</f>
        <v/>
      </c>
      <c r="I70" s="174" t="str">
        <f>IF(ISBLANK('3a. Príjmy a výdavky VS'!I77),"",'3a. Príjmy a výdavky VS'!I77/'1. Základné ukazovatele'!L$17*100)</f>
        <v/>
      </c>
      <c r="J70" s="174" t="str">
        <f>IF(ISBLANK('3a. Príjmy a výdavky VS'!J77),"",'3a. Príjmy a výdavky VS'!J77/'1. Základné ukazovatele'!M$17*100)</f>
        <v/>
      </c>
      <c r="K70" s="174" t="str">
        <f>IF(ISBLANK('3a. Príjmy a výdavky VS'!K77),"",'3a. Príjmy a výdavky VS'!K77/'1. Základné ukazovatele'!N$17*100)</f>
        <v/>
      </c>
      <c r="L70" s="174" t="str">
        <f>IF(ISBLANK('3a. Príjmy a výdavky VS'!L77),"",'3a. Príjmy a výdavky VS'!L77/'1. Základné ukazovatele'!O$17*100)</f>
        <v/>
      </c>
      <c r="M70" s="174" t="str">
        <f>IF(ISBLANK('3a. Príjmy a výdavky VS'!M77),"",'3a. Príjmy a výdavky VS'!M77/'1. Základné ukazovatele'!P$17*100)</f>
        <v/>
      </c>
      <c r="N70" s="174" t="str">
        <f>IF(ISBLANK('3a. Príjmy a výdavky VS'!N77),"",'3a. Príjmy a výdavky VS'!N77/'1. Základné ukazovatele'!Q$17*100)</f>
        <v/>
      </c>
      <c r="O70" s="174" t="str">
        <f>IF(ISBLANK('3a. Príjmy a výdavky VS'!O77),"",'3a. Príjmy a výdavky VS'!O77/'1. Základné ukazovatele'!R$17*100)</f>
        <v/>
      </c>
      <c r="P70" s="174" t="str">
        <f>IF(ISBLANK('3a. Príjmy a výdavky VS'!P77),"",'3a. Príjmy a výdavky VS'!P77/'1. Základné ukazovatele'!S$17*100)</f>
        <v/>
      </c>
      <c r="Q70" s="174">
        <f>IF(ISBLANK('3a. Príjmy a výdavky VS'!Q77),"",'3a. Príjmy a výdavky VS'!Q77/'1. Základné ukazovatele'!T$17*100)</f>
        <v>0.7864494879316557</v>
      </c>
      <c r="R70" s="174">
        <f>IF(ISBLANK('3a. Príjmy a výdavky VS'!R77),"",'3a. Príjmy a výdavky VS'!R77/'1. Základné ukazovatele'!U$17*100)</f>
        <v>0.9556085307805311</v>
      </c>
      <c r="S70" s="174">
        <f>IF(ISBLANK('3a. Príjmy a výdavky VS'!S77),"",'3a. Príjmy a výdavky VS'!S77/'1. Základné ukazovatele'!V$17*100)</f>
        <v>0.75701292219763205</v>
      </c>
      <c r="T70" s="174">
        <f>IF(ISBLANK('3a. Príjmy a výdavky VS'!T77),"",'3a. Príjmy a výdavky VS'!T77/'1. Základné ukazovatele'!W$17*100)</f>
        <v>0.81270845112697987</v>
      </c>
      <c r="U70" s="174">
        <f>IF(ISBLANK('3a. Príjmy a výdavky VS'!U77),"",'3a. Príjmy a výdavky VS'!U77/'1. Základné ukazovatele'!X$17*100)</f>
        <v>0.86848208811896743</v>
      </c>
      <c r="V70" s="174">
        <f>IF(ISBLANK('3a. Príjmy a výdavky VS'!V77),"",'3a. Príjmy a výdavky VS'!V77/'1. Základné ukazovatele'!Y$17*100)</f>
        <v>0.95576526572591824</v>
      </c>
      <c r="W70" s="174">
        <f>IF(ISBLANK('3a. Príjmy a výdavky VS'!W77),"",'3a. Príjmy a výdavky VS'!W77/'1. Základné ukazovatele'!Z$17*100)</f>
        <v>0.77840529869139252</v>
      </c>
      <c r="X70" s="174">
        <f>IF(ISBLANK('3a. Príjmy a výdavky VS'!X77),"",'3a. Príjmy a výdavky VS'!X77/'1. Základné ukazovatele'!AA$17*100)</f>
        <v>0.90210173894543533</v>
      </c>
      <c r="Y70" s="174">
        <f>IF(ISBLANK('3a. Príjmy a výdavky VS'!Y77),"",'3a. Príjmy a výdavky VS'!Y77/'1. Základné ukazovatele'!AB$17*100)</f>
        <v>0.83825359953737733</v>
      </c>
      <c r="Z70" s="174">
        <f>IF(ISBLANK('3a. Príjmy a výdavky VS'!Z77),"",'3a. Príjmy a výdavky VS'!Z77/'1. Základné ukazovatele'!AC$17*100)</f>
        <v>0.70851714445788871</v>
      </c>
      <c r="AA70" s="174">
        <f>IF(ISBLANK('3a. Príjmy a výdavky VS'!AA77),"",'3a. Príjmy a výdavky VS'!AA77/'1. Základné ukazovatele'!AD$17*100)</f>
        <v>0.84589242533167774</v>
      </c>
      <c r="AB70" s="174">
        <f>IF(ISBLANK('3a. Príjmy a výdavky VS'!AB77),"",'3a. Príjmy a výdavky VS'!AB77/'1. Základné ukazovatele'!AE$17*100)</f>
        <v>0.79349110235595854</v>
      </c>
      <c r="AC70" s="174">
        <f>IF(ISBLANK('3a. Príjmy a výdavky VS'!AC77),"",'3a. Príjmy a výdavky VS'!AC77/'1. Základné ukazovatele'!AF$17*100)</f>
        <v>0.93022309018390459</v>
      </c>
      <c r="AD70" s="174">
        <f>IF(ISBLANK('3a. Príjmy a výdavky VS'!AD77),"",'3a. Príjmy a výdavky VS'!AD77/'1. Základné ukazovatele'!AG$17*100)</f>
        <v>0.94637308748528826</v>
      </c>
      <c r="AE70" s="174">
        <f>IF(ISBLANK('3a. Príjmy a výdavky VS'!AE77),"",'3a. Príjmy a výdavky VS'!AE77/'1. Základné ukazovatele'!AH$17*100)</f>
        <v>0.83250581804110502</v>
      </c>
      <c r="AF70" s="172">
        <f>IF(ISBLANK('3a. Príjmy a výdavky VS'!AF77),"",'3a. Príjmy a výdavky VS'!AF77/'1. Základné ukazovatele'!AI$17*100)</f>
        <v>0.76947808677103358</v>
      </c>
      <c r="AG70" s="340">
        <f>IF(ISBLANK('3a. Príjmy a výdavky VS'!AG77),"",'3a. Príjmy a výdavky VS'!AG77/'1. Základné ukazovatele'!AJ$17*100)</f>
        <v>0.64380804400098135</v>
      </c>
      <c r="AH70" s="340">
        <f>IF(ISBLANK('3a. Príjmy a výdavky VS'!AH77),"",'3a. Príjmy a výdavky VS'!AH77/'1. Základné ukazovatele'!AK$17*100)</f>
        <v>0.70057671518887366</v>
      </c>
      <c r="AI70" s="340">
        <f>IF(ISBLANK('3a. Príjmy a výdavky VS'!AI77),"",'3a. Príjmy a výdavky VS'!AI77/'1. Základné ukazovatele'!AL$17*100)</f>
        <v>0.82386557963908724</v>
      </c>
      <c r="AJ70" s="340">
        <f>IF(ISBLANK('3a. Príjmy a výdavky VS'!AJ77),"",'3a. Príjmy a výdavky VS'!AJ77/'1. Základné ukazovatele'!AM$17*100)</f>
        <v>0.8806616347645001</v>
      </c>
    </row>
    <row r="71" spans="1:115" s="175" customFormat="1" ht="16.5" customHeight="1">
      <c r="A71" s="131" t="s">
        <v>297</v>
      </c>
      <c r="B71" s="122" t="s">
        <v>298</v>
      </c>
      <c r="C71" s="114"/>
      <c r="D71" s="174" t="str">
        <f>IF(ISBLANK('3a. Príjmy a výdavky VS'!D79),"",'3a. Príjmy a výdavky VS'!D79/'1. Základné ukazovatele'!G$17*100)</f>
        <v/>
      </c>
      <c r="E71" s="174" t="str">
        <f>IF(ISBLANK('3a. Príjmy a výdavky VS'!E79),"",'3a. Príjmy a výdavky VS'!E79/'1. Základné ukazovatele'!H$17*100)</f>
        <v/>
      </c>
      <c r="F71" s="174" t="str">
        <f>IF(ISBLANK('3a. Príjmy a výdavky VS'!F79),"",'3a. Príjmy a výdavky VS'!F79/'1. Základné ukazovatele'!I$17*100)</f>
        <v/>
      </c>
      <c r="G71" s="174" t="str">
        <f>IF(ISBLANK('3a. Príjmy a výdavky VS'!G79),"",'3a. Príjmy a výdavky VS'!G79/'1. Základné ukazovatele'!J$17*100)</f>
        <v/>
      </c>
      <c r="H71" s="174" t="str">
        <f>IF(ISBLANK('3a. Príjmy a výdavky VS'!H79),"",'3a. Príjmy a výdavky VS'!H79/'1. Základné ukazovatele'!K$17*100)</f>
        <v/>
      </c>
      <c r="I71" s="174" t="str">
        <f>IF(ISBLANK('3a. Príjmy a výdavky VS'!I79),"",'3a. Príjmy a výdavky VS'!I79/'1. Základné ukazovatele'!L$17*100)</f>
        <v/>
      </c>
      <c r="J71" s="174" t="str">
        <f>IF(ISBLANK('3a. Príjmy a výdavky VS'!J79),"",'3a. Príjmy a výdavky VS'!J79/'1. Základné ukazovatele'!M$17*100)</f>
        <v/>
      </c>
      <c r="K71" s="174" t="str">
        <f>IF(ISBLANK('3a. Príjmy a výdavky VS'!K79),"",'3a. Príjmy a výdavky VS'!K79/'1. Základné ukazovatele'!N$17*100)</f>
        <v/>
      </c>
      <c r="L71" s="174" t="str">
        <f>IF(ISBLANK('3a. Príjmy a výdavky VS'!L79),"",'3a. Príjmy a výdavky VS'!L79/'1. Základné ukazovatele'!O$17*100)</f>
        <v/>
      </c>
      <c r="M71" s="174" t="str">
        <f>IF(ISBLANK('3a. Príjmy a výdavky VS'!M79),"",'3a. Príjmy a výdavky VS'!M79/'1. Základné ukazovatele'!P$17*100)</f>
        <v/>
      </c>
      <c r="N71" s="174" t="str">
        <f>IF(ISBLANK('3a. Príjmy a výdavky VS'!N79),"",'3a. Príjmy a výdavky VS'!N79/'1. Základné ukazovatele'!Q$17*100)</f>
        <v/>
      </c>
      <c r="O71" s="174" t="str">
        <f>IF(ISBLANK('3a. Príjmy a výdavky VS'!O79),"",'3a. Príjmy a výdavky VS'!O79/'1. Základné ukazovatele'!R$17*100)</f>
        <v/>
      </c>
      <c r="P71" s="174" t="str">
        <f>IF(ISBLANK('3a. Príjmy a výdavky VS'!P79),"",'3a. Príjmy a výdavky VS'!P79/'1. Základné ukazovatele'!S$17*100)</f>
        <v/>
      </c>
      <c r="Q71" s="174">
        <f>IF(ISBLANK('3a. Príjmy a výdavky VS'!Q79),"",'3a. Príjmy a výdavky VS'!Q79/'1. Základné ukazovatele'!T$17*100)</f>
        <v>7.444138686816397E-2</v>
      </c>
      <c r="R71" s="174">
        <f>IF(ISBLANK('3a. Príjmy a výdavky VS'!R79),"",'3a. Príjmy a výdavky VS'!R79/'1. Základné ukazovatele'!U$17*100)</f>
        <v>8.6144584896440723E-2</v>
      </c>
      <c r="S71" s="174">
        <f>IF(ISBLANK('3a. Príjmy a výdavky VS'!S79),"",'3a. Príjmy a výdavky VS'!S79/'1. Základné ukazovatele'!V$17*100)</f>
        <v>6.423267812946061E-2</v>
      </c>
      <c r="T71" s="174">
        <f>IF(ISBLANK('3a. Príjmy a výdavky VS'!T79),"",'3a. Príjmy a výdavky VS'!T79/'1. Základné ukazovatele'!W$17*100)</f>
        <v>5.8593177391996307E-2</v>
      </c>
      <c r="U71" s="174">
        <f>IF(ISBLANK('3a. Príjmy a výdavky VS'!U79),"",'3a. Príjmy a výdavky VS'!U79/'1. Základné ukazovatele'!X$17*100)</f>
        <v>6.0621802418632909E-2</v>
      </c>
      <c r="V71" s="174">
        <f>IF(ISBLANK('3a. Príjmy a výdavky VS'!V79),"",'3a. Príjmy a výdavky VS'!V79/'1. Základné ukazovatele'!Y$17*100)</f>
        <v>6.2574103026819775E-2</v>
      </c>
      <c r="W71" s="174">
        <f>IF(ISBLANK('3a. Príjmy a výdavky VS'!W79),"",'3a. Príjmy a výdavky VS'!W79/'1. Základné ukazovatele'!Z$17*100)</f>
        <v>6.8170627057964547E-2</v>
      </c>
      <c r="X71" s="174">
        <f>IF(ISBLANK('3a. Príjmy a výdavky VS'!X79),"",'3a. Príjmy a výdavky VS'!X79/'1. Základné ukazovatele'!AA$17*100)</f>
        <v>7.0879102421982615E-2</v>
      </c>
      <c r="Y71" s="174">
        <f>IF(ISBLANK('3a. Príjmy a výdavky VS'!Y79),"",'3a. Príjmy a výdavky VS'!Y79/'1. Základné ukazovatele'!AB$17*100)</f>
        <v>7.5508198810118887E-2</v>
      </c>
      <c r="Z71" s="174">
        <f>IF(ISBLANK('3a. Príjmy a výdavky VS'!Z79),"",'3a. Príjmy a výdavky VS'!Z79/'1. Základné ukazovatele'!AC$17*100)</f>
        <v>7.4657134382606502E-2</v>
      </c>
      <c r="AA71" s="174">
        <f>IF(ISBLANK('3a. Príjmy a výdavky VS'!AA79),"",'3a. Príjmy a výdavky VS'!AA79/'1. Základné ukazovatele'!AD$17*100)</f>
        <v>7.5704638779563543E-2</v>
      </c>
      <c r="AB71" s="174">
        <f>IF(ISBLANK('3a. Príjmy a výdavky VS'!AB79),"",'3a. Príjmy a výdavky VS'!AB79/'1. Základné ukazovatele'!AE$17*100)</f>
        <v>7.7284962584944078E-2</v>
      </c>
      <c r="AC71" s="174">
        <f>IF(ISBLANK('3a. Príjmy a výdavky VS'!AC79),"",'3a. Príjmy a výdavky VS'!AC79/'1. Základné ukazovatele'!AF$17*100)</f>
        <v>5.6606934222216562E-2</v>
      </c>
      <c r="AD71" s="174">
        <f>IF(ISBLANK('3a. Príjmy a výdavky VS'!AD79),"",'3a. Príjmy a výdavky VS'!AD79/'1. Základné ukazovatele'!AG$17*100)</f>
        <v>8.5513927030207923E-2</v>
      </c>
      <c r="AE71" s="174">
        <f>IF(ISBLANK('3a. Príjmy a výdavky VS'!AE79),"",'3a. Príjmy a výdavky VS'!AE79/'1. Základné ukazovatele'!AH$17*100)</f>
        <v>7.9929256980286786E-2</v>
      </c>
      <c r="AF71" s="172">
        <f>IF(ISBLANK('3a. Príjmy a výdavky VS'!AF79),"",'3a. Príjmy a výdavky VS'!AF79/'1. Základné ukazovatele'!AI$17*100)</f>
        <v>8.2062237784425354E-2</v>
      </c>
      <c r="AG71" s="340">
        <f>IF(ISBLANK('3a. Príjmy a výdavky VS'!AG79),"",'3a. Príjmy a výdavky VS'!AG79/'1. Základné ukazovatele'!AJ$17*100)</f>
        <v>8.1094162777589379E-2</v>
      </c>
      <c r="AH71" s="340">
        <f>IF(ISBLANK('3a. Príjmy a výdavky VS'!AH79),"",'3a. Príjmy a výdavky VS'!AH79/'1. Základné ukazovatele'!AK$17*100)</f>
        <v>7.9703784082808288E-2</v>
      </c>
      <c r="AI71" s="340">
        <f>IF(ISBLANK('3a. Príjmy a výdavky VS'!AI79),"",'3a. Príjmy a výdavky VS'!AI79/'1. Základné ukazovatele'!AL$17*100)</f>
        <v>8.4656411429128789E-2</v>
      </c>
      <c r="AJ71" s="340">
        <f>IF(ISBLANK('3a. Príjmy a výdavky VS'!AJ79),"",'3a. Príjmy a výdavky VS'!AJ79/'1. Základné ukazovatele'!AM$17*100)</f>
        <v>8.6442179476530087E-2</v>
      </c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</row>
    <row r="72" spans="1:115" ht="16.5" customHeight="1">
      <c r="A72" s="141" t="s">
        <v>299</v>
      </c>
      <c r="B72" s="142" t="s">
        <v>300</v>
      </c>
      <c r="C72" s="105"/>
      <c r="D72" s="176">
        <f>IF(ISBLANK('3a. Príjmy a výdavky VS'!D80),"",'3a. Príjmy a výdavky VS'!D80/'1. Základné ukazovatele'!G$17*100)</f>
        <v>11.098013449795161</v>
      </c>
      <c r="E72" s="176">
        <f>IF(ISBLANK('3a. Príjmy a výdavky VS'!E80),"",'3a. Príjmy a výdavky VS'!E80/'1. Základné ukazovatele'!H$17*100)</f>
        <v>14.38634595059176</v>
      </c>
      <c r="F72" s="176">
        <f>IF(ISBLANK('3a. Príjmy a výdavky VS'!F80),"",'3a. Príjmy a výdavky VS'!F80/'1. Základné ukazovatele'!I$17*100)</f>
        <v>10.237906505111233</v>
      </c>
      <c r="G72" s="176">
        <f>IF(ISBLANK('3a. Príjmy a výdavky VS'!G80),"",'3a. Príjmy a výdavky VS'!G80/'1. Základné ukazovatele'!J$17*100)</f>
        <v>9.3232626031074286</v>
      </c>
      <c r="H72" s="176">
        <f>IF(ISBLANK('3a. Príjmy a výdavky VS'!H80),"",'3a. Príjmy a výdavky VS'!H80/'1. Základné ukazovatele'!K$17*100)</f>
        <v>13.557352715360599</v>
      </c>
      <c r="I72" s="176">
        <f>IF(ISBLANK('3a. Príjmy a výdavky VS'!I80),"",'3a. Príjmy a výdavky VS'!I80/'1. Základné ukazovatele'!L$17*100)</f>
        <v>19.321727779118945</v>
      </c>
      <c r="J72" s="171">
        <f>IF(ISBLANK('3a. Príjmy a výdavky VS'!J80),"",'3a. Príjmy a výdavky VS'!J80/'1. Základné ukazovatele'!M$17*100)</f>
        <v>9.9659395122605208</v>
      </c>
      <c r="K72" s="171">
        <f>IF(ISBLANK('3a. Príjmy a výdavky VS'!K80),"",'3a. Príjmy a výdavky VS'!K80/'1. Základné ukazovatele'!N$17*100)</f>
        <v>10.892271190822918</v>
      </c>
      <c r="L72" s="171">
        <f>IF(ISBLANK('3a. Príjmy a výdavky VS'!L80),"",'3a. Príjmy a výdavky VS'!L80/'1. Základné ukazovatele'!O$17*100)</f>
        <v>5.7846351268709837</v>
      </c>
      <c r="M72" s="171">
        <f>IF(ISBLANK('3a. Príjmy a výdavky VS'!M80),"",'3a. Príjmy a výdavky VS'!M80/'1. Základné ukazovatele'!P$17*100)</f>
        <v>4.6416585315133689</v>
      </c>
      <c r="N72" s="171">
        <f>IF(ISBLANK('3a. Príjmy a výdavky VS'!N80),"",'3a. Príjmy a výdavky VS'!N80/'1. Základné ukazovatele'!Q$17*100)</f>
        <v>6.4730362362607261</v>
      </c>
      <c r="O72" s="171">
        <f>IF(ISBLANK('3a. Príjmy a výdavky VS'!O80),"",'3a. Príjmy a výdavky VS'!O80/'1. Základné ukazovatele'!R$17*100)</f>
        <v>5.6360765046499379</v>
      </c>
      <c r="P72" s="171">
        <f>IF(ISBLANK('3a. Príjmy a výdavky VS'!P80),"",'3a. Príjmy a výdavky VS'!P80/'1. Základné ukazovatele'!S$17*100)</f>
        <v>4.2631759196659731</v>
      </c>
      <c r="Q72" s="171">
        <f>IF(ISBLANK('3a. Príjmy a výdavky VS'!Q80),"",'3a. Príjmy a výdavky VS'!Q80/'1. Základné ukazovatele'!T$17*100)</f>
        <v>4.4262775976532351</v>
      </c>
      <c r="R72" s="171">
        <f>IF(ISBLANK('3a. Príjmy a výdavky VS'!R80),"",'3a. Príjmy a výdavky VS'!R80/'1. Základné ukazovatele'!U$17*100)</f>
        <v>5.8293110150479821</v>
      </c>
      <c r="S72" s="171">
        <f>IF(ISBLANK('3a. Príjmy a výdavky VS'!S80),"",'3a. Príjmy a výdavky VS'!S80/'1. Základné ukazovatele'!V$17*100)</f>
        <v>4.5230849145965113</v>
      </c>
      <c r="T72" s="171">
        <f>IF(ISBLANK('3a. Príjmy a výdavky VS'!T80),"",'3a. Príjmy a výdavky VS'!T80/'1. Základné ukazovatele'!W$17*100)</f>
        <v>4.5479934943005329</v>
      </c>
      <c r="U72" s="171">
        <f>IF(ISBLANK('3a. Príjmy a výdavky VS'!U80),"",'3a. Príjmy a výdavky VS'!U80/'1. Základné ukazovatele'!X$17*100)</f>
        <v>3.8817349269473027</v>
      </c>
      <c r="V72" s="171">
        <f>IF(ISBLANK('3a. Príjmy a výdavky VS'!V80),"",'3a. Príjmy a výdavky VS'!V80/'1. Základné ukazovatele'!Y$17*100)</f>
        <v>4.0079538923431226</v>
      </c>
      <c r="W72" s="171">
        <f>IF(ISBLANK('3a. Príjmy a výdavky VS'!W80),"",'3a. Príjmy a výdavky VS'!W80/'1. Základné ukazovatele'!Z$17*100)</f>
        <v>4.7578442653891013</v>
      </c>
      <c r="X72" s="171">
        <f>IF(ISBLANK('3a. Príjmy a výdavky VS'!X80),"",'3a. Príjmy a výdavky VS'!X80/'1. Základné ukazovatele'!AA$17*100)</f>
        <v>7.3214989990830635</v>
      </c>
      <c r="Y72" s="171">
        <f>IF(ISBLANK('3a. Príjmy a výdavky VS'!Y80),"",'3a. Príjmy a výdavky VS'!Y80/'1. Základné ukazovatele'!AB$17*100)</f>
        <v>4.0841566448097071</v>
      </c>
      <c r="Z72" s="171">
        <f>IF(ISBLANK('3a. Príjmy a výdavky VS'!Z80),"",'3a. Príjmy a výdavky VS'!Z80/'1. Základné ukazovatele'!AC$17*100)</f>
        <v>3.6449039787948272</v>
      </c>
      <c r="AA72" s="171">
        <f>IF(ISBLANK('3a. Príjmy a výdavky VS'!AA80),"",'3a. Príjmy a výdavky VS'!AA80/'1. Základné ukazovatele'!AD$17*100)</f>
        <v>4.1265177084914137</v>
      </c>
      <c r="AB72" s="171">
        <f>IF(ISBLANK('3a. Príjmy a výdavky VS'!AB80),"",'3a. Príjmy a výdavky VS'!AB80/'1. Základné ukazovatele'!AE$17*100)</f>
        <v>4.0531161585446469</v>
      </c>
      <c r="AC72" s="171">
        <f>IF(ISBLANK('3a. Príjmy a výdavky VS'!AC80),"",'3a. Príjmy a výdavky VS'!AC80/'1. Základné ukazovatele'!AF$17*100)</f>
        <v>4.3226166924298619</v>
      </c>
      <c r="AD72" s="171">
        <f>IF(ISBLANK('3a. Príjmy a výdavky VS'!AD80),"",'3a. Príjmy a výdavky VS'!AD80/'1. Základné ukazovatele'!AG$17*100)</f>
        <v>3.7228795606120046</v>
      </c>
      <c r="AE72" s="171">
        <f>IF(ISBLANK('3a. Príjmy a výdavky VS'!AE80),"",'3a. Príjmy a výdavky VS'!AE80/'1. Základné ukazovatele'!AH$17*100)</f>
        <v>3.8975107322647395</v>
      </c>
      <c r="AF72" s="171">
        <f>IF(ISBLANK('3a. Príjmy a výdavky VS'!AF80),"",'3a. Príjmy a výdavky VS'!AF80/'1. Základné ukazovatele'!AI$17*100)</f>
        <v>5.4185100907997059</v>
      </c>
      <c r="AG72" s="339">
        <f>IF(ISBLANK('3a. Príjmy a výdavky VS'!AG80),"",'3a. Príjmy a výdavky VS'!AG80/'1. Základné ukazovatele'!AJ$17*100)</f>
        <v>4.0118852792046145</v>
      </c>
      <c r="AH72" s="339">
        <f>IF(ISBLANK('3a. Príjmy a výdavky VS'!AH80),"",'3a. Príjmy a výdavky VS'!AH80/'1. Základné ukazovatele'!AK$17*100)</f>
        <v>5.0089353648775932</v>
      </c>
      <c r="AI72" s="339">
        <f>IF(ISBLANK('3a. Príjmy a výdavky VS'!AI80),"",'3a. Príjmy a výdavky VS'!AI80/'1. Základné ukazovatele'!AL$17*100)</f>
        <v>4.102088135600038</v>
      </c>
      <c r="AJ72" s="339">
        <f>IF(ISBLANK('3a. Príjmy a výdavky VS'!AJ80),"",'3a. Príjmy a výdavky VS'!AJ80/'1. Základné ukazovatele'!AM$17*100)</f>
        <v>3.8155789736444454</v>
      </c>
    </row>
    <row r="73" spans="1:115" ht="16.5" customHeight="1">
      <c r="A73" s="126" t="s">
        <v>301</v>
      </c>
      <c r="B73" s="127" t="s">
        <v>302</v>
      </c>
      <c r="C73" s="130" t="s">
        <v>303</v>
      </c>
      <c r="D73" s="177">
        <f>IF(ISBLANK('3a. Príjmy a výdavky VS'!D81),"",'3a. Príjmy a výdavky VS'!D81/'1. Základné ukazovatele'!G$17*100)</f>
        <v>7.8540877586251323</v>
      </c>
      <c r="E73" s="174">
        <f>IF(ISBLANK('3a. Príjmy a výdavky VS'!E81),"",'3a. Príjmy a výdavky VS'!E81/'1. Základné ukazovatele'!H$17*100)</f>
        <v>6.6986840729857482</v>
      </c>
      <c r="F73" s="174">
        <f>IF(ISBLANK('3a. Príjmy a výdavky VS'!F81),"",'3a. Príjmy a výdavky VS'!F81/'1. Základné ukazovatele'!I$17*100)</f>
        <v>8.4116575216957141</v>
      </c>
      <c r="G73" s="174">
        <f>IF(ISBLANK('3a. Príjmy a výdavky VS'!G81),"",'3a. Príjmy a výdavky VS'!G81/'1. Základné ukazovatele'!J$17*100)</f>
        <v>6.1982013754187975</v>
      </c>
      <c r="H73" s="174">
        <f>IF(ISBLANK('3a. Príjmy a výdavky VS'!H81),"",'3a. Príjmy a výdavky VS'!H81/'1. Základné ukazovatele'!K$17*100)</f>
        <v>5.127706403234888</v>
      </c>
      <c r="I73" s="174">
        <f>IF(ISBLANK('3a. Príjmy a výdavky VS'!I81),"",'3a. Príjmy a výdavky VS'!I81/'1. Základné ukazovatele'!L$17*100)</f>
        <v>5.0865946013608356</v>
      </c>
      <c r="J73" s="174">
        <f>IF(ISBLANK('3a. Príjmy a výdavky VS'!J81),"",'3a. Príjmy a výdavky VS'!J81/'1. Základné ukazovatele'!M$17*100)</f>
        <v>5.8351103719003072</v>
      </c>
      <c r="K73" s="174">
        <f>IF(ISBLANK('3a. Príjmy a výdavky VS'!K81),"",'3a. Príjmy a výdavky VS'!K81/'1. Základné ukazovatele'!N$17*100)</f>
        <v>5.9470804515537852</v>
      </c>
      <c r="L73" s="174">
        <f>IF(ISBLANK('3a. Príjmy a výdavky VS'!L81),"",'3a. Príjmy a výdavky VS'!L81/'1. Základné ukazovatele'!O$17*100)</f>
        <v>4.3309573220247231</v>
      </c>
      <c r="M73" s="174">
        <f>IF(ISBLANK('3a. Príjmy a výdavky VS'!M81),"",'3a. Príjmy a výdavky VS'!M81/'1. Základné ukazovatele'!P$17*100)</f>
        <v>3.9262464113865185</v>
      </c>
      <c r="N73" s="174">
        <f>IF(ISBLANK('3a. Príjmy a výdavky VS'!N81),"",'3a. Príjmy a výdavky VS'!N81/'1. Základné ukazovatele'!Q$17*100)</f>
        <v>4.5443772505906015</v>
      </c>
      <c r="O73" s="174">
        <f>IF(ISBLANK('3a. Príjmy a výdavky VS'!O81),"",'3a. Príjmy a výdavky VS'!O81/'1. Základné ukazovatele'!R$17*100)</f>
        <v>4.6359010352693453</v>
      </c>
      <c r="P73" s="174">
        <f>IF(ISBLANK('3a. Príjmy a výdavky VS'!P81),"",'3a. Príjmy a výdavky VS'!P81/'1. Základné ukazovatele'!S$17*100)</f>
        <v>3.5638553661007868</v>
      </c>
      <c r="Q73" s="174">
        <f>IF(ISBLANK('3a. Príjmy a výdavky VS'!Q81),"",'3a. Príjmy a výdavky VS'!Q81/'1. Základné ukazovatele'!T$17*100)</f>
        <v>3.4704429247382143</v>
      </c>
      <c r="R73" s="174">
        <f>IF(ISBLANK('3a. Príjmy a výdavky VS'!R81),"",'3a. Príjmy a výdavky VS'!R81/'1. Základné ukazovatele'!U$17*100)</f>
        <v>4.100271485018367</v>
      </c>
      <c r="S73" s="174">
        <f>IF(ISBLANK('3a. Príjmy a výdavky VS'!S81),"",'3a. Príjmy a výdavky VS'!S81/'1. Základné ukazovatele'!V$17*100)</f>
        <v>3.8327724159606098</v>
      </c>
      <c r="T73" s="174">
        <f>IF(ISBLANK('3a. Príjmy a výdavky VS'!T81),"",'3a. Príjmy a výdavky VS'!T81/'1. Základné ukazovatele'!W$17*100)</f>
        <v>3.7905709239908139</v>
      </c>
      <c r="U73" s="174">
        <f>IF(ISBLANK('3a. Príjmy a výdavky VS'!U81),"",'3a. Príjmy a výdavky VS'!U81/'1. Základné ukazovatele'!X$17*100)</f>
        <v>3.3353533819085386</v>
      </c>
      <c r="V73" s="174">
        <f>IF(ISBLANK('3a. Príjmy a výdavky VS'!V81),"",'3a. Príjmy a výdavky VS'!V81/'1. Základné ukazovatele'!Y$17*100)</f>
        <v>3.4992263141606612</v>
      </c>
      <c r="W73" s="174">
        <f>IF(ISBLANK('3a. Príjmy a výdavky VS'!W81),"",'3a. Príjmy a výdavky VS'!W81/'1. Základné ukazovatele'!Z$17*100)</f>
        <v>4.2463026842192564</v>
      </c>
      <c r="X73" s="174">
        <f>IF(ISBLANK('3a. Príjmy a výdavky VS'!X81),"",'3a. Príjmy a výdavky VS'!X81/'1. Základné ukazovatele'!AA$17*100)</f>
        <v>6.6209740931095356</v>
      </c>
      <c r="Y73" s="174">
        <f>IF(ISBLANK('3a. Príjmy a výdavky VS'!Y81),"",'3a. Príjmy a výdavky VS'!Y81/'1. Základné ukazovatele'!AB$17*100)</f>
        <v>3.6680964352573335</v>
      </c>
      <c r="Z73" s="174">
        <f>IF(ISBLANK('3a. Príjmy a výdavky VS'!Z81),"",'3a. Príjmy a výdavky VS'!Z81/'1. Základné ukazovatele'!AC$17*100)</f>
        <v>3.3304692539112342</v>
      </c>
      <c r="AA73" s="174">
        <f>IF(ISBLANK('3a. Príjmy a výdavky VS'!AA81),"",'3a. Príjmy a výdavky VS'!AA81/'1. Základné ukazovatele'!AD$17*100)</f>
        <v>3.7825233534088278</v>
      </c>
      <c r="AB73" s="174">
        <f>IF(ISBLANK('3a. Príjmy a výdavky VS'!AB81),"",'3a. Príjmy a výdavky VS'!AB81/'1. Základné ukazovatele'!AE$17*100)</f>
        <v>3.6670551839022716</v>
      </c>
      <c r="AC73" s="174">
        <f>IF(ISBLANK('3a. Príjmy a výdavky VS'!AC81),"",'3a. Príjmy a výdavky VS'!AC81/'1. Základné ukazovatele'!AF$17*100)</f>
        <v>3.5480351057987329</v>
      </c>
      <c r="AD73" s="174">
        <f>IF(ISBLANK('3a. Príjmy a výdavky VS'!AD81),"",'3a. Príjmy a výdavky VS'!AD81/'1. Základné ukazovatele'!AG$17*100)</f>
        <v>3.0903864260494314</v>
      </c>
      <c r="AE73" s="174">
        <f>IF(ISBLANK('3a. Príjmy a výdavky VS'!AE81),"",'3a. Príjmy a výdavky VS'!AE81/'1. Základné ukazovatele'!AH$17*100)</f>
        <v>3.1252482091697051</v>
      </c>
      <c r="AF73" s="172">
        <f>IF(ISBLANK('3a. Príjmy a výdavky VS'!AF81),"",'3a. Príjmy a výdavky VS'!AF81/'1. Základné ukazovatele'!AI$17*100)</f>
        <v>3.7224332466366037</v>
      </c>
      <c r="AG73" s="340">
        <f>IF(ISBLANK('3a. Príjmy a výdavky VS'!AG81),"",'3a. Príjmy a výdavky VS'!AG81/'1. Základné ukazovatele'!AJ$17*100)</f>
        <v>3.5775166120794544</v>
      </c>
      <c r="AH73" s="340">
        <f>IF(ISBLANK('3a. Príjmy a výdavky VS'!AH81),"",'3a. Príjmy a výdavky VS'!AH81/'1. Základné ukazovatele'!AK$17*100)</f>
        <v>4.3054162593370169</v>
      </c>
      <c r="AI73" s="340">
        <f>IF(ISBLANK('3a. Príjmy a výdavky VS'!AI81),"",'3a. Príjmy a výdavky VS'!AI81/'1. Základné ukazovatele'!AL$17*100)</f>
        <v>3.5616656323154743</v>
      </c>
      <c r="AJ73" s="340">
        <f>IF(ISBLANK('3a. Príjmy a výdavky VS'!AJ81),"",'3a. Príjmy a výdavky VS'!AJ81/'1. Základné ukazovatele'!AM$17*100)</f>
        <v>3.3614708880380464</v>
      </c>
    </row>
    <row r="74" spans="1:115" ht="16.5" customHeight="1">
      <c r="A74" s="124" t="s">
        <v>304</v>
      </c>
      <c r="B74" s="125" t="s">
        <v>305</v>
      </c>
      <c r="C74" s="130" t="s">
        <v>306</v>
      </c>
      <c r="D74" s="177">
        <f>IF(ISBLANK('3a. Príjmy a výdavky VS'!D82),"",'3a. Príjmy a výdavky VS'!D82/'1. Základné ukazovatele'!G$17*100)</f>
        <v>4.1734302130839191</v>
      </c>
      <c r="E74" s="174">
        <f>IF(ISBLANK('3a. Príjmy a výdavky VS'!E82),"",'3a. Príjmy a výdavky VS'!E82/'1. Základné ukazovatele'!H$17*100)</f>
        <v>6.0476892879127524</v>
      </c>
      <c r="F74" s="174">
        <f>IF(ISBLANK('3a. Príjmy a výdavky VS'!F82),"",'3a. Príjmy a výdavky VS'!F82/'1. Základné ukazovatele'!I$17*100)</f>
        <v>7.8351640432781897</v>
      </c>
      <c r="G74" s="174">
        <f>IF(ISBLANK('3a. Príjmy a výdavky VS'!G82),"",'3a. Príjmy a výdavky VS'!G82/'1. Základné ukazovatele'!J$17*100)</f>
        <v>6.2775524598836192</v>
      </c>
      <c r="H74" s="174">
        <f>IF(ISBLANK('3a. Príjmy a výdavky VS'!H82),"",'3a. Príjmy a výdavky VS'!H82/'1. Základné ukazovatele'!K$17*100)</f>
        <v>5.413830168398424</v>
      </c>
      <c r="I74" s="174">
        <f>IF(ISBLANK('3a. Príjmy a výdavky VS'!I82),"",'3a. Príjmy a výdavky VS'!I82/'1. Základné ukazovatele'!L$17*100)</f>
        <v>5.1594646066360887</v>
      </c>
      <c r="J74" s="174">
        <f>IF(ISBLANK('3a. Príjmy a výdavky VS'!J82),"",'3a. Príjmy a výdavky VS'!J82/'1. Základné ukazovatele'!M$17*100)</f>
        <v>5.6499352725048491</v>
      </c>
      <c r="K74" s="174">
        <f>IF(ISBLANK('3a. Príjmy a výdavky VS'!K82),"",'3a. Príjmy a výdavky VS'!K82/'1. Základné ukazovatele'!N$17*100)</f>
        <v>5.7965118268612903</v>
      </c>
      <c r="L74" s="174">
        <f>IF(ISBLANK('3a. Príjmy a výdavky VS'!L82),"",'3a. Príjmy a výdavky VS'!L82/'1. Základné ukazovatele'!O$17*100)</f>
        <v>4.3774081760186609</v>
      </c>
      <c r="M74" s="174">
        <f>IF(ISBLANK('3a. Príjmy a výdavky VS'!M82),"",'3a. Príjmy a výdavky VS'!M82/'1. Základné ukazovatele'!P$17*100)</f>
        <v>3.9193146831333721</v>
      </c>
      <c r="N74" s="174">
        <f>IF(ISBLANK('3a. Príjmy a výdavky VS'!N82),"",'3a. Príjmy a výdavky VS'!N82/'1. Základné ukazovatele'!Q$17*100)</f>
        <v>4.4480462388856186</v>
      </c>
      <c r="O74" s="174">
        <f>IF(ISBLANK('3a. Príjmy a výdavky VS'!O82),"",'3a. Príjmy a výdavky VS'!O82/'1. Základné ukazovatele'!R$17*100)</f>
        <v>4.73043516406387</v>
      </c>
      <c r="P74" s="174">
        <f>IF(ISBLANK('3a. Príjmy a výdavky VS'!P82),"",'3a. Príjmy a výdavky VS'!P82/'1. Základné ukazovatele'!S$17*100)</f>
        <v>3.580535430052862</v>
      </c>
      <c r="Q74" s="174">
        <f>IF(ISBLANK('3a. Príjmy a výdavky VS'!Q82),"",'3a. Príjmy a výdavky VS'!Q82/'1. Základné ukazovatele'!T$17*100)</f>
        <v>3.593552752272748</v>
      </c>
      <c r="R74" s="174">
        <f>IF(ISBLANK('3a. Príjmy a výdavky VS'!R82),"",'3a. Príjmy a výdavky VS'!R82/'1. Základné ukazovatele'!U$17*100)</f>
        <v>3.9658528360739429</v>
      </c>
      <c r="S74" s="174">
        <f>IF(ISBLANK('3a. Príjmy a výdavky VS'!S82),"",'3a. Príjmy a výdavky VS'!S82/'1. Základné ukazovatele'!V$17*100)</f>
        <v>3.6568146004391311</v>
      </c>
      <c r="T74" s="174">
        <f>IF(ISBLANK('3a. Príjmy a výdavky VS'!T82),"",'3a. Príjmy a výdavky VS'!T82/'1. Základné ukazovatele'!W$17*100)</f>
        <v>3.752520958543617</v>
      </c>
      <c r="U74" s="174">
        <f>IF(ISBLANK('3a. Príjmy a výdavky VS'!U82),"",'3a. Príjmy a výdavky VS'!U82/'1. Základné ukazovatele'!X$17*100)</f>
        <v>3.270629994737384</v>
      </c>
      <c r="V74" s="174">
        <f>IF(ISBLANK('3a. Príjmy a výdavky VS'!V82),"",'3a. Príjmy a výdavky VS'!V82/'1. Základné ukazovatele'!Y$17*100)</f>
        <v>3.3927658029519305</v>
      </c>
      <c r="W74" s="174">
        <f>IF(ISBLANK('3a. Príjmy a výdavky VS'!W82),"",'3a. Príjmy a výdavky VS'!W82/'1. Základné ukazovatele'!Z$17*100)</f>
        <v>4.1244907741799812</v>
      </c>
      <c r="X74" s="174">
        <f>IF(ISBLANK('3a. Príjmy a výdavky VS'!X82),"",'3a. Príjmy a výdavky VS'!X82/'1. Základné ukazovatele'!AA$17*100)</f>
        <v>6.4552411593964898</v>
      </c>
      <c r="Y74" s="174">
        <f>IF(ISBLANK('3a. Príjmy a výdavky VS'!Y82),"",'3a. Príjmy a výdavky VS'!Y82/'1. Základné ukazovatele'!AB$17*100)</f>
        <v>3.4094112342811211</v>
      </c>
      <c r="Z74" s="174">
        <f>IF(ISBLANK('3a. Príjmy a výdavky VS'!Z82),"",'3a. Príjmy a výdavky VS'!Z82/'1. Základné ukazovatele'!AC$17*100)</f>
        <v>3.374366175300493</v>
      </c>
      <c r="AA74" s="174">
        <f>IF(ISBLANK('3a. Príjmy a výdavky VS'!AA82),"",'3a. Príjmy a výdavky VS'!AA82/'1. Základné ukazovatele'!AD$17*100)</f>
        <v>3.7338204326957691</v>
      </c>
      <c r="AB74" s="174">
        <f>IF(ISBLANK('3a. Príjmy a výdavky VS'!AB82),"",'3a. Príjmy a výdavky VS'!AB82/'1. Základné ukazovatele'!AE$17*100)</f>
        <v>3.5838853486342845</v>
      </c>
      <c r="AC74" s="174">
        <f>IF(ISBLANK('3a. Príjmy a výdavky VS'!AC82),"",'3a. Príjmy a výdavky VS'!AC82/'1. Základné ukazovatele'!AF$17*100)</f>
        <v>3.4017902769914525</v>
      </c>
      <c r="AD74" s="174">
        <f>IF(ISBLANK('3a. Príjmy a výdavky VS'!AD82),"",'3a. Príjmy a výdavky VS'!AD82/'1. Základné ukazovatele'!AG$17*100)</f>
        <v>3.0064368379756767</v>
      </c>
      <c r="AE74" s="174">
        <f>IF(ISBLANK('3a. Príjmy a výdavky VS'!AE82),"",'3a. Príjmy a výdavky VS'!AE82/'1. Základné ukazovatele'!AH$17*100)</f>
        <v>3.0654018672233092</v>
      </c>
      <c r="AF74" s="172">
        <f>IF(ISBLANK('3a. Príjmy a výdavky VS'!AF82),"",'3a. Príjmy a výdavky VS'!AF82/'1. Základné ukazovatele'!AI$17*100)</f>
        <v>3.5594054291081352</v>
      </c>
      <c r="AG74" s="340">
        <f>IF(ISBLANK('3a. Príjmy a výdavky VS'!AG82),"",'3a. Príjmy a výdavky VS'!AG82/'1. Základné ukazovatele'!AJ$17*100)</f>
        <v>3.5285255060880245</v>
      </c>
      <c r="AH74" s="340">
        <f>IF(ISBLANK('3a. Príjmy a výdavky VS'!AH82),"",'3a. Príjmy a výdavky VS'!AH82/'1. Základné ukazovatele'!AK$17*100)</f>
        <v>4.229910380712294</v>
      </c>
      <c r="AI74" s="340">
        <f>IF(ISBLANK('3a. Príjmy a výdavky VS'!AI82),"",'3a. Príjmy a výdavky VS'!AI82/'1. Základné ukazovatele'!AL$17*100)</f>
        <v>3.5149052265505647</v>
      </c>
      <c r="AJ74" s="340">
        <f>IF(ISBLANK('3a. Príjmy a výdavky VS'!AJ82),"",'3a. Príjmy a výdavky VS'!AJ82/'1. Základné ukazovatele'!AM$17*100)</f>
        <v>3.3161464336609852</v>
      </c>
    </row>
    <row r="75" spans="1:115" ht="16.5" customHeight="1">
      <c r="A75" s="124" t="s">
        <v>307</v>
      </c>
      <c r="B75" s="125" t="s">
        <v>308</v>
      </c>
      <c r="C75" s="130" t="s">
        <v>309</v>
      </c>
      <c r="D75" s="177">
        <f>IF(ISBLANK('3a. Príjmy a výdavky VS'!D83),"",'3a. Príjmy a výdavky VS'!D83/'1. Základné ukazovatele'!G$17*100)</f>
        <v>0.10241941717554301</v>
      </c>
      <c r="E75" s="174">
        <f>IF(ISBLANK('3a. Príjmy a výdavky VS'!E83),"",'3a. Príjmy a výdavky VS'!E83/'1. Základné ukazovatele'!H$17*100)</f>
        <v>0.10917664548949467</v>
      </c>
      <c r="F75" s="174">
        <f>IF(ISBLANK('3a. Príjmy a výdavky VS'!F83),"",'3a. Príjmy a výdavky VS'!F83/'1. Základné ukazovatele'!I$17*100)</f>
        <v>0.22287649656677544</v>
      </c>
      <c r="G75" s="174">
        <f>IF(ISBLANK('3a. Príjmy a výdavky VS'!G83),"",'3a. Príjmy a výdavky VS'!G83/'1. Základné ukazovatele'!J$17*100)</f>
        <v>0.23266521679499991</v>
      </c>
      <c r="H75" s="174">
        <f>IF(ISBLANK('3a. Príjmy a výdavky VS'!H83),"",'3a. Príjmy a výdavky VS'!H83/'1. Základné ukazovatele'!K$17*100)</f>
        <v>-0.33577314838511541</v>
      </c>
      <c r="I75" s="174">
        <f>IF(ISBLANK('3a. Príjmy a výdavky VS'!I83),"",'3a. Príjmy a výdavky VS'!I83/'1. Základné ukazovatele'!L$17*100)</f>
        <v>-2.1458651860196885E-2</v>
      </c>
      <c r="J75" s="174">
        <f>IF(ISBLANK('3a. Príjmy a výdavky VS'!J83),"",'3a. Príjmy a výdavky VS'!J83/'1. Základné ukazovatele'!M$17*100)</f>
        <v>0.29493952482896446</v>
      </c>
      <c r="K75" s="174">
        <f>IF(ISBLANK('3a. Príjmy a výdavky VS'!K83),"",'3a. Príjmy a výdavky VS'!K83/'1. Základné ukazovatele'!N$17*100)</f>
        <v>0.26197419801295047</v>
      </c>
      <c r="L75" s="174">
        <f>IF(ISBLANK('3a. Príjmy a výdavky VS'!L83),"",'3a. Príjmy a výdavky VS'!L83/'1. Základné ukazovatele'!O$17*100)</f>
        <v>0.14737285331889682</v>
      </c>
      <c r="M75" s="174">
        <f>IF(ISBLANK('3a. Príjmy a výdavky VS'!M83),"",'3a. Príjmy a výdavky VS'!M83/'1. Základné ukazovatele'!P$17*100)</f>
        <v>0.16636147807552118</v>
      </c>
      <c r="N75" s="174">
        <f>IF(ISBLANK('3a. Príjmy a výdavky VS'!N83),"",'3a. Príjmy a výdavky VS'!N83/'1. Základné ukazovatele'!Q$17*100)</f>
        <v>0.25280519473900159</v>
      </c>
      <c r="O75" s="174">
        <f>IF(ISBLANK('3a. Príjmy a výdavky VS'!O83),"",'3a. Príjmy a výdavky VS'!O83/'1. Základné ukazovatele'!R$17*100)</f>
        <v>-2.1933672574135814E-4</v>
      </c>
      <c r="P75" s="174">
        <f>IF(ISBLANK('3a. Príjmy a výdavky VS'!P83),"",'3a. Príjmy a výdavky VS'!P83/'1. Základné ukazovatele'!S$17*100)</f>
        <v>0.22660044326382719</v>
      </c>
      <c r="Q75" s="174">
        <f>IF(ISBLANK('3a. Príjmy a výdavky VS'!Q83),"",'3a. Príjmy a výdavky VS'!Q83/'1. Základné ukazovatele'!T$17*100)</f>
        <v>0.15918468668925037</v>
      </c>
      <c r="R75" s="174">
        <f>IF(ISBLANK('3a. Príjmy a výdavky VS'!R83),"",'3a. Príjmy a výdavky VS'!R83/'1. Základné ukazovatele'!U$17*100)</f>
        <v>8.85909162580341E-2</v>
      </c>
      <c r="S75" s="174">
        <f>IF(ISBLANK('3a. Príjmy a výdavky VS'!S83),"",'3a. Príjmy a výdavky VS'!S83/'1. Základné ukazovatele'!V$17*100)</f>
        <v>0.11645255773956849</v>
      </c>
      <c r="T75" s="174">
        <f>IF(ISBLANK('3a. Príjmy a výdavky VS'!T83),"",'3a. Príjmy a výdavky VS'!T83/'1. Základné ukazovatele'!W$17*100)</f>
        <v>-8.7812982081405015E-4</v>
      </c>
      <c r="U75" s="174">
        <f>IF(ISBLANK('3a. Príjmy a výdavky VS'!U83),"",'3a. Príjmy a výdavky VS'!U83/'1. Základné ukazovatele'!X$17*100)</f>
        <v>1.8622605374378116E-2</v>
      </c>
      <c r="V75" s="174">
        <f>IF(ISBLANK('3a. Príjmy a výdavky VS'!V83),"",'3a. Príjmy a výdavky VS'!V83/'1. Základné ukazovatele'!Y$17*100)</f>
        <v>6.6530283604424811E-2</v>
      </c>
      <c r="W75" s="174">
        <f>IF(ISBLANK('3a. Príjmy a výdavky VS'!W83),"",'3a. Príjmy a výdavky VS'!W83/'1. Základné ukazovatele'!Z$17*100)</f>
        <v>7.1362798662004664E-2</v>
      </c>
      <c r="X75" s="174">
        <f>IF(ISBLANK('3a. Príjmy a výdavky VS'!X83),"",'3a. Príjmy a výdavky VS'!X83/'1. Základné ukazovatele'!AA$17*100)</f>
        <v>-3.1987040956102729E-3</v>
      </c>
      <c r="Y75" s="174">
        <f>IF(ISBLANK('3a. Príjmy a výdavky VS'!Y83),"",'3a. Príjmy a výdavky VS'!Y83/'1. Základné ukazovatele'!AB$17*100)</f>
        <v>2.5430768326031347E-2</v>
      </c>
      <c r="Z75" s="174">
        <f>IF(ISBLANK('3a. Príjmy a výdavky VS'!Z83),"",'3a. Príjmy a výdavky VS'!Z83/'1. Základné ukazovatele'!AC$17*100)</f>
        <v>-0.10535731940998397</v>
      </c>
      <c r="AA75" s="174">
        <f>IF(ISBLANK('3a. Príjmy a výdavky VS'!AA83),"",'3a. Príjmy a výdavky VS'!AA83/'1. Základné ukazovatele'!AD$17*100)</f>
        <v>2.3532304856556403E-2</v>
      </c>
      <c r="AB75" s="174">
        <f>IF(ISBLANK('3a. Príjmy a výdavky VS'!AB83),"",'3a. Príjmy a výdavky VS'!AB83/'1. Základné ukazovatele'!AE$17*100)</f>
        <v>5.5707448636928532E-3</v>
      </c>
      <c r="AC75" s="174">
        <f>IF(ISBLANK('3a. Príjmy a výdavky VS'!AC83),"",'3a. Príjmy a výdavky VS'!AC83/'1. Základné ukazovatele'!AF$17*100)</f>
        <v>0.14511782155753886</v>
      </c>
      <c r="AD75" s="174">
        <f>IF(ISBLANK('3a. Príjmy a výdavky VS'!AD83),"",'3a. Príjmy a výdavky VS'!AD83/'1. Základné ukazovatele'!AG$17*100)</f>
        <v>9.7551000392310697E-2</v>
      </c>
      <c r="AE75" s="174">
        <f>IF(ISBLANK('3a. Príjmy a výdavky VS'!AE83),"",'3a. Príjmy a výdavky VS'!AE83/'1. Základné ukazovatele'!AH$17*100)</f>
        <v>3.5280673929907365E-2</v>
      </c>
      <c r="AF75" s="172">
        <f>IF(ISBLANK('3a. Príjmy a výdavky VS'!AF83),"",'3a. Príjmy a výdavky VS'!AF83/'1. Základné ukazovatele'!AI$17*100)</f>
        <v>0.12161677333591499</v>
      </c>
      <c r="AG75" s="340">
        <f>IF(ISBLANK('3a. Príjmy a výdavky VS'!AG83),"",'3a. Príjmy a výdavky VS'!AG83/'1. Základné ukazovatele'!AJ$17*100)</f>
        <v>8.4703729140622616E-2</v>
      </c>
      <c r="AH75" s="340">
        <f>IF(ISBLANK('3a. Príjmy a výdavky VS'!AH83),"",'3a. Príjmy a výdavky VS'!AH83/'1. Základné ukazovatele'!AK$17*100)</f>
        <v>6.9289007748125589E-2</v>
      </c>
      <c r="AI75" s="340">
        <f>IF(ISBLANK('3a. Príjmy a výdavky VS'!AI83),"",'3a. Príjmy a výdavky VS'!AI83/'1. Základné ukazovatele'!AL$17*100)</f>
        <v>7.2283963480801003E-2</v>
      </c>
      <c r="AJ75" s="340">
        <f>IF(ISBLANK('3a. Príjmy a výdavky VS'!AJ83),"",'3a. Príjmy a výdavky VS'!AJ83/'1. Základné ukazovatele'!AM$17*100)</f>
        <v>6.5717832103512383E-2</v>
      </c>
    </row>
    <row r="76" spans="1:115" ht="16.5" customHeight="1">
      <c r="A76" s="124" t="s">
        <v>310</v>
      </c>
      <c r="B76" s="125" t="s">
        <v>311</v>
      </c>
      <c r="C76" s="130" t="s">
        <v>312</v>
      </c>
      <c r="D76" s="177">
        <f>IF(ISBLANK('3a. Príjmy a výdavky VS'!D84),"",'3a. Príjmy a výdavky VS'!D84/'1. Základné ukazovatele'!G$17*100)</f>
        <v>3.5782381283656699</v>
      </c>
      <c r="E76" s="174">
        <f>IF(ISBLANK('3a. Príjmy a výdavky VS'!E84),"",'3a. Príjmy a výdavky VS'!E84/'1. Základné ukazovatele'!H$17*100)</f>
        <v>0.54181813958350278</v>
      </c>
      <c r="F76" s="174">
        <f>IF(ISBLANK('3a. Príjmy a výdavky VS'!F84),"",'3a. Príjmy a výdavky VS'!F84/'1. Základné ukazovatele'!I$17*100)</f>
        <v>0.35361698185074997</v>
      </c>
      <c r="G76" s="174">
        <f>IF(ISBLANK('3a. Príjmy a výdavky VS'!G84),"",'3a. Príjmy a výdavky VS'!G84/'1. Základné ukazovatele'!J$17*100)</f>
        <v>-0.31201630125982094</v>
      </c>
      <c r="H76" s="174">
        <f>IF(ISBLANK('3a. Príjmy a výdavky VS'!H84),"",'3a. Príjmy a výdavky VS'!H84/'1. Základné ukazovatele'!K$17*100)</f>
        <v>4.9649383221579559E-2</v>
      </c>
      <c r="I76" s="174">
        <f>IF(ISBLANK('3a. Príjmy a výdavky VS'!I84),"",'3a. Príjmy a výdavky VS'!I84/'1. Základné ukazovatele'!L$17*100)</f>
        <v>-5.1411353415055039E-2</v>
      </c>
      <c r="J76" s="174">
        <f>IF(ISBLANK('3a. Príjmy a výdavky VS'!J84),"",'3a. Príjmy a výdavky VS'!J84/'1. Základné ukazovatele'!M$17*100)</f>
        <v>-0.10976442543350663</v>
      </c>
      <c r="K76" s="174">
        <f>IF(ISBLANK('3a. Príjmy a výdavky VS'!K84),"",'3a. Príjmy a výdavky VS'!K84/'1. Základné ukazovatele'!N$17*100)</f>
        <v>-0.11140557332045642</v>
      </c>
      <c r="L76" s="174">
        <f>IF(ISBLANK('3a. Príjmy a výdavky VS'!L84),"",'3a. Príjmy a výdavky VS'!L84/'1. Základné ukazovatele'!O$17*100)</f>
        <v>-0.19382370731283483</v>
      </c>
      <c r="M76" s="174">
        <f>IF(ISBLANK('3a. Príjmy a výdavky VS'!M84),"",'3a. Príjmy a výdavky VS'!M84/'1. Základné ukazovatele'!P$17*100)</f>
        <v>-0.15942974982237448</v>
      </c>
      <c r="N76" s="174">
        <f>IF(ISBLANK('3a. Príjmy a výdavky VS'!N84),"",'3a. Príjmy a výdavky VS'!N84/'1. Základné ukazovatele'!Q$17*100)</f>
        <v>-0.15647418303401914</v>
      </c>
      <c r="O76" s="174">
        <f>IF(ISBLANK('3a. Príjmy a výdavky VS'!O84),"",'3a. Príjmy a výdavky VS'!O84/'1. Základné ukazovatele'!R$17*100)</f>
        <v>-9.4314792068784001E-2</v>
      </c>
      <c r="P76" s="174">
        <f>IF(ISBLANK('3a. Príjmy a výdavky VS'!P84),"",'3a. Príjmy a výdavky VS'!P84/'1. Základné ukazovatele'!S$17*100)</f>
        <v>-0.24328050721590216</v>
      </c>
      <c r="Q76" s="174">
        <f>IF(ISBLANK('3a. Príjmy a výdavky VS'!Q84),"",'3a. Príjmy a výdavky VS'!Q84/'1. Základné ukazovatele'!T$17*100)</f>
        <v>-0.28229451422378432</v>
      </c>
      <c r="R76" s="174">
        <f>IF(ISBLANK('3a. Príjmy a výdavky VS'!R84),"",'3a. Príjmy a výdavky VS'!R84/'1. Základné ukazovatele'!U$17*100)</f>
        <v>4.5827732686390316E-2</v>
      </c>
      <c r="S76" s="174">
        <f>IF(ISBLANK('3a. Príjmy a výdavky VS'!S84),"",'3a. Príjmy a výdavky VS'!S84/'1. Základné ukazovatele'!V$17*100)</f>
        <v>5.9505257781910091E-2</v>
      </c>
      <c r="T76" s="174">
        <f>IF(ISBLANK('3a. Príjmy a výdavky VS'!T84),"",'3a. Príjmy a výdavky VS'!T84/'1. Základné ukazovatele'!W$17*100)</f>
        <v>3.8928095268011081E-2</v>
      </c>
      <c r="U76" s="174">
        <f>IF(ISBLANK('3a. Príjmy a výdavky VS'!U84),"",'3a. Príjmy a výdavky VS'!U84/'1. Základné ukazovatele'!X$17*100)</f>
        <v>4.6100781796776236E-2</v>
      </c>
      <c r="V76" s="174">
        <f>IF(ISBLANK('3a. Príjmy a výdavky VS'!V84),"",'3a. Príjmy a výdavky VS'!V84/'1. Základné ukazovatele'!Y$17*100)</f>
        <v>3.9930227604306916E-2</v>
      </c>
      <c r="W76" s="174">
        <f>IF(ISBLANK('3a. Príjmy a výdavky VS'!W84),"",'3a. Príjmy a výdavky VS'!W84/'1. Základné ukazovatele'!Z$17*100)</f>
        <v>5.0449111377270539E-2</v>
      </c>
      <c r="X76" s="174">
        <f>IF(ISBLANK('3a. Príjmy a výdavky VS'!X84),"",'3a. Príjmy a výdavky VS'!X84/'1. Základné ukazovatele'!AA$17*100)</f>
        <v>0.16893163780865753</v>
      </c>
      <c r="Y76" s="174">
        <f>IF(ISBLANK('3a. Príjmy a výdavky VS'!Y84),"",'3a. Príjmy a výdavky VS'!Y84/'1. Základné ukazovatele'!AB$17*100)</f>
        <v>0.23325443265018081</v>
      </c>
      <c r="Z76" s="174">
        <f>IF(ISBLANK('3a. Príjmy a výdavky VS'!Z84),"",'3a. Príjmy a výdavky VS'!Z84/'1. Základné ukazovatele'!AC$17*100)</f>
        <v>6.1460398020724949E-2</v>
      </c>
      <c r="AA76" s="174">
        <f>IF(ISBLANK('3a. Príjmy a výdavky VS'!AA84),"",'3a. Príjmy a výdavky VS'!AA84/'1. Základné ukazovatele'!AD$17*100)</f>
        <v>2.5170615856502123E-2</v>
      </c>
      <c r="AB76" s="174">
        <f>IF(ISBLANK('3a. Príjmy a výdavky VS'!AB84),"",'3a. Príjmy a výdavky VS'!AB84/'1. Základné ukazovatele'!AE$17*100)</f>
        <v>7.7599090404294135E-2</v>
      </c>
      <c r="AC76" s="174">
        <f>IF(ISBLANK('3a. Príjmy a výdavky VS'!AC84),"",'3a. Príjmy a výdavky VS'!AC84/'1. Základné ukazovatele'!AF$17*100)</f>
        <v>1.1270072497418379E-3</v>
      </c>
      <c r="AD76" s="174">
        <f>IF(ISBLANK('3a. Príjmy a výdavky VS'!AD84),"",'3a. Príjmy a výdavky VS'!AD84/'1. Základné ukazovatele'!AG$17*100)</f>
        <v>-1.3601412318556296E-2</v>
      </c>
      <c r="AE76" s="174">
        <f>IF(ISBLANK('3a. Príjmy a výdavky VS'!AE84),"",'3a. Príjmy a výdavky VS'!AE84/'1. Základné ukazovatele'!AH$17*100)</f>
        <v>2.4565668016488539E-2</v>
      </c>
      <c r="AF76" s="172">
        <f>IF(ISBLANK('3a. Príjmy a výdavky VS'!AF84),"",'3a. Príjmy a výdavky VS'!AF84/'1. Základné ukazovatele'!AI$17*100)</f>
        <v>4.1411044192552982E-2</v>
      </c>
      <c r="AG76" s="340">
        <f>IF(ISBLANK('3a. Príjmy a výdavky VS'!AG84),"",'3a. Príjmy a výdavky VS'!AG84/'1. Základné ukazovatele'!AJ$17*100)</f>
        <v>-3.5712623149192033E-2</v>
      </c>
      <c r="AH76" s="340">
        <f>IF(ISBLANK('3a. Príjmy a výdavky VS'!AH84),"",'3a. Príjmy a výdavky VS'!AH84/'1. Základné ukazovatele'!AK$17*100)</f>
        <v>6.2168708765969203E-3</v>
      </c>
      <c r="AI76" s="340">
        <f>IF(ISBLANK('3a. Príjmy a výdavky VS'!AI84),"",'3a. Príjmy a výdavky VS'!AI84/'1. Základné ukazovatele'!AL$17*100)</f>
        <v>-2.5523557715891359E-2</v>
      </c>
      <c r="AJ76" s="340">
        <f>IF(ISBLANK('3a. Príjmy a výdavky VS'!AJ84),"",'3a. Príjmy a výdavky VS'!AJ84/'1. Základné ukazovatele'!AM$17*100)</f>
        <v>-2.0393377726450931E-2</v>
      </c>
    </row>
    <row r="77" spans="1:115" ht="16.5" customHeight="1">
      <c r="A77" s="284" t="s">
        <v>188</v>
      </c>
      <c r="B77" s="285" t="s">
        <v>313</v>
      </c>
      <c r="C77" s="286" t="s">
        <v>314</v>
      </c>
      <c r="D77" s="287">
        <f>IF(ISBLANK('3a. Príjmy a výdavky VS'!D85),"",'3a. Príjmy a výdavky VS'!D85/'1. Základné ukazovatele'!G$17*100)</f>
        <v>3.2439256911700292</v>
      </c>
      <c r="E77" s="288">
        <f>IF(ISBLANK('3a. Príjmy a výdavky VS'!E85),"",'3a. Príjmy a výdavky VS'!E85/'1. Základné ukazovatele'!H$17*100)</f>
        <v>7.6876618776060113</v>
      </c>
      <c r="F77" s="288">
        <f>IF(ISBLANK('3a. Príjmy a výdavky VS'!F85),"",'3a. Príjmy a výdavky VS'!F85/'1. Základné ukazovatele'!I$17*100)</f>
        <v>1.8262489834155182</v>
      </c>
      <c r="G77" s="288">
        <f>IF(ISBLANK('3a. Príjmy a výdavky VS'!G85),"",'3a. Príjmy a výdavky VS'!G85/'1. Základné ukazovatele'!J$17*100)</f>
        <v>3.1250612276886303</v>
      </c>
      <c r="H77" s="288">
        <f>IF(ISBLANK('3a. Príjmy a výdavky VS'!H85),"",'3a. Príjmy a výdavky VS'!H85/'1. Základné ukazovatele'!K$17*100)</f>
        <v>8.4296463121257101</v>
      </c>
      <c r="I77" s="288">
        <f>IF(ISBLANK('3a. Príjmy a výdavky VS'!I85),"",'3a. Príjmy a výdavky VS'!I85/'1. Základné ukazovatele'!L$17*100)</f>
        <v>14.235133177758108</v>
      </c>
      <c r="J77" s="288">
        <f>IF(ISBLANK('3a. Príjmy a výdavky VS'!J85),"",'3a. Príjmy a výdavky VS'!J85/'1. Základné ukazovatele'!M$17*100)</f>
        <v>4.1308291403602118</v>
      </c>
      <c r="K77" s="288">
        <f>IF(ISBLANK('3a. Príjmy a výdavky VS'!K85),"",'3a. Príjmy a výdavky VS'!K85/'1. Základné ukazovatele'!N$17*100)</f>
        <v>4.9451907392691332</v>
      </c>
      <c r="L77" s="288">
        <f>IF(ISBLANK('3a. Príjmy a výdavky VS'!L85),"",'3a. Príjmy a výdavky VS'!L85/'1. Základné ukazovatele'!O$17*100)</f>
        <v>1.4536778048462611</v>
      </c>
      <c r="M77" s="288">
        <f>IF(ISBLANK('3a. Príjmy a výdavky VS'!M85),"",'3a. Príjmy a výdavky VS'!M85/'1. Základné ukazovatele'!P$17*100)</f>
        <v>0.71541212012685051</v>
      </c>
      <c r="N77" s="288">
        <f>IF(ISBLANK('3a. Príjmy a výdavky VS'!N85),"",'3a. Príjmy a výdavky VS'!N85/'1. Základné ukazovatele'!Q$17*100)</f>
        <v>1.9286589856701248</v>
      </c>
      <c r="O77" s="288">
        <f>IF(ISBLANK('3a. Príjmy a výdavky VS'!O85),"",'3a. Príjmy a výdavky VS'!O85/'1. Základné ukazovatele'!R$17*100)</f>
        <v>1.0001754693805931</v>
      </c>
      <c r="P77" s="288">
        <f>IF(ISBLANK('3a. Príjmy a výdavky VS'!P85),"",'3a. Príjmy a výdavky VS'!P85/'1. Základné ukazovatele'!S$17*100)</f>
        <v>0.6993205535651863</v>
      </c>
      <c r="Q77" s="288">
        <f>IF(ISBLANK('3a. Príjmy a výdavky VS'!Q85),"",'3a. Príjmy a výdavky VS'!Q85/'1. Základné ukazovatele'!T$17*100)</f>
        <v>0.95583467291502056</v>
      </c>
      <c r="R77" s="288">
        <f>IF(ISBLANK('3a. Príjmy a výdavky VS'!R85),"",'3a. Príjmy a výdavky VS'!R85/'1. Základné ukazovatele'!U$17*100)</f>
        <v>1.7290395300296153</v>
      </c>
      <c r="S77" s="288">
        <f>IF(ISBLANK('3a. Príjmy a výdavky VS'!S85),"",'3a. Príjmy a výdavky VS'!S85/'1. Základné ukazovatele'!V$17*100)</f>
        <v>0.69031249863590138</v>
      </c>
      <c r="T77" s="288">
        <f>IF(ISBLANK('3a. Príjmy a výdavky VS'!T85),"",'3a. Príjmy a výdavky VS'!T85/'1. Základné ukazovatele'!W$17*100)</f>
        <v>0.75742257030971871</v>
      </c>
      <c r="U77" s="288">
        <f>IF(ISBLANK('3a. Príjmy a výdavky VS'!U85),"",'3a. Príjmy a výdavky VS'!U85/'1. Základné ukazovatele'!X$17*100)</f>
        <v>0.54638154503876424</v>
      </c>
      <c r="V77" s="288">
        <f>IF(ISBLANK('3a. Príjmy a výdavky VS'!V85),"",'3a. Príjmy a výdavky VS'!V85/'1. Základné ukazovatele'!Y$17*100)</f>
        <v>0.50872757818246128</v>
      </c>
      <c r="W77" s="288">
        <f>IF(ISBLANK('3a. Príjmy a výdavky VS'!W85),"",'3a. Príjmy a výdavky VS'!W85/'1. Základné ukazovatele'!Z$17*100)</f>
        <v>0.51154158116984472</v>
      </c>
      <c r="X77" s="288">
        <f>IF(ISBLANK('3a. Príjmy a výdavky VS'!X85),"",'3a. Príjmy a výdavky VS'!X85/'1. Základné ukazovatele'!AA$17*100)</f>
        <v>0.70052490597352701</v>
      </c>
      <c r="Y77" s="288">
        <f>IF(ISBLANK('3a. Príjmy a výdavky VS'!Y85),"",'3a. Príjmy a výdavky VS'!Y85/'1. Základné ukazovatele'!AB$17*100)</f>
        <v>0.41606020955237344</v>
      </c>
      <c r="Z77" s="288">
        <f>IF(ISBLANK('3a. Príjmy a výdavky VS'!Z85),"",'3a. Príjmy a výdavky VS'!Z85/'1. Základné ukazovatele'!AC$17*100)</f>
        <v>0.31443472488359286</v>
      </c>
      <c r="AA77" s="288">
        <f>IF(ISBLANK('3a. Príjmy a výdavky VS'!AA85),"",'3a. Príjmy a výdavky VS'!AA85/'1. Základné ukazovatele'!AD$17*100)</f>
        <v>0.34399435508258569</v>
      </c>
      <c r="AB77" s="288">
        <f>IF(ISBLANK('3a. Príjmy a výdavky VS'!AB85),"",'3a. Príjmy a výdavky VS'!AB85/'1. Základné ukazovatele'!AE$17*100)</f>
        <v>0.38606097464237554</v>
      </c>
      <c r="AC77" s="288">
        <f>IF(ISBLANK('3a. Príjmy a výdavky VS'!AC85),"",'3a. Príjmy a výdavky VS'!AC85/'1. Základné ukazovatele'!AF$17*100)</f>
        <v>0.7745815866311283</v>
      </c>
      <c r="AD77" s="288">
        <f>IF(ISBLANK('3a. Príjmy a výdavky VS'!AD85),"",'3a. Príjmy a výdavky VS'!AD85/'1. Základné ukazovatele'!AG$17*100)</f>
        <v>0.6324931345625735</v>
      </c>
      <c r="AE77" s="288">
        <f>IF(ISBLANK('3a. Príjmy a výdavky VS'!AE85),"",'3a. Príjmy a výdavky VS'!AE85/'1. Základné ukazovatele'!AH$17*100)</f>
        <v>0.77226252309503429</v>
      </c>
      <c r="AF77" s="421">
        <f>IF(ISBLANK('3a. Príjmy a výdavky VS'!AF85),"",'3a. Príjmy a výdavky VS'!AF85/'1. Základné ukazovatele'!AI$17*100)</f>
        <v>1.6960768441631029</v>
      </c>
      <c r="AG77" s="341">
        <f>IF(ISBLANK('3a. Príjmy a výdavky VS'!AG85),"",'3a. Príjmy a výdavky VS'!AG85/'1. Základné ukazovatele'!AJ$17*100)</f>
        <v>0.43436866712515909</v>
      </c>
      <c r="AH77" s="341">
        <f>IF(ISBLANK('3a. Príjmy a výdavky VS'!AH85),"",'3a. Príjmy a výdavky VS'!AH85/'1. Základné ukazovatele'!AK$17*100)</f>
        <v>0.70351910554057717</v>
      </c>
      <c r="AI77" s="341">
        <f>IF(ISBLANK('3a. Príjmy a výdavky VS'!AI85),"",'3a. Príjmy a výdavky VS'!AI85/'1. Základné ukazovatele'!AL$17*100)</f>
        <v>0.54042250328456454</v>
      </c>
      <c r="AJ77" s="341">
        <f>IF(ISBLANK('3a. Príjmy a výdavky VS'!AJ85),"",'3a. Príjmy a výdavky VS'!AJ85/'1. Základné ukazovatele'!AM$17*100)</f>
        <v>0.45410808560639881</v>
      </c>
    </row>
    <row r="78" spans="1:115" ht="16.5" customHeight="1">
      <c r="A78" s="162" t="s">
        <v>315</v>
      </c>
      <c r="B78" s="162" t="s">
        <v>316</v>
      </c>
      <c r="C78" s="105" t="s">
        <v>317</v>
      </c>
      <c r="D78" s="177">
        <f>IF(ISBLANK('3a. Príjmy a výdavky VS'!D86),"",'3a. Príjmy a výdavky VS'!D86/'1. Základné ukazovatele'!G$17*100)</f>
        <v>-4.4243853398541972</v>
      </c>
      <c r="E78" s="174">
        <f>IF(ISBLANK('3a. Príjmy a výdavky VS'!E86),"",'3a. Príjmy a výdavky VS'!E86/'1. Základné ukazovatele'!H$17*100)</f>
        <v>-12.55879859231815</v>
      </c>
      <c r="F78" s="174">
        <f>IF(ISBLANK('3a. Príjmy a výdavky VS'!F86),"",'3a. Príjmy a výdavky VS'!F86/'1. Základné ukazovatele'!I$17*100)</f>
        <v>-7.8881808542398009</v>
      </c>
      <c r="G78" s="174">
        <f>IF(ISBLANK('3a. Príjmy a výdavky VS'!G86),"",'3a. Príjmy a výdavky VS'!G86/'1. Základné ukazovatele'!J$17*100)</f>
        <v>-6.9241168518192078</v>
      </c>
      <c r="H78" s="174">
        <f>IF(ISBLANK('3a. Príjmy a výdavky VS'!H86),"",'3a. Príjmy a výdavky VS'!H86/'1. Základné ukazovatele'!K$17*100)</f>
        <v>-10.49444643496955</v>
      </c>
      <c r="I78" s="174">
        <f>IF(ISBLANK('3a. Príjmy a výdavky VS'!I86),"",'3a. Príjmy a výdavky VS'!I86/'1. Základné ukazovatele'!L$17*100)</f>
        <v>-17.878633441520709</v>
      </c>
      <c r="J78" s="174">
        <f>IF(ISBLANK('3a. Príjmy a výdavky VS'!J86),"",'3a. Príjmy a výdavky VS'!J86/'1. Základné ukazovatele'!M$17*100)</f>
        <v>-10.396199302032318</v>
      </c>
      <c r="K78" s="174">
        <f>IF(ISBLANK('3a. Príjmy a výdavky VS'!K86),"",'3a. Príjmy a výdavky VS'!K86/'1. Základné ukazovatele'!N$17*100)</f>
        <v>-11.667927742269111</v>
      </c>
      <c r="L78" s="174">
        <f>IF(ISBLANK('3a. Príjmy a výdavky VS'!L86),"",'3a. Príjmy a výdavky VS'!L86/'1. Základné ukazovatele'!O$17*100)</f>
        <v>-4.3252762823276081</v>
      </c>
      <c r="M78" s="174">
        <f>IF(ISBLANK('3a. Príjmy a výdavky VS'!M86),"",'3a. Príjmy a výdavky VS'!M86/'1. Základné ukazovatele'!P$17*100)</f>
        <v>-3.0857743606924628</v>
      </c>
      <c r="N78" s="174">
        <f>IF(ISBLANK('3a. Príjmy a výdavky VS'!N86),"",'3a. Príjmy a výdavky VS'!N86/'1. Základné ukazovatele'!Q$17*100)</f>
        <v>-3.6982953488431378</v>
      </c>
      <c r="O78" s="174">
        <f>IF(ISBLANK('3a. Príjmy a výdavky VS'!O86),"",'3a. Príjmy a výdavky VS'!O86/'1. Základné ukazovatele'!R$17*100)</f>
        <v>-4.4235830847517095</v>
      </c>
      <c r="P78" s="174">
        <f>IF(ISBLANK('3a. Príjmy a výdavky VS'!P86),"",'3a. Príjmy a výdavky VS'!P86/'1. Základné ukazovatele'!S$17*100)</f>
        <v>-2.297944980631613</v>
      </c>
      <c r="Q78" s="174">
        <f>IF(ISBLANK('3a. Príjmy a výdavky VS'!Q86),"",'3a. Príjmy a výdavky VS'!Q86/'1. Základné ukazovatele'!T$17*100)</f>
        <v>-2.6366297638400704</v>
      </c>
      <c r="R78" s="174">
        <f>IF(ISBLANK('3a. Príjmy a výdavky VS'!R86),"",'3a. Príjmy a výdavky VS'!R86/'1. Základné ukazovatele'!U$17*100)</f>
        <v>-8.184545805095917</v>
      </c>
      <c r="S78" s="174">
        <f>IF(ISBLANK('3a. Príjmy a výdavky VS'!S86),"",'3a. Príjmy a výdavky VS'!S86/'1. Základné ukazovatele'!V$17*100)</f>
        <v>-7.444409523518515</v>
      </c>
      <c r="T78" s="174">
        <f>IF(ISBLANK('3a. Príjmy a výdavky VS'!T86),"",'3a. Príjmy a výdavky VS'!T86/'1. Základné ukazovatele'!W$17*100)</f>
        <v>-4.3555518326946361</v>
      </c>
      <c r="U78" s="174">
        <f>IF(ISBLANK('3a. Príjmy a výdavky VS'!U86),"",'3a. Príjmy a výdavky VS'!U86/'1. Základné ukazovatele'!X$17*100)</f>
        <v>-4.3662332694947326</v>
      </c>
      <c r="V78" s="174">
        <f>IF(ISBLANK('3a. Príjmy a výdavky VS'!V86),"",'3a. Príjmy a výdavky VS'!V86/'1. Základné ukazovatele'!Y$17*100)</f>
        <v>-2.8612724352146959</v>
      </c>
      <c r="W78" s="178">
        <f>IF(ISBLANK('3a. Príjmy a výdavky VS'!W86),"",'3a. Príjmy a výdavky VS'!W86/'1. Základné ukazovatele'!Z$17*100)</f>
        <v>-3.2450840687910349</v>
      </c>
      <c r="X78" s="178">
        <f>IF(ISBLANK('3a. Príjmy a výdavky VS'!X86),"",'3a. Príjmy a výdavky VS'!X86/'1. Základné ukazovatele'!AA$17*100)</f>
        <v>-2.7820825293027851</v>
      </c>
      <c r="Y78" s="178">
        <f>IF(ISBLANK('3a. Príjmy a výdavky VS'!Y86),"",'3a. Príjmy a výdavky VS'!Y86/'1. Základné ukazovatele'!AB$17*100)</f>
        <v>-2.5935365148441125</v>
      </c>
      <c r="Z78" s="178">
        <f>IF(ISBLANK('3a. Príjmy a výdavky VS'!Z86),"",'3a. Príjmy a výdavky VS'!Z86/'1. Základné ukazovatele'!AC$17*100)</f>
        <v>-0.98465638109049236</v>
      </c>
      <c r="AA78" s="178">
        <f>IF(ISBLANK('3a. Príjmy a výdavky VS'!AA86),"",'3a. Príjmy a výdavky VS'!AA86/'1. Základné ukazovatele'!AD$17*100)</f>
        <v>-1.0059949554643068</v>
      </c>
      <c r="AB78" s="178">
        <f>IF(ISBLANK('3a. Príjmy a výdavky VS'!AB86),"",'3a. Príjmy a výdavky VS'!AB86/'1. Základné ukazovatele'!AE$17*100)</f>
        <v>-1.205045083159255</v>
      </c>
      <c r="AC78" s="178">
        <f>IF(ISBLANK('3a. Príjmy a výdavky VS'!AC86),"",'3a. Príjmy a výdavky VS'!AC86/'1. Základné ukazovatele'!AF$17*100)</f>
        <v>-5.2959109674874858</v>
      </c>
      <c r="AD78" s="178">
        <f>IF(ISBLANK('3a. Príjmy a výdavky VS'!AD86),"",'3a. Príjmy a výdavky VS'!AD86/'1. Základné ukazovatele'!AG$17*100)</f>
        <v>-5.0874421341702583</v>
      </c>
      <c r="AE78" s="178">
        <f>IF(ISBLANK('3a. Príjmy a výdavky VS'!AE86),"",'3a. Príjmy a výdavky VS'!AE86/'1. Základné ukazovatele'!AH$17*100)</f>
        <v>-1.6692691159666033</v>
      </c>
      <c r="AF78" s="177">
        <f>IF(ISBLANK('3a. Príjmy a výdavky VS'!AF86),"",'3a. Príjmy a výdavky VS'!AF86/'1. Základné ukazovatele'!AI$17*100)</f>
        <v>-5.2062286597097751</v>
      </c>
      <c r="AG78" s="342">
        <f>IF(ISBLANK('3a. Príjmy a výdavky VS'!AG86),"",'3a. Príjmy a výdavky VS'!AG86/'1. Základné ukazovatele'!AJ$17*100)</f>
        <v>-5.7803778500468237</v>
      </c>
      <c r="AH78" s="342">
        <f>IF(ISBLANK('3a. Príjmy a výdavky VS'!AH86),"",'3a. Príjmy a výdavky VS'!AH86/'1. Základné ukazovatele'!AK$17*100)</f>
        <v>-4.7159261346066579</v>
      </c>
      <c r="AI78" s="342">
        <f>IF(ISBLANK('3a. Príjmy a výdavky VS'!AI86),"",'3a. Príjmy a výdavky VS'!AI86/'1. Základné ukazovatele'!AL$17*100)</f>
        <v>-4.1567423272989776</v>
      </c>
      <c r="AJ78" s="342">
        <f>IF(ISBLANK('3a. Príjmy a výdavky VS'!AJ86),"",'3a. Príjmy a výdavky VS'!AJ86/'1. Základné ukazovatele'!AM$17*100)</f>
        <v>-4.8650646790193042</v>
      </c>
    </row>
    <row r="79" spans="1:115" ht="16.5" customHeight="1">
      <c r="A79" s="158" t="s">
        <v>318</v>
      </c>
      <c r="B79" s="158" t="s">
        <v>319</v>
      </c>
      <c r="C79" s="159"/>
      <c r="D79" s="175" t="str">
        <f>IF(ISBLANK('3a. Príjmy a výdavky VS'!D87),"",'3a. Príjmy a výdavky VS'!D87/'1. Základné ukazovatele'!G$17*100)</f>
        <v/>
      </c>
      <c r="E79" s="175" t="str">
        <f>IF(ISBLANK('3a. Príjmy a výdavky VS'!E87),"",'3a. Príjmy a výdavky VS'!E87/'1. Základné ukazovatele'!H$17*100)</f>
        <v/>
      </c>
      <c r="F79" s="175" t="str">
        <f>IF(ISBLANK('3a. Príjmy a výdavky VS'!F87),"",'3a. Príjmy a výdavky VS'!F87/'1. Základné ukazovatele'!I$17*100)</f>
        <v/>
      </c>
      <c r="G79" s="175" t="str">
        <f>IF(ISBLANK('3a. Príjmy a výdavky VS'!G87),"",'3a. Príjmy a výdavky VS'!G87/'1. Základné ukazovatele'!J$17*100)</f>
        <v/>
      </c>
      <c r="H79" s="175" t="str">
        <f>IF(ISBLANK('3a. Príjmy a výdavky VS'!H87),"",'3a. Príjmy a výdavky VS'!H87/'1. Základné ukazovatele'!K$17*100)</f>
        <v/>
      </c>
      <c r="I79" s="175" t="str">
        <f>IF(ISBLANK('3a. Príjmy a výdavky VS'!I87),"",'3a. Príjmy a výdavky VS'!I87/'1. Základné ukazovatele'!L$17*100)</f>
        <v/>
      </c>
      <c r="J79" s="175" t="str">
        <f>IF(ISBLANK('3a. Príjmy a výdavky VS'!J87),"",'3a. Príjmy a výdavky VS'!J87/'1. Základné ukazovatele'!M$17*100)</f>
        <v/>
      </c>
      <c r="K79" s="175" t="str">
        <f>IF(ISBLANK('3a. Príjmy a výdavky VS'!K87),"",'3a. Príjmy a výdavky VS'!K87/'1. Základné ukazovatele'!N$17*100)</f>
        <v/>
      </c>
      <c r="L79" s="175" t="str">
        <f>IF(ISBLANK('3a. Príjmy a výdavky VS'!L87),"",'3a. Príjmy a výdavky VS'!L87/'1. Základné ukazovatele'!O$17*100)</f>
        <v/>
      </c>
      <c r="M79" s="175" t="str">
        <f>IF(ISBLANK('3a. Príjmy a výdavky VS'!M87),"",'3a. Príjmy a výdavky VS'!M87/'1. Základné ukazovatele'!P$17*100)</f>
        <v/>
      </c>
      <c r="N79" s="175" t="str">
        <f>IF(ISBLANK('3a. Príjmy a výdavky VS'!N87),"",'3a. Príjmy a výdavky VS'!N87/'1. Základné ukazovatele'!Q$17*100)</f>
        <v/>
      </c>
      <c r="O79" s="175" t="str">
        <f>IF(ISBLANK('3a. Príjmy a výdavky VS'!O87),"",'3a. Príjmy a výdavky VS'!O87/'1. Základné ukazovatele'!R$17*100)</f>
        <v/>
      </c>
      <c r="P79" s="175" t="str">
        <f>IF(ISBLANK('3a. Príjmy a výdavky VS'!P87),"",'3a. Príjmy a výdavky VS'!P87/'1. Základné ukazovatele'!S$17*100)</f>
        <v/>
      </c>
      <c r="Q79" s="175" t="str">
        <f>IF(ISBLANK('3a. Príjmy a výdavky VS'!Q87),"",'3a. Príjmy a výdavky VS'!Q87/'1. Základné ukazovatele'!T$17*100)</f>
        <v/>
      </c>
      <c r="R79" s="175" t="str">
        <f>IF(ISBLANK('3a. Príjmy a výdavky VS'!R87),"",'3a. Príjmy a výdavky VS'!R87/'1. Základné ukazovatele'!U$17*100)</f>
        <v/>
      </c>
      <c r="S79" s="175" t="str">
        <f>IF(ISBLANK('3a. Príjmy a výdavky VS'!S87),"",'3a. Príjmy a výdavky VS'!S87/'1. Základné ukazovatele'!V$17*100)</f>
        <v/>
      </c>
      <c r="T79" s="175" t="str">
        <f>IF(ISBLANK('3a. Príjmy a výdavky VS'!T87),"",'3a. Príjmy a výdavky VS'!T87/'1. Základné ukazovatele'!W$17*100)</f>
        <v/>
      </c>
      <c r="U79" s="175" t="str">
        <f>IF(ISBLANK('3a. Príjmy a výdavky VS'!U87),"",'3a. Príjmy a výdavky VS'!U87/'1. Základné ukazovatele'!X$17*100)</f>
        <v/>
      </c>
      <c r="V79" s="175" t="str">
        <f>IF(ISBLANK('3a. Príjmy a výdavky VS'!V87),"",'3a. Príjmy a výdavky VS'!V87/'1. Základné ukazovatele'!Y$17*100)</f>
        <v/>
      </c>
      <c r="W79" s="175" t="str">
        <f>IF(ISBLANK('3a. Príjmy a výdavky VS'!W87),"",'3a. Príjmy a výdavky VS'!W87/'1. Základné ukazovatele'!Z$17*100)</f>
        <v/>
      </c>
      <c r="X79" s="175" t="str">
        <f>IF(ISBLANK('3a. Príjmy a výdavky VS'!X87),"",'3a. Príjmy a výdavky VS'!X87/'1. Základné ukazovatele'!AA$17*100)</f>
        <v/>
      </c>
      <c r="Y79" s="175" t="str">
        <f>IF(ISBLANK('3a. Príjmy a výdavky VS'!Y87),"",'3a. Príjmy a výdavky VS'!Y87/'1. Základné ukazovatele'!AB$17*100)</f>
        <v/>
      </c>
      <c r="Z79" s="175" t="str">
        <f>IF(ISBLANK('3a. Príjmy a výdavky VS'!Z87),"",'3a. Príjmy a výdavky VS'!Z87/'1. Základné ukazovatele'!AC$17*100)</f>
        <v/>
      </c>
      <c r="AA79" s="175" t="str">
        <f>IF(ISBLANK('3a. Príjmy a výdavky VS'!AA87),"",'3a. Príjmy a výdavky VS'!AA87/'1. Základné ukazovatele'!AD$17*100)</f>
        <v/>
      </c>
      <c r="AB79" s="175" t="str">
        <f>IF(ISBLANK('3a. Príjmy a výdavky VS'!AB87),"",'3a. Príjmy a výdavky VS'!AB87/'1. Základné ukazovatele'!AE$17*100)</f>
        <v/>
      </c>
      <c r="AC79" s="175" t="str">
        <f>IF(ISBLANK('3a. Príjmy a výdavky VS'!AC87),"",'3a. Príjmy a výdavky VS'!AC87/'1. Základné ukazovatele'!AF$17*100)</f>
        <v/>
      </c>
      <c r="AD79" s="179" t="str">
        <f>IF(ISBLANK('3a. Príjmy a výdavky VS'!AD87),"",'3a. Príjmy a výdavky VS'!AD87/'1. Základné ukazovatele'!AG$17*100)</f>
        <v/>
      </c>
      <c r="AE79" s="179" t="str">
        <f>IF(ISBLANK('3a. Príjmy a výdavky VS'!AE87),"",'3a. Príjmy a výdavky VS'!AE87/'1. Základné ukazovatele'!AH$17*100)</f>
        <v/>
      </c>
      <c r="AF79" s="179" t="str">
        <f>IF(ISBLANK('3a. Príjmy a výdavky VS'!AF87),"",'3a. Príjmy a výdavky VS'!AF87/'1. Základné ukazovatele'!AI$17*100)</f>
        <v/>
      </c>
      <c r="AG79" s="343">
        <f>IF(ISBLANK('3a. Príjmy a výdavky VS'!AG87),"",'3a. Príjmy a výdavky VS'!AG87/'1. Základné ukazovatele'!AJ$17*100)</f>
        <v>-5.10212862615561E-8</v>
      </c>
      <c r="AH79" s="343">
        <f>IF(ISBLANK('3a. Príjmy a výdavky VS'!AH87),"",'3a. Príjmy a výdavky VS'!AH87/'1. Základné ukazovatele'!AK$17*100)</f>
        <v>0</v>
      </c>
      <c r="AI79" s="343">
        <f>IF(ISBLANK('3a. Príjmy a výdavky VS'!AI87),"",'3a. Príjmy a výdavky VS'!AI87/'1. Základné ukazovatele'!AL$17*100)</f>
        <v>0.43999999999999995</v>
      </c>
      <c r="AJ79" s="343">
        <f>IF(ISBLANK('3a. Príjmy a výdavky VS'!AJ87),"",'3a. Príjmy a výdavky VS'!AJ87/'1. Základné ukazovatele'!AM$17*100)</f>
        <v>1.87</v>
      </c>
    </row>
    <row r="80" spans="1:115" ht="16.5" customHeight="1">
      <c r="A80" s="158" t="s">
        <v>322</v>
      </c>
      <c r="B80" s="158" t="s">
        <v>323</v>
      </c>
      <c r="C80" s="159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9"/>
      <c r="Z80" s="369"/>
      <c r="AA80" s="370"/>
      <c r="AB80" s="370"/>
      <c r="AC80" s="370"/>
      <c r="AD80" s="370"/>
      <c r="AE80" s="370"/>
      <c r="AF80" s="369"/>
      <c r="AG80" s="371">
        <f>AG78+AG79</f>
        <v>-5.7803779010681096</v>
      </c>
      <c r="AH80" s="371">
        <f t="shared" ref="AH80:AI80" si="0">AH78+AH79</f>
        <v>-4.7159261346066579</v>
      </c>
      <c r="AI80" s="371">
        <f t="shared" si="0"/>
        <v>-3.7167423272989777</v>
      </c>
      <c r="AJ80" s="371">
        <f t="shared" ref="AJ80" si="1">AJ78+AJ79</f>
        <v>-2.9950646790193041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0"/>
  <sheetViews>
    <sheetView showGridLines="0" zoomScaleNormal="100" workbookViewId="0">
      <pane xSplit="1" ySplit="2" topLeftCell="W36" activePane="bottomRight" state="frozen"/>
      <selection activeCell="A21" sqref="A21"/>
      <selection pane="topRight" activeCell="A21" sqref="A21"/>
      <selection pane="bottomLeft" activeCell="A21" sqref="A21"/>
      <selection pane="bottomRight" activeCell="AJ38" sqref="AJ38"/>
    </sheetView>
  </sheetViews>
  <sheetFormatPr defaultRowHeight="13.15" customHeight="1"/>
  <cols>
    <col min="1" max="1" width="74" customWidth="1"/>
    <col min="2" max="2" width="56.7109375" customWidth="1"/>
    <col min="3" max="30" width="6" customWidth="1"/>
    <col min="31" max="34" width="5.140625" customWidth="1"/>
  </cols>
  <sheetData>
    <row r="1" spans="1:35" ht="16.5" customHeight="1">
      <c r="A1" s="10" t="s">
        <v>15</v>
      </c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80"/>
      <c r="S1" s="180"/>
      <c r="T1" s="180"/>
      <c r="U1" s="12"/>
      <c r="V1" s="12"/>
      <c r="W1" s="12"/>
      <c r="X1" s="12"/>
      <c r="Y1" s="12"/>
      <c r="Z1" s="12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3.5" customHeight="1">
      <c r="A2" s="181"/>
      <c r="B2" s="181"/>
      <c r="C2" s="16">
        <v>1995</v>
      </c>
      <c r="D2" s="16">
        <v>1996</v>
      </c>
      <c r="E2" s="16">
        <v>1997</v>
      </c>
      <c r="F2" s="16">
        <v>1998</v>
      </c>
      <c r="G2" s="16">
        <v>1999</v>
      </c>
      <c r="H2" s="16">
        <v>2000</v>
      </c>
      <c r="I2" s="16">
        <v>2001</v>
      </c>
      <c r="J2" s="16">
        <v>2002</v>
      </c>
      <c r="K2" s="16">
        <v>2003</v>
      </c>
      <c r="L2" s="16">
        <v>2004</v>
      </c>
      <c r="M2" s="16">
        <v>2005</v>
      </c>
      <c r="N2" s="16">
        <v>2006</v>
      </c>
      <c r="O2" s="16">
        <v>2007</v>
      </c>
      <c r="P2" s="16">
        <v>2008</v>
      </c>
      <c r="Q2" s="16">
        <v>2009</v>
      </c>
      <c r="R2" s="16">
        <v>2010</v>
      </c>
      <c r="S2" s="16">
        <v>2011</v>
      </c>
      <c r="T2" s="16">
        <v>2012</v>
      </c>
      <c r="U2" s="16">
        <v>2013</v>
      </c>
      <c r="V2" s="15">
        <v>2014</v>
      </c>
      <c r="W2" s="16">
        <v>2015</v>
      </c>
      <c r="X2" s="16">
        <v>2016</v>
      </c>
      <c r="Y2" s="16">
        <v>2017</v>
      </c>
      <c r="Z2" s="16">
        <v>2018</v>
      </c>
      <c r="AA2" s="16">
        <v>2019</v>
      </c>
      <c r="AB2" s="16">
        <v>2020</v>
      </c>
      <c r="AC2" s="16">
        <v>2021</v>
      </c>
      <c r="AD2" s="16">
        <v>2022</v>
      </c>
      <c r="AE2" s="16">
        <v>2023</v>
      </c>
      <c r="AF2" s="336">
        <v>2024</v>
      </c>
      <c r="AG2" s="336">
        <v>2025</v>
      </c>
      <c r="AH2" s="336">
        <v>2026</v>
      </c>
      <c r="AI2" s="336">
        <v>2027</v>
      </c>
    </row>
    <row r="3" spans="1:35" ht="14.65" customHeight="1">
      <c r="A3" s="182" t="str">
        <f t="shared" ref="A3:B26" si="0">A40</f>
        <v xml:space="preserve"> - výnosy z kupónovej privatizácie</v>
      </c>
      <c r="B3" s="182" t="str">
        <f t="shared" si="0"/>
        <v xml:space="preserve"> - voucher privatization revenues</v>
      </c>
      <c r="C3" s="183">
        <f>IF(C40="-","-",C40/'1. Základné ukazovatele'!G$17*100)</f>
        <v>0.42763649480817301</v>
      </c>
      <c r="D3" s="183">
        <f>IF(D40="-","-",D40/'1. Základné ukazovatele'!H$17*100)</f>
        <v>9.6383233254741643E-2</v>
      </c>
      <c r="E3" s="183" t="str">
        <f>IF(E40="-","-",E40/'1. Základné ukazovatele'!I$17*100)</f>
        <v>-</v>
      </c>
      <c r="F3" s="183" t="str">
        <f>IF(F40="-","-",F40/'1. Základné ukazovatele'!J$17*100)</f>
        <v>-</v>
      </c>
      <c r="G3" s="183" t="str">
        <f>IF(G40="-","-",G40/'1. Základné ukazovatele'!K$17*100)</f>
        <v>-</v>
      </c>
      <c r="H3" s="183" t="str">
        <f>IF(H40="-","-",H40/'1. Základné ukazovatele'!L$17*100)</f>
        <v>-</v>
      </c>
      <c r="I3" s="183" t="str">
        <f>IF(I40="-","-",I40/'1. Základné ukazovatele'!M$17*100)</f>
        <v>-</v>
      </c>
      <c r="J3" s="183" t="str">
        <f>IF(J40="-","-",J40/'1. Základné ukazovatele'!N$17*100)</f>
        <v>-</v>
      </c>
      <c r="K3" s="183" t="str">
        <f>IF(K40="-","-",K40/'1. Základné ukazovatele'!O$17*100)</f>
        <v>-</v>
      </c>
      <c r="L3" s="183" t="str">
        <f>IF(L40="-","-",L40/'1. Základné ukazovatele'!P$17*100)</f>
        <v>-</v>
      </c>
      <c r="M3" s="183" t="str">
        <f>IF(M40="-","-",M40/'1. Základné ukazovatele'!Q$17*100)</f>
        <v>-</v>
      </c>
      <c r="N3" s="183" t="str">
        <f>IF(N40="-","-",N40/'1. Základné ukazovatele'!R$17*100)</f>
        <v>-</v>
      </c>
      <c r="O3" s="183" t="str">
        <f>IF(O40="-","-",O40/'1. Základné ukazovatele'!S$17*100)</f>
        <v>-</v>
      </c>
      <c r="P3" s="183" t="str">
        <f>IF(P40="-","-",P40/'1. Základné ukazovatele'!T$17*100)</f>
        <v>-</v>
      </c>
      <c r="Q3" s="183" t="str">
        <f>IF(Q40="-","-",Q40/'1. Základné ukazovatele'!U$17*100)</f>
        <v>-</v>
      </c>
      <c r="R3" s="183" t="str">
        <f>IF(R40="-","-",R40/'1. Základné ukazovatele'!V$17*100)</f>
        <v>-</v>
      </c>
      <c r="S3" s="183" t="str">
        <f>IF(S40="-","-",S40/'1. Základné ukazovatele'!W$17*100)</f>
        <v>-</v>
      </c>
      <c r="T3" s="183" t="str">
        <f>IF(T40="-","-",T40/'1. Základné ukazovatele'!X$17*100)</f>
        <v>-</v>
      </c>
      <c r="U3" s="183" t="str">
        <f>IF(U40="-","-",U40/'1. Základné ukazovatele'!Y$17*100)</f>
        <v>-</v>
      </c>
      <c r="V3" s="183" t="str">
        <f>IF(V40="-","-",V40/'1. Základné ukazovatele'!Z$17*100)</f>
        <v>-</v>
      </c>
      <c r="W3" s="183" t="str">
        <f>IF(W40="-","-",W40/'1. Základné ukazovatele'!AA$17*100)</f>
        <v>-</v>
      </c>
      <c r="X3" s="183" t="str">
        <f>IF(X40="-","-",X40/'1. Základné ukazovatele'!AB$17*100)</f>
        <v>-</v>
      </c>
      <c r="Y3" s="183" t="str">
        <f>IF(Y40="-","-",Y40/'1. Základné ukazovatele'!AC$17*100)</f>
        <v>-</v>
      </c>
      <c r="Z3" s="183" t="str">
        <f>IF(Z40="-","-",Z40/'1. Základné ukazovatele'!AD$17*100)</f>
        <v>-</v>
      </c>
      <c r="AA3" s="183" t="str">
        <f>IF(AA40="-","-",AA40/'1. Základné ukazovatele'!AE$17*100)</f>
        <v>-</v>
      </c>
      <c r="AB3" s="183" t="str">
        <f>IF(AB40="-","-",AB40/'1. Základné ukazovatele'!AF$17*100)</f>
        <v>-</v>
      </c>
      <c r="AC3" s="183" t="str">
        <f>IF(AC40="-","-",AC40/'1. Základné ukazovatele'!AG$17*100)</f>
        <v>-</v>
      </c>
      <c r="AD3" s="183" t="str">
        <f>IF(AD40="-","-",AD40/'1. Základné ukazovatele'!AH$17*100)</f>
        <v>-</v>
      </c>
      <c r="AE3" s="183" t="str">
        <f>IF(AE40="-","-",AE40/'1. Základné ukazovatele'!AI$17*100)</f>
        <v>-</v>
      </c>
      <c r="AF3" s="344" t="str">
        <f>IF(AF40="-","-",AF40/'1. Základné ukazovatele'!AJ$17*100)</f>
        <v>-</v>
      </c>
      <c r="AG3" s="344" t="str">
        <f>IF(AG40="-","-",AG40/'1. Základné ukazovatele'!AK$17*100)</f>
        <v>-</v>
      </c>
      <c r="AH3" s="344" t="str">
        <f>IF(AH40="-","-",AH40/'1. Základné ukazovatele'!AL$17*100)</f>
        <v>-</v>
      </c>
      <c r="AI3" s="344" t="str">
        <f>IF(AI40="-","-",AI40/'1. Základné ukazovatele'!AM$17*100)</f>
        <v>-</v>
      </c>
    </row>
    <row r="4" spans="1:35" ht="14.65" customHeight="1">
      <c r="A4" s="182" t="str">
        <f t="shared" si="0"/>
        <v xml:space="preserve"> - DPH (akruálna zmena v dôsledku členstva v EÚ)</v>
      </c>
      <c r="B4" s="182" t="str">
        <f t="shared" si="0"/>
        <v xml:space="preserve"> - VAT (accrual change due to EU membership) </v>
      </c>
      <c r="C4" s="183" t="str">
        <f>IF(C41="-","-",C41/'1. Základné ukazovatele'!G$17*100)</f>
        <v>-</v>
      </c>
      <c r="D4" s="183">
        <f>IF(D41="-","-",D41/'1. Základné ukazovatele'!H$17*100)</f>
        <v>0.26016562329411491</v>
      </c>
      <c r="E4" s="183" t="str">
        <f>IF(E41="-","-",E41/'1. Základné ukazovatele'!I$17*100)</f>
        <v>-</v>
      </c>
      <c r="F4" s="183" t="str">
        <f>IF(F41="-","-",F41/'1. Základné ukazovatele'!J$17*100)</f>
        <v>-</v>
      </c>
      <c r="G4" s="183" t="str">
        <f>IF(G41="-","-",G41/'1. Základné ukazovatele'!K$17*100)</f>
        <v>-</v>
      </c>
      <c r="H4" s="183" t="str">
        <f>IF(H41="-","-",H41/'1. Základné ukazovatele'!L$17*100)</f>
        <v>-</v>
      </c>
      <c r="I4" s="183" t="str">
        <f>IF(I41="-","-",I41/'1. Základné ukazovatele'!M$17*100)</f>
        <v>-</v>
      </c>
      <c r="J4" s="183">
        <f>IF(J41="-","-",J41/'1. Základné ukazovatele'!N$17*100)</f>
        <v>-1.4735155112299099</v>
      </c>
      <c r="K4" s="183" t="str">
        <f>IF(K41="-","-",K41/'1. Základné ukazovatele'!O$17*100)</f>
        <v>-</v>
      </c>
      <c r="L4" s="183" t="str">
        <f>IF(L41="-","-",L41/'1. Základné ukazovatele'!P$17*100)</f>
        <v>-</v>
      </c>
      <c r="M4" s="183" t="str">
        <f>IF(M41="-","-",M41/'1. Základné ukazovatele'!Q$17*100)</f>
        <v>-</v>
      </c>
      <c r="N4" s="183" t="str">
        <f>IF(N41="-","-",N41/'1. Základné ukazovatele'!R$17*100)</f>
        <v>-</v>
      </c>
      <c r="O4" s="183" t="str">
        <f>IF(O41="-","-",O41/'1. Základné ukazovatele'!S$17*100)</f>
        <v>-</v>
      </c>
      <c r="P4" s="183" t="str">
        <f>IF(P41="-","-",P41/'1. Základné ukazovatele'!T$17*100)</f>
        <v>-</v>
      </c>
      <c r="Q4" s="183" t="str">
        <f>IF(Q41="-","-",Q41/'1. Základné ukazovatele'!U$17*100)</f>
        <v>-</v>
      </c>
      <c r="R4" s="183" t="str">
        <f>IF(R41="-","-",R41/'1. Základné ukazovatele'!V$17*100)</f>
        <v>-</v>
      </c>
      <c r="S4" s="183" t="str">
        <f>IF(S41="-","-",S41/'1. Základné ukazovatele'!W$17*100)</f>
        <v>-</v>
      </c>
      <c r="T4" s="183" t="str">
        <f>IF(T41="-","-",T41/'1. Základné ukazovatele'!X$17*100)</f>
        <v>-</v>
      </c>
      <c r="U4" s="183" t="str">
        <f>IF(U41="-","-",U41/'1. Základné ukazovatele'!Y$17*100)</f>
        <v>-</v>
      </c>
      <c r="V4" s="183" t="str">
        <f>IF(V41="-","-",V41/'1. Základné ukazovatele'!Z$17*100)</f>
        <v>-</v>
      </c>
      <c r="W4" s="183" t="str">
        <f>IF(W41="-","-",W41/'1. Základné ukazovatele'!AA$17*100)</f>
        <v>-</v>
      </c>
      <c r="X4" s="183" t="str">
        <f>IF(X41="-","-",X41/'1. Základné ukazovatele'!AB$17*100)</f>
        <v>-</v>
      </c>
      <c r="Y4" s="183" t="str">
        <f>IF(Y41="-","-",Y41/'1. Základné ukazovatele'!AC$17*100)</f>
        <v>-</v>
      </c>
      <c r="Z4" s="183" t="str">
        <f>IF(Z41="-","-",Z41/'1. Základné ukazovatele'!AD$17*100)</f>
        <v>-</v>
      </c>
      <c r="AA4" s="183" t="str">
        <f>IF(AA41="-","-",AA41/'1. Základné ukazovatele'!AE$17*100)</f>
        <v>-</v>
      </c>
      <c r="AB4" s="183" t="str">
        <f>IF(AB41="-","-",AB41/'1. Základné ukazovatele'!AF$17*100)</f>
        <v>-</v>
      </c>
      <c r="AC4" s="183" t="str">
        <f>IF(AC41="-","-",AC41/'1. Základné ukazovatele'!AG$17*100)</f>
        <v>-</v>
      </c>
      <c r="AD4" s="183" t="str">
        <f>IF(AD41="-","-",AD41/'1. Základné ukazovatele'!AH$17*100)</f>
        <v>-</v>
      </c>
      <c r="AE4" s="183" t="str">
        <f>IF(AE41="-","-",AE41/'1. Základné ukazovatele'!AI$17*100)</f>
        <v>-</v>
      </c>
      <c r="AF4" s="344" t="str">
        <f>IF(AF41="-","-",AF41/'1. Základné ukazovatele'!AJ$17*100)</f>
        <v>-</v>
      </c>
      <c r="AG4" s="344" t="str">
        <f>IF(AG41="-","-",AG41/'1. Základné ukazovatele'!AK$17*100)</f>
        <v>-</v>
      </c>
      <c r="AH4" s="344" t="str">
        <f>IF(AH41="-","-",AH41/'1. Základné ukazovatele'!AL$17*100)</f>
        <v>-</v>
      </c>
      <c r="AI4" s="344" t="str">
        <f>IF(AI41="-","-",AI41/'1. Základné ukazovatele'!AM$17*100)</f>
        <v>-</v>
      </c>
    </row>
    <row r="5" spans="1:35" ht="14.65" customHeight="1">
      <c r="A5" s="182" t="str">
        <f t="shared" si="0"/>
        <v xml:space="preserve"> - akrualizácia vysokorizikových štátnych záruk</v>
      </c>
      <c r="B5" s="182" t="str">
        <f t="shared" si="0"/>
        <v xml:space="preserve"> - accrualisation of high-risk state guarantees</v>
      </c>
      <c r="C5" s="183" t="str">
        <f>IF(C42="-","-",C42/'1. Základné ukazovatele'!G$17*100)</f>
        <v>-</v>
      </c>
      <c r="D5" s="183">
        <f>IF(D42="-","-",D42/'1. Základné ukazovatele'!H$17*100)</f>
        <v>-1.9963039248520671</v>
      </c>
      <c r="E5" s="183" t="str">
        <f>IF(E42="-","-",E42/'1. Základné ukazovatele'!I$17*100)</f>
        <v>-</v>
      </c>
      <c r="F5" s="183" t="str">
        <f>IF(F42="-","-",F42/'1. Základné ukazovatele'!J$17*100)</f>
        <v>-</v>
      </c>
      <c r="G5" s="183" t="str">
        <f>IF(G42="-","-",G42/'1. Základné ukazovatele'!K$17*100)</f>
        <v>-</v>
      </c>
      <c r="H5" s="183" t="str">
        <f>IF(H42="-","-",H42/'1. Základné ukazovatele'!L$17*100)</f>
        <v>-</v>
      </c>
      <c r="I5" s="183" t="str">
        <f>IF(I42="-","-",I42/'1. Základné ukazovatele'!M$17*100)</f>
        <v>-</v>
      </c>
      <c r="J5" s="183" t="str">
        <f>IF(J42="-","-",J42/'1. Základné ukazovatele'!N$17*100)</f>
        <v>-</v>
      </c>
      <c r="K5" s="183" t="str">
        <f>IF(K42="-","-",K42/'1. Základné ukazovatele'!O$17*100)</f>
        <v>-</v>
      </c>
      <c r="L5" s="183" t="str">
        <f>IF(L42="-","-",L42/'1. Základné ukazovatele'!P$17*100)</f>
        <v>-</v>
      </c>
      <c r="M5" s="183" t="str">
        <f>IF(M42="-","-",M42/'1. Základné ukazovatele'!Q$17*100)</f>
        <v>-</v>
      </c>
      <c r="N5" s="183" t="str">
        <f>IF(N42="-","-",N42/'1. Základné ukazovatele'!R$17*100)</f>
        <v>-</v>
      </c>
      <c r="O5" s="183" t="str">
        <f>IF(O42="-","-",O42/'1. Základné ukazovatele'!S$17*100)</f>
        <v>-</v>
      </c>
      <c r="P5" s="183" t="str">
        <f>IF(P42="-","-",P42/'1. Základné ukazovatele'!T$17*100)</f>
        <v>-</v>
      </c>
      <c r="Q5" s="183" t="str">
        <f>IF(Q42="-","-",Q42/'1. Základné ukazovatele'!U$17*100)</f>
        <v>-</v>
      </c>
      <c r="R5" s="183" t="str">
        <f>IF(R42="-","-",R42/'1. Základné ukazovatele'!V$17*100)</f>
        <v>-</v>
      </c>
      <c r="S5" s="183" t="str">
        <f>IF(S42="-","-",S42/'1. Základné ukazovatele'!W$17*100)</f>
        <v>-</v>
      </c>
      <c r="T5" s="183" t="str">
        <f>IF(T42="-","-",T42/'1. Základné ukazovatele'!X$17*100)</f>
        <v>-</v>
      </c>
      <c r="U5" s="183" t="str">
        <f>IF(U42="-","-",U42/'1. Základné ukazovatele'!Y$17*100)</f>
        <v>-</v>
      </c>
      <c r="V5" s="183" t="str">
        <f>IF(V42="-","-",V42/'1. Základné ukazovatele'!Z$17*100)</f>
        <v>-</v>
      </c>
      <c r="W5" s="183" t="str">
        <f>IF(W42="-","-",W42/'1. Základné ukazovatele'!AA$17*100)</f>
        <v>-</v>
      </c>
      <c r="X5" s="183" t="str">
        <f>IF(X42="-","-",X42/'1. Základné ukazovatele'!AB$17*100)</f>
        <v>-</v>
      </c>
      <c r="Y5" s="183" t="str">
        <f>IF(Y42="-","-",Y42/'1. Základné ukazovatele'!AC$17*100)</f>
        <v>-</v>
      </c>
      <c r="Z5" s="183" t="str">
        <f>IF(Z42="-","-",Z42/'1. Základné ukazovatele'!AD$17*100)</f>
        <v>-</v>
      </c>
      <c r="AA5" s="183" t="str">
        <f>IF(AA42="-","-",AA42/'1. Základné ukazovatele'!AE$17*100)</f>
        <v>-</v>
      </c>
      <c r="AB5" s="183" t="str">
        <f>IF(AB42="-","-",AB42/'1. Základné ukazovatele'!AF$17*100)</f>
        <v>-</v>
      </c>
      <c r="AC5" s="183" t="str">
        <f>IF(AC42="-","-",AC42/'1. Základné ukazovatele'!AG$17*100)</f>
        <v>-</v>
      </c>
      <c r="AD5" s="183" t="str">
        <f>IF(AD42="-","-",AD42/'1. Základné ukazovatele'!AH$17*100)</f>
        <v>-</v>
      </c>
      <c r="AE5" s="183" t="str">
        <f>IF(AE42="-","-",AE42/'1. Základné ukazovatele'!AI$17*100)</f>
        <v>-</v>
      </c>
      <c r="AF5" s="344" t="str">
        <f>IF(AF42="-","-",AF42/'1. Základné ukazovatele'!AJ$17*100)</f>
        <v>-</v>
      </c>
      <c r="AG5" s="344" t="str">
        <f>IF(AG42="-","-",AG42/'1. Základné ukazovatele'!AK$17*100)</f>
        <v>-</v>
      </c>
      <c r="AH5" s="344" t="str">
        <f>IF(AH42="-","-",AH42/'1. Základné ukazovatele'!AL$17*100)</f>
        <v>-</v>
      </c>
      <c r="AI5" s="344" t="str">
        <f>IF(AI42="-","-",AI42/'1. Základné ukazovatele'!AM$17*100)</f>
        <v>-</v>
      </c>
    </row>
    <row r="6" spans="1:35" ht="14.65" customHeight="1">
      <c r="A6" s="182" t="str">
        <f t="shared" si="0"/>
        <v xml:space="preserve"> - mimoriadny odvod od centrálnej banky</v>
      </c>
      <c r="B6" s="182" t="str">
        <f t="shared" si="0"/>
        <v xml:space="preserve"> - extraordinary profit from the central bank </v>
      </c>
      <c r="C6" s="183" t="str">
        <f>IF(C43="-","-",C43/'1. Základné ukazovatele'!G$17*100)</f>
        <v>-</v>
      </c>
      <c r="D6" s="183" t="str">
        <f>IF(D43="-","-",D43/'1. Základné ukazovatele'!H$17*100)</f>
        <v>-</v>
      </c>
      <c r="E6" s="183" t="str">
        <f>IF(E43="-","-",E43/'1. Základné ukazovatele'!I$17*100)</f>
        <v>-</v>
      </c>
      <c r="F6" s="183" t="str">
        <f>IF(F43="-","-",F43/'1. Základné ukazovatele'!J$17*100)</f>
        <v>-</v>
      </c>
      <c r="G6" s="183">
        <f>IF(G43="-","-",G43/'1. Základné ukazovatele'!K$17*100)</f>
        <v>4.3657726365358034</v>
      </c>
      <c r="H6" s="183" t="str">
        <f>IF(H43="-","-",H43/'1. Základné ukazovatele'!L$17*100)</f>
        <v>-</v>
      </c>
      <c r="I6" s="183" t="str">
        <f>IF(I43="-","-",I43/'1. Základné ukazovatele'!M$17*100)</f>
        <v>-</v>
      </c>
      <c r="J6" s="183" t="str">
        <f>IF(J43="-","-",J43/'1. Základné ukazovatele'!N$17*100)</f>
        <v>-</v>
      </c>
      <c r="K6" s="183" t="str">
        <f>IF(K43="-","-",K43/'1. Základné ukazovatele'!O$17*100)</f>
        <v>-</v>
      </c>
      <c r="L6" s="183" t="str">
        <f>IF(L43="-","-",L43/'1. Základné ukazovatele'!P$17*100)</f>
        <v>-</v>
      </c>
      <c r="M6" s="183" t="str">
        <f>IF(M43="-","-",M43/'1. Základné ukazovatele'!Q$17*100)</f>
        <v>-</v>
      </c>
      <c r="N6" s="183" t="str">
        <f>IF(N43="-","-",N43/'1. Základné ukazovatele'!R$17*100)</f>
        <v>-</v>
      </c>
      <c r="O6" s="183" t="str">
        <f>IF(O43="-","-",O43/'1. Základné ukazovatele'!S$17*100)</f>
        <v>-</v>
      </c>
      <c r="P6" s="183" t="str">
        <f>IF(P43="-","-",P43/'1. Základné ukazovatele'!T$17*100)</f>
        <v>-</v>
      </c>
      <c r="Q6" s="183" t="str">
        <f>IF(Q43="-","-",Q43/'1. Základné ukazovatele'!U$17*100)</f>
        <v>-</v>
      </c>
      <c r="R6" s="183" t="str">
        <f>IF(R43="-","-",R43/'1. Základné ukazovatele'!V$17*100)</f>
        <v>-</v>
      </c>
      <c r="S6" s="183" t="str">
        <f>IF(S43="-","-",S43/'1. Základné ukazovatele'!W$17*100)</f>
        <v>-</v>
      </c>
      <c r="T6" s="183" t="str">
        <f>IF(T43="-","-",T43/'1. Základné ukazovatele'!X$17*100)</f>
        <v>-</v>
      </c>
      <c r="U6" s="183" t="str">
        <f>IF(U43="-","-",U43/'1. Základné ukazovatele'!Y$17*100)</f>
        <v>-</v>
      </c>
      <c r="V6" s="183" t="str">
        <f>IF(V43="-","-",V43/'1. Základné ukazovatele'!Z$17*100)</f>
        <v>-</v>
      </c>
      <c r="W6" s="183" t="str">
        <f>IF(W43="-","-",W43/'1. Základné ukazovatele'!AA$17*100)</f>
        <v>-</v>
      </c>
      <c r="X6" s="183" t="str">
        <f>IF(X43="-","-",X43/'1. Základné ukazovatele'!AB$17*100)</f>
        <v>-</v>
      </c>
      <c r="Y6" s="183" t="str">
        <f>IF(Y43="-","-",Y43/'1. Základné ukazovatele'!AC$17*100)</f>
        <v>-</v>
      </c>
      <c r="Z6" s="183" t="str">
        <f>IF(Z43="-","-",Z43/'1. Základné ukazovatele'!AD$17*100)</f>
        <v>-</v>
      </c>
      <c r="AA6" s="183" t="str">
        <f>IF(AA43="-","-",AA43/'1. Základné ukazovatele'!AE$17*100)</f>
        <v>-</v>
      </c>
      <c r="AB6" s="183" t="str">
        <f>IF(AB43="-","-",AB43/'1. Základné ukazovatele'!AF$17*100)</f>
        <v>-</v>
      </c>
      <c r="AC6" s="183" t="str">
        <f>IF(AC43="-","-",AC43/'1. Základné ukazovatele'!AG$17*100)</f>
        <v>-</v>
      </c>
      <c r="AD6" s="183" t="str">
        <f>IF(AD43="-","-",AD43/'1. Základné ukazovatele'!AH$17*100)</f>
        <v>-</v>
      </c>
      <c r="AE6" s="183" t="str">
        <f>IF(AE43="-","-",AE43/'1. Základné ukazovatele'!AI$17*100)</f>
        <v>-</v>
      </c>
      <c r="AF6" s="344" t="str">
        <f>IF(AF43="-","-",AF43/'1. Základné ukazovatele'!AJ$17*100)</f>
        <v>-</v>
      </c>
      <c r="AG6" s="344" t="str">
        <f>IF(AG43="-","-",AG43/'1. Základné ukazovatele'!AK$17*100)</f>
        <v>-</v>
      </c>
      <c r="AH6" s="344" t="str">
        <f>IF(AH43="-","-",AH43/'1. Základné ukazovatele'!AL$17*100)</f>
        <v>-</v>
      </c>
      <c r="AI6" s="344" t="str">
        <f>IF(AI43="-","-",AI43/'1. Základné ukazovatele'!AM$17*100)</f>
        <v>-</v>
      </c>
    </row>
    <row r="7" spans="1:35" ht="14.65" customHeight="1">
      <c r="A7" s="182" t="str">
        <f t="shared" si="0"/>
        <v xml:space="preserve"> - záchrana bánk</v>
      </c>
      <c r="B7" s="182" t="str">
        <f t="shared" si="0"/>
        <v xml:space="preserve"> - costs of bank bailout </v>
      </c>
      <c r="C7" s="183" t="str">
        <f>IF(C44="-","-",C44/'1. Základné ukazovatele'!G$17*100)</f>
        <v>-</v>
      </c>
      <c r="D7" s="183" t="str">
        <f>IF(D44="-","-",D44/'1. Základné ukazovatele'!H$17*100)</f>
        <v>-</v>
      </c>
      <c r="E7" s="183" t="str">
        <f>IF(E44="-","-",E44/'1. Základné ukazovatele'!I$17*100)</f>
        <v>-</v>
      </c>
      <c r="F7" s="183" t="str">
        <f>IF(F44="-","-",F44/'1. Základné ukazovatele'!J$17*100)</f>
        <v>-</v>
      </c>
      <c r="G7" s="183">
        <f>IF(G44="-","-",G44/'1. Základné ukazovatele'!K$17*100)</f>
        <v>-4.7127655218303728</v>
      </c>
      <c r="H7" s="183">
        <f>IF(H44="-","-",H44/'1. Základné ukazovatele'!L$17*100)</f>
        <v>-6.9348014627647698</v>
      </c>
      <c r="I7" s="183" t="str">
        <f>IF(I44="-","-",I44/'1. Základné ukazovatele'!M$17*100)</f>
        <v>-</v>
      </c>
      <c r="J7" s="183" t="str">
        <f>IF(J44="-","-",J44/'1. Základné ukazovatele'!N$17*100)</f>
        <v>-</v>
      </c>
      <c r="K7" s="183" t="str">
        <f>IF(K44="-","-",K44/'1. Základné ukazovatele'!O$17*100)</f>
        <v>-</v>
      </c>
      <c r="L7" s="183" t="str">
        <f>IF(L44="-","-",L44/'1. Základné ukazovatele'!P$17*100)</f>
        <v>-</v>
      </c>
      <c r="M7" s="183" t="str">
        <f>IF(M44="-","-",M44/'1. Základné ukazovatele'!Q$17*100)</f>
        <v>-</v>
      </c>
      <c r="N7" s="183" t="str">
        <f>IF(N44="-","-",N44/'1. Základné ukazovatele'!R$17*100)</f>
        <v>-</v>
      </c>
      <c r="O7" s="183" t="str">
        <f>IF(O44="-","-",O44/'1. Základné ukazovatele'!S$17*100)</f>
        <v>-</v>
      </c>
      <c r="P7" s="183" t="str">
        <f>IF(P44="-","-",P44/'1. Základné ukazovatele'!T$17*100)</f>
        <v>-</v>
      </c>
      <c r="Q7" s="183" t="str">
        <f>IF(Q44="-","-",Q44/'1. Základné ukazovatele'!U$17*100)</f>
        <v>-</v>
      </c>
      <c r="R7" s="183" t="str">
        <f>IF(R44="-","-",R44/'1. Základné ukazovatele'!V$17*100)</f>
        <v>-</v>
      </c>
      <c r="S7" s="183" t="str">
        <f>IF(S44="-","-",S44/'1. Základné ukazovatele'!W$17*100)</f>
        <v>-</v>
      </c>
      <c r="T7" s="183" t="str">
        <f>IF(T44="-","-",T44/'1. Základné ukazovatele'!X$17*100)</f>
        <v>-</v>
      </c>
      <c r="U7" s="183" t="str">
        <f>IF(U44="-","-",U44/'1. Základné ukazovatele'!Y$17*100)</f>
        <v>-</v>
      </c>
      <c r="V7" s="183" t="str">
        <f>IF(V44="-","-",V44/'1. Základné ukazovatele'!Z$17*100)</f>
        <v>-</v>
      </c>
      <c r="W7" s="183" t="str">
        <f>IF(W44="-","-",W44/'1. Základné ukazovatele'!AA$17*100)</f>
        <v>-</v>
      </c>
      <c r="X7" s="183" t="str">
        <f>IF(X44="-","-",X44/'1. Základné ukazovatele'!AB$17*100)</f>
        <v>-</v>
      </c>
      <c r="Y7" s="183" t="str">
        <f>IF(Y44="-","-",Y44/'1. Základné ukazovatele'!AC$17*100)</f>
        <v>-</v>
      </c>
      <c r="Z7" s="183" t="str">
        <f>IF(Z44="-","-",Z44/'1. Základné ukazovatele'!AD$17*100)</f>
        <v>-</v>
      </c>
      <c r="AA7" s="183" t="str">
        <f>IF(AA44="-","-",AA44/'1. Základné ukazovatele'!AE$17*100)</f>
        <v>-</v>
      </c>
      <c r="AB7" s="183" t="str">
        <f>IF(AB44="-","-",AB44/'1. Základné ukazovatele'!AF$17*100)</f>
        <v>-</v>
      </c>
      <c r="AC7" s="183" t="str">
        <f>IF(AC44="-","-",AC44/'1. Základné ukazovatele'!AG$17*100)</f>
        <v>-</v>
      </c>
      <c r="AD7" s="183" t="str">
        <f>IF(AD44="-","-",AD44/'1. Základné ukazovatele'!AH$17*100)</f>
        <v>-</v>
      </c>
      <c r="AE7" s="183" t="str">
        <f>IF(AE44="-","-",AE44/'1. Základné ukazovatele'!AI$17*100)</f>
        <v>-</v>
      </c>
      <c r="AF7" s="344" t="str">
        <f>IF(AF44="-","-",AF44/'1. Základné ukazovatele'!AJ$17*100)</f>
        <v>-</v>
      </c>
      <c r="AG7" s="344" t="str">
        <f>IF(AG44="-","-",AG44/'1. Základné ukazovatele'!AK$17*100)</f>
        <v>-</v>
      </c>
      <c r="AH7" s="344" t="str">
        <f>IF(AH44="-","-",AH44/'1. Základné ukazovatele'!AL$17*100)</f>
        <v>-</v>
      </c>
      <c r="AI7" s="344" t="str">
        <f>IF(AI44="-","-",AI44/'1. Základné ukazovatele'!AM$17*100)</f>
        <v>-</v>
      </c>
    </row>
    <row r="8" spans="1:35" ht="14.65" customHeight="1">
      <c r="A8" s="182" t="str">
        <f t="shared" si="0"/>
        <v xml:space="preserve"> - náklady spojené so suchom/povodňami</v>
      </c>
      <c r="B8" s="182" t="str">
        <f t="shared" si="0"/>
        <v xml:space="preserve"> - costs of natural disasters (drought/floods)</v>
      </c>
      <c r="C8" s="183" t="str">
        <f>IF(C45="-","-",C45/'1. Základné ukazovatele'!G$17*100)</f>
        <v>-</v>
      </c>
      <c r="D8" s="183" t="str">
        <f>IF(D45="-","-",D45/'1. Základné ukazovatele'!H$17*100)</f>
        <v>-</v>
      </c>
      <c r="E8" s="183" t="str">
        <f>IF(E45="-","-",E45/'1. Základné ukazovatele'!I$17*100)</f>
        <v>-</v>
      </c>
      <c r="F8" s="183" t="str">
        <f>IF(F45="-","-",F45/'1. Základné ukazovatele'!J$17*100)</f>
        <v>-</v>
      </c>
      <c r="G8" s="183" t="str">
        <f>IF(G45="-","-",G45/'1. Základné ukazovatele'!K$17*100)</f>
        <v>-</v>
      </c>
      <c r="H8" s="183">
        <f>IF(H45="-","-",H45/'1. Základné ukazovatele'!L$17*100)</f>
        <v>-0.78649535509598278</v>
      </c>
      <c r="I8" s="183" t="str">
        <f>IF(I45="-","-",I45/'1. Základné ukazovatele'!M$17*100)</f>
        <v>-</v>
      </c>
      <c r="J8" s="183" t="str">
        <f>IF(J45="-","-",J45/'1. Základné ukazovatele'!N$17*100)</f>
        <v>-</v>
      </c>
      <c r="K8" s="183" t="str">
        <f>IF(K45="-","-",K45/'1. Základné ukazovatele'!O$17*100)</f>
        <v>-</v>
      </c>
      <c r="L8" s="183" t="str">
        <f>IF(L45="-","-",L45/'1. Základné ukazovatele'!P$17*100)</f>
        <v>-</v>
      </c>
      <c r="M8" s="183" t="str">
        <f>IF(M45="-","-",M45/'1. Základné ukazovatele'!Q$17*100)</f>
        <v>-</v>
      </c>
      <c r="N8" s="183" t="str">
        <f>IF(N45="-","-",N45/'1. Základné ukazovatele'!R$17*100)</f>
        <v>-</v>
      </c>
      <c r="O8" s="183" t="str">
        <f>IF(O45="-","-",O45/'1. Základné ukazovatele'!S$17*100)</f>
        <v>-</v>
      </c>
      <c r="P8" s="183" t="str">
        <f>IF(P45="-","-",P45/'1. Základné ukazovatele'!T$17*100)</f>
        <v>-</v>
      </c>
      <c r="Q8" s="183" t="str">
        <f>IF(Q45="-","-",Q45/'1. Základné ukazovatele'!U$17*100)</f>
        <v>-</v>
      </c>
      <c r="R8" s="183">
        <f>IF(R45="-","-",R45/'1. Základné ukazovatele'!V$17*100)</f>
        <v>-0.16383734414718007</v>
      </c>
      <c r="S8" s="183" t="str">
        <f>IF(S45="-","-",S45/'1. Základné ukazovatele'!W$17*100)</f>
        <v>-</v>
      </c>
      <c r="T8" s="183" t="str">
        <f>IF(T45="-","-",T45/'1. Základné ukazovatele'!X$17*100)</f>
        <v>-</v>
      </c>
      <c r="U8" s="183" t="str">
        <f>IF(U45="-","-",U45/'1. Základné ukazovatele'!Y$17*100)</f>
        <v>-</v>
      </c>
      <c r="V8" s="183" t="str">
        <f>IF(V45="-","-",V45/'1. Základné ukazovatele'!Z$17*100)</f>
        <v>-</v>
      </c>
      <c r="W8" s="183" t="str">
        <f>IF(W45="-","-",W45/'1. Základné ukazovatele'!AA$17*100)</f>
        <v>-</v>
      </c>
      <c r="X8" s="183" t="str">
        <f>IF(X45="-","-",X45/'1. Základné ukazovatele'!AB$17*100)</f>
        <v>-</v>
      </c>
      <c r="Y8" s="183" t="str">
        <f>IF(Y45="-","-",Y45/'1. Základné ukazovatele'!AC$17*100)</f>
        <v>-</v>
      </c>
      <c r="Z8" s="183" t="str">
        <f>IF(Z45="-","-",Z45/'1. Základné ukazovatele'!AD$17*100)</f>
        <v>-</v>
      </c>
      <c r="AA8" s="183" t="str">
        <f>IF(AA45="-","-",AA45/'1. Základné ukazovatele'!AE$17*100)</f>
        <v>-</v>
      </c>
      <c r="AB8" s="183" t="str">
        <f>IF(AB45="-","-",AB45/'1. Základné ukazovatele'!AF$17*100)</f>
        <v>-</v>
      </c>
      <c r="AC8" s="183" t="str">
        <f>IF(AC45="-","-",AC45/'1. Základné ukazovatele'!AG$17*100)</f>
        <v>-</v>
      </c>
      <c r="AD8" s="183" t="str">
        <f>IF(AD45="-","-",AD45/'1. Základné ukazovatele'!AH$17*100)</f>
        <v>-</v>
      </c>
      <c r="AE8" s="183" t="str">
        <f>IF(AE45="-","-",AE45/'1. Základné ukazovatele'!AI$17*100)</f>
        <v>-</v>
      </c>
      <c r="AF8" s="344" t="str">
        <f>IF(AF45="-","-",AF45/'1. Základné ukazovatele'!AJ$17*100)</f>
        <v>-</v>
      </c>
      <c r="AG8" s="344" t="str">
        <f>IF(AG45="-","-",AG45/'1. Základné ukazovatele'!AK$17*100)</f>
        <v>-</v>
      </c>
      <c r="AH8" s="344" t="str">
        <f>IF(AH45="-","-",AH45/'1. Základné ukazovatele'!AL$17*100)</f>
        <v>-</v>
      </c>
      <c r="AI8" s="344" t="str">
        <f>IF(AI45="-","-",AI45/'1. Základné ukazovatele'!AM$17*100)</f>
        <v>-</v>
      </c>
    </row>
    <row r="9" spans="1:35" ht="14.65" customHeight="1">
      <c r="A9" s="182" t="str">
        <f t="shared" si="0"/>
        <v xml:space="preserve"> - daňová amnestia</v>
      </c>
      <c r="B9" s="182" t="str">
        <f t="shared" si="0"/>
        <v xml:space="preserve"> -  tax amnesty</v>
      </c>
      <c r="C9" s="183" t="str">
        <f>IF(C46="-","-",C46/'1. Základné ukazovatele'!G$17*100)</f>
        <v>-</v>
      </c>
      <c r="D9" s="183" t="str">
        <f>IF(D46="-","-",D46/'1. Základné ukazovatele'!H$17*100)</f>
        <v>-</v>
      </c>
      <c r="E9" s="183" t="str">
        <f>IF(E46="-","-",E46/'1. Základné ukazovatele'!I$17*100)</f>
        <v>-</v>
      </c>
      <c r="F9" s="183" t="str">
        <f>IF(F46="-","-",F46/'1. Základné ukazovatele'!J$17*100)</f>
        <v>-</v>
      </c>
      <c r="G9" s="183" t="str">
        <f>IF(G46="-","-",G46/'1. Základné ukazovatele'!K$17*100)</f>
        <v>-</v>
      </c>
      <c r="H9" s="183" t="str">
        <f>IF(H46="-","-",H46/'1. Základné ukazovatele'!L$17*100)</f>
        <v>-</v>
      </c>
      <c r="I9" s="183" t="str">
        <f>IF(I46="-","-",I46/'1. Základné ukazovatele'!M$17*100)</f>
        <v>-</v>
      </c>
      <c r="J9" s="183">
        <f>IF(J46="-","-",J46/'1. Základné ukazovatele'!N$17*100)</f>
        <v>0.61843478014663378</v>
      </c>
      <c r="K9" s="183" t="str">
        <f>IF(K46="-","-",K46/'1. Základné ukazovatele'!O$17*100)</f>
        <v>-</v>
      </c>
      <c r="L9" s="183" t="str">
        <f>IF(L46="-","-",L46/'1. Základné ukazovatele'!P$17*100)</f>
        <v>-</v>
      </c>
      <c r="M9" s="183">
        <f>IF(M46="-","-",M46/'1. Základné ukazovatele'!Q$17*100)</f>
        <v>0.20302246270422417</v>
      </c>
      <c r="N9" s="183" t="str">
        <f>IF(N46="-","-",N46/'1. Základné ukazovatele'!R$17*100)</f>
        <v>-</v>
      </c>
      <c r="O9" s="183" t="str">
        <f>IF(O46="-","-",O46/'1. Základné ukazovatele'!S$17*100)</f>
        <v>-</v>
      </c>
      <c r="P9" s="183" t="str">
        <f>IF(P46="-","-",P46/'1. Základné ukazovatele'!T$17*100)</f>
        <v>-</v>
      </c>
      <c r="Q9" s="183" t="str">
        <f>IF(Q46="-","-",Q46/'1. Základné ukazovatele'!U$17*100)</f>
        <v>-</v>
      </c>
      <c r="R9" s="183" t="str">
        <f>IF(R46="-","-",R46/'1. Základné ukazovatele'!V$17*100)</f>
        <v>-</v>
      </c>
      <c r="S9" s="183" t="str">
        <f>IF(S46="-","-",S46/'1. Základné ukazovatele'!W$17*100)</f>
        <v>-</v>
      </c>
      <c r="T9" s="183" t="str">
        <f>IF(T46="-","-",T46/'1. Základné ukazovatele'!X$17*100)</f>
        <v>-</v>
      </c>
      <c r="U9" s="183" t="str">
        <f>IF(U46="-","-",U46/'1. Základné ukazovatele'!Y$17*100)</f>
        <v>-</v>
      </c>
      <c r="V9" s="183" t="str">
        <f>IF(V46="-","-",V46/'1. Základné ukazovatele'!Z$17*100)</f>
        <v>-</v>
      </c>
      <c r="W9" s="183" t="str">
        <f>IF(W46="-","-",W46/'1. Základné ukazovatele'!AA$17*100)</f>
        <v>-</v>
      </c>
      <c r="X9" s="183" t="str">
        <f>IF(X46="-","-",X46/'1. Základné ukazovatele'!AB$17*100)</f>
        <v>-</v>
      </c>
      <c r="Y9" s="183" t="str">
        <f>IF(Y46="-","-",Y46/'1. Základné ukazovatele'!AC$17*100)</f>
        <v>-</v>
      </c>
      <c r="Z9" s="183" t="str">
        <f>IF(Z46="-","-",Z46/'1. Základné ukazovatele'!AD$17*100)</f>
        <v>-</v>
      </c>
      <c r="AA9" s="183" t="str">
        <f>IF(AA46="-","-",AA46/'1. Základné ukazovatele'!AE$17*100)</f>
        <v>-</v>
      </c>
      <c r="AB9" s="183" t="str">
        <f>IF(AB46="-","-",AB46/'1. Základné ukazovatele'!AF$17*100)</f>
        <v>-</v>
      </c>
      <c r="AC9" s="183" t="str">
        <f>IF(AC46="-","-",AC46/'1. Základné ukazovatele'!AG$17*100)</f>
        <v>-</v>
      </c>
      <c r="AD9" s="183" t="str">
        <f>IF(AD46="-","-",AD46/'1. Základné ukazovatele'!AH$17*100)</f>
        <v>-</v>
      </c>
      <c r="AE9" s="183" t="str">
        <f>IF(AE46="-","-",AE46/'1. Základné ukazovatele'!AI$17*100)</f>
        <v>-</v>
      </c>
      <c r="AF9" s="344" t="str">
        <f>IF(AF46="-","-",AF46/'1. Základné ukazovatele'!AJ$17*100)</f>
        <v>-</v>
      </c>
      <c r="AG9" s="344" t="str">
        <f>IF(AG46="-","-",AG46/'1. Základné ukazovatele'!AK$17*100)</f>
        <v>-</v>
      </c>
      <c r="AH9" s="344" t="str">
        <f>IF(AH46="-","-",AH46/'1. Základné ukazovatele'!AL$17*100)</f>
        <v>-</v>
      </c>
      <c r="AI9" s="344" t="str">
        <f>IF(AI46="-","-",AI46/'1. Základné ukazovatele'!AM$17*100)</f>
        <v>-</v>
      </c>
    </row>
    <row r="10" spans="1:35" ht="14.65" customHeight="1">
      <c r="A10" s="182" t="str">
        <f t="shared" si="0"/>
        <v xml:space="preserve"> - odpustenie dlhov a splácanie zahraničného dlhu prostredníctvom tovaru</v>
      </c>
      <c r="B10" s="182" t="str">
        <f t="shared" si="0"/>
        <v>- debt remissions and foreign debt repayment via goods</v>
      </c>
      <c r="C10" s="183" t="str">
        <f>IF(C47="-","-",C47/'1. Základné ukazovatele'!G$17*100)</f>
        <v>-</v>
      </c>
      <c r="D10" s="183" t="str">
        <f>IF(D47="-","-",D47/'1. Základné ukazovatele'!H$17*100)</f>
        <v>-</v>
      </c>
      <c r="E10" s="183" t="str">
        <f>IF(E47="-","-",E47/'1. Základné ukazovatele'!I$17*100)</f>
        <v>-</v>
      </c>
      <c r="F10" s="183" t="str">
        <f>IF(F47="-","-",F47/'1. Základné ukazovatele'!J$17*100)</f>
        <v>-</v>
      </c>
      <c r="G10" s="183" t="str">
        <f>IF(G47="-","-",G47/'1. Základné ukazovatele'!K$17*100)</f>
        <v>-</v>
      </c>
      <c r="H10" s="183" t="str">
        <f>IF(H47="-","-",H47/'1. Základné ukazovatele'!L$17*100)</f>
        <v>-</v>
      </c>
      <c r="I10" s="183" t="str">
        <f>IF(I47="-","-",I47/'1. Základné ukazovatele'!M$17*100)</f>
        <v>-</v>
      </c>
      <c r="J10" s="183">
        <f>IF(J47="-","-",J47/'1. Základné ukazovatele'!N$17*100)</f>
        <v>-3.0110188857161329</v>
      </c>
      <c r="K10" s="183">
        <f>IF(K47="-","-",K47/'1. Základné ukazovatele'!O$17*100)</f>
        <v>-0.58403093159025676</v>
      </c>
      <c r="L10" s="183" t="str">
        <f>IF(L47="-","-",L47/'1. Základné ukazovatele'!P$17*100)</f>
        <v>-</v>
      </c>
      <c r="M10" s="183">
        <f>IF(M47="-","-",M47/'1. Základné ukazovatele'!Q$17*100)</f>
        <v>-1.1982566555533034</v>
      </c>
      <c r="N10" s="183">
        <f>IF(N47="-","-",N47/'1. Základné ukazovatele'!R$17*100)</f>
        <v>-0.13490963618125276</v>
      </c>
      <c r="O10" s="183" t="str">
        <f>IF(O47="-","-",O47/'1. Základné ukazovatele'!S$17*100)</f>
        <v>-</v>
      </c>
      <c r="P10" s="183">
        <f>IF(P47="-","-",P47/'1. Základné ukazovatele'!T$17*100)</f>
        <v>-0.35840862735492784</v>
      </c>
      <c r="Q10" s="183" t="str">
        <f>IF(Q47="-","-",Q47/'1. Základné ukazovatele'!U$17*100)</f>
        <v>-</v>
      </c>
      <c r="R10" s="183" t="str">
        <f>IF(R47="-","-",R47/'1. Základné ukazovatele'!V$17*100)</f>
        <v>-</v>
      </c>
      <c r="S10" s="183" t="str">
        <f>IF(S47="-","-",S47/'1. Základné ukazovatele'!W$17*100)</f>
        <v>-</v>
      </c>
      <c r="T10" s="183" t="str">
        <f>IF(T47="-","-",T47/'1. Základné ukazovatele'!X$17*100)</f>
        <v>-</v>
      </c>
      <c r="U10" s="183" t="str">
        <f>IF(U47="-","-",U47/'1. Základné ukazovatele'!Y$17*100)</f>
        <v>-</v>
      </c>
      <c r="V10" s="183" t="str">
        <f>IF(V47="-","-",V47/'1. Základné ukazovatele'!Z$17*100)</f>
        <v>-</v>
      </c>
      <c r="W10" s="183" t="str">
        <f>IF(W47="-","-",W47/'1. Základné ukazovatele'!AA$17*100)</f>
        <v>-</v>
      </c>
      <c r="X10" s="183" t="str">
        <f>IF(X47="-","-",X47/'1. Základné ukazovatele'!AB$17*100)</f>
        <v>-</v>
      </c>
      <c r="Y10" s="183" t="str">
        <f>IF(Y47="-","-",Y47/'1. Základné ukazovatele'!AC$17*100)</f>
        <v>-</v>
      </c>
      <c r="Z10" s="183" t="str">
        <f>IF(Z47="-","-",Z47/'1. Základné ukazovatele'!AD$17*100)</f>
        <v>-</v>
      </c>
      <c r="AA10" s="183" t="str">
        <f>IF(AA47="-","-",AA47/'1. Základné ukazovatele'!AE$17*100)</f>
        <v>-</v>
      </c>
      <c r="AB10" s="183" t="str">
        <f>IF(AB47="-","-",AB47/'1. Základné ukazovatele'!AF$17*100)</f>
        <v>-</v>
      </c>
      <c r="AC10" s="183" t="str">
        <f>IF(AC47="-","-",AC47/'1. Základné ukazovatele'!AG$17*100)</f>
        <v>-</v>
      </c>
      <c r="AD10" s="183" t="str">
        <f>IF(AD47="-","-",AD47/'1. Základné ukazovatele'!AH$17*100)</f>
        <v>-</v>
      </c>
      <c r="AE10" s="183" t="str">
        <f>IF(AE47="-","-",AE47/'1. Základné ukazovatele'!AI$17*100)</f>
        <v>-</v>
      </c>
      <c r="AF10" s="344" t="str">
        <f>IF(AF47="-","-",AF47/'1. Základné ukazovatele'!AJ$17*100)</f>
        <v>-</v>
      </c>
      <c r="AG10" s="344" t="str">
        <f>IF(AG47="-","-",AG47/'1. Základné ukazovatele'!AK$17*100)</f>
        <v>-</v>
      </c>
      <c r="AH10" s="344" t="str">
        <f>IF(AH47="-","-",AH47/'1. Základné ukazovatele'!AL$17*100)</f>
        <v>-</v>
      </c>
      <c r="AI10" s="344" t="str">
        <f>IF(AI47="-","-",AI47/'1. Základné ukazovatele'!AM$17*100)</f>
        <v>-</v>
      </c>
    </row>
    <row r="11" spans="1:35" ht="14.65" customHeight="1">
      <c r="A11" s="182" t="str">
        <f t="shared" si="0"/>
        <v xml:space="preserve"> - prevzatie vysokorizikovej záruky Fondu národného majetku</v>
      </c>
      <c r="B11" s="182" t="str">
        <f t="shared" si="0"/>
        <v xml:space="preserve"> - assumption of high-risk guarantee of National Property Fund</v>
      </c>
      <c r="C11" s="183" t="str">
        <f>IF(C48="-","-",C48/'1. Základné ukazovatele'!G$17*100)</f>
        <v>-</v>
      </c>
      <c r="D11" s="183" t="str">
        <f>IF(D48="-","-",D48/'1. Základné ukazovatele'!H$17*100)</f>
        <v>-</v>
      </c>
      <c r="E11" s="183" t="str">
        <f>IF(E48="-","-",E48/'1. Základné ukazovatele'!I$17*100)</f>
        <v>-</v>
      </c>
      <c r="F11" s="183" t="str">
        <f>IF(F48="-","-",F48/'1. Základné ukazovatele'!J$17*100)</f>
        <v>-</v>
      </c>
      <c r="G11" s="183" t="str">
        <f>IF(G48="-","-",G48/'1. Základné ukazovatele'!K$17*100)</f>
        <v>-</v>
      </c>
      <c r="H11" s="183" t="str">
        <f>IF(H48="-","-",H48/'1. Základné ukazovatele'!L$17*100)</f>
        <v>-</v>
      </c>
      <c r="I11" s="183" t="str">
        <f>IF(I48="-","-",I48/'1. Základné ukazovatele'!M$17*100)</f>
        <v>-</v>
      </c>
      <c r="J11" s="183" t="str">
        <f>IF(J48="-","-",J48/'1. Základné ukazovatele'!N$17*100)</f>
        <v>-</v>
      </c>
      <c r="K11" s="183" t="str">
        <f>IF(K48="-","-",K48/'1. Základné ukazovatele'!O$17*100)</f>
        <v>-</v>
      </c>
      <c r="L11" s="183" t="str">
        <f>IF(L48="-","-",L48/'1. Základné ukazovatele'!P$17*100)</f>
        <v>-</v>
      </c>
      <c r="M11" s="183" t="str">
        <f>IF(M48="-","-",M48/'1. Základné ukazovatele'!Q$17*100)</f>
        <v>-</v>
      </c>
      <c r="N11" s="183">
        <f>IF(N48="-","-",N48/'1. Základné ukazovatele'!R$17*100)</f>
        <v>-7.6443296712236791E-2</v>
      </c>
      <c r="O11" s="183" t="str">
        <f>IF(O48="-","-",O48/'1. Základné ukazovatele'!S$17*100)</f>
        <v>-</v>
      </c>
      <c r="P11" s="183">
        <f>IF(P48="-","-",P48/'1. Základné ukazovatele'!T$17*100)</f>
        <v>0</v>
      </c>
      <c r="Q11" s="183" t="str">
        <f>IF(Q48="-","-",Q48/'1. Základné ukazovatele'!U$17*100)</f>
        <v>-</v>
      </c>
      <c r="R11" s="183" t="str">
        <f>IF(R48="-","-",R48/'1. Základné ukazovatele'!V$17*100)</f>
        <v>-</v>
      </c>
      <c r="S11" s="183" t="str">
        <f>IF(S48="-","-",S48/'1. Základné ukazovatele'!W$17*100)</f>
        <v>-</v>
      </c>
      <c r="T11" s="183" t="str">
        <f>IF(T48="-","-",T48/'1. Základné ukazovatele'!X$17*100)</f>
        <v>-</v>
      </c>
      <c r="U11" s="183" t="str">
        <f>IF(U48="-","-",U48/'1. Základné ukazovatele'!Y$17*100)</f>
        <v>-</v>
      </c>
      <c r="V11" s="183" t="str">
        <f>IF(V48="-","-",V48/'1. Základné ukazovatele'!Z$17*100)</f>
        <v>-</v>
      </c>
      <c r="W11" s="183" t="str">
        <f>IF(W48="-","-",W48/'1. Základné ukazovatele'!AA$17*100)</f>
        <v>-</v>
      </c>
      <c r="X11" s="183" t="str">
        <f>IF(X48="-","-",X48/'1. Základné ukazovatele'!AB$17*100)</f>
        <v>-</v>
      </c>
      <c r="Y11" s="183" t="str">
        <f>IF(Y48="-","-",Y48/'1. Základné ukazovatele'!AC$17*100)</f>
        <v>-</v>
      </c>
      <c r="Z11" s="183" t="str">
        <f>IF(Z48="-","-",Z48/'1. Základné ukazovatele'!AD$17*100)</f>
        <v>-</v>
      </c>
      <c r="AA11" s="183" t="str">
        <f>IF(AA48="-","-",AA48/'1. Základné ukazovatele'!AE$17*100)</f>
        <v>-</v>
      </c>
      <c r="AB11" s="183" t="str">
        <f>IF(AB48="-","-",AB48/'1. Základné ukazovatele'!AF$17*100)</f>
        <v>-</v>
      </c>
      <c r="AC11" s="183" t="str">
        <f>IF(AC48="-","-",AC48/'1. Základné ukazovatele'!AG$17*100)</f>
        <v>-</v>
      </c>
      <c r="AD11" s="183" t="str">
        <f>IF(AD48="-","-",AD48/'1. Základné ukazovatele'!AH$17*100)</f>
        <v>-</v>
      </c>
      <c r="AE11" s="183" t="str">
        <f>IF(AE48="-","-",AE48/'1. Základné ukazovatele'!AI$17*100)</f>
        <v>-</v>
      </c>
      <c r="AF11" s="344" t="str">
        <f>IF(AF48="-","-",AF48/'1. Základné ukazovatele'!AJ$17*100)</f>
        <v>-</v>
      </c>
      <c r="AG11" s="344" t="str">
        <f>IF(AG48="-","-",AG48/'1. Základné ukazovatele'!AK$17*100)</f>
        <v>-</v>
      </c>
      <c r="AH11" s="344" t="str">
        <f>IF(AH48="-","-",AH48/'1. Základné ukazovatele'!AL$17*100)</f>
        <v>-</v>
      </c>
      <c r="AI11" s="344" t="str">
        <f>IF(AI48="-","-",AI48/'1. Základné ukazovatele'!AM$17*100)</f>
        <v>-</v>
      </c>
    </row>
    <row r="12" spans="1:35" ht="14.65" customHeight="1">
      <c r="A12" s="182" t="str">
        <f t="shared" si="0"/>
        <v xml:space="preserve"> - príjem DPH z PPP projektu</v>
      </c>
      <c r="B12" s="182" t="str">
        <f t="shared" si="0"/>
        <v xml:space="preserve"> - VAT revenue from a PPP project</v>
      </c>
      <c r="C12" s="183" t="str">
        <f>IF(C49="-","-",C49/'1. Základné ukazovatele'!G$17*100)</f>
        <v>-</v>
      </c>
      <c r="D12" s="183" t="str">
        <f>IF(D49="-","-",D49/'1. Základné ukazovatele'!H$17*100)</f>
        <v>-</v>
      </c>
      <c r="E12" s="183" t="str">
        <f>IF(E49="-","-",E49/'1. Základné ukazovatele'!I$17*100)</f>
        <v>-</v>
      </c>
      <c r="F12" s="183" t="str">
        <f>IF(F49="-","-",F49/'1. Základné ukazovatele'!J$17*100)</f>
        <v>-</v>
      </c>
      <c r="G12" s="183" t="str">
        <f>IF(G49="-","-",G49/'1. Základné ukazovatele'!K$17*100)</f>
        <v>-</v>
      </c>
      <c r="H12" s="183" t="str">
        <f>IF(H49="-","-",H49/'1. Základné ukazovatele'!L$17*100)</f>
        <v>-</v>
      </c>
      <c r="I12" s="183" t="str">
        <f>IF(I49="-","-",I49/'1. Základné ukazovatele'!M$17*100)</f>
        <v>-</v>
      </c>
      <c r="J12" s="183" t="str">
        <f>IF(J49="-","-",J49/'1. Základné ukazovatele'!N$17*100)</f>
        <v>-</v>
      </c>
      <c r="K12" s="183" t="str">
        <f>IF(K49="-","-",K49/'1. Základné ukazovatele'!O$17*100)</f>
        <v>-</v>
      </c>
      <c r="L12" s="183" t="str">
        <f>IF(L49="-","-",L49/'1. Základné ukazovatele'!P$17*100)</f>
        <v>-</v>
      </c>
      <c r="M12" s="183" t="str">
        <f>IF(M49="-","-",M49/'1. Základné ukazovatele'!Q$17*100)</f>
        <v>-</v>
      </c>
      <c r="N12" s="183" t="str">
        <f>IF(N49="-","-",N49/'1. Základné ukazovatele'!R$17*100)</f>
        <v>-</v>
      </c>
      <c r="O12" s="183" t="str">
        <f>IF(O49="-","-",O49/'1. Základné ukazovatele'!S$17*100)</f>
        <v>-</v>
      </c>
      <c r="P12" s="183" t="str">
        <f>IF(P49="-","-",P49/'1. Základné ukazovatele'!T$17*100)</f>
        <v>-</v>
      </c>
      <c r="Q12" s="183" t="str">
        <f>IF(Q49="-","-",Q49/'1. Základné ukazovatele'!U$17*100)</f>
        <v>-</v>
      </c>
      <c r="R12" s="183" t="str">
        <f>IF(R49="-","-",R49/'1. Základné ukazovatele'!V$17*100)</f>
        <v>-</v>
      </c>
      <c r="S12" s="183">
        <f>IF(S49="-","-",S49/'1. Základné ukazovatele'!W$17*100)</f>
        <v>0.2424126930943257</v>
      </c>
      <c r="T12" s="183" t="str">
        <f>IF(T49="-","-",T49/'1. Základné ukazovatele'!X$17*100)</f>
        <v>-</v>
      </c>
      <c r="U12" s="183" t="str">
        <f>IF(U49="-","-",U49/'1. Základné ukazovatele'!Y$17*100)</f>
        <v>-</v>
      </c>
      <c r="V12" s="183" t="str">
        <f>IF(V49="-","-",V49/'1. Základné ukazovatele'!Z$17*100)</f>
        <v>-</v>
      </c>
      <c r="W12" s="183" t="str">
        <f>IF(W49="-","-",W49/'1. Základné ukazovatele'!AA$17*100)</f>
        <v>-</v>
      </c>
      <c r="X12" s="183" t="str">
        <f>IF(X49="-","-",X49/'1. Základné ukazovatele'!AB$17*100)</f>
        <v>-</v>
      </c>
      <c r="Y12" s="183" t="str">
        <f>IF(Y49="-","-",Y49/'1. Základné ukazovatele'!AC$17*100)</f>
        <v>-</v>
      </c>
      <c r="Z12" s="183" t="str">
        <f>IF(Z49="-","-",Z49/'1. Základné ukazovatele'!AD$17*100)</f>
        <v>-</v>
      </c>
      <c r="AA12" s="183" t="str">
        <f>IF(AA49="-","-",AA49/'1. Základné ukazovatele'!AE$17*100)</f>
        <v>-</v>
      </c>
      <c r="AB12" s="183" t="str">
        <f>IF(AB49="-","-",AB49/'1. Základné ukazovatele'!AF$17*100)</f>
        <v>-</v>
      </c>
      <c r="AC12" s="183" t="str">
        <f>IF(AC49="-","-",AC49/'1. Základné ukazovatele'!AG$17*100)</f>
        <v>-</v>
      </c>
      <c r="AD12" s="183" t="str">
        <f>IF(AD49="-","-",AD49/'1. Základné ukazovatele'!AH$17*100)</f>
        <v>-</v>
      </c>
      <c r="AE12" s="183" t="str">
        <f>IF(AE49="-","-",AE49/'1. Základné ukazovatele'!AI$17*100)</f>
        <v>-</v>
      </c>
      <c r="AF12" s="344" t="str">
        <f>IF(AF49="-","-",AF49/'1. Základné ukazovatele'!AJ$17*100)</f>
        <v>-</v>
      </c>
      <c r="AG12" s="344" t="str">
        <f>IF(AG49="-","-",AG49/'1. Základné ukazovatele'!AK$17*100)</f>
        <v>-</v>
      </c>
      <c r="AH12" s="344" t="str">
        <f>IF(AH49="-","-",AH49/'1. Základné ukazovatele'!AL$17*100)</f>
        <v>-</v>
      </c>
      <c r="AI12" s="344" t="str">
        <f>IF(AI49="-","-",AI49/'1. Základné ukazovatele'!AM$17*100)</f>
        <v>-</v>
      </c>
    </row>
    <row r="13" spans="1:35" ht="14.65" customHeight="1">
      <c r="A13" s="182" t="str">
        <f t="shared" si="0"/>
        <v xml:space="preserve"> - dočasné zvýšenie NČZD u DPFO</v>
      </c>
      <c r="B13" s="182" t="str">
        <f t="shared" si="0"/>
        <v xml:space="preserve"> - personal income tax (temporary increase of basic tax allowance) </v>
      </c>
      <c r="C13" s="183" t="str">
        <f>IF(C50="-","-",C50/'1. Základné ukazovatele'!G$17*100)</f>
        <v>-</v>
      </c>
      <c r="D13" s="183" t="str">
        <f>IF(D50="-","-",D50/'1. Základné ukazovatele'!H$17*100)</f>
        <v>-</v>
      </c>
      <c r="E13" s="183" t="str">
        <f>IF(E50="-","-",E50/'1. Základné ukazovatele'!I$17*100)</f>
        <v>-</v>
      </c>
      <c r="F13" s="183" t="str">
        <f>IF(F50="-","-",F50/'1. Základné ukazovatele'!J$17*100)</f>
        <v>-</v>
      </c>
      <c r="G13" s="183" t="str">
        <f>IF(G50="-","-",G50/'1. Základné ukazovatele'!K$17*100)</f>
        <v>-</v>
      </c>
      <c r="H13" s="183" t="str">
        <f>IF(H50="-","-",H50/'1. Základné ukazovatele'!L$17*100)</f>
        <v>-</v>
      </c>
      <c r="I13" s="183" t="str">
        <f>IF(I50="-","-",I50/'1. Základné ukazovatele'!M$17*100)</f>
        <v>-</v>
      </c>
      <c r="J13" s="183" t="str">
        <f>IF(J50="-","-",J50/'1. Základné ukazovatele'!N$17*100)</f>
        <v>-</v>
      </c>
      <c r="K13" s="183" t="str">
        <f>IF(K50="-","-",K50/'1. Základné ukazovatele'!O$17*100)</f>
        <v>-</v>
      </c>
      <c r="L13" s="183" t="str">
        <f>IF(L50="-","-",L50/'1. Základné ukazovatele'!P$17*100)</f>
        <v>-</v>
      </c>
      <c r="M13" s="183" t="str">
        <f>IF(M50="-","-",M50/'1. Základné ukazovatele'!Q$17*100)</f>
        <v>-</v>
      </c>
      <c r="N13" s="183" t="str">
        <f>IF(N50="-","-",N50/'1. Základné ukazovatele'!R$17*100)</f>
        <v>-</v>
      </c>
      <c r="O13" s="183" t="str">
        <f>IF(O50="-","-",O50/'1. Základné ukazovatele'!S$17*100)</f>
        <v>-</v>
      </c>
      <c r="P13" s="183" t="str">
        <f>IF(P50="-","-",P50/'1. Základné ukazovatele'!T$17*100)</f>
        <v>-</v>
      </c>
      <c r="Q13" s="183">
        <f>IF(Q50="-","-",Q50/'1. Základné ukazovatele'!U$17*100)</f>
        <v>-0.26510301287485311</v>
      </c>
      <c r="R13" s="183">
        <f>IF(R50="-","-",R50/'1. Základné ukazovatele'!V$17*100)</f>
        <v>-0.30702914587780294</v>
      </c>
      <c r="S13" s="183" t="str">
        <f>IF(S50="-","-",S50/'1. Základné ukazovatele'!W$17*100)</f>
        <v>-</v>
      </c>
      <c r="T13" s="183" t="str">
        <f>IF(T50="-","-",T50/'1. Základné ukazovatele'!X$17*100)</f>
        <v>-</v>
      </c>
      <c r="U13" s="183" t="str">
        <f>IF(U50="-","-",U50/'1. Základné ukazovatele'!Y$17*100)</f>
        <v>-</v>
      </c>
      <c r="V13" s="183" t="str">
        <f>IF(V50="-","-",V50/'1. Základné ukazovatele'!Z$17*100)</f>
        <v>-</v>
      </c>
      <c r="W13" s="183" t="str">
        <f>IF(W50="-","-",W50/'1. Základné ukazovatele'!AA$17*100)</f>
        <v>-</v>
      </c>
      <c r="X13" s="183" t="str">
        <f>IF(X50="-","-",X50/'1. Základné ukazovatele'!AB$17*100)</f>
        <v>-</v>
      </c>
      <c r="Y13" s="183" t="str">
        <f>IF(Y50="-","-",Y50/'1. Základné ukazovatele'!AC$17*100)</f>
        <v>-</v>
      </c>
      <c r="Z13" s="183" t="str">
        <f>IF(Z50="-","-",Z50/'1. Základné ukazovatele'!AD$17*100)</f>
        <v>-</v>
      </c>
      <c r="AA13" s="183" t="str">
        <f>IF(AA50="-","-",AA50/'1. Základné ukazovatele'!AE$17*100)</f>
        <v>-</v>
      </c>
      <c r="AB13" s="183" t="str">
        <f>IF(AB50="-","-",AB50/'1. Základné ukazovatele'!AF$17*100)</f>
        <v>-</v>
      </c>
      <c r="AC13" s="183" t="str">
        <f>IF(AC50="-","-",AC50/'1. Základné ukazovatele'!AG$17*100)</f>
        <v>-</v>
      </c>
      <c r="AD13" s="183" t="str">
        <f>IF(AD50="-","-",AD50/'1. Základné ukazovatele'!AH$17*100)</f>
        <v>-</v>
      </c>
      <c r="AE13" s="183" t="str">
        <f>IF(AE50="-","-",AE50/'1. Základné ukazovatele'!AI$17*100)</f>
        <v>-</v>
      </c>
      <c r="AF13" s="344" t="str">
        <f>IF(AF50="-","-",AF50/'1. Základné ukazovatele'!AJ$17*100)</f>
        <v>-</v>
      </c>
      <c r="AG13" s="344" t="str">
        <f>IF(AG50="-","-",AG50/'1. Základné ukazovatele'!AK$17*100)</f>
        <v>-</v>
      </c>
      <c r="AH13" s="344" t="str">
        <f>IF(AH50="-","-",AH50/'1. Základné ukazovatele'!AL$17*100)</f>
        <v>-</v>
      </c>
      <c r="AI13" s="344" t="str">
        <f>IF(AI50="-","-",AI50/'1. Základné ukazovatele'!AM$17*100)</f>
        <v>-</v>
      </c>
    </row>
    <row r="14" spans="1:35" ht="17.25" customHeight="1">
      <c r="A14" s="182" t="str">
        <f t="shared" si="0"/>
        <v xml:space="preserve"> - príjem Sociálnej poisťovne (odĺženie zdravotníctva)</v>
      </c>
      <c r="B14" s="182" t="str">
        <f t="shared" si="0"/>
        <v xml:space="preserve"> - revenues of Social Insurance Agency from debt bailout in healthcare</v>
      </c>
      <c r="C14" s="183" t="str">
        <f>IF(C51="-","-",C51/'1. Základné ukazovatele'!G$17*100)</f>
        <v>-</v>
      </c>
      <c r="D14" s="183" t="str">
        <f>IF(D51="-","-",D51/'1. Základné ukazovatele'!H$17*100)</f>
        <v>-</v>
      </c>
      <c r="E14" s="183" t="str">
        <f>IF(E51="-","-",E51/'1. Základné ukazovatele'!I$17*100)</f>
        <v>-</v>
      </c>
      <c r="F14" s="183" t="str">
        <f>IF(F51="-","-",F51/'1. Základné ukazovatele'!J$17*100)</f>
        <v>-</v>
      </c>
      <c r="G14" s="183" t="str">
        <f>IF(G51="-","-",G51/'1. Základné ukazovatele'!K$17*100)</f>
        <v>-</v>
      </c>
      <c r="H14" s="183" t="str">
        <f>IF(H51="-","-",H51/'1. Základné ukazovatele'!L$17*100)</f>
        <v>-</v>
      </c>
      <c r="I14" s="183" t="str">
        <f>IF(I51="-","-",I51/'1. Základné ukazovatele'!M$17*100)</f>
        <v>-</v>
      </c>
      <c r="J14" s="183" t="str">
        <f>IF(J51="-","-",J51/'1. Základné ukazovatele'!N$17*100)</f>
        <v>-</v>
      </c>
      <c r="K14" s="183" t="str">
        <f>IF(K51="-","-",K51/'1. Základné ukazovatele'!O$17*100)</f>
        <v>-</v>
      </c>
      <c r="L14" s="183" t="str">
        <f>IF(L51="-","-",L51/'1. Základné ukazovatele'!P$17*100)</f>
        <v>-</v>
      </c>
      <c r="M14" s="183" t="str">
        <f>IF(M51="-","-",M51/'1. Základné ukazovatele'!Q$17*100)</f>
        <v>-</v>
      </c>
      <c r="N14" s="183" t="str">
        <f>IF(N51="-","-",N51/'1. Základné ukazovatele'!R$17*100)</f>
        <v>-</v>
      </c>
      <c r="O14" s="183" t="str">
        <f>IF(O51="-","-",O51/'1. Základné ukazovatele'!S$17*100)</f>
        <v>-</v>
      </c>
      <c r="P14" s="183" t="str">
        <f>IF(P51="-","-",P51/'1. Základné ukazovatele'!T$17*100)</f>
        <v>-</v>
      </c>
      <c r="Q14" s="183" t="str">
        <f>IF(Q51="-","-",Q51/'1. Základné ukazovatele'!U$17*100)</f>
        <v>-</v>
      </c>
      <c r="R14" s="183" t="str">
        <f>IF(R51="-","-",R51/'1. Základné ukazovatele'!V$17*100)</f>
        <v>-</v>
      </c>
      <c r="S14" s="183">
        <f>IF(S51="-","-",S51/'1. Základné ukazovatele'!W$17*100)</f>
        <v>8.2463230931389991E-2</v>
      </c>
      <c r="T14" s="183" t="str">
        <f>IF(T51="-","-",T51/'1. Základné ukazovatele'!X$17*100)</f>
        <v>-</v>
      </c>
      <c r="U14" s="183" t="str">
        <f>IF(U51="-","-",U51/'1. Základné ukazovatele'!Y$17*100)</f>
        <v>-</v>
      </c>
      <c r="V14" s="183" t="str">
        <f>IF(V51="-","-",V51/'1. Základné ukazovatele'!Z$17*100)</f>
        <v>-</v>
      </c>
      <c r="W14" s="183" t="str">
        <f>IF(W51="-","-",W51/'1. Základné ukazovatele'!AA$17*100)</f>
        <v>-</v>
      </c>
      <c r="X14" s="183" t="str">
        <f>IF(X51="-","-",X51/'1. Základné ukazovatele'!AB$17*100)</f>
        <v>-</v>
      </c>
      <c r="Y14" s="183" t="str">
        <f>IF(Y51="-","-",Y51/'1. Základné ukazovatele'!AC$17*100)</f>
        <v>-</v>
      </c>
      <c r="Z14" s="183" t="str">
        <f>IF(Z51="-","-",Z51/'1. Základné ukazovatele'!AD$17*100)</f>
        <v>-</v>
      </c>
      <c r="AA14" s="183" t="str">
        <f>IF(AA51="-","-",AA51/'1. Základné ukazovatele'!AE$17*100)</f>
        <v>-</v>
      </c>
      <c r="AB14" s="183" t="str">
        <f>IF(AB51="-","-",AB51/'1. Základné ukazovatele'!AF$17*100)</f>
        <v>-</v>
      </c>
      <c r="AC14" s="183" t="str">
        <f>IF(AC51="-","-",AC51/'1. Základné ukazovatele'!AG$17*100)</f>
        <v>-</v>
      </c>
      <c r="AD14" s="183" t="str">
        <f>IF(AD51="-","-",AD51/'1. Základné ukazovatele'!AH$17*100)</f>
        <v>-</v>
      </c>
      <c r="AE14" s="183" t="str">
        <f>IF(AE51="-","-",AE51/'1. Základné ukazovatele'!AI$17*100)</f>
        <v>-</v>
      </c>
      <c r="AF14" s="344" t="str">
        <f>IF(AF51="-","-",AF51/'1. Základné ukazovatele'!AJ$17*100)</f>
        <v>-</v>
      </c>
      <c r="AG14" s="344" t="str">
        <f>IF(AG51="-","-",AG51/'1. Základné ukazovatele'!AK$17*100)</f>
        <v>-</v>
      </c>
      <c r="AH14" s="344" t="str">
        <f>IF(AH51="-","-",AH51/'1. Základné ukazovatele'!AL$17*100)</f>
        <v>-</v>
      </c>
      <c r="AI14" s="344" t="str">
        <f>IF(AI51="-","-",AI51/'1. Základné ukazovatele'!AM$17*100)</f>
        <v>-</v>
      </c>
    </row>
    <row r="15" spans="1:35" ht="19.5" customHeight="1">
      <c r="A15" s="182" t="str">
        <f t="shared" si="0"/>
        <v xml:space="preserve"> - mimoriadny odvod v bankovom sektore (vrátane DPPO)</v>
      </c>
      <c r="B15" s="182" t="str">
        <f t="shared" si="0"/>
        <v xml:space="preserve"> -  special levy in the banking sector (incl. CIT)</v>
      </c>
      <c r="C15" s="183" t="str">
        <f>IF(C52="-","-",C52/'1. Základné ukazovatele'!G$17*100)</f>
        <v>-</v>
      </c>
      <c r="D15" s="183" t="str">
        <f>IF(D52="-","-",D52/'1. Základné ukazovatele'!H$17*100)</f>
        <v>-</v>
      </c>
      <c r="E15" s="183" t="str">
        <f>IF(E52="-","-",E52/'1. Základné ukazovatele'!I$17*100)</f>
        <v>-</v>
      </c>
      <c r="F15" s="183" t="str">
        <f>IF(F52="-","-",F52/'1. Základné ukazovatele'!J$17*100)</f>
        <v>-</v>
      </c>
      <c r="G15" s="183" t="str">
        <f>IF(G52="-","-",G52/'1. Základné ukazovatele'!K$17*100)</f>
        <v>-</v>
      </c>
      <c r="H15" s="183" t="str">
        <f>IF(H52="-","-",H52/'1. Základné ukazovatele'!L$17*100)</f>
        <v>-</v>
      </c>
      <c r="I15" s="183" t="str">
        <f>IF(I52="-","-",I52/'1. Základné ukazovatele'!M$17*100)</f>
        <v>-</v>
      </c>
      <c r="J15" s="183" t="str">
        <f>IF(J52="-","-",J52/'1. Základné ukazovatele'!N$17*100)</f>
        <v>-</v>
      </c>
      <c r="K15" s="183" t="str">
        <f>IF(K52="-","-",K52/'1. Základné ukazovatele'!O$17*100)</f>
        <v>-</v>
      </c>
      <c r="L15" s="183" t="str">
        <f>IF(L52="-","-",L52/'1. Základné ukazovatele'!P$17*100)</f>
        <v>-</v>
      </c>
      <c r="M15" s="183" t="str">
        <f>IF(M52="-","-",M52/'1. Základné ukazovatele'!Q$17*100)</f>
        <v>-</v>
      </c>
      <c r="N15" s="183" t="str">
        <f>IF(N52="-","-",N52/'1. Základné ukazovatele'!R$17*100)</f>
        <v>-</v>
      </c>
      <c r="O15" s="183" t="str">
        <f>IF(O52="-","-",O52/'1. Základné ukazovatele'!S$17*100)</f>
        <v>-</v>
      </c>
      <c r="P15" s="183" t="str">
        <f>IF(P52="-","-",P52/'1. Základné ukazovatele'!T$17*100)</f>
        <v>-</v>
      </c>
      <c r="Q15" s="183" t="str">
        <f>IF(Q52="-","-",Q52/'1. Základné ukazovatele'!U$17*100)</f>
        <v>-</v>
      </c>
      <c r="R15" s="183" t="str">
        <f>IF(R52="-","-",R52/'1. Základné ukazovatele'!V$17*100)</f>
        <v>-</v>
      </c>
      <c r="S15" s="183" t="str">
        <f>IF(S52="-","-",S52/'1. Základné ukazovatele'!W$17*100)</f>
        <v>-</v>
      </c>
      <c r="T15" s="183">
        <f>IF(T52="-","-",T52/'1. Základné ukazovatele'!X$17*100)</f>
        <v>5.4477102197820072E-2</v>
      </c>
      <c r="U15" s="183" t="str">
        <f>IF(U52="-","-",U52/'1. Základné ukazovatele'!Y$17*100)</f>
        <v>-</v>
      </c>
      <c r="V15" s="183" t="str">
        <f>IF(V52="-","-",V52/'1. Základné ukazovatele'!Z$17*100)</f>
        <v>-</v>
      </c>
      <c r="W15" s="183" t="str">
        <f>IF(W52="-","-",W52/'1. Základné ukazovatele'!AA$17*100)</f>
        <v>-</v>
      </c>
      <c r="X15" s="183" t="str">
        <f>IF(X52="-","-",X52/'1. Základné ukazovatele'!AB$17*100)</f>
        <v>-</v>
      </c>
      <c r="Y15" s="183" t="str">
        <f>IF(Y52="-","-",Y52/'1. Základné ukazovatele'!AC$17*100)</f>
        <v>-</v>
      </c>
      <c r="Z15" s="183" t="str">
        <f>IF(Z52="-","-",Z52/'1. Základné ukazovatele'!AD$17*100)</f>
        <v>-</v>
      </c>
      <c r="AA15" s="183" t="str">
        <f>IF(AA52="-","-",AA52/'1. Základné ukazovatele'!AE$17*100)</f>
        <v>-</v>
      </c>
      <c r="AB15" s="183" t="str">
        <f>IF(AB52="-","-",AB52/'1. Základné ukazovatele'!AF$17*100)</f>
        <v>-</v>
      </c>
      <c r="AC15" s="183" t="str">
        <f>IF(AC52="-","-",AC52/'1. Základné ukazovatele'!AG$17*100)</f>
        <v>-</v>
      </c>
      <c r="AD15" s="183" t="str">
        <f>IF(AD52="-","-",AD52/'1. Základné ukazovatele'!AH$17*100)</f>
        <v>-</v>
      </c>
      <c r="AE15" s="183" t="str">
        <f>IF(AE52="-","-",AE52/'1. Základné ukazovatele'!AI$17*100)</f>
        <v>-</v>
      </c>
      <c r="AF15" s="344" t="str">
        <f>IF(AF52="-","-",AF52/'1. Základné ukazovatele'!AJ$17*100)</f>
        <v>-</v>
      </c>
      <c r="AG15" s="344" t="str">
        <f>IF(AG52="-","-",AG52/'1. Základné ukazovatele'!AK$17*100)</f>
        <v>-</v>
      </c>
      <c r="AH15" s="344" t="str">
        <f>IF(AH52="-","-",AH52/'1. Základné ukazovatele'!AL$17*100)</f>
        <v>-</v>
      </c>
      <c r="AI15" s="344" t="str">
        <f>IF(AI52="-","-",AI52/'1. Základné ukazovatele'!AM$17*100)</f>
        <v>-</v>
      </c>
    </row>
    <row r="16" spans="1:35" ht="14.65" customHeight="1">
      <c r="A16" s="182" t="str">
        <f t="shared" si="0"/>
        <v xml:space="preserve"> - príjmy z predaja telekomunikačných licencií</v>
      </c>
      <c r="B16" s="182" t="str">
        <f t="shared" si="0"/>
        <v xml:space="preserve"> - revenues from the sales of telecommunication licenses</v>
      </c>
      <c r="C16" s="183" t="str">
        <f>IF(C53="-","-",C53/'1. Základné ukazovatele'!G$17*100)</f>
        <v>-</v>
      </c>
      <c r="D16" s="183" t="str">
        <f>IF(D53="-","-",D53/'1. Základné ukazovatele'!H$17*100)</f>
        <v>-</v>
      </c>
      <c r="E16" s="183" t="str">
        <f>IF(E53="-","-",E53/'1. Základné ukazovatele'!I$17*100)</f>
        <v>-</v>
      </c>
      <c r="F16" s="183" t="str">
        <f>IF(F53="-","-",F53/'1. Základné ukazovatele'!J$17*100)</f>
        <v>-</v>
      </c>
      <c r="G16" s="183" t="str">
        <f>IF(G53="-","-",G53/'1. Základné ukazovatele'!K$17*100)</f>
        <v>-</v>
      </c>
      <c r="H16" s="183" t="str">
        <f>IF(H53="-","-",H53/'1. Základné ukazovatele'!L$17*100)</f>
        <v>-</v>
      </c>
      <c r="I16" s="183" t="str">
        <f>IF(I53="-","-",I53/'1. Základné ukazovatele'!M$17*100)</f>
        <v>-</v>
      </c>
      <c r="J16" s="183">
        <f>IF(J53="-","-",J53/'1. Základné ukazovatele'!N$17*100)</f>
        <v>0.38893092474230334</v>
      </c>
      <c r="K16" s="183" t="str">
        <f>IF(K53="-","-",K53/'1. Základné ukazovatele'!O$17*100)</f>
        <v>-</v>
      </c>
      <c r="L16" s="183" t="str">
        <f>IF(L53="-","-",L53/'1. Základné ukazovatele'!P$17*100)</f>
        <v>-</v>
      </c>
      <c r="M16" s="183" t="str">
        <f>IF(M53="-","-",M53/'1. Základné ukazovatele'!Q$17*100)</f>
        <v>-</v>
      </c>
      <c r="N16" s="183" t="str">
        <f>IF(N53="-","-",N53/'1. Základné ukazovatele'!R$17*100)</f>
        <v>-</v>
      </c>
      <c r="O16" s="183" t="str">
        <f>IF(O53="-","-",O53/'1. Základné ukazovatele'!S$17*100)</f>
        <v>-</v>
      </c>
      <c r="P16" s="183" t="str">
        <f>IF(P53="-","-",P53/'1. Základné ukazovatele'!T$17*100)</f>
        <v>-</v>
      </c>
      <c r="Q16" s="183" t="str">
        <f>IF(Q53="-","-",Q53/'1. Základné ukazovatele'!U$17*100)</f>
        <v>-</v>
      </c>
      <c r="R16" s="183" t="str">
        <f>IF(R53="-","-",R53/'1. Základné ukazovatele'!V$17*100)</f>
        <v>-</v>
      </c>
      <c r="S16" s="183">
        <f>IF(S53="-","-",S53/'1. Základné ukazovatele'!W$17*100)</f>
        <v>0.12349660405279947</v>
      </c>
      <c r="T16" s="183" t="str">
        <f>IF(T53="-","-",T53/'1. Základné ukazovatele'!X$17*100)</f>
        <v>-</v>
      </c>
      <c r="U16" s="183" t="str">
        <f>IF(U53="-","-",U53/'1. Základné ukazovatele'!Y$17*100)</f>
        <v>-</v>
      </c>
      <c r="V16" s="183">
        <f>IF(V53="-","-",V53/'1. Základné ukazovatele'!Z$17*100)</f>
        <v>0.21405704896535238</v>
      </c>
      <c r="W16" s="183" t="str">
        <f>IF(W53="-","-",W53/'1. Základné ukazovatele'!AA$17*100)</f>
        <v>-</v>
      </c>
      <c r="X16" s="183" t="str">
        <f>IF(X53="-","-",X53/'1. Základné ukazovatele'!AB$17*100)</f>
        <v>-</v>
      </c>
      <c r="Y16" s="183" t="str">
        <f>IF(Y53="-","-",Y53/'1. Základné ukazovatele'!AC$17*100)</f>
        <v>-</v>
      </c>
      <c r="Z16" s="183" t="str">
        <f>IF(Z53="-","-",Z53/'1. Základné ukazovatele'!AD$17*100)</f>
        <v>-</v>
      </c>
      <c r="AA16" s="183" t="str">
        <f>IF(AA53="-","-",AA53/'1. Základné ukazovatele'!AE$17*100)</f>
        <v>-</v>
      </c>
      <c r="AB16" s="183" t="str">
        <f>IF(AB53="-","-",AB53/'1. Základné ukazovatele'!AF$17*100)</f>
        <v>-</v>
      </c>
      <c r="AC16" s="183" t="str">
        <f>IF(AC53="-","-",AC53/'1. Základné ukazovatele'!AG$17*100)</f>
        <v>-</v>
      </c>
      <c r="AD16" s="183" t="str">
        <f>IF(AD53="-","-",AD53/'1. Základné ukazovatele'!AH$17*100)</f>
        <v>-</v>
      </c>
      <c r="AE16" s="183" t="str">
        <f>IF(AE53="-","-",AE53/'1. Základné ukazovatele'!AI$17*100)</f>
        <v>-</v>
      </c>
      <c r="AF16" s="344" t="str">
        <f>IF(AF53="-","-",AF53/'1. Základné ukazovatele'!AJ$17*100)</f>
        <v>-</v>
      </c>
      <c r="AG16" s="344" t="str">
        <f>IF(AG53="-","-",AG53/'1. Základné ukazovatele'!AK$17*100)</f>
        <v>-</v>
      </c>
      <c r="AH16" s="344" t="str">
        <f>IF(AH53="-","-",AH53/'1. Základné ukazovatele'!AL$17*100)</f>
        <v>-</v>
      </c>
      <c r="AI16" s="344" t="str">
        <f>IF(AI53="-","-",AI53/'1. Základné ukazovatele'!AM$17*100)</f>
        <v>-</v>
      </c>
    </row>
    <row r="17" spans="1:35" ht="14.65" customHeight="1">
      <c r="A17" s="182" t="str">
        <f t="shared" si="0"/>
        <v xml:space="preserve"> - pokuta PMU </v>
      </c>
      <c r="B17" s="182" t="str">
        <f t="shared" si="0"/>
        <v>- antimonopoly office' fine for cartel in construction sector</v>
      </c>
      <c r="C17" s="183" t="str">
        <f>IF(C54="-","-",C54/'1. Základné ukazovatele'!G$17*100)</f>
        <v>-</v>
      </c>
      <c r="D17" s="183" t="str">
        <f>IF(D54="-","-",D54/'1. Základné ukazovatele'!H$17*100)</f>
        <v>-</v>
      </c>
      <c r="E17" s="183" t="str">
        <f>IF(E54="-","-",E54/'1. Základné ukazovatele'!I$17*100)</f>
        <v>-</v>
      </c>
      <c r="F17" s="183" t="str">
        <f>IF(F54="-","-",F54/'1. Základné ukazovatele'!J$17*100)</f>
        <v>-</v>
      </c>
      <c r="G17" s="183" t="str">
        <f>IF(G54="-","-",G54/'1. Základné ukazovatele'!K$17*100)</f>
        <v>-</v>
      </c>
      <c r="H17" s="183" t="str">
        <f>IF(H54="-","-",H54/'1. Základné ukazovatele'!L$17*100)</f>
        <v>-</v>
      </c>
      <c r="I17" s="183" t="str">
        <f>IF(I54="-","-",I54/'1. Základné ukazovatele'!M$17*100)</f>
        <v>-</v>
      </c>
      <c r="J17" s="183" t="str">
        <f>IF(J54="-","-",J54/'1. Základné ukazovatele'!N$17*100)</f>
        <v>-</v>
      </c>
      <c r="K17" s="183" t="str">
        <f>IF(K54="-","-",K54/'1. Základné ukazovatele'!O$17*100)</f>
        <v>-</v>
      </c>
      <c r="L17" s="183" t="str">
        <f>IF(L54="-","-",L54/'1. Základné ukazovatele'!P$17*100)</f>
        <v>-</v>
      </c>
      <c r="M17" s="183" t="str">
        <f>IF(M54="-","-",M54/'1. Základné ukazovatele'!Q$17*100)</f>
        <v>-</v>
      </c>
      <c r="N17" s="183" t="str">
        <f>IF(N54="-","-",N54/'1. Základné ukazovatele'!R$17*100)</f>
        <v>-</v>
      </c>
      <c r="O17" s="183" t="str">
        <f>IF(O54="-","-",O54/'1. Základné ukazovatele'!S$17*100)</f>
        <v>-</v>
      </c>
      <c r="P17" s="183" t="str">
        <f>IF(P54="-","-",P54/'1. Základné ukazovatele'!T$17*100)</f>
        <v>-</v>
      </c>
      <c r="Q17" s="183" t="str">
        <f>IF(Q54="-","-",Q54/'1. Základné ukazovatele'!U$17*100)</f>
        <v>-</v>
      </c>
      <c r="R17" s="183" t="str">
        <f>IF(R54="-","-",R54/'1. Základné ukazovatele'!V$17*100)</f>
        <v>-</v>
      </c>
      <c r="S17" s="183" t="str">
        <f>IF(S54="-","-",S54/'1. Základné ukazovatele'!W$17*100)</f>
        <v>-</v>
      </c>
      <c r="T17" s="183" t="str">
        <f>IF(T54="-","-",T54/'1. Základné ukazovatele'!X$17*100)</f>
        <v>-</v>
      </c>
      <c r="U17" s="183" t="str">
        <f>IF(U54="-","-",U54/'1. Základné ukazovatele'!Y$17*100)</f>
        <v>-</v>
      </c>
      <c r="V17" s="183">
        <f>IF(V54="-","-",V54/'1. Základné ukazovatele'!Z$17*100)</f>
        <v>5.8514438568329316E-2</v>
      </c>
      <c r="W17" s="183" t="str">
        <f>IF(W54="-","-",W54/'1. Základné ukazovatele'!AA$17*100)</f>
        <v>-</v>
      </c>
      <c r="X17" s="183" t="str">
        <f>IF(X54="-","-",X54/'1. Základné ukazovatele'!AB$17*100)</f>
        <v>-</v>
      </c>
      <c r="Y17" s="183" t="str">
        <f>IF(Y54="-","-",Y54/'1. Základné ukazovatele'!AC$17*100)</f>
        <v>-</v>
      </c>
      <c r="Z17" s="183" t="str">
        <f>IF(Z54="-","-",Z54/'1. Základné ukazovatele'!AD$17*100)</f>
        <v>-</v>
      </c>
      <c r="AA17" s="183" t="str">
        <f>IF(AA54="-","-",AA54/'1. Základné ukazovatele'!AE$17*100)</f>
        <v>-</v>
      </c>
      <c r="AB17" s="183" t="str">
        <f>IF(AB54="-","-",AB54/'1. Základné ukazovatele'!AF$17*100)</f>
        <v>-</v>
      </c>
      <c r="AC17" s="183" t="str">
        <f>IF(AC54="-","-",AC54/'1. Základné ukazovatele'!AG$17*100)</f>
        <v>-</v>
      </c>
      <c r="AD17" s="183" t="str">
        <f>IF(AD54="-","-",AD54/'1. Základné ukazovatele'!AH$17*100)</f>
        <v>-</v>
      </c>
      <c r="AE17" s="183" t="str">
        <f>IF(AE54="-","-",AE54/'1. Základné ukazovatele'!AI$17*100)</f>
        <v>-</v>
      </c>
      <c r="AF17" s="344" t="str">
        <f>IF(AF54="-","-",AF54/'1. Základné ukazovatele'!AJ$17*100)</f>
        <v>-</v>
      </c>
      <c r="AG17" s="344" t="str">
        <f>IF(AG54="-","-",AG54/'1. Základné ukazovatele'!AK$17*100)</f>
        <v>-</v>
      </c>
      <c r="AH17" s="344" t="str">
        <f>IF(AH54="-","-",AH54/'1. Základné ukazovatele'!AL$17*100)</f>
        <v>-</v>
      </c>
      <c r="AI17" s="344" t="str">
        <f>IF(AI54="-","-",AI54/'1. Základné ukazovatele'!AM$17*100)</f>
        <v>-</v>
      </c>
    </row>
    <row r="18" spans="1:35" ht="14.65" customHeight="1">
      <c r="A18" s="182" t="str">
        <f t="shared" si="0"/>
        <v xml:space="preserve"> - nižší odvod do EÚ rozpočtu</v>
      </c>
      <c r="B18" s="182" t="str">
        <f t="shared" si="0"/>
        <v>- One-off correction in contribution to the EU budget</v>
      </c>
      <c r="C18" s="183" t="str">
        <f>IF(C55="-","-",C55/'1. Základné ukazovatele'!G$17*100)</f>
        <v>-</v>
      </c>
      <c r="D18" s="183" t="str">
        <f>IF(D55="-","-",D55/'1. Základné ukazovatele'!H$17*100)</f>
        <v>-</v>
      </c>
      <c r="E18" s="183" t="str">
        <f>IF(E55="-","-",E55/'1. Základné ukazovatele'!I$17*100)</f>
        <v>-</v>
      </c>
      <c r="F18" s="183" t="str">
        <f>IF(F55="-","-",F55/'1. Základné ukazovatele'!J$17*100)</f>
        <v>-</v>
      </c>
      <c r="G18" s="183" t="str">
        <f>IF(G55="-","-",G55/'1. Základné ukazovatele'!K$17*100)</f>
        <v>-</v>
      </c>
      <c r="H18" s="183" t="str">
        <f>IF(H55="-","-",H55/'1. Základné ukazovatele'!L$17*100)</f>
        <v>-</v>
      </c>
      <c r="I18" s="183" t="str">
        <f>IF(I55="-","-",I55/'1. Základné ukazovatele'!M$17*100)</f>
        <v>-</v>
      </c>
      <c r="J18" s="183" t="str">
        <f>IF(J55="-","-",J55/'1. Základné ukazovatele'!N$17*100)</f>
        <v>-</v>
      </c>
      <c r="K18" s="183" t="str">
        <f>IF(K55="-","-",K55/'1. Základné ukazovatele'!O$17*100)</f>
        <v>-</v>
      </c>
      <c r="L18" s="183" t="str">
        <f>IF(L55="-","-",L55/'1. Základné ukazovatele'!P$17*100)</f>
        <v>-</v>
      </c>
      <c r="M18" s="183" t="str">
        <f>IF(M55="-","-",M55/'1. Základné ukazovatele'!Q$17*100)</f>
        <v>-</v>
      </c>
      <c r="N18" s="183" t="str">
        <f>IF(N55="-","-",N55/'1. Základné ukazovatele'!R$17*100)</f>
        <v>-</v>
      </c>
      <c r="O18" s="183" t="str">
        <f>IF(O55="-","-",O55/'1. Základné ukazovatele'!S$17*100)</f>
        <v>-</v>
      </c>
      <c r="P18" s="183" t="str">
        <f>IF(P55="-","-",P55/'1. Základné ukazovatele'!T$17*100)</f>
        <v>-</v>
      </c>
      <c r="Q18" s="183" t="str">
        <f>IF(Q55="-","-",Q55/'1. Základné ukazovatele'!U$17*100)</f>
        <v>-</v>
      </c>
      <c r="R18" s="183" t="str">
        <f>IF(R55="-","-",R55/'1. Základné ukazovatele'!V$17*100)</f>
        <v>-</v>
      </c>
      <c r="S18" s="183" t="str">
        <f>IF(S55="-","-",S55/'1. Základné ukazovatele'!W$17*100)</f>
        <v>-</v>
      </c>
      <c r="T18" s="183" t="str">
        <f>IF(T55="-","-",T55/'1. Základné ukazovatele'!X$17*100)</f>
        <v>-</v>
      </c>
      <c r="U18" s="183" t="str">
        <f>IF(U55="-","-",U55/'1. Základné ukazovatele'!Y$17*100)</f>
        <v>-</v>
      </c>
      <c r="V18" s="183">
        <f>IF(V55="-","-",V55/'1. Základné ukazovatele'!Z$17*100)</f>
        <v>7.5494074760032018E-2</v>
      </c>
      <c r="W18" s="183" t="str">
        <f>IF(W55="-","-",W55/'1. Základné ukazovatele'!AA$17*100)</f>
        <v>-</v>
      </c>
      <c r="X18" s="183">
        <f>IF(X55="-","-",X55/'1. Základné ukazovatele'!AB$17*100)</f>
        <v>-4.3076832603134455E-2</v>
      </c>
      <c r="Y18" s="183" t="str">
        <f>IF(Y55="-","-",Y55/'1. Základné ukazovatele'!AC$17*100)</f>
        <v>-</v>
      </c>
      <c r="Z18" s="183" t="str">
        <f>IF(Z55="-","-",Z55/'1. Základné ukazovatele'!AD$17*100)</f>
        <v>-</v>
      </c>
      <c r="AA18" s="183" t="str">
        <f>IF(AA55="-","-",AA55/'1. Základné ukazovatele'!AE$17*100)</f>
        <v>-</v>
      </c>
      <c r="AB18" s="183" t="str">
        <f>IF(AB55="-","-",AB55/'1. Základné ukazovatele'!AF$17*100)</f>
        <v>-</v>
      </c>
      <c r="AC18" s="183" t="str">
        <f>IF(AC55="-","-",AC55/'1. Základné ukazovatele'!AG$17*100)</f>
        <v>-</v>
      </c>
      <c r="AD18" s="183" t="str">
        <f>IF(AD55="-","-",AD55/'1. Základné ukazovatele'!AH$17*100)</f>
        <v>-</v>
      </c>
      <c r="AE18" s="183" t="str">
        <f>IF(AE55="-","-",AE55/'1. Základné ukazovatele'!AI$17*100)</f>
        <v>-</v>
      </c>
      <c r="AF18" s="344" t="str">
        <f>IF(AF55="-","-",AF55/'1. Základné ukazovatele'!AJ$17*100)</f>
        <v>-</v>
      </c>
      <c r="AG18" s="344" t="str">
        <f>IF(AG55="-","-",AG55/'1. Základné ukazovatele'!AK$17*100)</f>
        <v>-</v>
      </c>
      <c r="AH18" s="344" t="str">
        <f>IF(AH55="-","-",AH55/'1. Základné ukazovatele'!AL$17*100)</f>
        <v>-</v>
      </c>
      <c r="AI18" s="344" t="str">
        <f>IF(AI55="-","-",AI55/'1. Základné ukazovatele'!AM$17*100)</f>
        <v>-</v>
      </c>
    </row>
    <row r="19" spans="1:35" ht="14.65" customHeight="1">
      <c r="A19" s="182" t="str">
        <f t="shared" si="0"/>
        <v xml:space="preserve"> - jednorazové vyplatenie starobných dôchodkov silovým zložkám</v>
      </c>
      <c r="B19" s="182" t="str">
        <f t="shared" si="0"/>
        <v>- pension payment for armed forces</v>
      </c>
      <c r="C19" s="183" t="str">
        <f>IF(C56="-","-",C56/'1. Základné ukazovatele'!G$17*100)</f>
        <v>-</v>
      </c>
      <c r="D19" s="183" t="str">
        <f>IF(D56="-","-",D56/'1. Základné ukazovatele'!H$17*100)</f>
        <v>-</v>
      </c>
      <c r="E19" s="183" t="str">
        <f>IF(E56="-","-",E56/'1. Základné ukazovatele'!I$17*100)</f>
        <v>-</v>
      </c>
      <c r="F19" s="183" t="str">
        <f>IF(F56="-","-",F56/'1. Základné ukazovatele'!J$17*100)</f>
        <v>-</v>
      </c>
      <c r="G19" s="183" t="str">
        <f>IF(G56="-","-",G56/'1. Základné ukazovatele'!K$17*100)</f>
        <v>-</v>
      </c>
      <c r="H19" s="183" t="str">
        <f>IF(H56="-","-",H56/'1. Základné ukazovatele'!L$17*100)</f>
        <v>-</v>
      </c>
      <c r="I19" s="183" t="str">
        <f>IF(I56="-","-",I56/'1. Základné ukazovatele'!M$17*100)</f>
        <v>-</v>
      </c>
      <c r="J19" s="183" t="str">
        <f>IF(J56="-","-",J56/'1. Základné ukazovatele'!N$17*100)</f>
        <v>-</v>
      </c>
      <c r="K19" s="183" t="str">
        <f>IF(K56="-","-",K56/'1. Základné ukazovatele'!O$17*100)</f>
        <v>-</v>
      </c>
      <c r="L19" s="183" t="str">
        <f>IF(L56="-","-",L56/'1. Základné ukazovatele'!P$17*100)</f>
        <v>-</v>
      </c>
      <c r="M19" s="183" t="str">
        <f>IF(M56="-","-",M56/'1. Základné ukazovatele'!Q$17*100)</f>
        <v>-</v>
      </c>
      <c r="N19" s="183" t="str">
        <f>IF(N56="-","-",N56/'1. Základné ukazovatele'!R$17*100)</f>
        <v>-</v>
      </c>
      <c r="O19" s="183" t="str">
        <f>IF(O56="-","-",O56/'1. Základné ukazovatele'!S$17*100)</f>
        <v>-</v>
      </c>
      <c r="P19" s="183" t="str">
        <f>IF(P56="-","-",P56/'1. Základné ukazovatele'!T$17*100)</f>
        <v>-</v>
      </c>
      <c r="Q19" s="183" t="str">
        <f>IF(Q56="-","-",Q56/'1. Základné ukazovatele'!U$17*100)</f>
        <v>-</v>
      </c>
      <c r="R19" s="183" t="str">
        <f>IF(R56="-","-",R56/'1. Základné ukazovatele'!V$17*100)</f>
        <v>-</v>
      </c>
      <c r="S19" s="183" t="str">
        <f>IF(S56="-","-",S56/'1. Základné ukazovatele'!W$17*100)</f>
        <v>-</v>
      </c>
      <c r="T19" s="183" t="str">
        <f>IF(T56="-","-",T56/'1. Základné ukazovatele'!X$17*100)</f>
        <v>-</v>
      </c>
      <c r="U19" s="183">
        <f>IF(U56="-","-",U56/'1. Základné ukazovatele'!Y$17*100)</f>
        <v>-1.0824903172044957E-2</v>
      </c>
      <c r="V19" s="183">
        <f>IF(V56="-","-",V56/'1. Základné ukazovatele'!Z$17*100)</f>
        <v>-7.6343056569617165E-2</v>
      </c>
      <c r="W19" s="183" t="str">
        <f>IF(W56="-","-",W56/'1. Základné ukazovatele'!AA$17*100)</f>
        <v>-</v>
      </c>
      <c r="X19" s="183" t="str">
        <f>IF(X56="-","-",X56/'1. Základné ukazovatele'!AB$17*100)</f>
        <v>-</v>
      </c>
      <c r="Y19" s="183" t="str">
        <f>IF(Y56="-","-",Y56/'1. Základné ukazovatele'!AC$17*100)</f>
        <v>-</v>
      </c>
      <c r="Z19" s="183" t="str">
        <f>IF(Z56="-","-",Z56/'1. Základné ukazovatele'!AD$17*100)</f>
        <v>-</v>
      </c>
      <c r="AA19" s="183" t="str">
        <f>IF(AA56="-","-",AA56/'1. Základné ukazovatele'!AE$17*100)</f>
        <v>-</v>
      </c>
      <c r="AB19" s="183" t="str">
        <f>IF(AB56="-","-",AB56/'1. Základné ukazovatele'!AF$17*100)</f>
        <v>-</v>
      </c>
      <c r="AC19" s="183" t="str">
        <f>IF(AC56="-","-",AC56/'1. Základné ukazovatele'!AG$17*100)</f>
        <v>-</v>
      </c>
      <c r="AD19" s="183" t="str">
        <f>IF(AD56="-","-",AD56/'1. Základné ukazovatele'!AH$17*100)</f>
        <v>-</v>
      </c>
      <c r="AE19" s="183" t="str">
        <f>IF(AE56="-","-",AE56/'1. Základné ukazovatele'!AI$17*100)</f>
        <v>-</v>
      </c>
      <c r="AF19" s="344" t="str">
        <f>IF(AF56="-","-",AF56/'1. Základné ukazovatele'!AJ$17*100)</f>
        <v>-</v>
      </c>
      <c r="AG19" s="344" t="str">
        <f>IF(AG56="-","-",AG56/'1. Základné ukazovatele'!AK$17*100)</f>
        <v>-</v>
      </c>
      <c r="AH19" s="344" t="str">
        <f>IF(AH56="-","-",AH56/'1. Základné ukazovatele'!AL$17*100)</f>
        <v>-</v>
      </c>
      <c r="AI19" s="344" t="str">
        <f>IF(AI56="-","-",AI56/'1. Základné ukazovatele'!AM$17*100)</f>
        <v>-</v>
      </c>
    </row>
    <row r="20" spans="1:35" ht="14.65" customHeight="1">
      <c r="A20" s="182" t="str">
        <f t="shared" si="0"/>
        <v xml:space="preserve"> - tovarové deblokácie a odpustenie pohľadávok</v>
      </c>
      <c r="B20" s="182" t="str">
        <f t="shared" si="0"/>
        <v>- debt remissions and foreign debt repayment via goods</v>
      </c>
      <c r="C20" s="183" t="str">
        <f>IF(C57="-","-",C57/'1. Základné ukazovatele'!G$17*100)</f>
        <v>-</v>
      </c>
      <c r="D20" s="183" t="str">
        <f>IF(D57="-","-",D57/'1. Základné ukazovatele'!H$17*100)</f>
        <v>-</v>
      </c>
      <c r="E20" s="183" t="str">
        <f>IF(E57="-","-",E57/'1. Základné ukazovatele'!I$17*100)</f>
        <v>-</v>
      </c>
      <c r="F20" s="183" t="str">
        <f>IF(F57="-","-",F57/'1. Základné ukazovatele'!J$17*100)</f>
        <v>-</v>
      </c>
      <c r="G20" s="183" t="str">
        <f>IF(G57="-","-",G57/'1. Základné ukazovatele'!K$17*100)</f>
        <v>-</v>
      </c>
      <c r="H20" s="183" t="str">
        <f>IF(H57="-","-",H57/'1. Základné ukazovatele'!L$17*100)</f>
        <v>-</v>
      </c>
      <c r="I20" s="183" t="str">
        <f>IF(I57="-","-",I57/'1. Základné ukazovatele'!M$17*100)</f>
        <v>-</v>
      </c>
      <c r="J20" s="183" t="str">
        <f>IF(J57="-","-",J57/'1. Základné ukazovatele'!N$17*100)</f>
        <v>-</v>
      </c>
      <c r="K20" s="183" t="str">
        <f>IF(K57="-","-",K57/'1. Základné ukazovatele'!O$17*100)</f>
        <v>-</v>
      </c>
      <c r="L20" s="183" t="str">
        <f>IF(L57="-","-",L57/'1. Základné ukazovatele'!P$17*100)</f>
        <v>-</v>
      </c>
      <c r="M20" s="183" t="str">
        <f>IF(M57="-","-",M57/'1. Základné ukazovatele'!Q$17*100)</f>
        <v>-</v>
      </c>
      <c r="N20" s="183" t="str">
        <f>IF(N57="-","-",N57/'1. Základné ukazovatele'!R$17*100)</f>
        <v>-</v>
      </c>
      <c r="O20" s="183" t="str">
        <f>IF(O57="-","-",O57/'1. Základné ukazovatele'!S$17*100)</f>
        <v>-</v>
      </c>
      <c r="P20" s="183" t="str">
        <f>IF(P57="-","-",P57/'1. Základné ukazovatele'!T$17*100)</f>
        <v>-</v>
      </c>
      <c r="Q20" s="183" t="str">
        <f>IF(Q57="-","-",Q57/'1. Základné ukazovatele'!U$17*100)</f>
        <v>-</v>
      </c>
      <c r="R20" s="183">
        <f>IF(R57="-","-",R57/'1. Základné ukazovatele'!V$17*100)</f>
        <v>-0.11315776837822855</v>
      </c>
      <c r="S20" s="183" t="str">
        <f>IF(S57="-","-",S57/'1. Základné ukazovatele'!W$17*100)</f>
        <v>-</v>
      </c>
      <c r="T20" s="183" t="str">
        <f>IF(T57="-","-",T57/'1. Základné ukazovatele'!X$17*100)</f>
        <v>-</v>
      </c>
      <c r="U20" s="183" t="str">
        <f>IF(U57="-","-",U57/'1. Základné ukazovatele'!Y$17*100)</f>
        <v>-</v>
      </c>
      <c r="V20" s="183" t="str">
        <f>IF(V57="-","-",V57/'1. Základné ukazovatele'!Z$17*100)</f>
        <v>-</v>
      </c>
      <c r="W20" s="183" t="str">
        <f>IF(W57="-","-",W57/'1. Základné ukazovatele'!AA$17*100)</f>
        <v>-</v>
      </c>
      <c r="X20" s="183" t="str">
        <f>IF(X57="-","-",X57/'1. Základné ukazovatele'!AB$17*100)</f>
        <v>-</v>
      </c>
      <c r="Y20" s="183" t="str">
        <f>IF(Y57="-","-",Y57/'1. Základné ukazovatele'!AC$17*100)</f>
        <v>-</v>
      </c>
      <c r="Z20" s="183" t="str">
        <f>IF(Z57="-","-",Z57/'1. Základné ukazovatele'!AD$17*100)</f>
        <v>-</v>
      </c>
      <c r="AA20" s="183" t="str">
        <f>IF(AA57="-","-",AA57/'1. Základné ukazovatele'!AE$17*100)</f>
        <v>-</v>
      </c>
      <c r="AB20" s="183" t="str">
        <f>IF(AB57="-","-",AB57/'1. Základné ukazovatele'!AF$17*100)</f>
        <v>-</v>
      </c>
      <c r="AC20" s="183" t="str">
        <f>IF(AC57="-","-",AC57/'1. Základné ukazovatele'!AG$17*100)</f>
        <v>-</v>
      </c>
      <c r="AD20" s="183" t="str">
        <f>IF(AD57="-","-",AD57/'1. Základné ukazovatele'!AH$17*100)</f>
        <v>-</v>
      </c>
      <c r="AE20" s="183" t="str">
        <f>IF(AE57="-","-",AE57/'1. Základné ukazovatele'!AI$17*100)</f>
        <v>-</v>
      </c>
      <c r="AF20" s="344" t="str">
        <f>IF(AF57="-","-",AF57/'1. Základné ukazovatele'!AJ$17*100)</f>
        <v>-</v>
      </c>
      <c r="AG20" s="344" t="str">
        <f>IF(AG57="-","-",AG57/'1. Základné ukazovatele'!AK$17*100)</f>
        <v>-</v>
      </c>
      <c r="AH20" s="344" t="str">
        <f>IF(AH57="-","-",AH57/'1. Základné ukazovatele'!AL$17*100)</f>
        <v>-</v>
      </c>
      <c r="AI20" s="344" t="str">
        <f>IF(AI57="-","-",AI57/'1. Základné ukazovatele'!AM$17*100)</f>
        <v>-</v>
      </c>
    </row>
    <row r="21" spans="1:35" ht="12.75">
      <c r="A21" s="182" t="str">
        <f t="shared" si="0"/>
        <v xml:space="preserve"> - EU korekcie</v>
      </c>
      <c r="B21" s="182" t="str">
        <f t="shared" si="0"/>
        <v>- EU corrections</v>
      </c>
      <c r="C21" s="183" t="str">
        <f>IF(C58="-","-",C58/'1. Základné ukazovatele'!G$17*100)</f>
        <v>-</v>
      </c>
      <c r="D21" s="183" t="str">
        <f>IF(D58="-","-",D58/'1. Základné ukazovatele'!H$17*100)</f>
        <v>-</v>
      </c>
      <c r="E21" s="183" t="str">
        <f>IF(E58="-","-",E58/'1. Základné ukazovatele'!I$17*100)</f>
        <v>-</v>
      </c>
      <c r="F21" s="183" t="str">
        <f>IF(F58="-","-",F58/'1. Základné ukazovatele'!J$17*100)</f>
        <v>-</v>
      </c>
      <c r="G21" s="183" t="str">
        <f>IF(G58="-","-",G58/'1. Základné ukazovatele'!K$17*100)</f>
        <v>-</v>
      </c>
      <c r="H21" s="183" t="str">
        <f>IF(H58="-","-",H58/'1. Základné ukazovatele'!L$17*100)</f>
        <v>-</v>
      </c>
      <c r="I21" s="183" t="str">
        <f>IF(I58="-","-",I58/'1. Základné ukazovatele'!M$17*100)</f>
        <v>-</v>
      </c>
      <c r="J21" s="183" t="str">
        <f>IF(J58="-","-",J58/'1. Základné ukazovatele'!N$17*100)</f>
        <v>-</v>
      </c>
      <c r="K21" s="183" t="str">
        <f>IF(K58="-","-",K58/'1. Základné ukazovatele'!O$17*100)</f>
        <v>-</v>
      </c>
      <c r="L21" s="183" t="str">
        <f>IF(L58="-","-",L58/'1. Základné ukazovatele'!P$17*100)</f>
        <v>-</v>
      </c>
      <c r="M21" s="183" t="str">
        <f>IF(M58="-","-",M58/'1. Základné ukazovatele'!Q$17*100)</f>
        <v>-</v>
      </c>
      <c r="N21" s="183" t="str">
        <f>IF(N58="-","-",N58/'1. Základné ukazovatele'!R$17*100)</f>
        <v>-</v>
      </c>
      <c r="O21" s="183" t="str">
        <f>IF(O58="-","-",O58/'1. Základné ukazovatele'!S$17*100)</f>
        <v>-</v>
      </c>
      <c r="P21" s="183" t="str">
        <f>IF(P58="-","-",P58/'1. Základné ukazovatele'!T$17*100)</f>
        <v>-</v>
      </c>
      <c r="Q21" s="183" t="str">
        <f>IF(Q58="-","-",Q58/'1. Základné ukazovatele'!U$17*100)</f>
        <v>-</v>
      </c>
      <c r="R21" s="183" t="str">
        <f>IF(R58="-","-",R58/'1. Základné ukazovatele'!V$17*100)</f>
        <v>-</v>
      </c>
      <c r="S21" s="183" t="str">
        <f>IF(S58="-","-",S58/'1. Základné ukazovatele'!W$17*100)</f>
        <v>-</v>
      </c>
      <c r="T21" s="183" t="str">
        <f>IF(T58="-","-",T58/'1. Základné ukazovatele'!X$17*100)</f>
        <v>-</v>
      </c>
      <c r="U21" s="183" t="str">
        <f>IF(U58="-","-",U58/'1. Základné ukazovatele'!Y$17*100)</f>
        <v>-</v>
      </c>
      <c r="V21" s="183" t="str">
        <f>IF(V58="-","-",V58/'1. Základné ukazovatele'!Z$17*100)</f>
        <v>-</v>
      </c>
      <c r="W21" s="183" t="str">
        <f>IF(W58="-","-",W58/'1. Základné ukazovatele'!AA$17*100)</f>
        <v>-</v>
      </c>
      <c r="X21" s="183" t="str">
        <f>IF(X58="-","-",X58/'1. Základné ukazovatele'!AB$17*100)</f>
        <v>-</v>
      </c>
      <c r="Y21" s="183" t="str">
        <f>IF(Y58="-","-",Y58/'1. Základné ukazovatele'!AC$17*100)</f>
        <v>-</v>
      </c>
      <c r="Z21" s="183" t="str">
        <f>IF(Z58="-","-",Z58/'1. Základné ukazovatele'!AD$17*100)</f>
        <v>-</v>
      </c>
      <c r="AA21" s="183" t="str">
        <f>IF(AA58="-","-",AA58/'1. Základné ukazovatele'!AE$17*100)</f>
        <v>-</v>
      </c>
      <c r="AB21" s="183" t="str">
        <f>IF(AB58="-","-",AB58/'1. Základné ukazovatele'!AF$17*100)</f>
        <v>-</v>
      </c>
      <c r="AC21" s="183" t="str">
        <f>IF(AC58="-","-",AC58/'1. Základné ukazovatele'!AG$17*100)</f>
        <v>-</v>
      </c>
      <c r="AD21" s="183" t="str">
        <f>IF(AD58="-","-",AD58/'1. Základné ukazovatele'!AH$17*100)</f>
        <v>-</v>
      </c>
      <c r="AE21" s="183" t="str">
        <f>IF(AE58="-","-",AE58/'1. Základné ukazovatele'!AI$17*100)</f>
        <v>-</v>
      </c>
      <c r="AF21" s="344" t="str">
        <f>IF(AF58="-","-",AF58/'1. Základné ukazovatele'!AJ$17*100)</f>
        <v>-</v>
      </c>
      <c r="AG21" s="344" t="str">
        <f>IF(AG58="-","-",AG58/'1. Základné ukazovatele'!AK$17*100)</f>
        <v>-</v>
      </c>
      <c r="AH21" s="344" t="str">
        <f>IF(AH58="-","-",AH58/'1. Základné ukazovatele'!AL$17*100)</f>
        <v>-</v>
      </c>
      <c r="AI21" s="344" t="str">
        <f>IF(AI58="-","-",AI58/'1. Základné ukazovatele'!AM$17*100)</f>
        <v>-</v>
      </c>
    </row>
    <row r="22" spans="1:35" ht="12.75">
      <c r="A22" s="182" t="str">
        <f t="shared" si="0"/>
        <v>Opatrenia vlády v boji s pandémiou COVID-19</v>
      </c>
      <c r="B22" s="182" t="str">
        <f t="shared" si="0"/>
        <v>Government measures against the COVID-19 pandemic</v>
      </c>
      <c r="C22" s="183" t="str">
        <f>IF(C59="-","-",C59/'1. Základné ukazovatele'!G$17*100)</f>
        <v>-</v>
      </c>
      <c r="D22" s="183" t="str">
        <f>IF(D59="-","-",D59/'1. Základné ukazovatele'!H$17*100)</f>
        <v>-</v>
      </c>
      <c r="E22" s="183" t="str">
        <f>IF(E59="-","-",E59/'1. Základné ukazovatele'!I$17*100)</f>
        <v>-</v>
      </c>
      <c r="F22" s="183" t="str">
        <f>IF(F59="-","-",F59/'1. Základné ukazovatele'!J$17*100)</f>
        <v>-</v>
      </c>
      <c r="G22" s="183" t="str">
        <f>IF(G59="-","-",G59/'1. Základné ukazovatele'!K$17*100)</f>
        <v>-</v>
      </c>
      <c r="H22" s="183" t="str">
        <f>IF(H59="-","-",H59/'1. Základné ukazovatele'!L$17*100)</f>
        <v>-</v>
      </c>
      <c r="I22" s="183" t="str">
        <f>IF(I59="-","-",I59/'1. Základné ukazovatele'!M$17*100)</f>
        <v>-</v>
      </c>
      <c r="J22" s="183" t="str">
        <f>IF(J59="-","-",J59/'1. Základné ukazovatele'!N$17*100)</f>
        <v>-</v>
      </c>
      <c r="K22" s="183" t="str">
        <f>IF(K59="-","-",K59/'1. Základné ukazovatele'!O$17*100)</f>
        <v>-</v>
      </c>
      <c r="L22" s="183" t="str">
        <f>IF(L59="-","-",L59/'1. Základné ukazovatele'!P$17*100)</f>
        <v>-</v>
      </c>
      <c r="M22" s="183" t="str">
        <f>IF(M59="-","-",M59/'1. Základné ukazovatele'!Q$17*100)</f>
        <v>-</v>
      </c>
      <c r="N22" s="183" t="str">
        <f>IF(N59="-","-",N59/'1. Základné ukazovatele'!R$17*100)</f>
        <v>-</v>
      </c>
      <c r="O22" s="183" t="str">
        <f>IF(O59="-","-",O59/'1. Základné ukazovatele'!S$17*100)</f>
        <v>-</v>
      </c>
      <c r="P22" s="183" t="str">
        <f>IF(P59="-","-",P59/'1. Základné ukazovatele'!T$17*100)</f>
        <v>-</v>
      </c>
      <c r="Q22" s="183" t="str">
        <f>IF(Q59="-","-",Q59/'1. Základné ukazovatele'!U$17*100)</f>
        <v>-</v>
      </c>
      <c r="R22" s="183" t="str">
        <f>IF(R59="-","-",R59/'1. Základné ukazovatele'!V$17*100)</f>
        <v>-</v>
      </c>
      <c r="S22" s="183" t="str">
        <f>IF(S59="-","-",S59/'1. Základné ukazovatele'!W$17*100)</f>
        <v>-</v>
      </c>
      <c r="T22" s="183" t="str">
        <f>IF(T59="-","-",T59/'1. Základné ukazovatele'!X$17*100)</f>
        <v>-</v>
      </c>
      <c r="U22" s="183" t="str">
        <f>IF(U59="-","-",U59/'1. Základné ukazovatele'!Y$17*100)</f>
        <v>-</v>
      </c>
      <c r="V22" s="183" t="str">
        <f>IF(V59="-","-",V59/'1. Základné ukazovatele'!Z$17*100)</f>
        <v>-</v>
      </c>
      <c r="W22" s="183" t="str">
        <f>IF(W59="-","-",W59/'1. Základné ukazovatele'!AA$17*100)</f>
        <v>-</v>
      </c>
      <c r="X22" s="183" t="str">
        <f>IF(X59="-","-",X59/'1. Základné ukazovatele'!AB$17*100)</f>
        <v>-</v>
      </c>
      <c r="Y22" s="183" t="str">
        <f>IF(Y59="-","-",Y59/'1. Základné ukazovatele'!AC$17*100)</f>
        <v>-</v>
      </c>
      <c r="Z22" s="183" t="str">
        <f>IF(Z59="-","-",Z59/'1. Základné ukazovatele'!AD$17*100)</f>
        <v>-</v>
      </c>
      <c r="AA22" s="183" t="str">
        <f>IF(AA59="-","-",AA59/'1. Základné ukazovatele'!AE$17*100)</f>
        <v>-</v>
      </c>
      <c r="AB22" s="183">
        <f>IF(AB59="-","-",AB59/'1. Základné ukazovatele'!AF$17*100)</f>
        <v>-2.3164606395829757</v>
      </c>
      <c r="AC22" s="183">
        <f>IF(AC59="-","-",AC59/'1. Základné ukazovatele'!AG$17*100)</f>
        <v>-3.3200809680050214</v>
      </c>
      <c r="AD22" s="183">
        <f>IF(AD59="-","-",AD59/'1. Základné ukazovatele'!AH$17*100)</f>
        <v>-0.81209044351549575</v>
      </c>
      <c r="AE22" s="183">
        <f>IF(AE59="-","-",AE59/'1. Základné ukazovatele'!AI$17*100)</f>
        <v>-7.4032553171237303E-2</v>
      </c>
      <c r="AF22" s="344" t="str">
        <f>IF(AF59="-","-",AF59/'1. Základné ukazovatele'!AJ$17*100)</f>
        <v>-</v>
      </c>
      <c r="AG22" s="344" t="str">
        <f>IF(AG59="-","-",AG59/'1. Základné ukazovatele'!AK$17*100)</f>
        <v>-</v>
      </c>
      <c r="AH22" s="344" t="str">
        <f>IF(AH59="-","-",AH59/'1. Základné ukazovatele'!AL$17*100)</f>
        <v>-</v>
      </c>
      <c r="AI22" s="344" t="str">
        <f>IF(AI59="-","-",AI59/'1. Základné ukazovatele'!AM$17*100)</f>
        <v>-</v>
      </c>
    </row>
    <row r="23" spans="1:35" ht="12.75">
      <c r="A23" s="182" t="str">
        <f t="shared" si="0"/>
        <v>Financovanie COVID19 opatrení z EU zdrojov</v>
      </c>
      <c r="B23" s="182" t="str">
        <f t="shared" si="0"/>
        <v>Financing measures related to the pandemic from EU sources</v>
      </c>
      <c r="C23" s="183" t="str">
        <f>IF(C60="-","-",C60/'1. Základné ukazovatele'!G$17*100)</f>
        <v>-</v>
      </c>
      <c r="D23" s="183" t="str">
        <f>IF(D60="-","-",D60/'1. Základné ukazovatele'!H$17*100)</f>
        <v>-</v>
      </c>
      <c r="E23" s="183" t="str">
        <f>IF(E60="-","-",E60/'1. Základné ukazovatele'!I$17*100)</f>
        <v>-</v>
      </c>
      <c r="F23" s="183" t="str">
        <f>IF(F60="-","-",F60/'1. Základné ukazovatele'!J$17*100)</f>
        <v>-</v>
      </c>
      <c r="G23" s="183" t="str">
        <f>IF(G60="-","-",G60/'1. Základné ukazovatele'!K$17*100)</f>
        <v>-</v>
      </c>
      <c r="H23" s="183" t="str">
        <f>IF(H60="-","-",H60/'1. Základné ukazovatele'!L$17*100)</f>
        <v>-</v>
      </c>
      <c r="I23" s="183" t="str">
        <f>IF(I60="-","-",I60/'1. Základné ukazovatele'!M$17*100)</f>
        <v>-</v>
      </c>
      <c r="J23" s="183" t="str">
        <f>IF(J60="-","-",J60/'1. Základné ukazovatele'!N$17*100)</f>
        <v>-</v>
      </c>
      <c r="K23" s="183" t="str">
        <f>IF(K60="-","-",K60/'1. Základné ukazovatele'!O$17*100)</f>
        <v>-</v>
      </c>
      <c r="L23" s="183" t="str">
        <f>IF(L60="-","-",L60/'1. Základné ukazovatele'!P$17*100)</f>
        <v>-</v>
      </c>
      <c r="M23" s="183" t="str">
        <f>IF(M60="-","-",M60/'1. Základné ukazovatele'!Q$17*100)</f>
        <v>-</v>
      </c>
      <c r="N23" s="183" t="str">
        <f>IF(N60="-","-",N60/'1. Základné ukazovatele'!R$17*100)</f>
        <v>-</v>
      </c>
      <c r="O23" s="183" t="str">
        <f>IF(O60="-","-",O60/'1. Základné ukazovatele'!S$17*100)</f>
        <v>-</v>
      </c>
      <c r="P23" s="183" t="str">
        <f>IF(P60="-","-",P60/'1. Základné ukazovatele'!T$17*100)</f>
        <v>-</v>
      </c>
      <c r="Q23" s="183" t="str">
        <f>IF(Q60="-","-",Q60/'1. Základné ukazovatele'!U$17*100)</f>
        <v>-</v>
      </c>
      <c r="R23" s="183" t="str">
        <f>IF(R60="-","-",R60/'1. Základné ukazovatele'!V$17*100)</f>
        <v>-</v>
      </c>
      <c r="S23" s="183" t="str">
        <f>IF(S60="-","-",S60/'1. Základné ukazovatele'!W$17*100)</f>
        <v>-</v>
      </c>
      <c r="T23" s="183" t="str">
        <f>IF(T60="-","-",T60/'1. Základné ukazovatele'!X$17*100)</f>
        <v>-</v>
      </c>
      <c r="U23" s="183" t="str">
        <f>IF(U60="-","-",U60/'1. Základné ukazovatele'!Y$17*100)</f>
        <v>-</v>
      </c>
      <c r="V23" s="183" t="str">
        <f>IF(V60="-","-",V60/'1. Základné ukazovatele'!Z$17*100)</f>
        <v>-</v>
      </c>
      <c r="W23" s="183" t="str">
        <f>IF(W60="-","-",W60/'1. Základné ukazovatele'!AA$17*100)</f>
        <v>-</v>
      </c>
      <c r="X23" s="183" t="str">
        <f>IF(X60="-","-",X60/'1. Základné ukazovatele'!AB$17*100)</f>
        <v>-</v>
      </c>
      <c r="Y23" s="183" t="str">
        <f>IF(Y60="-","-",Y60/'1. Základné ukazovatele'!AC$17*100)</f>
        <v>-</v>
      </c>
      <c r="Z23" s="183" t="str">
        <f>IF(Z60="-","-",Z60/'1. Základné ukazovatele'!AD$17*100)</f>
        <v>-</v>
      </c>
      <c r="AA23" s="183" t="str">
        <f>IF(AA60="-","-",AA60/'1. Základné ukazovatele'!AE$17*100)</f>
        <v>-</v>
      </c>
      <c r="AB23" s="183">
        <f>IF(AB60="-","-",AB60/'1. Základné ukazovatele'!AF$17*100)</f>
        <v>0.43814500755932428</v>
      </c>
      <c r="AC23" s="183">
        <f>IF(AC60="-","-",AC60/'1. Základné ukazovatele'!AG$17*100)</f>
        <v>0.37343075715967045</v>
      </c>
      <c r="AD23" s="183">
        <f>IF(AD60="-","-",AD60/'1. Základné ukazovatele'!AH$17*100)</f>
        <v>0.17789307884740108</v>
      </c>
      <c r="AE23" s="183" t="str">
        <f>IF(AE60="-","-",AE60/'1. Základné ukazovatele'!AI$17*100)</f>
        <v>-</v>
      </c>
      <c r="AF23" s="344" t="str">
        <f>IF(AF60="-","-",AF60/'1. Základné ukazovatele'!AJ$17*100)</f>
        <v>-</v>
      </c>
      <c r="AG23" s="344" t="str">
        <f>IF(AG60="-","-",AG60/'1. Základné ukazovatele'!AK$17*100)</f>
        <v>-</v>
      </c>
      <c r="AH23" s="344" t="str">
        <f>IF(AH60="-","-",AH60/'1. Základné ukazovatele'!AL$17*100)</f>
        <v>-</v>
      </c>
      <c r="AI23" s="344" t="str">
        <f>IF(AI60="-","-",AI60/'1. Základné ukazovatele'!AM$17*100)</f>
        <v>-</v>
      </c>
    </row>
    <row r="24" spans="1:35" ht="18" customHeight="1">
      <c r="A24" s="182" t="str">
        <f t="shared" si="0"/>
        <v>Špeciálny odvod do EÚ - podhodnotené preclievanie tovaru z III. krajín</v>
      </c>
      <c r="B24" s="182" t="str">
        <f t="shared" si="0"/>
        <v>Special levy to the EU - undervalued customs clearance of goods from III. countries</v>
      </c>
      <c r="C24" s="183" t="str">
        <f>IF(C61="-","-",C61/'1. Základné ukazovatele'!G$17*100)</f>
        <v>-</v>
      </c>
      <c r="D24" s="183" t="str">
        <f>IF(D61="-","-",D61/'1. Základné ukazovatele'!H$17*100)</f>
        <v>-</v>
      </c>
      <c r="E24" s="183" t="str">
        <f>IF(E61="-","-",E61/'1. Základné ukazovatele'!I$17*100)</f>
        <v>-</v>
      </c>
      <c r="F24" s="183" t="str">
        <f>IF(F61="-","-",F61/'1. Základné ukazovatele'!J$17*100)</f>
        <v>-</v>
      </c>
      <c r="G24" s="183" t="str">
        <f>IF(G61="-","-",G61/'1. Základné ukazovatele'!K$17*100)</f>
        <v>-</v>
      </c>
      <c r="H24" s="183" t="str">
        <f>IF(H61="-","-",H61/'1. Základné ukazovatele'!L$17*100)</f>
        <v>-</v>
      </c>
      <c r="I24" s="183" t="str">
        <f>IF(I61="-","-",I61/'1. Základné ukazovatele'!M$17*100)</f>
        <v>-</v>
      </c>
      <c r="J24" s="183" t="str">
        <f>IF(J61="-","-",J61/'1. Základné ukazovatele'!N$17*100)</f>
        <v>-</v>
      </c>
      <c r="K24" s="183" t="str">
        <f>IF(K61="-","-",K61/'1. Základné ukazovatele'!O$17*100)</f>
        <v>-</v>
      </c>
      <c r="L24" s="183" t="str">
        <f>IF(L61="-","-",L61/'1. Základné ukazovatele'!P$17*100)</f>
        <v>-</v>
      </c>
      <c r="M24" s="183" t="str">
        <f>IF(M61="-","-",M61/'1. Základné ukazovatele'!Q$17*100)</f>
        <v>-</v>
      </c>
      <c r="N24" s="183" t="str">
        <f>IF(N61="-","-",N61/'1. Základné ukazovatele'!R$17*100)</f>
        <v>-</v>
      </c>
      <c r="O24" s="183" t="str">
        <f>IF(O61="-","-",O61/'1. Základné ukazovatele'!S$17*100)</f>
        <v>-</v>
      </c>
      <c r="P24" s="183" t="str">
        <f>IF(P61="-","-",P61/'1. Základné ukazovatele'!T$17*100)</f>
        <v>-</v>
      </c>
      <c r="Q24" s="183" t="str">
        <f>IF(Q61="-","-",Q61/'1. Základné ukazovatele'!U$17*100)</f>
        <v>-</v>
      </c>
      <c r="R24" s="183" t="str">
        <f>IF(R61="-","-",R61/'1. Základné ukazovatele'!V$17*100)</f>
        <v>-</v>
      </c>
      <c r="S24" s="183" t="str">
        <f>IF(S61="-","-",S61/'1. Základné ukazovatele'!W$17*100)</f>
        <v>-</v>
      </c>
      <c r="T24" s="183" t="str">
        <f>IF(T61="-","-",T61/'1. Základné ukazovatele'!X$17*100)</f>
        <v>-</v>
      </c>
      <c r="U24" s="183" t="str">
        <f>IF(U61="-","-",U61/'1. Základné ukazovatele'!Y$17*100)</f>
        <v>-</v>
      </c>
      <c r="V24" s="183" t="str">
        <f>IF(V61="-","-",V61/'1. Základné ukazovatele'!Z$17*100)</f>
        <v>-</v>
      </c>
      <c r="W24" s="183" t="str">
        <f>IF(W61="-","-",W61/'1. Základné ukazovatele'!AA$17*100)</f>
        <v>-</v>
      </c>
      <c r="X24" s="183" t="str">
        <f>IF(X61="-","-",X61/'1. Základné ukazovatele'!AB$17*100)</f>
        <v>-</v>
      </c>
      <c r="Y24" s="183" t="str">
        <f>IF(Y61="-","-",Y61/'1. Základné ukazovatele'!AC$17*100)</f>
        <v>-</v>
      </c>
      <c r="Z24" s="183" t="str">
        <f>IF(Z61="-","-",Z61/'1. Základné ukazovatele'!AD$17*100)</f>
        <v>-</v>
      </c>
      <c r="AA24" s="183" t="str">
        <f>IF(AA61="-","-",AA61/'1. Základné ukazovatele'!AE$17*100)</f>
        <v>-</v>
      </c>
      <c r="AB24" s="183" t="str">
        <f>IF(AB61="-","-",AB61/'1. Základné ukazovatele'!AF$17*100)</f>
        <v>-</v>
      </c>
      <c r="AC24" s="183">
        <f>IF(AC61="-","-",AC61/'1. Základné ukazovatele'!AG$17*100)</f>
        <v>-0.27192036092585331</v>
      </c>
      <c r="AD24" s="183" t="str">
        <f>IF(AD61="-","-",AD61/'1. Základné ukazovatele'!AH$17*100)</f>
        <v>-</v>
      </c>
      <c r="AE24" s="183" t="str">
        <f>IF(AE61="-","-",AE61/'1. Základné ukazovatele'!AI$17*100)</f>
        <v>-</v>
      </c>
      <c r="AF24" s="344" t="str">
        <f>IF(AF61="-","-",AF61/'1. Základné ukazovatele'!AJ$17*100)</f>
        <v>-</v>
      </c>
      <c r="AG24" s="344" t="str">
        <f>IF(AG61="-","-",AG61/'1. Základné ukazovatele'!AK$17*100)</f>
        <v>-</v>
      </c>
      <c r="AH24" s="344" t="str">
        <f>IF(AH61="-","-",AH61/'1. Základné ukazovatele'!AL$17*100)</f>
        <v>-</v>
      </c>
      <c r="AI24" s="344" t="str">
        <f>IF(AI61="-","-",AI61/'1. Základné ukazovatele'!AM$17*100)</f>
        <v>-</v>
      </c>
    </row>
    <row r="25" spans="1:35" ht="12.75">
      <c r="A25" s="182" t="str">
        <f t="shared" si="0"/>
        <v>Výdavky vlády vyvolané vojnou na Ukrajine</v>
      </c>
      <c r="B25" s="182" t="str">
        <f t="shared" si="0"/>
        <v>Expenses caused by the war in Ukraine</v>
      </c>
      <c r="C25" s="183" t="str">
        <f>IF(C62="-","-",C62/'1. Základné ukazovatele'!G$17*100)</f>
        <v>-</v>
      </c>
      <c r="D25" s="183" t="str">
        <f>IF(D62="-","-",D62/'1. Základné ukazovatele'!H$17*100)</f>
        <v>-</v>
      </c>
      <c r="E25" s="183" t="str">
        <f>IF(E62="-","-",E62/'1. Základné ukazovatele'!I$17*100)</f>
        <v>-</v>
      </c>
      <c r="F25" s="183" t="str">
        <f>IF(F62="-","-",F62/'1. Základné ukazovatele'!J$17*100)</f>
        <v>-</v>
      </c>
      <c r="G25" s="183" t="str">
        <f>IF(G62="-","-",G62/'1. Základné ukazovatele'!K$17*100)</f>
        <v>-</v>
      </c>
      <c r="H25" s="183" t="str">
        <f>IF(H62="-","-",H62/'1. Základné ukazovatele'!L$17*100)</f>
        <v>-</v>
      </c>
      <c r="I25" s="183" t="str">
        <f>IF(I62="-","-",I62/'1. Základné ukazovatele'!M$17*100)</f>
        <v>-</v>
      </c>
      <c r="J25" s="183" t="str">
        <f>IF(J62="-","-",J62/'1. Základné ukazovatele'!N$17*100)</f>
        <v>-</v>
      </c>
      <c r="K25" s="183" t="str">
        <f>IF(K62="-","-",K62/'1. Základné ukazovatele'!O$17*100)</f>
        <v>-</v>
      </c>
      <c r="L25" s="183" t="str">
        <f>IF(L62="-","-",L62/'1. Základné ukazovatele'!P$17*100)</f>
        <v>-</v>
      </c>
      <c r="M25" s="183" t="str">
        <f>IF(M62="-","-",M62/'1. Základné ukazovatele'!Q$17*100)</f>
        <v>-</v>
      </c>
      <c r="N25" s="183" t="str">
        <f>IF(N62="-","-",N62/'1. Základné ukazovatele'!R$17*100)</f>
        <v>-</v>
      </c>
      <c r="O25" s="183" t="str">
        <f>IF(O62="-","-",O62/'1. Základné ukazovatele'!S$17*100)</f>
        <v>-</v>
      </c>
      <c r="P25" s="183" t="str">
        <f>IF(P62="-","-",P62/'1. Základné ukazovatele'!T$17*100)</f>
        <v>-</v>
      </c>
      <c r="Q25" s="183" t="str">
        <f>IF(Q62="-","-",Q62/'1. Základné ukazovatele'!U$17*100)</f>
        <v>-</v>
      </c>
      <c r="R25" s="183" t="str">
        <f>IF(R62="-","-",R62/'1. Základné ukazovatele'!V$17*100)</f>
        <v>-</v>
      </c>
      <c r="S25" s="183" t="str">
        <f>IF(S62="-","-",S62/'1. Základné ukazovatele'!W$17*100)</f>
        <v>-</v>
      </c>
      <c r="T25" s="183" t="str">
        <f>IF(T62="-","-",T62/'1. Základné ukazovatele'!X$17*100)</f>
        <v>-</v>
      </c>
      <c r="U25" s="183" t="str">
        <f>IF(U62="-","-",U62/'1. Základné ukazovatele'!Y$17*100)</f>
        <v>-</v>
      </c>
      <c r="V25" s="183" t="str">
        <f>IF(V62="-","-",V62/'1. Základné ukazovatele'!Z$17*100)</f>
        <v>-</v>
      </c>
      <c r="W25" s="183" t="str">
        <f>IF(W62="-","-",W62/'1. Základné ukazovatele'!AA$17*100)</f>
        <v>-</v>
      </c>
      <c r="X25" s="183" t="str">
        <f>IF(X62="-","-",X62/'1. Základné ukazovatele'!AB$17*100)</f>
        <v>-</v>
      </c>
      <c r="Y25" s="183" t="str">
        <f>IF(Y62="-","-",Y62/'1. Základné ukazovatele'!AC$17*100)</f>
        <v>-</v>
      </c>
      <c r="Z25" s="183" t="str">
        <f>IF(Z62="-","-",Z62/'1. Základné ukazovatele'!AD$17*100)</f>
        <v>-</v>
      </c>
      <c r="AA25" s="183" t="str">
        <f>IF(AA62="-","-",AA62/'1. Základné ukazovatele'!AE$17*100)</f>
        <v>-</v>
      </c>
      <c r="AB25" s="183" t="str">
        <f>IF(AB62="-","-",AB62/'1. Základné ukazovatele'!AF$17*100)</f>
        <v>-</v>
      </c>
      <c r="AC25" s="183" t="str">
        <f>IF(AC62="-","-",AC62/'1. Základné ukazovatele'!AG$17*100)</f>
        <v>-</v>
      </c>
      <c r="AD25" s="183">
        <f>IF(AD62="-","-",AD62/'1. Základné ukazovatele'!AH$17*100)</f>
        <v>-0.17590649713049306</v>
      </c>
      <c r="AE25" s="183">
        <f>IF(AE62="-","-",AE62/'1. Základné ukazovatele'!AI$17*100)</f>
        <v>-0.12352372173847961</v>
      </c>
      <c r="AF25" s="344">
        <f>IF(AF62="-","-",AF62/'1. Základné ukazovatele'!AJ$17*100)</f>
        <v>-4.2644665892375935E-2</v>
      </c>
      <c r="AG25" s="344">
        <f>IF(AG62="-","-",AG62/'1. Základné ukazovatele'!AK$17*100)</f>
        <v>-1.0712586231930362E-2</v>
      </c>
      <c r="AH25" s="344" t="str">
        <f>IF(AH62="-","-",AH62/'1. Základné ukazovatele'!AL$17*100)</f>
        <v>-</v>
      </c>
      <c r="AI25" s="344" t="str">
        <f>IF(AI62="-","-",AI62/'1. Základné ukazovatele'!AM$17*100)</f>
        <v>-</v>
      </c>
    </row>
    <row r="26" spans="1:35" ht="18" customHeight="1">
      <c r="A26" s="182" t="str">
        <f t="shared" si="0"/>
        <v>Preplatenie nákladov súvisiacich s vojnou na Ukrajine z EÚ zdrojov (Európsky mierový nástroj a EŠIF)</v>
      </c>
      <c r="B26" s="182" t="str">
        <f t="shared" si="0"/>
        <v>Reimbursement of costs related to the war in Ukraine from EU sources (European Peace Facility and ESIF)</v>
      </c>
      <c r="C26" s="183" t="str">
        <f>IF(C63="-","-",C63/'1. Základné ukazovatele'!G$17*100)</f>
        <v>-</v>
      </c>
      <c r="D26" s="183" t="str">
        <f>IF(D63="-","-",D63/'1. Základné ukazovatele'!H$17*100)</f>
        <v>-</v>
      </c>
      <c r="E26" s="183" t="str">
        <f>IF(E63="-","-",E63/'1. Základné ukazovatele'!I$17*100)</f>
        <v>-</v>
      </c>
      <c r="F26" s="183" t="str">
        <f>IF(F63="-","-",F63/'1. Základné ukazovatele'!J$17*100)</f>
        <v>-</v>
      </c>
      <c r="G26" s="183" t="str">
        <f>IF(G63="-","-",G63/'1. Základné ukazovatele'!K$17*100)</f>
        <v>-</v>
      </c>
      <c r="H26" s="183" t="str">
        <f>IF(H63="-","-",H63/'1. Základné ukazovatele'!L$17*100)</f>
        <v>-</v>
      </c>
      <c r="I26" s="183" t="str">
        <f>IF(I63="-","-",I63/'1. Základné ukazovatele'!M$17*100)</f>
        <v>-</v>
      </c>
      <c r="J26" s="183" t="str">
        <f>IF(J63="-","-",J63/'1. Základné ukazovatele'!N$17*100)</f>
        <v>-</v>
      </c>
      <c r="K26" s="183" t="str">
        <f>IF(K63="-","-",K63/'1. Základné ukazovatele'!O$17*100)</f>
        <v>-</v>
      </c>
      <c r="L26" s="183" t="str">
        <f>IF(L63="-","-",L63/'1. Základné ukazovatele'!P$17*100)</f>
        <v>-</v>
      </c>
      <c r="M26" s="183" t="str">
        <f>IF(M63="-","-",M63/'1. Základné ukazovatele'!Q$17*100)</f>
        <v>-</v>
      </c>
      <c r="N26" s="183" t="str">
        <f>IF(N63="-","-",N63/'1. Základné ukazovatele'!R$17*100)</f>
        <v>-</v>
      </c>
      <c r="O26" s="183" t="str">
        <f>IF(O63="-","-",O63/'1. Základné ukazovatele'!S$17*100)</f>
        <v>-</v>
      </c>
      <c r="P26" s="183" t="str">
        <f>IF(P63="-","-",P63/'1. Základné ukazovatele'!T$17*100)</f>
        <v>-</v>
      </c>
      <c r="Q26" s="183" t="str">
        <f>IF(Q63="-","-",Q63/'1. Základné ukazovatele'!U$17*100)</f>
        <v>-</v>
      </c>
      <c r="R26" s="183" t="str">
        <f>IF(R63="-","-",R63/'1. Základné ukazovatele'!V$17*100)</f>
        <v>-</v>
      </c>
      <c r="S26" s="183" t="str">
        <f>IF(S63="-","-",S63/'1. Základné ukazovatele'!W$17*100)</f>
        <v>-</v>
      </c>
      <c r="T26" s="183" t="str">
        <f>IF(T63="-","-",T63/'1. Základné ukazovatele'!X$17*100)</f>
        <v>-</v>
      </c>
      <c r="U26" s="183" t="str">
        <f>IF(U63="-","-",U63/'1. Základné ukazovatele'!Y$17*100)</f>
        <v>-</v>
      </c>
      <c r="V26" s="183" t="str">
        <f>IF(V63="-","-",V63/'1. Základné ukazovatele'!Z$17*100)</f>
        <v>-</v>
      </c>
      <c r="W26" s="183" t="str">
        <f>IF(W63="-","-",W63/'1. Základné ukazovatele'!AA$17*100)</f>
        <v>-</v>
      </c>
      <c r="X26" s="183" t="str">
        <f>IF(X63="-","-",X63/'1. Základné ukazovatele'!AB$17*100)</f>
        <v>-</v>
      </c>
      <c r="Y26" s="183" t="str">
        <f>IF(Y63="-","-",Y63/'1. Základné ukazovatele'!AC$17*100)</f>
        <v>-</v>
      </c>
      <c r="Z26" s="183" t="str">
        <f>IF(Z63="-","-",Z63/'1. Základné ukazovatele'!AD$17*100)</f>
        <v>-</v>
      </c>
      <c r="AA26" s="183" t="str">
        <f>IF(AA63="-","-",AA63/'1. Základné ukazovatele'!AE$17*100)</f>
        <v>-</v>
      </c>
      <c r="AB26" s="183" t="str">
        <f>IF(AB63="-","-",AB63/'1. Základné ukazovatele'!AF$17*100)</f>
        <v>-</v>
      </c>
      <c r="AC26" s="183" t="str">
        <f>IF(AC63="-","-",AC63/'1. Základné ukazovatele'!AG$17*100)</f>
        <v>-</v>
      </c>
      <c r="AD26" s="183">
        <f>IF(AD63="-","-",AD63/'1. Základné ukazovatele'!AH$17*100)</f>
        <v>0.27317996595469468</v>
      </c>
      <c r="AE26" s="183">
        <f>IF(AE63="-","-",AE63/'1. Základné ukazovatele'!AI$17*100)</f>
        <v>3.5470541958966442E-2</v>
      </c>
      <c r="AF26" s="344" t="str">
        <f>IF(AF63="-","-",AF63/'1. Základné ukazovatele'!AJ$17*100)</f>
        <v>-</v>
      </c>
      <c r="AG26" s="344" t="str">
        <f>IF(AG63="-","-",AG63/'1. Základné ukazovatele'!AK$17*100)</f>
        <v>-</v>
      </c>
      <c r="AH26" s="344" t="str">
        <f>IF(AH63="-","-",AH63/'1. Základné ukazovatele'!AL$17*100)</f>
        <v>-</v>
      </c>
      <c r="AI26" s="344" t="str">
        <f>IF(AI63="-","-",AI63/'1. Základné ukazovatele'!AM$17*100)</f>
        <v>-</v>
      </c>
    </row>
    <row r="27" spans="1:35" ht="12.75">
      <c r="A27" s="182" t="str">
        <f t="shared" ref="A27:B34" si="1">A64</f>
        <v>Jednorazová podpora pre ľudí ohrozených infláciou</v>
      </c>
      <c r="B27" s="182" t="str">
        <f t="shared" si="1"/>
        <v>One-off support for people at risk of inflation</v>
      </c>
      <c r="C27" s="183" t="str">
        <f>IF(C64="-","-",C64/'1. Základné ukazovatele'!G$17*100)</f>
        <v>-</v>
      </c>
      <c r="D27" s="183" t="str">
        <f>IF(D64="-","-",D64/'1. Základné ukazovatele'!H$17*100)</f>
        <v>-</v>
      </c>
      <c r="E27" s="183" t="str">
        <f>IF(E64="-","-",E64/'1. Základné ukazovatele'!I$17*100)</f>
        <v>-</v>
      </c>
      <c r="F27" s="183" t="str">
        <f>IF(F64="-","-",F64/'1. Základné ukazovatele'!J$17*100)</f>
        <v>-</v>
      </c>
      <c r="G27" s="183" t="str">
        <f>IF(G64="-","-",G64/'1. Základné ukazovatele'!K$17*100)</f>
        <v>-</v>
      </c>
      <c r="H27" s="183" t="str">
        <f>IF(H64="-","-",H64/'1. Základné ukazovatele'!L$17*100)</f>
        <v>-</v>
      </c>
      <c r="I27" s="183" t="str">
        <f>IF(I64="-","-",I64/'1. Základné ukazovatele'!M$17*100)</f>
        <v>-</v>
      </c>
      <c r="J27" s="183" t="str">
        <f>IF(J64="-","-",J64/'1. Základné ukazovatele'!N$17*100)</f>
        <v>-</v>
      </c>
      <c r="K27" s="183" t="str">
        <f>IF(K64="-","-",K64/'1. Základné ukazovatele'!O$17*100)</f>
        <v>-</v>
      </c>
      <c r="L27" s="183" t="str">
        <f>IF(L64="-","-",L64/'1. Základné ukazovatele'!P$17*100)</f>
        <v>-</v>
      </c>
      <c r="M27" s="183" t="str">
        <f>IF(M64="-","-",M64/'1. Základné ukazovatele'!Q$17*100)</f>
        <v>-</v>
      </c>
      <c r="N27" s="183" t="str">
        <f>IF(N64="-","-",N64/'1. Základné ukazovatele'!R$17*100)</f>
        <v>-</v>
      </c>
      <c r="O27" s="183" t="str">
        <f>IF(O64="-","-",O64/'1. Základné ukazovatele'!S$17*100)</f>
        <v>-</v>
      </c>
      <c r="P27" s="183" t="str">
        <f>IF(P64="-","-",P64/'1. Základné ukazovatele'!T$17*100)</f>
        <v>-</v>
      </c>
      <c r="Q27" s="183" t="str">
        <f>IF(Q64="-","-",Q64/'1. Základné ukazovatele'!U$17*100)</f>
        <v>-</v>
      </c>
      <c r="R27" s="183" t="str">
        <f>IF(R64="-","-",R64/'1. Základné ukazovatele'!V$17*100)</f>
        <v>-</v>
      </c>
      <c r="S27" s="183" t="str">
        <f>IF(S64="-","-",S64/'1. Základné ukazovatele'!W$17*100)</f>
        <v>-</v>
      </c>
      <c r="T27" s="183" t="str">
        <f>IF(T64="-","-",T64/'1. Základné ukazovatele'!X$17*100)</f>
        <v>-</v>
      </c>
      <c r="U27" s="183" t="str">
        <f>IF(U64="-","-",U64/'1. Základné ukazovatele'!Y$17*100)</f>
        <v>-</v>
      </c>
      <c r="V27" s="183" t="str">
        <f>IF(V64="-","-",V64/'1. Základné ukazovatele'!Z$17*100)</f>
        <v>-</v>
      </c>
      <c r="W27" s="183" t="str">
        <f>IF(W64="-","-",W64/'1. Základné ukazovatele'!AA$17*100)</f>
        <v>-</v>
      </c>
      <c r="X27" s="183" t="str">
        <f>IF(X64="-","-",X64/'1. Základné ukazovatele'!AB$17*100)</f>
        <v>-</v>
      </c>
      <c r="Y27" s="183" t="str">
        <f>IF(Y64="-","-",Y64/'1. Základné ukazovatele'!AC$17*100)</f>
        <v>-</v>
      </c>
      <c r="Z27" s="183" t="str">
        <f>IF(Z64="-","-",Z64/'1. Základné ukazovatele'!AD$17*100)</f>
        <v>-</v>
      </c>
      <c r="AA27" s="183" t="str">
        <f>IF(AA64="-","-",AA64/'1. Základné ukazovatele'!AE$17*100)</f>
        <v>-</v>
      </c>
      <c r="AB27" s="183" t="str">
        <f>IF(AB64="-","-",AB64/'1. Základné ukazovatele'!AF$17*100)</f>
        <v>-</v>
      </c>
      <c r="AC27" s="183" t="str">
        <f>IF(AC64="-","-",AC64/'1. Základné ukazovatele'!AG$17*100)</f>
        <v>-</v>
      </c>
      <c r="AD27" s="183">
        <f>IF(AD64="-","-",AD64/'1. Základné ukazovatele'!AH$17*100)</f>
        <v>-0.10199911889151102</v>
      </c>
      <c r="AE27" s="183" t="str">
        <f>IF(AE64="-","-",AE64/'1. Základné ukazovatele'!AI$17*100)</f>
        <v>-</v>
      </c>
      <c r="AF27" s="344" t="str">
        <f>IF(AF64="-","-",AF64/'1. Základné ukazovatele'!AJ$17*100)</f>
        <v>-</v>
      </c>
      <c r="AG27" s="344" t="str">
        <f>IF(AG64="-","-",AG64/'1. Základné ukazovatele'!AK$17*100)</f>
        <v>-</v>
      </c>
      <c r="AH27" s="344" t="str">
        <f>IF(AH64="-","-",AH64/'1. Základné ukazovatele'!AL$17*100)</f>
        <v>-</v>
      </c>
      <c r="AI27" s="344" t="str">
        <f>IF(AI64="-","-",AI64/'1. Základné ukazovatele'!AM$17*100)</f>
        <v>-</v>
      </c>
    </row>
    <row r="28" spans="1:35" ht="12.75">
      <c r="A28" s="182" t="str">
        <f t="shared" si="1"/>
        <v>Vyplatenie 14. dôchodkov</v>
      </c>
      <c r="B28" s="182" t="str">
        <f t="shared" si="1"/>
        <v>Payment of 14th pensions</v>
      </c>
      <c r="C28" s="183" t="str">
        <f>IF(C65="-","-",C65/'1. Základné ukazovatele'!G$17*100)</f>
        <v>-</v>
      </c>
      <c r="D28" s="183" t="str">
        <f>IF(D65="-","-",D65/'1. Základné ukazovatele'!H$17*100)</f>
        <v>-</v>
      </c>
      <c r="E28" s="183" t="str">
        <f>IF(E65="-","-",E65/'1. Základné ukazovatele'!I$17*100)</f>
        <v>-</v>
      </c>
      <c r="F28" s="183" t="str">
        <f>IF(F65="-","-",F65/'1. Základné ukazovatele'!J$17*100)</f>
        <v>-</v>
      </c>
      <c r="G28" s="183" t="str">
        <f>IF(G65="-","-",G65/'1. Základné ukazovatele'!K$17*100)</f>
        <v>-</v>
      </c>
      <c r="H28" s="183" t="str">
        <f>IF(H65="-","-",H65/'1. Základné ukazovatele'!L$17*100)</f>
        <v>-</v>
      </c>
      <c r="I28" s="183" t="str">
        <f>IF(I65="-","-",I65/'1. Základné ukazovatele'!M$17*100)</f>
        <v>-</v>
      </c>
      <c r="J28" s="183" t="str">
        <f>IF(J65="-","-",J65/'1. Základné ukazovatele'!N$17*100)</f>
        <v>-</v>
      </c>
      <c r="K28" s="183" t="str">
        <f>IF(K65="-","-",K65/'1. Základné ukazovatele'!O$17*100)</f>
        <v>-</v>
      </c>
      <c r="L28" s="183" t="str">
        <f>IF(L65="-","-",L65/'1. Základné ukazovatele'!P$17*100)</f>
        <v>-</v>
      </c>
      <c r="M28" s="183" t="str">
        <f>IF(M65="-","-",M65/'1. Základné ukazovatele'!Q$17*100)</f>
        <v>-</v>
      </c>
      <c r="N28" s="183" t="str">
        <f>IF(N65="-","-",N65/'1. Základné ukazovatele'!R$17*100)</f>
        <v>-</v>
      </c>
      <c r="O28" s="183" t="str">
        <f>IF(O65="-","-",O65/'1. Základné ukazovatele'!S$17*100)</f>
        <v>-</v>
      </c>
      <c r="P28" s="183" t="str">
        <f>IF(P65="-","-",P65/'1. Základné ukazovatele'!T$17*100)</f>
        <v>-</v>
      </c>
      <c r="Q28" s="183" t="str">
        <f>IF(Q65="-","-",Q65/'1. Základné ukazovatele'!U$17*100)</f>
        <v>-</v>
      </c>
      <c r="R28" s="183" t="str">
        <f>IF(R65="-","-",R65/'1. Základné ukazovatele'!V$17*100)</f>
        <v>-</v>
      </c>
      <c r="S28" s="183" t="str">
        <f>IF(S65="-","-",S65/'1. Základné ukazovatele'!W$17*100)</f>
        <v>-</v>
      </c>
      <c r="T28" s="183" t="str">
        <f>IF(T65="-","-",T65/'1. Základné ukazovatele'!X$17*100)</f>
        <v>-</v>
      </c>
      <c r="U28" s="183" t="str">
        <f>IF(U65="-","-",U65/'1. Základné ukazovatele'!Y$17*100)</f>
        <v>-</v>
      </c>
      <c r="V28" s="183" t="str">
        <f>IF(V65="-","-",V65/'1. Základné ukazovatele'!Z$17*100)</f>
        <v>-</v>
      </c>
      <c r="W28" s="183" t="str">
        <f>IF(W65="-","-",W65/'1. Základné ukazovatele'!AA$17*100)</f>
        <v>-</v>
      </c>
      <c r="X28" s="183" t="str">
        <f>IF(X65="-","-",X65/'1. Základné ukazovatele'!AB$17*100)</f>
        <v>-</v>
      </c>
      <c r="Y28" s="183" t="str">
        <f>IF(Y65="-","-",Y65/'1. Základné ukazovatele'!AC$17*100)</f>
        <v>-</v>
      </c>
      <c r="Z28" s="183" t="str">
        <f>IF(Z65="-","-",Z65/'1. Základné ukazovatele'!AD$17*100)</f>
        <v>-</v>
      </c>
      <c r="AA28" s="183" t="str">
        <f>IF(AA65="-","-",AA65/'1. Základné ukazovatele'!AE$17*100)</f>
        <v>-</v>
      </c>
      <c r="AB28" s="183" t="str">
        <f>IF(AB65="-","-",AB65/'1. Základné ukazovatele'!AF$17*100)</f>
        <v>-</v>
      </c>
      <c r="AC28" s="183" t="str">
        <f>IF(AC65="-","-",AC65/'1. Základné ukazovatele'!AG$17*100)</f>
        <v>-</v>
      </c>
      <c r="AD28" s="183">
        <f>IF(AD65="-","-",AD65/'1. Základné ukazovatele'!AH$17*100)</f>
        <v>-0.18893872753400442</v>
      </c>
      <c r="AE28" s="183" t="str">
        <f>IF(AE65="-","-",AE65/'1. Základné ukazovatele'!AI$17*100)</f>
        <v>-</v>
      </c>
      <c r="AF28" s="344" t="str">
        <f>IF(AF65="-","-",AF65/'1. Základné ukazovatele'!AJ$17*100)</f>
        <v>-</v>
      </c>
      <c r="AG28" s="344" t="str">
        <f>IF(AG65="-","-",AG65/'1. Základné ukazovatele'!AK$17*100)</f>
        <v>-</v>
      </c>
      <c r="AH28" s="344" t="str">
        <f>IF(AH65="-","-",AH65/'1. Základné ukazovatele'!AL$17*100)</f>
        <v>-</v>
      </c>
      <c r="AI28" s="344" t="str">
        <f>IF(AI65="-","-",AI65/'1. Základné ukazovatele'!AM$17*100)</f>
        <v>-</v>
      </c>
    </row>
    <row r="29" spans="1:35" ht="12.75">
      <c r="A29" s="182" t="str">
        <f t="shared" si="1"/>
        <v>Dotácie pre sociálne služby</v>
      </c>
      <c r="B29" s="182" t="str">
        <f t="shared" si="1"/>
        <v>Subsidies for social services</v>
      </c>
      <c r="C29" s="183" t="str">
        <f>IF(C66="-","-",C66/'1. Základné ukazovatele'!G$17*100)</f>
        <v>-</v>
      </c>
      <c r="D29" s="183" t="str">
        <f>IF(D66="-","-",D66/'1. Základné ukazovatele'!H$17*100)</f>
        <v>-</v>
      </c>
      <c r="E29" s="183" t="str">
        <f>IF(E66="-","-",E66/'1. Základné ukazovatele'!I$17*100)</f>
        <v>-</v>
      </c>
      <c r="F29" s="183" t="str">
        <f>IF(F66="-","-",F66/'1. Základné ukazovatele'!J$17*100)</f>
        <v>-</v>
      </c>
      <c r="G29" s="183" t="str">
        <f>IF(G66="-","-",G66/'1. Základné ukazovatele'!K$17*100)</f>
        <v>-</v>
      </c>
      <c r="H29" s="183" t="str">
        <f>IF(H66="-","-",H66/'1. Základné ukazovatele'!L$17*100)</f>
        <v>-</v>
      </c>
      <c r="I29" s="183" t="str">
        <f>IF(I66="-","-",I66/'1. Základné ukazovatele'!M$17*100)</f>
        <v>-</v>
      </c>
      <c r="J29" s="183" t="str">
        <f>IF(J66="-","-",J66/'1. Základné ukazovatele'!N$17*100)</f>
        <v>-</v>
      </c>
      <c r="K29" s="183" t="str">
        <f>IF(K66="-","-",K66/'1. Základné ukazovatele'!O$17*100)</f>
        <v>-</v>
      </c>
      <c r="L29" s="183" t="str">
        <f>IF(L66="-","-",L66/'1. Základné ukazovatele'!P$17*100)</f>
        <v>-</v>
      </c>
      <c r="M29" s="183" t="str">
        <f>IF(M66="-","-",M66/'1. Základné ukazovatele'!Q$17*100)</f>
        <v>-</v>
      </c>
      <c r="N29" s="183" t="str">
        <f>IF(N66="-","-",N66/'1. Základné ukazovatele'!R$17*100)</f>
        <v>-</v>
      </c>
      <c r="O29" s="183" t="str">
        <f>IF(O66="-","-",O66/'1. Základné ukazovatele'!S$17*100)</f>
        <v>-</v>
      </c>
      <c r="P29" s="183" t="str">
        <f>IF(P66="-","-",P66/'1. Základné ukazovatele'!T$17*100)</f>
        <v>-</v>
      </c>
      <c r="Q29" s="183" t="str">
        <f>IF(Q66="-","-",Q66/'1. Základné ukazovatele'!U$17*100)</f>
        <v>-</v>
      </c>
      <c r="R29" s="183" t="str">
        <f>IF(R66="-","-",R66/'1. Základné ukazovatele'!V$17*100)</f>
        <v>-</v>
      </c>
      <c r="S29" s="183" t="str">
        <f>IF(S66="-","-",S66/'1. Základné ukazovatele'!W$17*100)</f>
        <v>-</v>
      </c>
      <c r="T29" s="183" t="str">
        <f>IF(T66="-","-",T66/'1. Základné ukazovatele'!X$17*100)</f>
        <v>-</v>
      </c>
      <c r="U29" s="183" t="str">
        <f>IF(U66="-","-",U66/'1. Základné ukazovatele'!Y$17*100)</f>
        <v>-</v>
      </c>
      <c r="V29" s="183" t="str">
        <f>IF(V66="-","-",V66/'1. Základné ukazovatele'!Z$17*100)</f>
        <v>-</v>
      </c>
      <c r="W29" s="183" t="str">
        <f>IF(W66="-","-",W66/'1. Základné ukazovatele'!AA$17*100)</f>
        <v>-</v>
      </c>
      <c r="X29" s="183" t="str">
        <f>IF(X66="-","-",X66/'1. Základné ukazovatele'!AB$17*100)</f>
        <v>-</v>
      </c>
      <c r="Y29" s="183" t="str">
        <f>IF(Y66="-","-",Y66/'1. Základné ukazovatele'!AC$17*100)</f>
        <v>-</v>
      </c>
      <c r="Z29" s="183" t="str">
        <f>IF(Z66="-","-",Z66/'1. Základné ukazovatele'!AD$17*100)</f>
        <v>-</v>
      </c>
      <c r="AA29" s="183" t="str">
        <f>IF(AA66="-","-",AA66/'1. Základné ukazovatele'!AE$17*100)</f>
        <v>-</v>
      </c>
      <c r="AB29" s="183" t="str">
        <f>IF(AB66="-","-",AB66/'1. Základné ukazovatele'!AF$17*100)</f>
        <v>-</v>
      </c>
      <c r="AC29" s="183" t="str">
        <f>IF(AC66="-","-",AC66/'1. Základné ukazovatele'!AG$17*100)</f>
        <v>-</v>
      </c>
      <c r="AD29" s="183">
        <f>IF(AD66="-","-",AD66/'1. Základné ukazovatele'!AH$17*100)</f>
        <v>-2.6740452689924293E-2</v>
      </c>
      <c r="AE29" s="183" t="str">
        <f>IF(AE66="-","-",AE66/'1. Základné ukazovatele'!AI$17*100)</f>
        <v>-</v>
      </c>
      <c r="AF29" s="344" t="str">
        <f>IF(AF66="-","-",AF66/'1. Základné ukazovatele'!AJ$17*100)</f>
        <v>-</v>
      </c>
      <c r="AG29" s="344" t="str">
        <f>IF(AG66="-","-",AG66/'1. Základné ukazovatele'!AK$17*100)</f>
        <v>-</v>
      </c>
      <c r="AH29" s="344" t="str">
        <f>IF(AH66="-","-",AH66/'1. Základné ukazovatele'!AL$17*100)</f>
        <v>-</v>
      </c>
      <c r="AI29" s="344" t="str">
        <f>IF(AI66="-","-",AI66/'1. Základné ukazovatele'!AM$17*100)</f>
        <v>-</v>
      </c>
    </row>
    <row r="30" spans="1:35" ht="24">
      <c r="A30" s="182" t="str">
        <f t="shared" si="1"/>
        <v>Čistý vplyv schém podpory súvisiacej s vysokými cenami energií (ponížený o preplatenie z EU fondov)</v>
      </c>
      <c r="B30" s="182" t="str">
        <f t="shared" si="1"/>
        <v>Net impact of support schemes related to high energy prices (reduced by reimbursement from EU funds)</v>
      </c>
      <c r="C30" s="183" t="str">
        <f>IF(C67="-","-",C67/'1. Základné ukazovatele'!G$17*100)</f>
        <v>-</v>
      </c>
      <c r="D30" s="183" t="str">
        <f>IF(D67="-","-",D67/'1. Základné ukazovatele'!H$17*100)</f>
        <v>-</v>
      </c>
      <c r="E30" s="183" t="str">
        <f>IF(E67="-","-",E67/'1. Základné ukazovatele'!I$17*100)</f>
        <v>-</v>
      </c>
      <c r="F30" s="183" t="str">
        <f>IF(F67="-","-",F67/'1. Základné ukazovatele'!J$17*100)</f>
        <v>-</v>
      </c>
      <c r="G30" s="183" t="str">
        <f>IF(G67="-","-",G67/'1. Základné ukazovatele'!K$17*100)</f>
        <v>-</v>
      </c>
      <c r="H30" s="183" t="str">
        <f>IF(H67="-","-",H67/'1. Základné ukazovatele'!L$17*100)</f>
        <v>-</v>
      </c>
      <c r="I30" s="183" t="str">
        <f>IF(I67="-","-",I67/'1. Základné ukazovatele'!M$17*100)</f>
        <v>-</v>
      </c>
      <c r="J30" s="183" t="str">
        <f>IF(J67="-","-",J67/'1. Základné ukazovatele'!N$17*100)</f>
        <v>-</v>
      </c>
      <c r="K30" s="183" t="str">
        <f>IF(K67="-","-",K67/'1. Základné ukazovatele'!O$17*100)</f>
        <v>-</v>
      </c>
      <c r="L30" s="183" t="str">
        <f>IF(L67="-","-",L67/'1. Základné ukazovatele'!P$17*100)</f>
        <v>-</v>
      </c>
      <c r="M30" s="183" t="str">
        <f>IF(M67="-","-",M67/'1. Základné ukazovatele'!Q$17*100)</f>
        <v>-</v>
      </c>
      <c r="N30" s="183" t="str">
        <f>IF(N67="-","-",N67/'1. Základné ukazovatele'!R$17*100)</f>
        <v>-</v>
      </c>
      <c r="O30" s="183" t="str">
        <f>IF(O67="-","-",O67/'1. Základné ukazovatele'!S$17*100)</f>
        <v>-</v>
      </c>
      <c r="P30" s="183" t="str">
        <f>IF(P67="-","-",P67/'1. Základné ukazovatele'!T$17*100)</f>
        <v>-</v>
      </c>
      <c r="Q30" s="183" t="str">
        <f>IF(Q67="-","-",Q67/'1. Základné ukazovatele'!U$17*100)</f>
        <v>-</v>
      </c>
      <c r="R30" s="183" t="str">
        <f>IF(R67="-","-",R67/'1. Základné ukazovatele'!V$17*100)</f>
        <v>-</v>
      </c>
      <c r="S30" s="183" t="str">
        <f>IF(S67="-","-",S67/'1. Základné ukazovatele'!W$17*100)</f>
        <v>-</v>
      </c>
      <c r="T30" s="183" t="str">
        <f>IF(T67="-","-",T67/'1. Základné ukazovatele'!X$17*100)</f>
        <v>-</v>
      </c>
      <c r="U30" s="183" t="str">
        <f>IF(U67="-","-",U67/'1. Základné ukazovatele'!Y$17*100)</f>
        <v>-</v>
      </c>
      <c r="V30" s="183" t="str">
        <f>IF(V67="-","-",V67/'1. Základné ukazovatele'!Z$17*100)</f>
        <v>-</v>
      </c>
      <c r="W30" s="183" t="str">
        <f>IF(W67="-","-",W67/'1. Základné ukazovatele'!AA$17*100)</f>
        <v>-</v>
      </c>
      <c r="X30" s="183" t="str">
        <f>IF(X67="-","-",X67/'1. Základné ukazovatele'!AB$17*100)</f>
        <v>-</v>
      </c>
      <c r="Y30" s="183" t="str">
        <f>IF(Y67="-","-",Y67/'1. Základné ukazovatele'!AC$17*100)</f>
        <v>-</v>
      </c>
      <c r="Z30" s="183" t="str">
        <f>IF(Z67="-","-",Z67/'1. Základné ukazovatele'!AD$17*100)</f>
        <v>-</v>
      </c>
      <c r="AA30" s="183" t="str">
        <f>IF(AA67="-","-",AA67/'1. Základné ukazovatele'!AE$17*100)</f>
        <v>-</v>
      </c>
      <c r="AB30" s="183" t="str">
        <f>IF(AB67="-","-",AB67/'1. Základné ukazovatele'!AF$17*100)</f>
        <v>-</v>
      </c>
      <c r="AC30" s="183" t="str">
        <f>IF(AC67="-","-",AC67/'1. Základné ukazovatele'!AG$17*100)</f>
        <v>-</v>
      </c>
      <c r="AD30" s="183">
        <f>IF(AD67="-","-",AD67/'1. Základné ukazovatele'!AH$17*100)</f>
        <v>-0.11563413468787867</v>
      </c>
      <c r="AE30" s="183">
        <f>IF(AE67="-","-",AE67/'1. Základné ukazovatele'!AI$17*100)</f>
        <v>-2.5410250173081605</v>
      </c>
      <c r="AF30" s="344">
        <f>IF(AF67="-","-",AF67/'1. Základné ukazovatele'!AJ$17*100)</f>
        <v>-0.92975233681274283</v>
      </c>
      <c r="AG30" s="344">
        <f>IF(AG67="-","-",AG67/'1. Základné ukazovatele'!AK$17*100)</f>
        <v>-0.20821138289966423</v>
      </c>
      <c r="AH30" s="344" t="str">
        <f>IF(AH67="-","-",AH67/'1. Základné ukazovatele'!AL$17*100)</f>
        <v>-</v>
      </c>
      <c r="AI30" s="344" t="str">
        <f>IF(AI67="-","-",AI67/'1. Základné ukazovatele'!AM$17*100)</f>
        <v>-</v>
      </c>
    </row>
    <row r="31" spans="1:35" ht="24">
      <c r="A31" s="182" t="str">
        <f t="shared" si="1"/>
        <v>Preplatenie nákladov schém súvisiacich s vysokými cenami energí z nevyužitých EÚ fondov</v>
      </c>
      <c r="B31" s="182" t="str">
        <f t="shared" si="1"/>
        <v>Reimbursement of scheme costs from related to high energy prices unused EU funds</v>
      </c>
      <c r="C31" s="183" t="str">
        <f>IF(C68="-","-",C68/'1. Základné ukazovatele'!G$17*100)</f>
        <v>-</v>
      </c>
      <c r="D31" s="183" t="str">
        <f>IF(D68="-","-",D68/'1. Základné ukazovatele'!H$17*100)</f>
        <v>-</v>
      </c>
      <c r="E31" s="183" t="str">
        <f>IF(E68="-","-",E68/'1. Základné ukazovatele'!I$17*100)</f>
        <v>-</v>
      </c>
      <c r="F31" s="183" t="str">
        <f>IF(F68="-","-",F68/'1. Základné ukazovatele'!J$17*100)</f>
        <v>-</v>
      </c>
      <c r="G31" s="183" t="str">
        <f>IF(G68="-","-",G68/'1. Základné ukazovatele'!K$17*100)</f>
        <v>-</v>
      </c>
      <c r="H31" s="183" t="str">
        <f>IF(H68="-","-",H68/'1. Základné ukazovatele'!L$17*100)</f>
        <v>-</v>
      </c>
      <c r="I31" s="183" t="str">
        <f>IF(I68="-","-",I68/'1. Základné ukazovatele'!M$17*100)</f>
        <v>-</v>
      </c>
      <c r="J31" s="183" t="str">
        <f>IF(J68="-","-",J68/'1. Základné ukazovatele'!N$17*100)</f>
        <v>-</v>
      </c>
      <c r="K31" s="183" t="str">
        <f>IF(K68="-","-",K68/'1. Základné ukazovatele'!O$17*100)</f>
        <v>-</v>
      </c>
      <c r="L31" s="183" t="str">
        <f>IF(L68="-","-",L68/'1. Základné ukazovatele'!P$17*100)</f>
        <v>-</v>
      </c>
      <c r="M31" s="183" t="str">
        <f>IF(M68="-","-",M68/'1. Základné ukazovatele'!Q$17*100)</f>
        <v>-</v>
      </c>
      <c r="N31" s="183" t="str">
        <f>IF(N68="-","-",N68/'1. Základné ukazovatele'!R$17*100)</f>
        <v>-</v>
      </c>
      <c r="O31" s="183" t="str">
        <f>IF(O68="-","-",O68/'1. Základné ukazovatele'!S$17*100)</f>
        <v>-</v>
      </c>
      <c r="P31" s="183" t="str">
        <f>IF(P68="-","-",P68/'1. Základné ukazovatele'!T$17*100)</f>
        <v>-</v>
      </c>
      <c r="Q31" s="183" t="str">
        <f>IF(Q68="-","-",Q68/'1. Základné ukazovatele'!U$17*100)</f>
        <v>-</v>
      </c>
      <c r="R31" s="183" t="str">
        <f>IF(R68="-","-",R68/'1. Základné ukazovatele'!V$17*100)</f>
        <v>-</v>
      </c>
      <c r="S31" s="183" t="str">
        <f>IF(S68="-","-",S68/'1. Základné ukazovatele'!W$17*100)</f>
        <v>-</v>
      </c>
      <c r="T31" s="183" t="str">
        <f>IF(T68="-","-",T68/'1. Základné ukazovatele'!X$17*100)</f>
        <v>-</v>
      </c>
      <c r="U31" s="183" t="str">
        <f>IF(U68="-","-",U68/'1. Základné ukazovatele'!Y$17*100)</f>
        <v>-</v>
      </c>
      <c r="V31" s="183" t="str">
        <f>IF(V68="-","-",V68/'1. Základné ukazovatele'!Z$17*100)</f>
        <v>-</v>
      </c>
      <c r="W31" s="183" t="str">
        <f>IF(W68="-","-",W68/'1. Základné ukazovatele'!AA$17*100)</f>
        <v>-</v>
      </c>
      <c r="X31" s="183" t="str">
        <f>IF(X68="-","-",X68/'1. Základné ukazovatele'!AB$17*100)</f>
        <v>-</v>
      </c>
      <c r="Y31" s="183" t="str">
        <f>IF(Y68="-","-",Y68/'1. Základné ukazovatele'!AC$17*100)</f>
        <v>-</v>
      </c>
      <c r="Z31" s="183" t="str">
        <f>IF(Z68="-","-",Z68/'1. Základné ukazovatele'!AD$17*100)</f>
        <v>-</v>
      </c>
      <c r="AA31" s="183" t="str">
        <f>IF(AA68="-","-",AA68/'1. Základné ukazovatele'!AE$17*100)</f>
        <v>-</v>
      </c>
      <c r="AB31" s="183" t="str">
        <f>IF(AB68="-","-",AB68/'1. Základné ukazovatele'!AF$17*100)</f>
        <v>-</v>
      </c>
      <c r="AC31" s="183" t="str">
        <f>IF(AC68="-","-",AC68/'1. Základné ukazovatele'!AG$17*100)</f>
        <v>-</v>
      </c>
      <c r="AD31" s="183" t="str">
        <f>IF(AD68="-","-",AD68/'1. Základné ukazovatele'!AH$17*100)</f>
        <v>-</v>
      </c>
      <c r="AE31" s="183">
        <f>IF(AE68="-","-",AE68/'1. Základné ukazovatele'!AI$17*100)</f>
        <v>0.76229123430164125</v>
      </c>
      <c r="AF31" s="344" t="str">
        <f>IF(AF68="-","-",AF68/'1. Základné ukazovatele'!AJ$17*100)</f>
        <v>-</v>
      </c>
      <c r="AG31" s="344" t="str">
        <f>IF(AG68="-","-",AG68/'1. Základné ukazovatele'!AK$17*100)</f>
        <v>-</v>
      </c>
      <c r="AH31" s="344" t="str">
        <f>IF(AH68="-","-",AH68/'1. Základné ukazovatele'!AL$17*100)</f>
        <v>-</v>
      </c>
      <c r="AI31" s="344" t="str">
        <f>IF(AI68="-","-",AI68/'1. Základné ukazovatele'!AM$17*100)</f>
        <v>-</v>
      </c>
    </row>
    <row r="32" spans="1:35" ht="12.75">
      <c r="A32" s="182" t="str">
        <f t="shared" si="1"/>
        <v>Dočasné príjmy z nariadenia EÚ ohľadom nadmerných ziskov</v>
      </c>
      <c r="B32" s="182" t="str">
        <f t="shared" si="1"/>
        <v>Temporary income from the EU regulation on excessive profits</v>
      </c>
      <c r="C32" s="183" t="str">
        <f>IF(C69="-","-",C69/'1. Základné ukazovatele'!G$17*100)</f>
        <v>-</v>
      </c>
      <c r="D32" s="183" t="str">
        <f>IF(D69="-","-",D69/'1. Základné ukazovatele'!H$17*100)</f>
        <v>-</v>
      </c>
      <c r="E32" s="183" t="str">
        <f>IF(E69="-","-",E69/'1. Základné ukazovatele'!I$17*100)</f>
        <v>-</v>
      </c>
      <c r="F32" s="183" t="str">
        <f>IF(F69="-","-",F69/'1. Základné ukazovatele'!J$17*100)</f>
        <v>-</v>
      </c>
      <c r="G32" s="183" t="str">
        <f>IF(G69="-","-",G69/'1. Základné ukazovatele'!K$17*100)</f>
        <v>-</v>
      </c>
      <c r="H32" s="183" t="str">
        <f>IF(H69="-","-",H69/'1. Základné ukazovatele'!L$17*100)</f>
        <v>-</v>
      </c>
      <c r="I32" s="183" t="str">
        <f>IF(I69="-","-",I69/'1. Základné ukazovatele'!M$17*100)</f>
        <v>-</v>
      </c>
      <c r="J32" s="183" t="str">
        <f>IF(J69="-","-",J69/'1. Základné ukazovatele'!N$17*100)</f>
        <v>-</v>
      </c>
      <c r="K32" s="183" t="str">
        <f>IF(K69="-","-",K69/'1. Základné ukazovatele'!O$17*100)</f>
        <v>-</v>
      </c>
      <c r="L32" s="183" t="str">
        <f>IF(L69="-","-",L69/'1. Základné ukazovatele'!P$17*100)</f>
        <v>-</v>
      </c>
      <c r="M32" s="183" t="str">
        <f>IF(M69="-","-",M69/'1. Základné ukazovatele'!Q$17*100)</f>
        <v>-</v>
      </c>
      <c r="N32" s="183" t="str">
        <f>IF(N69="-","-",N69/'1. Základné ukazovatele'!R$17*100)</f>
        <v>-</v>
      </c>
      <c r="O32" s="183" t="str">
        <f>IF(O69="-","-",O69/'1. Základné ukazovatele'!S$17*100)</f>
        <v>-</v>
      </c>
      <c r="P32" s="183" t="str">
        <f>IF(P69="-","-",P69/'1. Základné ukazovatele'!T$17*100)</f>
        <v>-</v>
      </c>
      <c r="Q32" s="183" t="str">
        <f>IF(Q69="-","-",Q69/'1. Základné ukazovatele'!U$17*100)</f>
        <v>-</v>
      </c>
      <c r="R32" s="183" t="str">
        <f>IF(R69="-","-",R69/'1. Základné ukazovatele'!V$17*100)</f>
        <v>-</v>
      </c>
      <c r="S32" s="183" t="str">
        <f>IF(S69="-","-",S69/'1. Základné ukazovatele'!W$17*100)</f>
        <v>-</v>
      </c>
      <c r="T32" s="183" t="str">
        <f>IF(T69="-","-",T69/'1. Základné ukazovatele'!X$17*100)</f>
        <v>-</v>
      </c>
      <c r="U32" s="183" t="str">
        <f>IF(U69="-","-",U69/'1. Základné ukazovatele'!Y$17*100)</f>
        <v>-</v>
      </c>
      <c r="V32" s="183" t="str">
        <f>IF(V69="-","-",V69/'1. Základné ukazovatele'!Z$17*100)</f>
        <v>-</v>
      </c>
      <c r="W32" s="183" t="str">
        <f>IF(W69="-","-",W69/'1. Základné ukazovatele'!AA$17*100)</f>
        <v>-</v>
      </c>
      <c r="X32" s="183" t="str">
        <f>IF(X69="-","-",X69/'1. Základné ukazovatele'!AB$17*100)</f>
        <v>-</v>
      </c>
      <c r="Y32" s="183" t="str">
        <f>IF(Y69="-","-",Y69/'1. Základné ukazovatele'!AC$17*100)</f>
        <v>-</v>
      </c>
      <c r="Z32" s="183" t="str">
        <f>IF(Z69="-","-",Z69/'1. Základné ukazovatele'!AD$17*100)</f>
        <v>-</v>
      </c>
      <c r="AA32" s="183" t="str">
        <f>IF(AA69="-","-",AA69/'1. Základné ukazovatele'!AE$17*100)</f>
        <v>-</v>
      </c>
      <c r="AB32" s="183" t="str">
        <f>IF(AB69="-","-",AB69/'1. Základné ukazovatele'!AF$17*100)</f>
        <v>-</v>
      </c>
      <c r="AC32" s="183" t="str">
        <f>IF(AC69="-","-",AC69/'1. Základné ukazovatele'!AG$17*100)</f>
        <v>-</v>
      </c>
      <c r="AD32" s="183">
        <f>IF(AD69="-","-",AD69/'1. Základné ukazovatele'!AH$17*100)</f>
        <v>0.3742440180000472</v>
      </c>
      <c r="AE32" s="183">
        <f>IF(AE69="-","-",AE69/'1. Základné ukazovatele'!AI$17*100)</f>
        <v>0</v>
      </c>
      <c r="AF32" s="344">
        <f>IF(AF69="-","-",AF69/'1. Základné ukazovatele'!AJ$17*100)</f>
        <v>0.14735031966613713</v>
      </c>
      <c r="AG32" s="344" t="str">
        <f>IF(AG69="-","-",AG69/'1. Základné ukazovatele'!AK$17*100)</f>
        <v>-</v>
      </c>
      <c r="AH32" s="344" t="str">
        <f>IF(AH69="-","-",AH69/'1. Základné ukazovatele'!AL$17*100)</f>
        <v>-</v>
      </c>
      <c r="AI32" s="344" t="str">
        <f>IF(AI69="-","-",AI69/'1. Základné ukazovatele'!AM$17*100)</f>
        <v>-</v>
      </c>
    </row>
    <row r="33" spans="1:35" ht="12.75">
      <c r="A33" s="182" t="str">
        <f t="shared" si="1"/>
        <v>Cenové stropy pre výrobcov elektrickej energie</v>
      </c>
      <c r="B33" s="182" t="str">
        <f t="shared" si="1"/>
        <v>Price ceilings for electricity producers</v>
      </c>
      <c r="C33" s="183" t="str">
        <f>IF(C70="-","-",C70/'1. Základné ukazovatele'!G$17*100)</f>
        <v>-</v>
      </c>
      <c r="D33" s="183" t="str">
        <f>IF(D70="-","-",D70/'1. Základné ukazovatele'!H$17*100)</f>
        <v>-</v>
      </c>
      <c r="E33" s="183" t="str">
        <f>IF(E70="-","-",E70/'1. Základné ukazovatele'!I$17*100)</f>
        <v>-</v>
      </c>
      <c r="F33" s="183" t="str">
        <f>IF(F70="-","-",F70/'1. Základné ukazovatele'!J$17*100)</f>
        <v>-</v>
      </c>
      <c r="G33" s="183" t="str">
        <f>IF(G70="-","-",G70/'1. Základné ukazovatele'!K$17*100)</f>
        <v>-</v>
      </c>
      <c r="H33" s="183" t="str">
        <f>IF(H70="-","-",H70/'1. Základné ukazovatele'!L$17*100)</f>
        <v>-</v>
      </c>
      <c r="I33" s="183" t="str">
        <f>IF(I70="-","-",I70/'1. Základné ukazovatele'!M$17*100)</f>
        <v>-</v>
      </c>
      <c r="J33" s="183" t="str">
        <f>IF(J70="-","-",J70/'1. Základné ukazovatele'!N$17*100)</f>
        <v>-</v>
      </c>
      <c r="K33" s="183" t="str">
        <f>IF(K70="-","-",K70/'1. Základné ukazovatele'!O$17*100)</f>
        <v>-</v>
      </c>
      <c r="L33" s="183" t="str">
        <f>IF(L70="-","-",L70/'1. Základné ukazovatele'!P$17*100)</f>
        <v>-</v>
      </c>
      <c r="M33" s="183" t="str">
        <f>IF(M70="-","-",M70/'1. Základné ukazovatele'!Q$17*100)</f>
        <v>-</v>
      </c>
      <c r="N33" s="183" t="str">
        <f>IF(N70="-","-",N70/'1. Základné ukazovatele'!R$17*100)</f>
        <v>-</v>
      </c>
      <c r="O33" s="183" t="str">
        <f>IF(O70="-","-",O70/'1. Základné ukazovatele'!S$17*100)</f>
        <v>-</v>
      </c>
      <c r="P33" s="183" t="str">
        <f>IF(P70="-","-",P70/'1. Základné ukazovatele'!T$17*100)</f>
        <v>-</v>
      </c>
      <c r="Q33" s="183" t="str">
        <f>IF(Q70="-","-",Q70/'1. Základné ukazovatele'!U$17*100)</f>
        <v>-</v>
      </c>
      <c r="R33" s="183" t="str">
        <f>IF(R70="-","-",R70/'1. Základné ukazovatele'!V$17*100)</f>
        <v>-</v>
      </c>
      <c r="S33" s="183" t="str">
        <f>IF(S70="-","-",S70/'1. Základné ukazovatele'!W$17*100)</f>
        <v>-</v>
      </c>
      <c r="T33" s="183" t="str">
        <f>IF(T70="-","-",T70/'1. Základné ukazovatele'!X$17*100)</f>
        <v>-</v>
      </c>
      <c r="U33" s="183" t="str">
        <f>IF(U70="-","-",U70/'1. Základné ukazovatele'!Y$17*100)</f>
        <v>-</v>
      </c>
      <c r="V33" s="183" t="str">
        <f>IF(V70="-","-",V70/'1. Základné ukazovatele'!Z$17*100)</f>
        <v>-</v>
      </c>
      <c r="W33" s="183" t="str">
        <f>IF(W70="-","-",W70/'1. Základné ukazovatele'!AA$17*100)</f>
        <v>-</v>
      </c>
      <c r="X33" s="183" t="str">
        <f>IF(X70="-","-",X70/'1. Základné ukazovatele'!AB$17*100)</f>
        <v>-</v>
      </c>
      <c r="Y33" s="183" t="str">
        <f>IF(Y70="-","-",Y70/'1. Základné ukazovatele'!AC$17*100)</f>
        <v>-</v>
      </c>
      <c r="Z33" s="183" t="str">
        <f>IF(Z70="-","-",Z70/'1. Základné ukazovatele'!AD$17*100)</f>
        <v>-</v>
      </c>
      <c r="AA33" s="183" t="str">
        <f>IF(AA70="-","-",AA70/'1. Základné ukazovatele'!AE$17*100)</f>
        <v>-</v>
      </c>
      <c r="AB33" s="183" t="str">
        <f>IF(AB70="-","-",AB70/'1. Základné ukazovatele'!AF$17*100)</f>
        <v>-</v>
      </c>
      <c r="AC33" s="183" t="str">
        <f>IF(AC70="-","-",AC70/'1. Základné ukazovatele'!AG$17*100)</f>
        <v>-</v>
      </c>
      <c r="AD33" s="183" t="str">
        <f>IF(AD70="-","-",AD70/'1. Základné ukazovatele'!AH$17*100)</f>
        <v>-</v>
      </c>
      <c r="AE33" s="183">
        <f>IF(AE70="-","-",AE70/'1. Základné ukazovatele'!AI$17*100)</f>
        <v>2.4119307878416256E-2</v>
      </c>
      <c r="AF33" s="344">
        <f>IF(AF70="-","-",AF70/'1. Základné ukazovatele'!AJ$17*100)</f>
        <v>4.2779377345882382E-3</v>
      </c>
      <c r="AG33" s="344" t="str">
        <f>IF(AG70="-","-",AG70/'1. Základné ukazovatele'!AK$17*100)</f>
        <v>-</v>
      </c>
      <c r="AH33" s="344" t="str">
        <f>IF(AH70="-","-",AH70/'1. Základné ukazovatele'!AL$17*100)</f>
        <v>-</v>
      </c>
      <c r="AI33" s="344" t="str">
        <f>IF(AI70="-","-",AI70/'1. Základné ukazovatele'!AM$17*100)</f>
        <v>-</v>
      </c>
    </row>
    <row r="34" spans="1:35" ht="12.75">
      <c r="A34" s="314" t="str">
        <f t="shared" si="1"/>
        <v>Platba DPH koncesionára stavby D4/R7</v>
      </c>
      <c r="B34" s="314" t="str">
        <f t="shared" si="1"/>
        <v>Payment of VAT to the construction concessionaire D4/R7</v>
      </c>
      <c r="C34" s="183" t="str">
        <f>IF(C71="-","-",C71/'1. Základné ukazovatele'!G$17*100)</f>
        <v>-</v>
      </c>
      <c r="D34" s="183" t="str">
        <f>IF(D71="-","-",D71/'1. Základné ukazovatele'!H$17*100)</f>
        <v>-</v>
      </c>
      <c r="E34" s="183" t="str">
        <f>IF(E71="-","-",E71/'1. Základné ukazovatele'!I$17*100)</f>
        <v>-</v>
      </c>
      <c r="F34" s="183" t="str">
        <f>IF(F71="-","-",F71/'1. Základné ukazovatele'!J$17*100)</f>
        <v>-</v>
      </c>
      <c r="G34" s="183" t="str">
        <f>IF(G71="-","-",G71/'1. Základné ukazovatele'!K$17*100)</f>
        <v>-</v>
      </c>
      <c r="H34" s="183" t="str">
        <f>IF(H71="-","-",H71/'1. Základné ukazovatele'!L$17*100)</f>
        <v>-</v>
      </c>
      <c r="I34" s="183" t="str">
        <f>IF(I71="-","-",I71/'1. Základné ukazovatele'!M$17*100)</f>
        <v>-</v>
      </c>
      <c r="J34" s="183" t="str">
        <f>IF(J71="-","-",J71/'1. Základné ukazovatele'!N$17*100)</f>
        <v>-</v>
      </c>
      <c r="K34" s="183" t="str">
        <f>IF(K71="-","-",K71/'1. Základné ukazovatele'!O$17*100)</f>
        <v>-</v>
      </c>
      <c r="L34" s="183" t="str">
        <f>IF(L71="-","-",L71/'1. Základné ukazovatele'!P$17*100)</f>
        <v>-</v>
      </c>
      <c r="M34" s="183" t="str">
        <f>IF(M71="-","-",M71/'1. Základné ukazovatele'!Q$17*100)</f>
        <v>-</v>
      </c>
      <c r="N34" s="183" t="str">
        <f>IF(N71="-","-",N71/'1. Základné ukazovatele'!R$17*100)</f>
        <v>-</v>
      </c>
      <c r="O34" s="183" t="str">
        <f>IF(O71="-","-",O71/'1. Základné ukazovatele'!S$17*100)</f>
        <v>-</v>
      </c>
      <c r="P34" s="183" t="str">
        <f>IF(P71="-","-",P71/'1. Základné ukazovatele'!T$17*100)</f>
        <v>-</v>
      </c>
      <c r="Q34" s="183" t="str">
        <f>IF(Q71="-","-",Q71/'1. Základné ukazovatele'!U$17*100)</f>
        <v>-</v>
      </c>
      <c r="R34" s="183" t="str">
        <f>IF(R71="-","-",R71/'1. Základné ukazovatele'!V$17*100)</f>
        <v>-</v>
      </c>
      <c r="S34" s="183" t="str">
        <f>IF(S71="-","-",S71/'1. Základné ukazovatele'!W$17*100)</f>
        <v>-</v>
      </c>
      <c r="T34" s="183" t="str">
        <f>IF(T71="-","-",T71/'1. Základné ukazovatele'!X$17*100)</f>
        <v>-</v>
      </c>
      <c r="U34" s="183" t="str">
        <f>IF(U71="-","-",U71/'1. Základné ukazovatele'!Y$17*100)</f>
        <v>-</v>
      </c>
      <c r="V34" s="183" t="str">
        <f>IF(V71="-","-",V71/'1. Základné ukazovatele'!Z$17*100)</f>
        <v>-</v>
      </c>
      <c r="W34" s="183" t="str">
        <f>IF(W71="-","-",W71/'1. Základné ukazovatele'!AA$17*100)</f>
        <v>-</v>
      </c>
      <c r="X34" s="183" t="str">
        <f>IF(X71="-","-",X71/'1. Základné ukazovatele'!AB$17*100)</f>
        <v>-</v>
      </c>
      <c r="Y34" s="183" t="str">
        <f>IF(Y71="-","-",Y71/'1. Základné ukazovatele'!AC$17*100)</f>
        <v>-</v>
      </c>
      <c r="Z34" s="183" t="str">
        <f>IF(Z71="-","-",Z71/'1. Základné ukazovatele'!AD$17*100)</f>
        <v>-</v>
      </c>
      <c r="AA34" s="183" t="str">
        <f>IF(AA71="-","-",AA71/'1. Základné ukazovatele'!AE$17*100)</f>
        <v>-</v>
      </c>
      <c r="AB34" s="183">
        <f>IF(AB71="-","-",AB71/'1. Základné ukazovatele'!AF$17*100)</f>
        <v>7.5275178486990113E-2</v>
      </c>
      <c r="AC34" s="183">
        <f>IF(AC71="-","-",AC71/'1. Základné ukazovatele'!AG$17*100)</f>
        <v>0.12750098077677521</v>
      </c>
      <c r="AD34" s="183" t="str">
        <f>IF(AD71="-","-",AD71/'1. Základné ukazovatele'!AH$17*100)</f>
        <v>-</v>
      </c>
      <c r="AE34" s="183" t="str">
        <f>IF(AE71="-","-",AE71/'1. Základné ukazovatele'!AI$17*100)</f>
        <v>-</v>
      </c>
      <c r="AF34" s="344" t="str">
        <f>IF(AF71="-","-",AF71/'1. Základné ukazovatele'!AJ$17*100)</f>
        <v>-</v>
      </c>
      <c r="AG34" s="344" t="str">
        <f>IF(AG71="-","-",AG71/'1. Základné ukazovatele'!AK$17*100)</f>
        <v>-</v>
      </c>
      <c r="AH34" s="344" t="str">
        <f>IF(AH71="-","-",AH71/'1. Základné ukazovatele'!AL$17*100)</f>
        <v>-</v>
      </c>
      <c r="AI34" s="344" t="str">
        <f>IF(AI71="-","-",AI71/'1. Základné ukazovatele'!AM$17*100)</f>
        <v>-</v>
      </c>
    </row>
    <row r="35" spans="1:35" ht="13.5" customHeight="1">
      <c r="A35" s="184" t="s">
        <v>524</v>
      </c>
      <c r="B35" s="184" t="s">
        <v>525</v>
      </c>
      <c r="C35" s="185">
        <f t="shared" ref="C35:AA35" si="2">SUM(C3:C29)</f>
        <v>0.42763649480817301</v>
      </c>
      <c r="D35" s="185">
        <f t="shared" si="2"/>
        <v>-1.6397550683032105</v>
      </c>
      <c r="E35" s="185">
        <f t="shared" si="2"/>
        <v>0</v>
      </c>
      <c r="F35" s="185">
        <f t="shared" si="2"/>
        <v>0</v>
      </c>
      <c r="G35" s="185">
        <f t="shared" si="2"/>
        <v>-0.3469928852945694</v>
      </c>
      <c r="H35" s="185">
        <f t="shared" si="2"/>
        <v>-7.7212968178607522</v>
      </c>
      <c r="I35" s="185">
        <f t="shared" si="2"/>
        <v>0</v>
      </c>
      <c r="J35" s="185">
        <f t="shared" si="2"/>
        <v>-3.4771686920571057</v>
      </c>
      <c r="K35" s="185">
        <f t="shared" si="2"/>
        <v>-0.58403093159025676</v>
      </c>
      <c r="L35" s="185">
        <f t="shared" si="2"/>
        <v>0</v>
      </c>
      <c r="M35" s="185">
        <f t="shared" si="2"/>
        <v>-0.99523419284907921</v>
      </c>
      <c r="N35" s="185">
        <f t="shared" si="2"/>
        <v>-0.21135293289348955</v>
      </c>
      <c r="O35" s="185">
        <f t="shared" si="2"/>
        <v>0</v>
      </c>
      <c r="P35" s="185">
        <f t="shared" si="2"/>
        <v>-0.35840862735492784</v>
      </c>
      <c r="Q35" s="185">
        <f t="shared" si="2"/>
        <v>-0.26510301287485311</v>
      </c>
      <c r="R35" s="185">
        <f t="shared" si="2"/>
        <v>-0.58402425840321159</v>
      </c>
      <c r="S35" s="185">
        <f t="shared" si="2"/>
        <v>0.44837252807851513</v>
      </c>
      <c r="T35" s="185">
        <f t="shared" si="2"/>
        <v>5.4477102197820072E-2</v>
      </c>
      <c r="U35" s="185">
        <f t="shared" si="2"/>
        <v>-1.0824903172044957E-2</v>
      </c>
      <c r="V35" s="185">
        <f t="shared" si="2"/>
        <v>0.27172250572409656</v>
      </c>
      <c r="W35" s="185">
        <f t="shared" si="2"/>
        <v>0</v>
      </c>
      <c r="X35" s="185">
        <f t="shared" si="2"/>
        <v>-4.3076832603134455E-2</v>
      </c>
      <c r="Y35" s="185">
        <f t="shared" si="2"/>
        <v>0</v>
      </c>
      <c r="Z35" s="185">
        <f t="shared" si="2"/>
        <v>0</v>
      </c>
      <c r="AA35" s="185">
        <f t="shared" si="2"/>
        <v>0</v>
      </c>
      <c r="AB35" s="185">
        <f t="shared" ref="AB35:AH35" si="3">SUM(AB3:AB34)</f>
        <v>-1.8030404535366613</v>
      </c>
      <c r="AC35" s="185">
        <f t="shared" si="3"/>
        <v>-3.091069590994429</v>
      </c>
      <c r="AD35" s="185">
        <f t="shared" si="3"/>
        <v>-0.59599231164716437</v>
      </c>
      <c r="AE35" s="185">
        <f t="shared" si="3"/>
        <v>-1.9167002080788536</v>
      </c>
      <c r="AF35" s="345">
        <f t="shared" si="3"/>
        <v>-0.82076874530439337</v>
      </c>
      <c r="AG35" s="345">
        <f t="shared" si="3"/>
        <v>-0.21892396913159459</v>
      </c>
      <c r="AH35" s="345">
        <f t="shared" si="3"/>
        <v>0</v>
      </c>
      <c r="AI35" s="345">
        <f t="shared" ref="AI35" si="4">SUM(AI3:AI34)</f>
        <v>0</v>
      </c>
    </row>
    <row r="36" spans="1:35" ht="13.5" customHeight="1">
      <c r="A36" s="186"/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8"/>
      <c r="S36" s="188"/>
      <c r="T36" s="188"/>
      <c r="U36" s="188"/>
      <c r="V36" s="188"/>
      <c r="W36" s="188"/>
      <c r="X36" s="18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3.5" customHeight="1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8"/>
      <c r="S37" s="188"/>
      <c r="T37" s="188"/>
      <c r="U37" s="188"/>
      <c r="V37" s="188"/>
      <c r="W37" s="188"/>
      <c r="X37" s="18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3.5" customHeight="1">
      <c r="A38" s="10" t="s">
        <v>364</v>
      </c>
      <c r="B38" s="10" t="s">
        <v>365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80"/>
      <c r="S38" s="180"/>
      <c r="T38" s="180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ht="13.5" customHeight="1">
      <c r="A39" s="181"/>
      <c r="B39" s="181"/>
      <c r="C39" s="16">
        <f t="shared" ref="C39:Q39" si="5">C2</f>
        <v>1995</v>
      </c>
      <c r="D39" s="16">
        <f t="shared" si="5"/>
        <v>1996</v>
      </c>
      <c r="E39" s="16">
        <f t="shared" si="5"/>
        <v>1997</v>
      </c>
      <c r="F39" s="16">
        <f t="shared" si="5"/>
        <v>1998</v>
      </c>
      <c r="G39" s="16">
        <f t="shared" si="5"/>
        <v>1999</v>
      </c>
      <c r="H39" s="16">
        <f t="shared" si="5"/>
        <v>2000</v>
      </c>
      <c r="I39" s="16">
        <f t="shared" si="5"/>
        <v>2001</v>
      </c>
      <c r="J39" s="16">
        <f t="shared" si="5"/>
        <v>2002</v>
      </c>
      <c r="K39" s="16">
        <f t="shared" si="5"/>
        <v>2003</v>
      </c>
      <c r="L39" s="16">
        <f t="shared" si="5"/>
        <v>2004</v>
      </c>
      <c r="M39" s="16">
        <f t="shared" si="5"/>
        <v>2005</v>
      </c>
      <c r="N39" s="16">
        <f t="shared" si="5"/>
        <v>2006</v>
      </c>
      <c r="O39" s="16">
        <f t="shared" si="5"/>
        <v>2007</v>
      </c>
      <c r="P39" s="16">
        <f t="shared" si="5"/>
        <v>2008</v>
      </c>
      <c r="Q39" s="16">
        <f t="shared" si="5"/>
        <v>2009</v>
      </c>
      <c r="R39" s="16">
        <v>2010</v>
      </c>
      <c r="S39" s="16">
        <v>2011</v>
      </c>
      <c r="T39" s="16">
        <v>2012</v>
      </c>
      <c r="U39" s="16">
        <v>2013</v>
      </c>
      <c r="V39" s="15">
        <v>2014</v>
      </c>
      <c r="W39" s="16">
        <v>2015</v>
      </c>
      <c r="X39" s="16">
        <v>2016</v>
      </c>
      <c r="Y39" s="16">
        <v>2017</v>
      </c>
      <c r="Z39" s="16">
        <v>2018</v>
      </c>
      <c r="AA39" s="16">
        <v>2019</v>
      </c>
      <c r="AB39" s="16">
        <v>2020</v>
      </c>
      <c r="AC39" s="16">
        <v>2021</v>
      </c>
      <c r="AD39" s="16">
        <f>AD2</f>
        <v>2022</v>
      </c>
      <c r="AE39" s="16">
        <v>2023</v>
      </c>
      <c r="AF39" s="336">
        <f>AF2</f>
        <v>2024</v>
      </c>
      <c r="AG39" s="336">
        <v>2025</v>
      </c>
      <c r="AH39" s="336">
        <v>2026</v>
      </c>
      <c r="AI39" s="336">
        <v>2027</v>
      </c>
    </row>
    <row r="40" spans="1:35" ht="12.75">
      <c r="A40" s="314" t="s">
        <v>327</v>
      </c>
      <c r="B40" s="314" t="s">
        <v>328</v>
      </c>
      <c r="C40" s="189">
        <v>66.388000000000005</v>
      </c>
      <c r="D40" s="189">
        <v>16.597000000000001</v>
      </c>
      <c r="E40" s="189" t="s">
        <v>51</v>
      </c>
      <c r="F40" s="189" t="s">
        <v>51</v>
      </c>
      <c r="G40" s="189" t="s">
        <v>51</v>
      </c>
      <c r="H40" s="189" t="s">
        <v>51</v>
      </c>
      <c r="I40" s="189" t="s">
        <v>51</v>
      </c>
      <c r="J40" s="189" t="s">
        <v>51</v>
      </c>
      <c r="K40" s="189" t="s">
        <v>51</v>
      </c>
      <c r="L40" s="189" t="s">
        <v>51</v>
      </c>
      <c r="M40" s="189" t="s">
        <v>51</v>
      </c>
      <c r="N40" s="189" t="s">
        <v>51</v>
      </c>
      <c r="O40" s="189" t="s">
        <v>51</v>
      </c>
      <c r="P40" s="189" t="s">
        <v>51</v>
      </c>
      <c r="Q40" s="189" t="s">
        <v>51</v>
      </c>
      <c r="R40" s="189" t="s">
        <v>51</v>
      </c>
      <c r="S40" s="189" t="s">
        <v>51</v>
      </c>
      <c r="T40" s="189" t="s">
        <v>51</v>
      </c>
      <c r="U40" s="189" t="s">
        <v>51</v>
      </c>
      <c r="V40" s="189" t="s">
        <v>51</v>
      </c>
      <c r="W40" s="189" t="s">
        <v>51</v>
      </c>
      <c r="X40" s="189" t="s">
        <v>51</v>
      </c>
      <c r="Y40" s="189" t="s">
        <v>51</v>
      </c>
      <c r="Z40" s="189" t="s">
        <v>51</v>
      </c>
      <c r="AA40" s="189" t="s">
        <v>51</v>
      </c>
      <c r="AB40" s="189" t="s">
        <v>51</v>
      </c>
      <c r="AC40" s="189" t="s">
        <v>51</v>
      </c>
      <c r="AD40" s="189" t="s">
        <v>51</v>
      </c>
      <c r="AE40" s="189" t="s">
        <v>51</v>
      </c>
      <c r="AF40" s="346" t="s">
        <v>51</v>
      </c>
      <c r="AG40" s="346" t="s">
        <v>51</v>
      </c>
      <c r="AH40" s="346" t="s">
        <v>51</v>
      </c>
      <c r="AI40" s="346" t="s">
        <v>51</v>
      </c>
    </row>
    <row r="41" spans="1:35" ht="12.75">
      <c r="A41" s="314" t="s">
        <v>329</v>
      </c>
      <c r="B41" s="314" t="s">
        <v>330</v>
      </c>
      <c r="C41" s="189" t="s">
        <v>51</v>
      </c>
      <c r="D41" s="189">
        <v>44.8</v>
      </c>
      <c r="E41" s="189" t="s">
        <v>51</v>
      </c>
      <c r="F41" s="189" t="s">
        <v>51</v>
      </c>
      <c r="G41" s="189" t="s">
        <v>51</v>
      </c>
      <c r="H41" s="189" t="s">
        <v>51</v>
      </c>
      <c r="I41" s="189" t="s">
        <v>51</v>
      </c>
      <c r="J41" s="189">
        <v>-387.53899999999999</v>
      </c>
      <c r="K41" s="189" t="s">
        <v>51</v>
      </c>
      <c r="L41" s="189" t="s">
        <v>51</v>
      </c>
      <c r="M41" s="189" t="s">
        <v>51</v>
      </c>
      <c r="N41" s="189" t="s">
        <v>51</v>
      </c>
      <c r="O41" s="189" t="s">
        <v>51</v>
      </c>
      <c r="P41" s="189" t="s">
        <v>51</v>
      </c>
      <c r="Q41" s="189" t="s">
        <v>51</v>
      </c>
      <c r="R41" s="189" t="s">
        <v>51</v>
      </c>
      <c r="S41" s="189" t="s">
        <v>51</v>
      </c>
      <c r="T41" s="189" t="s">
        <v>51</v>
      </c>
      <c r="U41" s="189" t="s">
        <v>51</v>
      </c>
      <c r="V41" s="189" t="s">
        <v>51</v>
      </c>
      <c r="W41" s="189" t="s">
        <v>51</v>
      </c>
      <c r="X41" s="189" t="s">
        <v>51</v>
      </c>
      <c r="Y41" s="189" t="s">
        <v>51</v>
      </c>
      <c r="Z41" s="189" t="s">
        <v>51</v>
      </c>
      <c r="AA41" s="189" t="s">
        <v>51</v>
      </c>
      <c r="AB41" s="189" t="s">
        <v>51</v>
      </c>
      <c r="AC41" s="189" t="s">
        <v>51</v>
      </c>
      <c r="AD41" s="189" t="s">
        <v>51</v>
      </c>
      <c r="AE41" s="189" t="s">
        <v>51</v>
      </c>
      <c r="AF41" s="346" t="s">
        <v>51</v>
      </c>
      <c r="AG41" s="346" t="s">
        <v>51</v>
      </c>
      <c r="AH41" s="346" t="s">
        <v>51</v>
      </c>
      <c r="AI41" s="346" t="s">
        <v>51</v>
      </c>
    </row>
    <row r="42" spans="1:35" ht="12.75">
      <c r="A42" s="314" t="s">
        <v>331</v>
      </c>
      <c r="B42" s="314" t="s">
        <v>332</v>
      </c>
      <c r="C42" s="189" t="s">
        <v>51</v>
      </c>
      <c r="D42" s="189">
        <v>-343.75954325167623</v>
      </c>
      <c r="E42" s="189" t="s">
        <v>51</v>
      </c>
      <c r="F42" s="189" t="s">
        <v>51</v>
      </c>
      <c r="G42" s="189" t="s">
        <v>51</v>
      </c>
      <c r="H42" s="189" t="s">
        <v>51</v>
      </c>
      <c r="I42" s="189" t="s">
        <v>51</v>
      </c>
      <c r="J42" s="189" t="s">
        <v>51</v>
      </c>
      <c r="K42" s="189" t="s">
        <v>51</v>
      </c>
      <c r="L42" s="189" t="s">
        <v>51</v>
      </c>
      <c r="M42" s="189" t="s">
        <v>51</v>
      </c>
      <c r="N42" s="189" t="s">
        <v>51</v>
      </c>
      <c r="O42" s="189" t="s">
        <v>51</v>
      </c>
      <c r="P42" s="189" t="s">
        <v>51</v>
      </c>
      <c r="Q42" s="189" t="s">
        <v>51</v>
      </c>
      <c r="R42" s="189" t="s">
        <v>51</v>
      </c>
      <c r="S42" s="189" t="s">
        <v>51</v>
      </c>
      <c r="T42" s="189" t="s">
        <v>51</v>
      </c>
      <c r="U42" s="189" t="s">
        <v>51</v>
      </c>
      <c r="V42" s="189" t="s">
        <v>51</v>
      </c>
      <c r="W42" s="189" t="s">
        <v>51</v>
      </c>
      <c r="X42" s="189" t="s">
        <v>51</v>
      </c>
      <c r="Y42" s="189" t="s">
        <v>51</v>
      </c>
      <c r="Z42" s="189" t="s">
        <v>51</v>
      </c>
      <c r="AA42" s="189" t="s">
        <v>51</v>
      </c>
      <c r="AB42" s="189" t="s">
        <v>51</v>
      </c>
      <c r="AC42" s="189" t="s">
        <v>51</v>
      </c>
      <c r="AD42" s="189" t="s">
        <v>51</v>
      </c>
      <c r="AE42" s="189" t="s">
        <v>51</v>
      </c>
      <c r="AF42" s="346" t="s">
        <v>51</v>
      </c>
      <c r="AG42" s="346" t="s">
        <v>51</v>
      </c>
      <c r="AH42" s="346" t="s">
        <v>51</v>
      </c>
      <c r="AI42" s="346" t="s">
        <v>51</v>
      </c>
    </row>
    <row r="43" spans="1:35" ht="12.75">
      <c r="A43" s="314" t="s">
        <v>333</v>
      </c>
      <c r="B43" s="314" t="s">
        <v>334</v>
      </c>
      <c r="C43" s="189" t="s">
        <v>51</v>
      </c>
      <c r="D43" s="189" t="s">
        <v>51</v>
      </c>
      <c r="E43" s="189" t="s">
        <v>51</v>
      </c>
      <c r="F43" s="189" t="s">
        <v>51</v>
      </c>
      <c r="G43" s="189">
        <v>852.94099999999992</v>
      </c>
      <c r="H43" s="189" t="s">
        <v>51</v>
      </c>
      <c r="I43" s="189" t="s">
        <v>51</v>
      </c>
      <c r="J43" s="189" t="s">
        <v>51</v>
      </c>
      <c r="K43" s="189" t="s">
        <v>51</v>
      </c>
      <c r="L43" s="189" t="s">
        <v>51</v>
      </c>
      <c r="M43" s="189" t="s">
        <v>51</v>
      </c>
      <c r="N43" s="189" t="s">
        <v>51</v>
      </c>
      <c r="O43" s="189" t="s">
        <v>51</v>
      </c>
      <c r="P43" s="189" t="s">
        <v>51</v>
      </c>
      <c r="Q43" s="189" t="s">
        <v>51</v>
      </c>
      <c r="R43" s="189" t="s">
        <v>51</v>
      </c>
      <c r="S43" s="189" t="s">
        <v>51</v>
      </c>
      <c r="T43" s="189" t="s">
        <v>51</v>
      </c>
      <c r="U43" s="189" t="s">
        <v>51</v>
      </c>
      <c r="V43" s="189" t="s">
        <v>51</v>
      </c>
      <c r="W43" s="189" t="s">
        <v>51</v>
      </c>
      <c r="X43" s="189" t="s">
        <v>51</v>
      </c>
      <c r="Y43" s="189" t="s">
        <v>51</v>
      </c>
      <c r="Z43" s="189" t="s">
        <v>51</v>
      </c>
      <c r="AA43" s="189" t="s">
        <v>51</v>
      </c>
      <c r="AB43" s="189" t="s">
        <v>51</v>
      </c>
      <c r="AC43" s="189" t="s">
        <v>51</v>
      </c>
      <c r="AD43" s="189" t="s">
        <v>51</v>
      </c>
      <c r="AE43" s="189" t="s">
        <v>51</v>
      </c>
      <c r="AF43" s="346" t="s">
        <v>51</v>
      </c>
      <c r="AG43" s="346" t="s">
        <v>51</v>
      </c>
      <c r="AH43" s="346" t="s">
        <v>51</v>
      </c>
      <c r="AI43" s="346" t="s">
        <v>51</v>
      </c>
    </row>
    <row r="44" spans="1:35" ht="12.75">
      <c r="A44" s="314" t="s">
        <v>335</v>
      </c>
      <c r="B44" s="314" t="s">
        <v>336</v>
      </c>
      <c r="C44" s="189" t="s">
        <v>51</v>
      </c>
      <c r="D44" s="189" t="s">
        <v>51</v>
      </c>
      <c r="E44" s="189" t="s">
        <v>51</v>
      </c>
      <c r="F44" s="189" t="s">
        <v>51</v>
      </c>
      <c r="G44" s="189">
        <v>-920.73299999999995</v>
      </c>
      <c r="H44" s="189">
        <v>-1551.2180000000001</v>
      </c>
      <c r="I44" s="189" t="s">
        <v>51</v>
      </c>
      <c r="J44" s="189" t="s">
        <v>51</v>
      </c>
      <c r="K44" s="189" t="s">
        <v>51</v>
      </c>
      <c r="L44" s="189" t="s">
        <v>51</v>
      </c>
      <c r="M44" s="189" t="s">
        <v>51</v>
      </c>
      <c r="N44" s="189" t="s">
        <v>51</v>
      </c>
      <c r="O44" s="189" t="s">
        <v>51</v>
      </c>
      <c r="P44" s="189" t="s">
        <v>51</v>
      </c>
      <c r="Q44" s="189" t="s">
        <v>51</v>
      </c>
      <c r="R44" s="189" t="s">
        <v>51</v>
      </c>
      <c r="S44" s="189" t="s">
        <v>51</v>
      </c>
      <c r="T44" s="189" t="s">
        <v>51</v>
      </c>
      <c r="U44" s="189" t="s">
        <v>51</v>
      </c>
      <c r="V44" s="189" t="s">
        <v>51</v>
      </c>
      <c r="W44" s="189" t="s">
        <v>51</v>
      </c>
      <c r="X44" s="189" t="s">
        <v>51</v>
      </c>
      <c r="Y44" s="189" t="s">
        <v>51</v>
      </c>
      <c r="Z44" s="189" t="s">
        <v>51</v>
      </c>
      <c r="AA44" s="189" t="s">
        <v>51</v>
      </c>
      <c r="AB44" s="189" t="s">
        <v>51</v>
      </c>
      <c r="AC44" s="189" t="s">
        <v>51</v>
      </c>
      <c r="AD44" s="189" t="s">
        <v>51</v>
      </c>
      <c r="AE44" s="189" t="s">
        <v>51</v>
      </c>
      <c r="AF44" s="346" t="s">
        <v>51</v>
      </c>
      <c r="AG44" s="346" t="s">
        <v>51</v>
      </c>
      <c r="AH44" s="346" t="s">
        <v>51</v>
      </c>
      <c r="AI44" s="346" t="s">
        <v>51</v>
      </c>
    </row>
    <row r="45" spans="1:35" ht="12.75">
      <c r="A45" s="314" t="s">
        <v>337</v>
      </c>
      <c r="B45" s="314" t="s">
        <v>338</v>
      </c>
      <c r="C45" s="189" t="s">
        <v>51</v>
      </c>
      <c r="D45" s="189" t="s">
        <v>51</v>
      </c>
      <c r="E45" s="189" t="s">
        <v>51</v>
      </c>
      <c r="F45" s="189" t="s">
        <v>51</v>
      </c>
      <c r="G45" s="189" t="s">
        <v>51</v>
      </c>
      <c r="H45" s="189">
        <v>-175.928</v>
      </c>
      <c r="I45" s="189" t="s">
        <v>51</v>
      </c>
      <c r="J45" s="189" t="s">
        <v>51</v>
      </c>
      <c r="K45" s="189" t="s">
        <v>51</v>
      </c>
      <c r="L45" s="189" t="s">
        <v>51</v>
      </c>
      <c r="M45" s="189" t="s">
        <v>51</v>
      </c>
      <c r="N45" s="189" t="s">
        <v>51</v>
      </c>
      <c r="O45" s="189" t="s">
        <v>51</v>
      </c>
      <c r="P45" s="189" t="s">
        <v>51</v>
      </c>
      <c r="Q45" s="189" t="s">
        <v>51</v>
      </c>
      <c r="R45" s="189">
        <v>-112.6</v>
      </c>
      <c r="S45" s="189" t="s">
        <v>51</v>
      </c>
      <c r="T45" s="189" t="s">
        <v>51</v>
      </c>
      <c r="U45" s="189" t="s">
        <v>51</v>
      </c>
      <c r="V45" s="189" t="s">
        <v>51</v>
      </c>
      <c r="W45" s="189" t="s">
        <v>51</v>
      </c>
      <c r="X45" s="190" t="s">
        <v>51</v>
      </c>
      <c r="Y45" s="190" t="s">
        <v>51</v>
      </c>
      <c r="Z45" s="190" t="s">
        <v>51</v>
      </c>
      <c r="AA45" s="190" t="s">
        <v>51</v>
      </c>
      <c r="AB45" s="190" t="s">
        <v>51</v>
      </c>
      <c r="AC45" s="190" t="s">
        <v>51</v>
      </c>
      <c r="AD45" s="190" t="s">
        <v>51</v>
      </c>
      <c r="AE45" s="190" t="s">
        <v>51</v>
      </c>
      <c r="AF45" s="346" t="s">
        <v>51</v>
      </c>
      <c r="AG45" s="346" t="s">
        <v>51</v>
      </c>
      <c r="AH45" s="346" t="s">
        <v>51</v>
      </c>
      <c r="AI45" s="346" t="s">
        <v>51</v>
      </c>
    </row>
    <row r="46" spans="1:35" ht="12.75">
      <c r="A46" s="314" t="s">
        <v>339</v>
      </c>
      <c r="B46" s="314" t="s">
        <v>340</v>
      </c>
      <c r="C46" s="189" t="s">
        <v>51</v>
      </c>
      <c r="D46" s="189" t="s">
        <v>51</v>
      </c>
      <c r="E46" s="189" t="s">
        <v>51</v>
      </c>
      <c r="F46" s="189" t="s">
        <v>51</v>
      </c>
      <c r="G46" s="189" t="s">
        <v>51</v>
      </c>
      <c r="H46" s="189" t="s">
        <v>51</v>
      </c>
      <c r="I46" s="189" t="s">
        <v>51</v>
      </c>
      <c r="J46" s="189">
        <v>162.65020248290512</v>
      </c>
      <c r="K46" s="189" t="s">
        <v>51</v>
      </c>
      <c r="L46" s="189" t="s">
        <v>51</v>
      </c>
      <c r="M46" s="189">
        <v>79.665405297749444</v>
      </c>
      <c r="N46" s="189" t="s">
        <v>51</v>
      </c>
      <c r="O46" s="189" t="s">
        <v>51</v>
      </c>
      <c r="P46" s="189" t="s">
        <v>51</v>
      </c>
      <c r="Q46" s="189" t="s">
        <v>51</v>
      </c>
      <c r="R46" s="189" t="s">
        <v>51</v>
      </c>
      <c r="S46" s="189" t="s">
        <v>51</v>
      </c>
      <c r="T46" s="189" t="s">
        <v>51</v>
      </c>
      <c r="U46" s="189" t="s">
        <v>51</v>
      </c>
      <c r="V46" s="189" t="s">
        <v>51</v>
      </c>
      <c r="W46" s="189" t="s">
        <v>51</v>
      </c>
      <c r="X46" s="189" t="s">
        <v>51</v>
      </c>
      <c r="Y46" s="189" t="s">
        <v>51</v>
      </c>
      <c r="Z46" s="189" t="s">
        <v>51</v>
      </c>
      <c r="AA46" s="189" t="s">
        <v>51</v>
      </c>
      <c r="AB46" s="189" t="s">
        <v>51</v>
      </c>
      <c r="AC46" s="189" t="s">
        <v>51</v>
      </c>
      <c r="AD46" s="189" t="s">
        <v>51</v>
      </c>
      <c r="AE46" s="189" t="s">
        <v>51</v>
      </c>
      <c r="AF46" s="346" t="s">
        <v>51</v>
      </c>
      <c r="AG46" s="346" t="s">
        <v>51</v>
      </c>
      <c r="AH46" s="346" t="s">
        <v>51</v>
      </c>
      <c r="AI46" s="346" t="s">
        <v>51</v>
      </c>
    </row>
    <row r="47" spans="1:35" ht="12.75">
      <c r="A47" s="314" t="s">
        <v>341</v>
      </c>
      <c r="B47" s="314" t="s">
        <v>342</v>
      </c>
      <c r="C47" s="189" t="s">
        <v>51</v>
      </c>
      <c r="D47" s="189" t="s">
        <v>51</v>
      </c>
      <c r="E47" s="189" t="s">
        <v>51</v>
      </c>
      <c r="F47" s="189" t="s">
        <v>51</v>
      </c>
      <c r="G47" s="189" t="s">
        <v>51</v>
      </c>
      <c r="H47" s="189" t="s">
        <v>51</v>
      </c>
      <c r="I47" s="189" t="s">
        <v>51</v>
      </c>
      <c r="J47" s="189">
        <v>-791.90700000000004</v>
      </c>
      <c r="K47" s="189">
        <v>-174.76600000000002</v>
      </c>
      <c r="L47" s="189" t="s">
        <v>51</v>
      </c>
      <c r="M47" s="189">
        <v>-470.19231686914958</v>
      </c>
      <c r="N47" s="189">
        <v>-61.508001327756759</v>
      </c>
      <c r="O47" s="189" t="s">
        <v>51</v>
      </c>
      <c r="P47" s="189">
        <v>-236.78409329654249</v>
      </c>
      <c r="Q47" s="189" t="s">
        <v>51</v>
      </c>
      <c r="R47" s="189" t="s">
        <v>51</v>
      </c>
      <c r="S47" s="189" t="s">
        <v>51</v>
      </c>
      <c r="T47" s="189" t="s">
        <v>51</v>
      </c>
      <c r="U47" s="189" t="s">
        <v>51</v>
      </c>
      <c r="V47" s="189" t="s">
        <v>51</v>
      </c>
      <c r="W47" s="189" t="s">
        <v>51</v>
      </c>
      <c r="X47" s="189" t="s">
        <v>51</v>
      </c>
      <c r="Y47" s="189" t="s">
        <v>51</v>
      </c>
      <c r="Z47" s="189" t="s">
        <v>51</v>
      </c>
      <c r="AA47" s="189" t="s">
        <v>51</v>
      </c>
      <c r="AB47" s="189" t="s">
        <v>51</v>
      </c>
      <c r="AC47" s="189" t="s">
        <v>51</v>
      </c>
      <c r="AD47" s="189" t="s">
        <v>51</v>
      </c>
      <c r="AE47" s="189" t="s">
        <v>51</v>
      </c>
      <c r="AF47" s="346" t="s">
        <v>51</v>
      </c>
      <c r="AG47" s="346" t="s">
        <v>51</v>
      </c>
      <c r="AH47" s="346" t="s">
        <v>51</v>
      </c>
      <c r="AI47" s="346" t="s">
        <v>51</v>
      </c>
    </row>
    <row r="48" spans="1:35" ht="12.75">
      <c r="A48" s="314" t="s">
        <v>343</v>
      </c>
      <c r="B48" s="314" t="s">
        <v>344</v>
      </c>
      <c r="C48" s="189" t="s">
        <v>51</v>
      </c>
      <c r="D48" s="189" t="s">
        <v>51</v>
      </c>
      <c r="E48" s="189" t="s">
        <v>51</v>
      </c>
      <c r="F48" s="189" t="s">
        <v>51</v>
      </c>
      <c r="G48" s="189" t="s">
        <v>51</v>
      </c>
      <c r="H48" s="189" t="s">
        <v>51</v>
      </c>
      <c r="I48" s="189" t="s">
        <v>51</v>
      </c>
      <c r="J48" s="189" t="s">
        <v>51</v>
      </c>
      <c r="K48" s="189" t="s">
        <v>51</v>
      </c>
      <c r="L48" s="189" t="s">
        <v>51</v>
      </c>
      <c r="M48" s="189" t="s">
        <v>51</v>
      </c>
      <c r="N48" s="189">
        <v>-34.852027837042996</v>
      </c>
      <c r="O48" s="189" t="s">
        <v>51</v>
      </c>
      <c r="P48" s="189"/>
      <c r="Q48" s="189" t="s">
        <v>51</v>
      </c>
      <c r="R48" s="189" t="s">
        <v>51</v>
      </c>
      <c r="S48" s="189" t="s">
        <v>51</v>
      </c>
      <c r="T48" s="189" t="s">
        <v>51</v>
      </c>
      <c r="U48" s="189" t="s">
        <v>51</v>
      </c>
      <c r="V48" s="189" t="s">
        <v>51</v>
      </c>
      <c r="W48" s="189" t="s">
        <v>51</v>
      </c>
      <c r="X48" s="189" t="s">
        <v>51</v>
      </c>
      <c r="Y48" s="189" t="s">
        <v>51</v>
      </c>
      <c r="Z48" s="189" t="s">
        <v>51</v>
      </c>
      <c r="AA48" s="189" t="s">
        <v>51</v>
      </c>
      <c r="AB48" s="189" t="s">
        <v>51</v>
      </c>
      <c r="AC48" s="189" t="s">
        <v>51</v>
      </c>
      <c r="AD48" s="189" t="s">
        <v>51</v>
      </c>
      <c r="AE48" s="189" t="s">
        <v>51</v>
      </c>
      <c r="AF48" s="346" t="s">
        <v>51</v>
      </c>
      <c r="AG48" s="346" t="s">
        <v>51</v>
      </c>
      <c r="AH48" s="346" t="s">
        <v>51</v>
      </c>
      <c r="AI48" s="346" t="s">
        <v>51</v>
      </c>
    </row>
    <row r="49" spans="1:35" ht="12.75">
      <c r="A49" s="314" t="s">
        <v>345</v>
      </c>
      <c r="B49" s="314" t="s">
        <v>346</v>
      </c>
      <c r="C49" s="191" t="s">
        <v>51</v>
      </c>
      <c r="D49" s="191" t="s">
        <v>51</v>
      </c>
      <c r="E49" s="191" t="s">
        <v>51</v>
      </c>
      <c r="F49" s="191" t="s">
        <v>51</v>
      </c>
      <c r="G49" s="191" t="s">
        <v>51</v>
      </c>
      <c r="H49" s="191" t="s">
        <v>51</v>
      </c>
      <c r="I49" s="189" t="s">
        <v>51</v>
      </c>
      <c r="J49" s="189" t="s">
        <v>51</v>
      </c>
      <c r="K49" s="189" t="s">
        <v>51</v>
      </c>
      <c r="L49" s="189" t="s">
        <v>51</v>
      </c>
      <c r="M49" s="189" t="s">
        <v>51</v>
      </c>
      <c r="N49" s="189" t="s">
        <v>51</v>
      </c>
      <c r="O49" s="189" t="s">
        <v>51</v>
      </c>
      <c r="P49" s="189" t="s">
        <v>51</v>
      </c>
      <c r="Q49" s="189" t="s">
        <v>51</v>
      </c>
      <c r="R49" s="191" t="s">
        <v>51</v>
      </c>
      <c r="S49" s="191">
        <v>173.63900000000001</v>
      </c>
      <c r="T49" s="191" t="s">
        <v>51</v>
      </c>
      <c r="U49" s="191" t="s">
        <v>51</v>
      </c>
      <c r="V49" s="191" t="s">
        <v>51</v>
      </c>
      <c r="W49" s="191" t="s">
        <v>51</v>
      </c>
      <c r="X49" s="191" t="s">
        <v>51</v>
      </c>
      <c r="Y49" s="191" t="s">
        <v>51</v>
      </c>
      <c r="Z49" s="191" t="s">
        <v>51</v>
      </c>
      <c r="AA49" s="191" t="s">
        <v>51</v>
      </c>
      <c r="AB49" s="191" t="s">
        <v>51</v>
      </c>
      <c r="AC49" s="191" t="s">
        <v>51</v>
      </c>
      <c r="AD49" s="191" t="s">
        <v>51</v>
      </c>
      <c r="AE49" s="191" t="s">
        <v>51</v>
      </c>
      <c r="AF49" s="347" t="s">
        <v>51</v>
      </c>
      <c r="AG49" s="347" t="s">
        <v>51</v>
      </c>
      <c r="AH49" s="347" t="s">
        <v>51</v>
      </c>
      <c r="AI49" s="347" t="s">
        <v>51</v>
      </c>
    </row>
    <row r="50" spans="1:35" ht="12.75">
      <c r="A50" s="314" t="s">
        <v>347</v>
      </c>
      <c r="B50" s="314" t="s">
        <v>348</v>
      </c>
      <c r="C50" s="191" t="s">
        <v>51</v>
      </c>
      <c r="D50" s="191" t="s">
        <v>51</v>
      </c>
      <c r="E50" s="191" t="s">
        <v>51</v>
      </c>
      <c r="F50" s="191" t="s">
        <v>51</v>
      </c>
      <c r="G50" s="191" t="s">
        <v>51</v>
      </c>
      <c r="H50" s="191" t="s">
        <v>51</v>
      </c>
      <c r="I50" s="189" t="s">
        <v>51</v>
      </c>
      <c r="J50" s="189" t="s">
        <v>51</v>
      </c>
      <c r="K50" s="189" t="s">
        <v>51</v>
      </c>
      <c r="L50" s="189" t="s">
        <v>51</v>
      </c>
      <c r="M50" s="189" t="s">
        <v>51</v>
      </c>
      <c r="N50" s="189" t="s">
        <v>51</v>
      </c>
      <c r="O50" s="189" t="s">
        <v>51</v>
      </c>
      <c r="P50" s="189" t="s">
        <v>51</v>
      </c>
      <c r="Q50" s="189">
        <v>-169.81200000000001</v>
      </c>
      <c r="R50" s="191">
        <v>-211.011</v>
      </c>
      <c r="S50" s="191" t="s">
        <v>51</v>
      </c>
      <c r="T50" s="191" t="s">
        <v>51</v>
      </c>
      <c r="U50" s="191" t="s">
        <v>51</v>
      </c>
      <c r="V50" s="191" t="s">
        <v>51</v>
      </c>
      <c r="W50" s="191" t="s">
        <v>51</v>
      </c>
      <c r="X50" s="191" t="s">
        <v>51</v>
      </c>
      <c r="Y50" s="191" t="s">
        <v>51</v>
      </c>
      <c r="Z50" s="191" t="s">
        <v>51</v>
      </c>
      <c r="AA50" s="191" t="s">
        <v>51</v>
      </c>
      <c r="AB50" s="191" t="s">
        <v>51</v>
      </c>
      <c r="AC50" s="191" t="s">
        <v>51</v>
      </c>
      <c r="AD50" s="191" t="s">
        <v>51</v>
      </c>
      <c r="AE50" s="191" t="s">
        <v>51</v>
      </c>
      <c r="AF50" s="347" t="s">
        <v>51</v>
      </c>
      <c r="AG50" s="347" t="s">
        <v>51</v>
      </c>
      <c r="AH50" s="347" t="s">
        <v>51</v>
      </c>
      <c r="AI50" s="347" t="s">
        <v>51</v>
      </c>
    </row>
    <row r="51" spans="1:35" ht="12.75">
      <c r="A51" s="314" t="s">
        <v>349</v>
      </c>
      <c r="B51" s="314" t="s">
        <v>350</v>
      </c>
      <c r="C51" s="192" t="s">
        <v>51</v>
      </c>
      <c r="D51" s="192" t="s">
        <v>51</v>
      </c>
      <c r="E51" s="192" t="s">
        <v>51</v>
      </c>
      <c r="F51" s="192" t="s">
        <v>51</v>
      </c>
      <c r="G51" s="192" t="s">
        <v>51</v>
      </c>
      <c r="H51" s="192" t="s">
        <v>51</v>
      </c>
      <c r="I51" s="189" t="s">
        <v>51</v>
      </c>
      <c r="J51" s="189" t="s">
        <v>51</v>
      </c>
      <c r="K51" s="189" t="s">
        <v>51</v>
      </c>
      <c r="L51" s="189" t="s">
        <v>51</v>
      </c>
      <c r="M51" s="189" t="s">
        <v>51</v>
      </c>
      <c r="N51" s="192" t="s">
        <v>51</v>
      </c>
      <c r="O51" s="189" t="s">
        <v>51</v>
      </c>
      <c r="P51" s="192" t="s">
        <v>51</v>
      </c>
      <c r="Q51" s="189" t="s">
        <v>51</v>
      </c>
      <c r="R51" s="192" t="s">
        <v>51</v>
      </c>
      <c r="S51" s="191">
        <v>59.067999999999998</v>
      </c>
      <c r="T51" s="192" t="s">
        <v>51</v>
      </c>
      <c r="U51" s="192" t="s">
        <v>51</v>
      </c>
      <c r="V51" s="192" t="s">
        <v>51</v>
      </c>
      <c r="W51" s="192" t="s">
        <v>51</v>
      </c>
      <c r="X51" s="192" t="s">
        <v>51</v>
      </c>
      <c r="Y51" s="192" t="s">
        <v>51</v>
      </c>
      <c r="Z51" s="192" t="s">
        <v>51</v>
      </c>
      <c r="AA51" s="192" t="s">
        <v>51</v>
      </c>
      <c r="AB51" s="192" t="s">
        <v>51</v>
      </c>
      <c r="AC51" s="192" t="s">
        <v>51</v>
      </c>
      <c r="AD51" s="192" t="s">
        <v>51</v>
      </c>
      <c r="AE51" s="192" t="s">
        <v>51</v>
      </c>
      <c r="AF51" s="348" t="s">
        <v>51</v>
      </c>
      <c r="AG51" s="348" t="s">
        <v>51</v>
      </c>
      <c r="AH51" s="348" t="s">
        <v>51</v>
      </c>
      <c r="AI51" s="348" t="s">
        <v>51</v>
      </c>
    </row>
    <row r="52" spans="1:35" ht="12.75">
      <c r="A52" s="314" t="s">
        <v>351</v>
      </c>
      <c r="B52" s="314" t="s">
        <v>352</v>
      </c>
      <c r="C52" s="192" t="s">
        <v>51</v>
      </c>
      <c r="D52" s="192" t="s">
        <v>51</v>
      </c>
      <c r="E52" s="192" t="s">
        <v>51</v>
      </c>
      <c r="F52" s="192" t="s">
        <v>51</v>
      </c>
      <c r="G52" s="192" t="s">
        <v>51</v>
      </c>
      <c r="H52" s="192" t="s">
        <v>51</v>
      </c>
      <c r="I52" s="189" t="s">
        <v>51</v>
      </c>
      <c r="J52" s="189" t="s">
        <v>51</v>
      </c>
      <c r="K52" s="189" t="s">
        <v>51</v>
      </c>
      <c r="L52" s="189" t="s">
        <v>51</v>
      </c>
      <c r="M52" s="189" t="s">
        <v>51</v>
      </c>
      <c r="N52" s="192" t="s">
        <v>51</v>
      </c>
      <c r="O52" s="189" t="s">
        <v>51</v>
      </c>
      <c r="P52" s="192" t="s">
        <v>51</v>
      </c>
      <c r="Q52" s="192" t="s">
        <v>51</v>
      </c>
      <c r="R52" s="192" t="s">
        <v>51</v>
      </c>
      <c r="S52" s="191" t="s">
        <v>51</v>
      </c>
      <c r="T52" s="191">
        <v>40.164659999999998</v>
      </c>
      <c r="U52" s="191" t="s">
        <v>51</v>
      </c>
      <c r="V52" s="191" t="s">
        <v>51</v>
      </c>
      <c r="W52" s="191" t="s">
        <v>51</v>
      </c>
      <c r="X52" s="191" t="s">
        <v>51</v>
      </c>
      <c r="Y52" s="191" t="s">
        <v>51</v>
      </c>
      <c r="Z52" s="191" t="s">
        <v>51</v>
      </c>
      <c r="AA52" s="191" t="s">
        <v>51</v>
      </c>
      <c r="AB52" s="191" t="s">
        <v>51</v>
      </c>
      <c r="AC52" s="191" t="s">
        <v>51</v>
      </c>
      <c r="AD52" s="191" t="s">
        <v>51</v>
      </c>
      <c r="AE52" s="191" t="s">
        <v>51</v>
      </c>
      <c r="AF52" s="347" t="s">
        <v>51</v>
      </c>
      <c r="AG52" s="347" t="s">
        <v>51</v>
      </c>
      <c r="AH52" s="347" t="s">
        <v>51</v>
      </c>
      <c r="AI52" s="347" t="s">
        <v>51</v>
      </c>
    </row>
    <row r="53" spans="1:35" ht="12.75">
      <c r="A53" s="314" t="s">
        <v>353</v>
      </c>
      <c r="B53" s="314" t="s">
        <v>354</v>
      </c>
      <c r="C53" s="192" t="s">
        <v>51</v>
      </c>
      <c r="D53" s="192" t="s">
        <v>51</v>
      </c>
      <c r="E53" s="192" t="s">
        <v>51</v>
      </c>
      <c r="F53" s="192" t="s">
        <v>51</v>
      </c>
      <c r="G53" s="192" t="s">
        <v>51</v>
      </c>
      <c r="H53" s="192" t="s">
        <v>51</v>
      </c>
      <c r="I53" s="189" t="s">
        <v>51</v>
      </c>
      <c r="J53" s="192">
        <v>102.29</v>
      </c>
      <c r="K53" s="192" t="s">
        <v>51</v>
      </c>
      <c r="L53" s="189" t="s">
        <v>51</v>
      </c>
      <c r="M53" s="192" t="s">
        <v>51</v>
      </c>
      <c r="N53" s="192" t="s">
        <v>51</v>
      </c>
      <c r="O53" s="192" t="s">
        <v>51</v>
      </c>
      <c r="P53" s="192" t="s">
        <v>51</v>
      </c>
      <c r="Q53" s="192" t="s">
        <v>51</v>
      </c>
      <c r="R53" s="192" t="s">
        <v>51</v>
      </c>
      <c r="S53" s="193">
        <v>88.46</v>
      </c>
      <c r="T53" s="192" t="s">
        <v>51</v>
      </c>
      <c r="U53" s="192" t="s">
        <v>51</v>
      </c>
      <c r="V53" s="192">
        <v>163.887</v>
      </c>
      <c r="W53" s="192" t="s">
        <v>51</v>
      </c>
      <c r="X53" s="192" t="s">
        <v>51</v>
      </c>
      <c r="Y53" s="192" t="s">
        <v>51</v>
      </c>
      <c r="Z53" s="192" t="s">
        <v>51</v>
      </c>
      <c r="AA53" s="192" t="s">
        <v>51</v>
      </c>
      <c r="AB53" s="192" t="s">
        <v>51</v>
      </c>
      <c r="AC53" s="192" t="s">
        <v>51</v>
      </c>
      <c r="AD53" s="192" t="s">
        <v>51</v>
      </c>
      <c r="AE53" s="192" t="s">
        <v>51</v>
      </c>
      <c r="AF53" s="348" t="s">
        <v>51</v>
      </c>
      <c r="AG53" s="348" t="s">
        <v>51</v>
      </c>
      <c r="AH53" s="348" t="s">
        <v>51</v>
      </c>
      <c r="AI53" s="348" t="s">
        <v>51</v>
      </c>
    </row>
    <row r="54" spans="1:35" ht="12.75">
      <c r="A54" s="314" t="s">
        <v>355</v>
      </c>
      <c r="B54" s="314" t="s">
        <v>356</v>
      </c>
      <c r="C54" s="19" t="s">
        <v>51</v>
      </c>
      <c r="D54" s="19" t="s">
        <v>51</v>
      </c>
      <c r="E54" s="19" t="s">
        <v>51</v>
      </c>
      <c r="F54" s="19" t="s">
        <v>51</v>
      </c>
      <c r="G54" s="19" t="s">
        <v>51</v>
      </c>
      <c r="H54" s="19" t="s">
        <v>51</v>
      </c>
      <c r="I54" s="189" t="s">
        <v>51</v>
      </c>
      <c r="J54" s="189" t="s">
        <v>51</v>
      </c>
      <c r="K54" s="189" t="s">
        <v>51</v>
      </c>
      <c r="L54" s="189" t="s">
        <v>51</v>
      </c>
      <c r="M54" s="189" t="s">
        <v>51</v>
      </c>
      <c r="N54" s="189" t="s">
        <v>51</v>
      </c>
      <c r="O54" s="189" t="s">
        <v>51</v>
      </c>
      <c r="P54" s="189" t="s">
        <v>51</v>
      </c>
      <c r="Q54" s="189" t="s">
        <v>51</v>
      </c>
      <c r="R54" s="19" t="s">
        <v>51</v>
      </c>
      <c r="S54" s="19" t="s">
        <v>51</v>
      </c>
      <c r="T54" s="19" t="s">
        <v>51</v>
      </c>
      <c r="U54" s="19" t="s">
        <v>51</v>
      </c>
      <c r="V54" s="19">
        <v>44.8</v>
      </c>
      <c r="W54" s="19" t="s">
        <v>51</v>
      </c>
      <c r="X54" s="19" t="s">
        <v>51</v>
      </c>
      <c r="Y54" s="19" t="s">
        <v>51</v>
      </c>
      <c r="Z54" s="19" t="s">
        <v>51</v>
      </c>
      <c r="AA54" s="19" t="s">
        <v>51</v>
      </c>
      <c r="AB54" s="19" t="s">
        <v>51</v>
      </c>
      <c r="AC54" s="19" t="s">
        <v>51</v>
      </c>
      <c r="AD54" s="19" t="s">
        <v>51</v>
      </c>
      <c r="AE54" s="19" t="s">
        <v>51</v>
      </c>
      <c r="AF54" s="315" t="s">
        <v>51</v>
      </c>
      <c r="AG54" s="315" t="s">
        <v>51</v>
      </c>
      <c r="AH54" s="315" t="s">
        <v>51</v>
      </c>
      <c r="AI54" s="315" t="s">
        <v>51</v>
      </c>
    </row>
    <row r="55" spans="1:35" ht="12.75">
      <c r="A55" s="314" t="s">
        <v>357</v>
      </c>
      <c r="B55" s="314" t="s">
        <v>358</v>
      </c>
      <c r="C55" s="19" t="s">
        <v>51</v>
      </c>
      <c r="D55" s="19" t="s">
        <v>51</v>
      </c>
      <c r="E55" s="19" t="s">
        <v>51</v>
      </c>
      <c r="F55" s="19" t="s">
        <v>51</v>
      </c>
      <c r="G55" s="19" t="s">
        <v>51</v>
      </c>
      <c r="H55" s="19" t="s">
        <v>51</v>
      </c>
      <c r="I55" s="189" t="s">
        <v>51</v>
      </c>
      <c r="J55" s="189" t="s">
        <v>51</v>
      </c>
      <c r="K55" s="189" t="s">
        <v>51</v>
      </c>
      <c r="L55" s="189" t="s">
        <v>51</v>
      </c>
      <c r="M55" s="189" t="s">
        <v>51</v>
      </c>
      <c r="N55" s="189" t="s">
        <v>51</v>
      </c>
      <c r="O55" s="189" t="s">
        <v>51</v>
      </c>
      <c r="P55" s="189" t="s">
        <v>51</v>
      </c>
      <c r="Q55" s="189" t="s">
        <v>51</v>
      </c>
      <c r="R55" s="19" t="s">
        <v>51</v>
      </c>
      <c r="S55" s="19" t="s">
        <v>51</v>
      </c>
      <c r="T55" s="19" t="s">
        <v>51</v>
      </c>
      <c r="U55" s="19" t="s">
        <v>51</v>
      </c>
      <c r="V55" s="194">
        <v>57.8</v>
      </c>
      <c r="W55" s="19" t="s">
        <v>51</v>
      </c>
      <c r="X55" s="19">
        <v>-35.159999999999997</v>
      </c>
      <c r="Y55" s="19" t="s">
        <v>51</v>
      </c>
      <c r="Z55" s="19" t="s">
        <v>51</v>
      </c>
      <c r="AA55" s="19" t="s">
        <v>51</v>
      </c>
      <c r="AB55" s="19" t="s">
        <v>51</v>
      </c>
      <c r="AC55" s="19" t="s">
        <v>51</v>
      </c>
      <c r="AD55" s="19" t="s">
        <v>51</v>
      </c>
      <c r="AE55" s="19" t="s">
        <v>51</v>
      </c>
      <c r="AF55" s="315" t="s">
        <v>51</v>
      </c>
      <c r="AG55" s="315" t="s">
        <v>51</v>
      </c>
      <c r="AH55" s="315" t="s">
        <v>51</v>
      </c>
      <c r="AI55" s="315" t="s">
        <v>51</v>
      </c>
    </row>
    <row r="56" spans="1:35" ht="12.75">
      <c r="A56" s="314" t="s">
        <v>359</v>
      </c>
      <c r="B56" s="314" t="s">
        <v>360</v>
      </c>
      <c r="C56" s="19" t="s">
        <v>51</v>
      </c>
      <c r="D56" s="19" t="s">
        <v>51</v>
      </c>
      <c r="E56" s="19" t="s">
        <v>51</v>
      </c>
      <c r="F56" s="19" t="s">
        <v>51</v>
      </c>
      <c r="G56" s="19" t="s">
        <v>51</v>
      </c>
      <c r="H56" s="19" t="s">
        <v>51</v>
      </c>
      <c r="I56" s="189" t="s">
        <v>51</v>
      </c>
      <c r="J56" s="189" t="s">
        <v>51</v>
      </c>
      <c r="K56" s="189" t="s">
        <v>51</v>
      </c>
      <c r="L56" s="189" t="s">
        <v>51</v>
      </c>
      <c r="M56" s="189" t="s">
        <v>51</v>
      </c>
      <c r="N56" s="189" t="s">
        <v>51</v>
      </c>
      <c r="O56" s="189" t="s">
        <v>51</v>
      </c>
      <c r="P56" s="189" t="s">
        <v>51</v>
      </c>
      <c r="Q56" s="189" t="s">
        <v>51</v>
      </c>
      <c r="R56" s="19" t="s">
        <v>51</v>
      </c>
      <c r="S56" s="19" t="s">
        <v>51</v>
      </c>
      <c r="T56" s="19" t="s">
        <v>51</v>
      </c>
      <c r="U56" s="19">
        <v>-8.08</v>
      </c>
      <c r="V56" s="194">
        <v>-58.45</v>
      </c>
      <c r="W56" s="19" t="s">
        <v>51</v>
      </c>
      <c r="X56" s="19" t="s">
        <v>51</v>
      </c>
      <c r="Y56" s="19" t="s">
        <v>51</v>
      </c>
      <c r="Z56" s="19" t="s">
        <v>51</v>
      </c>
      <c r="AA56" s="19" t="s">
        <v>51</v>
      </c>
      <c r="AB56" s="19" t="s">
        <v>51</v>
      </c>
      <c r="AC56" s="19" t="s">
        <v>51</v>
      </c>
      <c r="AD56" s="19" t="s">
        <v>51</v>
      </c>
      <c r="AE56" s="19" t="s">
        <v>51</v>
      </c>
      <c r="AF56" s="315" t="s">
        <v>51</v>
      </c>
      <c r="AG56" s="315" t="s">
        <v>51</v>
      </c>
      <c r="AH56" s="315" t="s">
        <v>51</v>
      </c>
      <c r="AI56" s="315" t="s">
        <v>51</v>
      </c>
    </row>
    <row r="57" spans="1:35" ht="12.75">
      <c r="A57" s="314" t="s">
        <v>361</v>
      </c>
      <c r="B57" s="314" t="s">
        <v>342</v>
      </c>
      <c r="C57" s="19" t="s">
        <v>51</v>
      </c>
      <c r="D57" s="19" t="s">
        <v>51</v>
      </c>
      <c r="E57" s="19" t="s">
        <v>51</v>
      </c>
      <c r="F57" s="19" t="s">
        <v>51</v>
      </c>
      <c r="G57" s="19" t="s">
        <v>51</v>
      </c>
      <c r="H57" s="19" t="s">
        <v>51</v>
      </c>
      <c r="I57" s="189" t="s">
        <v>51</v>
      </c>
      <c r="J57" s="189" t="s">
        <v>51</v>
      </c>
      <c r="K57" s="189" t="s">
        <v>51</v>
      </c>
      <c r="L57" s="189" t="s">
        <v>51</v>
      </c>
      <c r="M57" s="189" t="s">
        <v>51</v>
      </c>
      <c r="N57" s="189" t="s">
        <v>51</v>
      </c>
      <c r="O57" s="189" t="s">
        <v>51</v>
      </c>
      <c r="P57" s="189" t="s">
        <v>51</v>
      </c>
      <c r="Q57" s="189" t="s">
        <v>51</v>
      </c>
      <c r="R57" s="19">
        <v>-77.769599999999997</v>
      </c>
      <c r="S57" s="191" t="s">
        <v>51</v>
      </c>
      <c r="T57" s="191" t="s">
        <v>51</v>
      </c>
      <c r="U57" s="191" t="s">
        <v>51</v>
      </c>
      <c r="V57" s="191" t="s">
        <v>51</v>
      </c>
      <c r="W57" s="191" t="s">
        <v>51</v>
      </c>
      <c r="X57" s="191" t="s">
        <v>51</v>
      </c>
      <c r="Y57" s="191" t="s">
        <v>51</v>
      </c>
      <c r="Z57" s="191" t="s">
        <v>51</v>
      </c>
      <c r="AA57" s="191" t="s">
        <v>51</v>
      </c>
      <c r="AB57" s="19" t="s">
        <v>51</v>
      </c>
      <c r="AC57" s="19" t="s">
        <v>51</v>
      </c>
      <c r="AD57" s="19" t="s">
        <v>51</v>
      </c>
      <c r="AE57" s="19" t="s">
        <v>51</v>
      </c>
      <c r="AF57" s="347" t="s">
        <v>51</v>
      </c>
      <c r="AG57" s="347" t="s">
        <v>51</v>
      </c>
      <c r="AH57" s="347" t="s">
        <v>51</v>
      </c>
      <c r="AI57" s="347" t="s">
        <v>51</v>
      </c>
    </row>
    <row r="58" spans="1:35" ht="12.75">
      <c r="A58" s="314" t="s">
        <v>362</v>
      </c>
      <c r="B58" s="314" t="s">
        <v>363</v>
      </c>
      <c r="C58" s="19" t="s">
        <v>51</v>
      </c>
      <c r="D58" s="19" t="s">
        <v>51</v>
      </c>
      <c r="E58" s="19" t="s">
        <v>51</v>
      </c>
      <c r="F58" s="19" t="s">
        <v>51</v>
      </c>
      <c r="G58" s="19" t="s">
        <v>51</v>
      </c>
      <c r="H58" s="19" t="s">
        <v>51</v>
      </c>
      <c r="I58" s="189" t="s">
        <v>51</v>
      </c>
      <c r="J58" s="189" t="s">
        <v>51</v>
      </c>
      <c r="K58" s="189" t="s">
        <v>51</v>
      </c>
      <c r="L58" s="189" t="s">
        <v>51</v>
      </c>
      <c r="M58" s="189" t="s">
        <v>51</v>
      </c>
      <c r="N58" s="189" t="s">
        <v>51</v>
      </c>
      <c r="O58" s="189" t="s">
        <v>51</v>
      </c>
      <c r="P58" s="189" t="s">
        <v>51</v>
      </c>
      <c r="Q58" s="189" t="s">
        <v>51</v>
      </c>
      <c r="R58" s="19" t="s">
        <v>51</v>
      </c>
      <c r="S58" s="19" t="s">
        <v>51</v>
      </c>
      <c r="T58" s="19" t="s">
        <v>51</v>
      </c>
      <c r="U58" s="19" t="s">
        <v>51</v>
      </c>
      <c r="V58" s="19" t="s">
        <v>51</v>
      </c>
      <c r="W58" s="19" t="s">
        <v>51</v>
      </c>
      <c r="X58" s="19" t="s">
        <v>51</v>
      </c>
      <c r="Y58" s="19" t="s">
        <v>51</v>
      </c>
      <c r="Z58" s="19" t="s">
        <v>51</v>
      </c>
      <c r="AA58" s="19" t="s">
        <v>51</v>
      </c>
      <c r="AB58" s="19" t="s">
        <v>51</v>
      </c>
      <c r="AC58" s="19" t="s">
        <v>51</v>
      </c>
      <c r="AD58" s="19" t="s">
        <v>51</v>
      </c>
      <c r="AE58" s="19" t="s">
        <v>51</v>
      </c>
      <c r="AF58" s="315" t="s">
        <v>51</v>
      </c>
      <c r="AG58" s="315" t="s">
        <v>51</v>
      </c>
      <c r="AH58" s="315" t="s">
        <v>51</v>
      </c>
      <c r="AI58" s="315" t="s">
        <v>51</v>
      </c>
    </row>
    <row r="59" spans="1:35" ht="12.75">
      <c r="A59" s="378" t="s">
        <v>530</v>
      </c>
      <c r="B59" s="314" t="s">
        <v>534</v>
      </c>
      <c r="C59" s="19" t="s">
        <v>51</v>
      </c>
      <c r="D59" s="19" t="s">
        <v>51</v>
      </c>
      <c r="E59" s="19" t="s">
        <v>51</v>
      </c>
      <c r="F59" s="19" t="s">
        <v>51</v>
      </c>
      <c r="G59" s="19" t="s">
        <v>51</v>
      </c>
      <c r="H59" s="19" t="s">
        <v>51</v>
      </c>
      <c r="I59" s="189" t="s">
        <v>51</v>
      </c>
      <c r="J59" s="189" t="s">
        <v>51</v>
      </c>
      <c r="K59" s="189" t="s">
        <v>51</v>
      </c>
      <c r="L59" s="189" t="s">
        <v>51</v>
      </c>
      <c r="M59" s="189" t="s">
        <v>51</v>
      </c>
      <c r="N59" s="189" t="s">
        <v>51</v>
      </c>
      <c r="O59" s="189" t="s">
        <v>51</v>
      </c>
      <c r="P59" s="189" t="s">
        <v>51</v>
      </c>
      <c r="Q59" s="189" t="s">
        <v>51</v>
      </c>
      <c r="R59" s="19" t="s">
        <v>51</v>
      </c>
      <c r="S59" s="19" t="s">
        <v>51</v>
      </c>
      <c r="T59" s="19" t="s">
        <v>51</v>
      </c>
      <c r="U59" s="19" t="s">
        <v>51</v>
      </c>
      <c r="V59" s="19" t="s">
        <v>51</v>
      </c>
      <c r="W59" s="19" t="s">
        <v>51</v>
      </c>
      <c r="X59" s="19" t="s">
        <v>51</v>
      </c>
      <c r="Y59" s="19" t="s">
        <v>51</v>
      </c>
      <c r="Z59" s="19" t="s">
        <v>51</v>
      </c>
      <c r="AA59" s="19" t="s">
        <v>51</v>
      </c>
      <c r="AB59" s="19">
        <v>-2184.8995740185001</v>
      </c>
      <c r="AC59" s="19">
        <v>-3385.1545549779198</v>
      </c>
      <c r="AD59" s="19">
        <v>-894.01900000000001</v>
      </c>
      <c r="AE59" s="19">
        <v>-91</v>
      </c>
      <c r="AF59" s="315" t="s">
        <v>51</v>
      </c>
      <c r="AG59" s="315" t="s">
        <v>51</v>
      </c>
      <c r="AH59" s="315" t="s">
        <v>51</v>
      </c>
      <c r="AI59" s="315" t="s">
        <v>51</v>
      </c>
    </row>
    <row r="60" spans="1:35" ht="12.75">
      <c r="A60" s="314" t="s">
        <v>497</v>
      </c>
      <c r="B60" s="314" t="s">
        <v>535</v>
      </c>
      <c r="C60" s="19" t="s">
        <v>51</v>
      </c>
      <c r="D60" s="19" t="s">
        <v>51</v>
      </c>
      <c r="E60" s="19" t="s">
        <v>51</v>
      </c>
      <c r="F60" s="19" t="s">
        <v>51</v>
      </c>
      <c r="G60" s="19" t="s">
        <v>51</v>
      </c>
      <c r="H60" s="19" t="s">
        <v>51</v>
      </c>
      <c r="I60" s="189" t="s">
        <v>51</v>
      </c>
      <c r="J60" s="189" t="s">
        <v>51</v>
      </c>
      <c r="K60" s="189" t="s">
        <v>51</v>
      </c>
      <c r="L60" s="189" t="s">
        <v>51</v>
      </c>
      <c r="M60" s="189" t="s">
        <v>51</v>
      </c>
      <c r="N60" s="189" t="s">
        <v>51</v>
      </c>
      <c r="O60" s="189" t="s">
        <v>51</v>
      </c>
      <c r="P60" s="189" t="s">
        <v>51</v>
      </c>
      <c r="Q60" s="189" t="s">
        <v>51</v>
      </c>
      <c r="R60" s="19" t="s">
        <v>51</v>
      </c>
      <c r="S60" s="19" t="s">
        <v>51</v>
      </c>
      <c r="T60" s="19" t="s">
        <v>51</v>
      </c>
      <c r="U60" s="19" t="s">
        <v>51</v>
      </c>
      <c r="V60" s="19" t="s">
        <v>51</v>
      </c>
      <c r="W60" s="19" t="s">
        <v>51</v>
      </c>
      <c r="X60" s="19" t="s">
        <v>51</v>
      </c>
      <c r="Y60" s="19" t="s">
        <v>51</v>
      </c>
      <c r="Z60" s="19" t="s">
        <v>51</v>
      </c>
      <c r="AA60" s="19" t="s">
        <v>51</v>
      </c>
      <c r="AB60" s="19">
        <v>413.26100000000002</v>
      </c>
      <c r="AC60" s="19">
        <v>380.75</v>
      </c>
      <c r="AD60" s="19">
        <v>195.84</v>
      </c>
      <c r="AE60" s="19" t="s">
        <v>51</v>
      </c>
      <c r="AF60" s="315" t="s">
        <v>51</v>
      </c>
      <c r="AG60" s="315" t="s">
        <v>51</v>
      </c>
      <c r="AH60" s="315" t="s">
        <v>51</v>
      </c>
      <c r="AI60" s="315" t="s">
        <v>51</v>
      </c>
    </row>
    <row r="61" spans="1:35" ht="12.75">
      <c r="A61" s="314" t="s">
        <v>587</v>
      </c>
      <c r="B61" s="314" t="s">
        <v>536</v>
      </c>
      <c r="C61" s="19" t="s">
        <v>51</v>
      </c>
      <c r="D61" s="19" t="s">
        <v>51</v>
      </c>
      <c r="E61" s="19" t="s">
        <v>51</v>
      </c>
      <c r="F61" s="19" t="s">
        <v>51</v>
      </c>
      <c r="G61" s="19" t="s">
        <v>51</v>
      </c>
      <c r="H61" s="19" t="s">
        <v>51</v>
      </c>
      <c r="I61" s="189" t="s">
        <v>51</v>
      </c>
      <c r="J61" s="189" t="s">
        <v>51</v>
      </c>
      <c r="K61" s="189" t="s">
        <v>51</v>
      </c>
      <c r="L61" s="189" t="s">
        <v>51</v>
      </c>
      <c r="M61" s="189" t="s">
        <v>51</v>
      </c>
      <c r="N61" s="189" t="s">
        <v>51</v>
      </c>
      <c r="O61" s="189" t="s">
        <v>51</v>
      </c>
      <c r="P61" s="189" t="s">
        <v>51</v>
      </c>
      <c r="Q61" s="189" t="s">
        <v>51</v>
      </c>
      <c r="R61" s="19" t="s">
        <v>51</v>
      </c>
      <c r="S61" s="19" t="s">
        <v>51</v>
      </c>
      <c r="T61" s="19" t="s">
        <v>51</v>
      </c>
      <c r="U61" s="19" t="s">
        <v>51</v>
      </c>
      <c r="V61" s="19" t="s">
        <v>51</v>
      </c>
      <c r="W61" s="19" t="s">
        <v>51</v>
      </c>
      <c r="X61" s="19" t="s">
        <v>51</v>
      </c>
      <c r="Y61" s="19" t="s">
        <v>51</v>
      </c>
      <c r="Z61" s="19" t="s">
        <v>51</v>
      </c>
      <c r="AA61" s="19" t="s">
        <v>51</v>
      </c>
      <c r="AB61" s="19" t="s">
        <v>51</v>
      </c>
      <c r="AC61" s="19">
        <v>-277.25</v>
      </c>
      <c r="AD61" s="19" t="s">
        <v>51</v>
      </c>
      <c r="AE61" s="19" t="s">
        <v>51</v>
      </c>
      <c r="AF61" s="315" t="s">
        <v>51</v>
      </c>
      <c r="AG61" s="315" t="s">
        <v>51</v>
      </c>
      <c r="AH61" s="315" t="s">
        <v>51</v>
      </c>
      <c r="AI61" s="315" t="s">
        <v>51</v>
      </c>
    </row>
    <row r="62" spans="1:35" ht="12.75">
      <c r="A62" s="314" t="s">
        <v>589</v>
      </c>
      <c r="B62" s="314" t="s">
        <v>522</v>
      </c>
      <c r="C62" s="19" t="s">
        <v>51</v>
      </c>
      <c r="D62" s="19" t="s">
        <v>51</v>
      </c>
      <c r="E62" s="19" t="s">
        <v>51</v>
      </c>
      <c r="F62" s="19" t="s">
        <v>51</v>
      </c>
      <c r="G62" s="19" t="s">
        <v>51</v>
      </c>
      <c r="H62" s="19" t="s">
        <v>51</v>
      </c>
      <c r="I62" s="189" t="s">
        <v>51</v>
      </c>
      <c r="J62" s="189" t="s">
        <v>51</v>
      </c>
      <c r="K62" s="189" t="s">
        <v>51</v>
      </c>
      <c r="L62" s="189" t="s">
        <v>51</v>
      </c>
      <c r="M62" s="189" t="s">
        <v>51</v>
      </c>
      <c r="N62" s="189" t="s">
        <v>51</v>
      </c>
      <c r="O62" s="189" t="s">
        <v>51</v>
      </c>
      <c r="P62" s="189" t="s">
        <v>51</v>
      </c>
      <c r="Q62" s="189" t="s">
        <v>51</v>
      </c>
      <c r="R62" s="19" t="s">
        <v>51</v>
      </c>
      <c r="S62" s="19" t="s">
        <v>51</v>
      </c>
      <c r="T62" s="19" t="s">
        <v>51</v>
      </c>
      <c r="U62" s="19" t="s">
        <v>51</v>
      </c>
      <c r="V62" s="19" t="s">
        <v>51</v>
      </c>
      <c r="W62" s="19" t="s">
        <v>51</v>
      </c>
      <c r="X62" s="19" t="s">
        <v>51</v>
      </c>
      <c r="Y62" s="19" t="s">
        <v>51</v>
      </c>
      <c r="Z62" s="19" t="s">
        <v>51</v>
      </c>
      <c r="AA62" s="19" t="s">
        <v>51</v>
      </c>
      <c r="AB62" s="19" t="s">
        <v>51</v>
      </c>
      <c r="AC62" s="19" t="s">
        <v>51</v>
      </c>
      <c r="AD62" s="19">
        <v>-193.65299999999999</v>
      </c>
      <c r="AE62" s="19">
        <v>-151.834</v>
      </c>
      <c r="AF62" s="315">
        <v>-56</v>
      </c>
      <c r="AG62" s="315">
        <v>-15</v>
      </c>
      <c r="AH62" s="315" t="s">
        <v>51</v>
      </c>
      <c r="AI62" s="315" t="s">
        <v>51</v>
      </c>
    </row>
    <row r="63" spans="1:35" ht="12.75">
      <c r="A63" s="314" t="s">
        <v>590</v>
      </c>
      <c r="B63" s="314" t="s">
        <v>591</v>
      </c>
      <c r="C63" s="19" t="s">
        <v>51</v>
      </c>
      <c r="D63" s="19" t="s">
        <v>51</v>
      </c>
      <c r="E63" s="19" t="s">
        <v>51</v>
      </c>
      <c r="F63" s="19" t="s">
        <v>51</v>
      </c>
      <c r="G63" s="19" t="s">
        <v>51</v>
      </c>
      <c r="H63" s="19" t="s">
        <v>51</v>
      </c>
      <c r="I63" s="189" t="s">
        <v>51</v>
      </c>
      <c r="J63" s="189" t="s">
        <v>51</v>
      </c>
      <c r="K63" s="189" t="s">
        <v>51</v>
      </c>
      <c r="L63" s="189" t="s">
        <v>51</v>
      </c>
      <c r="M63" s="189" t="s">
        <v>51</v>
      </c>
      <c r="N63" s="189" t="s">
        <v>51</v>
      </c>
      <c r="O63" s="189" t="s">
        <v>51</v>
      </c>
      <c r="P63" s="189" t="s">
        <v>51</v>
      </c>
      <c r="Q63" s="189" t="s">
        <v>51</v>
      </c>
      <c r="R63" s="19" t="s">
        <v>51</v>
      </c>
      <c r="S63" s="19" t="s">
        <v>51</v>
      </c>
      <c r="T63" s="19" t="s">
        <v>51</v>
      </c>
      <c r="U63" s="19" t="s">
        <v>51</v>
      </c>
      <c r="V63" s="19" t="s">
        <v>51</v>
      </c>
      <c r="W63" s="19" t="s">
        <v>51</v>
      </c>
      <c r="X63" s="19" t="s">
        <v>51</v>
      </c>
      <c r="Y63" s="19" t="s">
        <v>51</v>
      </c>
      <c r="Z63" s="19" t="s">
        <v>51</v>
      </c>
      <c r="AA63" s="19" t="s">
        <v>51</v>
      </c>
      <c r="AB63" s="19" t="s">
        <v>51</v>
      </c>
      <c r="AC63" s="19" t="s">
        <v>51</v>
      </c>
      <c r="AD63" s="19">
        <v>300.74</v>
      </c>
      <c r="AE63" s="19">
        <v>43.6</v>
      </c>
      <c r="AF63" s="315" t="s">
        <v>51</v>
      </c>
      <c r="AG63" s="315" t="s">
        <v>51</v>
      </c>
      <c r="AH63" s="315" t="s">
        <v>51</v>
      </c>
      <c r="AI63" s="315" t="s">
        <v>51</v>
      </c>
    </row>
    <row r="64" spans="1:35" ht="13.15" customHeight="1">
      <c r="A64" s="314" t="s">
        <v>520</v>
      </c>
      <c r="B64" s="314" t="s">
        <v>537</v>
      </c>
      <c r="C64" s="19" t="s">
        <v>51</v>
      </c>
      <c r="D64" s="19" t="s">
        <v>51</v>
      </c>
      <c r="E64" s="19" t="s">
        <v>51</v>
      </c>
      <c r="F64" s="19" t="s">
        <v>51</v>
      </c>
      <c r="G64" s="19" t="s">
        <v>51</v>
      </c>
      <c r="H64" s="19" t="s">
        <v>51</v>
      </c>
      <c r="I64" s="189" t="s">
        <v>51</v>
      </c>
      <c r="J64" s="189" t="s">
        <v>51</v>
      </c>
      <c r="K64" s="189" t="s">
        <v>51</v>
      </c>
      <c r="L64" s="189" t="s">
        <v>51</v>
      </c>
      <c r="M64" s="189" t="s">
        <v>51</v>
      </c>
      <c r="N64" s="189" t="s">
        <v>51</v>
      </c>
      <c r="O64" s="189" t="s">
        <v>51</v>
      </c>
      <c r="P64" s="189" t="s">
        <v>51</v>
      </c>
      <c r="Q64" s="189" t="s">
        <v>51</v>
      </c>
      <c r="R64" s="19" t="s">
        <v>51</v>
      </c>
      <c r="S64" s="19" t="s">
        <v>51</v>
      </c>
      <c r="T64" s="19" t="s">
        <v>51</v>
      </c>
      <c r="U64" s="19" t="s">
        <v>51</v>
      </c>
      <c r="V64" s="19" t="s">
        <v>51</v>
      </c>
      <c r="W64" s="19" t="s">
        <v>51</v>
      </c>
      <c r="X64" s="19" t="s">
        <v>51</v>
      </c>
      <c r="Y64" s="19" t="s">
        <v>51</v>
      </c>
      <c r="Z64" s="19" t="s">
        <v>51</v>
      </c>
      <c r="AA64" s="19" t="s">
        <v>51</v>
      </c>
      <c r="AB64" s="19" t="s">
        <v>51</v>
      </c>
      <c r="AC64" s="19" t="s">
        <v>51</v>
      </c>
      <c r="AD64" s="19">
        <v>-112.289402</v>
      </c>
      <c r="AE64" s="19" t="s">
        <v>51</v>
      </c>
      <c r="AF64" s="315" t="s">
        <v>51</v>
      </c>
      <c r="AG64" s="315" t="s">
        <v>51</v>
      </c>
      <c r="AH64" s="315" t="s">
        <v>51</v>
      </c>
      <c r="AI64" s="315" t="s">
        <v>51</v>
      </c>
    </row>
    <row r="65" spans="1:39" ht="13.15" customHeight="1">
      <c r="A65" s="314" t="s">
        <v>521</v>
      </c>
      <c r="B65" s="314" t="s">
        <v>523</v>
      </c>
      <c r="C65" s="19" t="s">
        <v>51</v>
      </c>
      <c r="D65" s="19" t="s">
        <v>51</v>
      </c>
      <c r="E65" s="19" t="s">
        <v>51</v>
      </c>
      <c r="F65" s="19" t="s">
        <v>51</v>
      </c>
      <c r="G65" s="19" t="s">
        <v>51</v>
      </c>
      <c r="H65" s="19" t="s">
        <v>51</v>
      </c>
      <c r="I65" s="189" t="s">
        <v>51</v>
      </c>
      <c r="J65" s="189" t="s">
        <v>51</v>
      </c>
      <c r="K65" s="189" t="s">
        <v>51</v>
      </c>
      <c r="L65" s="189" t="s">
        <v>51</v>
      </c>
      <c r="M65" s="189" t="s">
        <v>51</v>
      </c>
      <c r="N65" s="189" t="s">
        <v>51</v>
      </c>
      <c r="O65" s="189" t="s">
        <v>51</v>
      </c>
      <c r="P65" s="189" t="s">
        <v>51</v>
      </c>
      <c r="Q65" s="189" t="s">
        <v>51</v>
      </c>
      <c r="R65" s="19" t="s">
        <v>51</v>
      </c>
      <c r="S65" s="19" t="s">
        <v>51</v>
      </c>
      <c r="T65" s="19" t="s">
        <v>51</v>
      </c>
      <c r="U65" s="19" t="s">
        <v>51</v>
      </c>
      <c r="V65" s="19" t="s">
        <v>51</v>
      </c>
      <c r="W65" s="19" t="s">
        <v>51</v>
      </c>
      <c r="X65" s="19" t="s">
        <v>51</v>
      </c>
      <c r="Y65" s="19" t="s">
        <v>51</v>
      </c>
      <c r="Z65" s="19" t="s">
        <v>51</v>
      </c>
      <c r="AA65" s="19" t="s">
        <v>51</v>
      </c>
      <c r="AB65" s="19" t="s">
        <v>51</v>
      </c>
      <c r="AC65" s="19" t="s">
        <v>51</v>
      </c>
      <c r="AD65" s="19">
        <v>-208</v>
      </c>
      <c r="AE65" s="19" t="s">
        <v>51</v>
      </c>
      <c r="AF65" s="315" t="s">
        <v>51</v>
      </c>
      <c r="AG65" s="315" t="s">
        <v>51</v>
      </c>
      <c r="AH65" s="315" t="s">
        <v>51</v>
      </c>
      <c r="AI65" s="315" t="s">
        <v>51</v>
      </c>
    </row>
    <row r="66" spans="1:39" ht="12.75">
      <c r="A66" s="314" t="s">
        <v>531</v>
      </c>
      <c r="B66" s="314" t="s">
        <v>538</v>
      </c>
      <c r="C66" s="19" t="s">
        <v>51</v>
      </c>
      <c r="D66" s="19" t="s">
        <v>51</v>
      </c>
      <c r="E66" s="19" t="s">
        <v>51</v>
      </c>
      <c r="F66" s="19" t="s">
        <v>51</v>
      </c>
      <c r="G66" s="19" t="s">
        <v>51</v>
      </c>
      <c r="H66" s="19" t="s">
        <v>51</v>
      </c>
      <c r="I66" s="189" t="s">
        <v>51</v>
      </c>
      <c r="J66" s="189" t="s">
        <v>51</v>
      </c>
      <c r="K66" s="189" t="s">
        <v>51</v>
      </c>
      <c r="L66" s="189" t="s">
        <v>51</v>
      </c>
      <c r="M66" s="189" t="s">
        <v>51</v>
      </c>
      <c r="N66" s="189" t="s">
        <v>51</v>
      </c>
      <c r="O66" s="189" t="s">
        <v>51</v>
      </c>
      <c r="P66" s="189" t="s">
        <v>51</v>
      </c>
      <c r="Q66" s="189" t="s">
        <v>51</v>
      </c>
      <c r="R66" s="19" t="s">
        <v>51</v>
      </c>
      <c r="S66" s="19" t="s">
        <v>51</v>
      </c>
      <c r="T66" s="19" t="s">
        <v>51</v>
      </c>
      <c r="U66" s="19" t="s">
        <v>51</v>
      </c>
      <c r="V66" s="19" t="s">
        <v>51</v>
      </c>
      <c r="W66" s="19" t="s">
        <v>51</v>
      </c>
      <c r="X66" s="19" t="s">
        <v>51</v>
      </c>
      <c r="Y66" s="19" t="s">
        <v>51</v>
      </c>
      <c r="Z66" s="19" t="s">
        <v>51</v>
      </c>
      <c r="AA66" s="19" t="s">
        <v>51</v>
      </c>
      <c r="AB66" s="19" t="s">
        <v>51</v>
      </c>
      <c r="AC66" s="19" t="s">
        <v>51</v>
      </c>
      <c r="AD66" s="19">
        <v>-29.438189999999999</v>
      </c>
      <c r="AE66" s="19" t="s">
        <v>51</v>
      </c>
      <c r="AF66" s="315" t="s">
        <v>51</v>
      </c>
      <c r="AG66" s="315" t="s">
        <v>51</v>
      </c>
      <c r="AH66" s="315" t="s">
        <v>51</v>
      </c>
      <c r="AI66" s="315" t="s">
        <v>51</v>
      </c>
    </row>
    <row r="67" spans="1:39" ht="12.75">
      <c r="A67" s="314" t="s">
        <v>588</v>
      </c>
      <c r="B67" s="314" t="s">
        <v>583</v>
      </c>
      <c r="C67" s="19" t="s">
        <v>51</v>
      </c>
      <c r="D67" s="19" t="s">
        <v>51</v>
      </c>
      <c r="E67" s="19" t="s">
        <v>51</v>
      </c>
      <c r="F67" s="19" t="s">
        <v>51</v>
      </c>
      <c r="G67" s="19" t="s">
        <v>51</v>
      </c>
      <c r="H67" s="19" t="s">
        <v>51</v>
      </c>
      <c r="I67" s="189" t="s">
        <v>51</v>
      </c>
      <c r="J67" s="189" t="s">
        <v>51</v>
      </c>
      <c r="K67" s="189" t="s">
        <v>51</v>
      </c>
      <c r="L67" s="189" t="s">
        <v>51</v>
      </c>
      <c r="M67" s="189" t="s">
        <v>51</v>
      </c>
      <c r="N67" s="189" t="s">
        <v>51</v>
      </c>
      <c r="O67" s="189" t="s">
        <v>51</v>
      </c>
      <c r="P67" s="189" t="s">
        <v>51</v>
      </c>
      <c r="Q67" s="189" t="s">
        <v>51</v>
      </c>
      <c r="R67" s="19" t="s">
        <v>51</v>
      </c>
      <c r="S67" s="19" t="s">
        <v>51</v>
      </c>
      <c r="T67" s="19" t="s">
        <v>51</v>
      </c>
      <c r="U67" s="19" t="s">
        <v>51</v>
      </c>
      <c r="V67" s="19" t="s">
        <v>51</v>
      </c>
      <c r="W67" s="19" t="s">
        <v>51</v>
      </c>
      <c r="X67" s="19" t="s">
        <v>51</v>
      </c>
      <c r="Y67" s="19" t="s">
        <v>51</v>
      </c>
      <c r="Z67" s="19" t="s">
        <v>51</v>
      </c>
      <c r="AA67" s="19" t="s">
        <v>51</v>
      </c>
      <c r="AB67" s="19" t="s">
        <v>51</v>
      </c>
      <c r="AC67" s="19" t="s">
        <v>51</v>
      </c>
      <c r="AD67" s="19">
        <v>-127.3</v>
      </c>
      <c r="AE67" s="19">
        <v>-3123.4</v>
      </c>
      <c r="AF67" s="315">
        <v>-1220.9295059999999</v>
      </c>
      <c r="AG67" s="315">
        <v>-291.54217999999997</v>
      </c>
      <c r="AH67" s="315" t="s">
        <v>51</v>
      </c>
      <c r="AI67" s="315" t="s">
        <v>51</v>
      </c>
    </row>
    <row r="68" spans="1:39" ht="12.75">
      <c r="A68" s="314" t="s">
        <v>582</v>
      </c>
      <c r="B68" s="314" t="s">
        <v>584</v>
      </c>
      <c r="C68" s="19" t="s">
        <v>51</v>
      </c>
      <c r="D68" s="19" t="s">
        <v>51</v>
      </c>
      <c r="E68" s="19" t="s">
        <v>51</v>
      </c>
      <c r="F68" s="19" t="s">
        <v>51</v>
      </c>
      <c r="G68" s="19" t="s">
        <v>51</v>
      </c>
      <c r="H68" s="19" t="s">
        <v>51</v>
      </c>
      <c r="I68" s="189" t="s">
        <v>51</v>
      </c>
      <c r="J68" s="189" t="s">
        <v>51</v>
      </c>
      <c r="K68" s="189" t="s">
        <v>51</v>
      </c>
      <c r="L68" s="189" t="s">
        <v>51</v>
      </c>
      <c r="M68" s="189" t="s">
        <v>51</v>
      </c>
      <c r="N68" s="189" t="s">
        <v>51</v>
      </c>
      <c r="O68" s="189" t="s">
        <v>51</v>
      </c>
      <c r="P68" s="189" t="s">
        <v>51</v>
      </c>
      <c r="Q68" s="189" t="s">
        <v>51</v>
      </c>
      <c r="R68" s="19" t="s">
        <v>51</v>
      </c>
      <c r="S68" s="19" t="s">
        <v>51</v>
      </c>
      <c r="T68" s="19" t="s">
        <v>51</v>
      </c>
      <c r="U68" s="19" t="s">
        <v>51</v>
      </c>
      <c r="V68" s="19" t="s">
        <v>51</v>
      </c>
      <c r="W68" s="19" t="s">
        <v>51</v>
      </c>
      <c r="X68" s="19" t="s">
        <v>51</v>
      </c>
      <c r="Y68" s="19" t="s">
        <v>51</v>
      </c>
      <c r="Z68" s="19" t="s">
        <v>51</v>
      </c>
      <c r="AA68" s="19" t="s">
        <v>51</v>
      </c>
      <c r="AB68" s="19" t="s">
        <v>51</v>
      </c>
      <c r="AC68" s="19" t="s">
        <v>51</v>
      </c>
      <c r="AD68" s="19" t="s">
        <v>51</v>
      </c>
      <c r="AE68" s="19">
        <v>937</v>
      </c>
      <c r="AF68" s="315" t="s">
        <v>51</v>
      </c>
      <c r="AG68" s="315" t="s">
        <v>51</v>
      </c>
      <c r="AH68" s="315" t="s">
        <v>51</v>
      </c>
      <c r="AI68" s="315" t="s">
        <v>51</v>
      </c>
    </row>
    <row r="69" spans="1:39" s="198" customFormat="1" ht="12.75">
      <c r="A69" s="314" t="s">
        <v>532</v>
      </c>
      <c r="B69" s="314" t="s">
        <v>539</v>
      </c>
      <c r="C69" s="19" t="s">
        <v>51</v>
      </c>
      <c r="D69" s="19" t="s">
        <v>51</v>
      </c>
      <c r="E69" s="19" t="s">
        <v>51</v>
      </c>
      <c r="F69" s="19" t="s">
        <v>51</v>
      </c>
      <c r="G69" s="19" t="s">
        <v>51</v>
      </c>
      <c r="H69" s="19" t="s">
        <v>51</v>
      </c>
      <c r="I69" s="189" t="s">
        <v>51</v>
      </c>
      <c r="J69" s="189" t="s">
        <v>51</v>
      </c>
      <c r="K69" s="189" t="s">
        <v>51</v>
      </c>
      <c r="L69" s="189" t="s">
        <v>51</v>
      </c>
      <c r="M69" s="189" t="s">
        <v>51</v>
      </c>
      <c r="N69" s="189" t="s">
        <v>51</v>
      </c>
      <c r="O69" s="189" t="s">
        <v>51</v>
      </c>
      <c r="P69" s="189" t="s">
        <v>51</v>
      </c>
      <c r="Q69" s="189" t="s">
        <v>51</v>
      </c>
      <c r="R69" s="19" t="s">
        <v>51</v>
      </c>
      <c r="S69" s="19" t="s">
        <v>51</v>
      </c>
      <c r="T69" s="19" t="s">
        <v>51</v>
      </c>
      <c r="U69" s="19" t="s">
        <v>51</v>
      </c>
      <c r="V69" s="19" t="s">
        <v>51</v>
      </c>
      <c r="W69" s="19" t="s">
        <v>51</v>
      </c>
      <c r="X69" s="19" t="s">
        <v>51</v>
      </c>
      <c r="Y69" s="19" t="s">
        <v>51</v>
      </c>
      <c r="Z69" s="19" t="s">
        <v>51</v>
      </c>
      <c r="AA69" s="19" t="s">
        <v>51</v>
      </c>
      <c r="AB69" s="19" t="s">
        <v>51</v>
      </c>
      <c r="AC69" s="19" t="s">
        <v>51</v>
      </c>
      <c r="AD69" s="19">
        <v>412</v>
      </c>
      <c r="AE69" s="19">
        <v>0</v>
      </c>
      <c r="AF69" s="315">
        <v>193.49707000000001</v>
      </c>
      <c r="AG69" s="315" t="s">
        <v>51</v>
      </c>
      <c r="AH69" s="315" t="s">
        <v>51</v>
      </c>
      <c r="AI69" s="315" t="s">
        <v>51</v>
      </c>
    </row>
    <row r="70" spans="1:39" s="198" customFormat="1" ht="12.75">
      <c r="A70" s="314" t="s">
        <v>533</v>
      </c>
      <c r="B70" s="314" t="s">
        <v>540</v>
      </c>
      <c r="C70" s="19" t="s">
        <v>51</v>
      </c>
      <c r="D70" s="19" t="s">
        <v>51</v>
      </c>
      <c r="E70" s="19" t="s">
        <v>51</v>
      </c>
      <c r="F70" s="19" t="s">
        <v>51</v>
      </c>
      <c r="G70" s="19" t="s">
        <v>51</v>
      </c>
      <c r="H70" s="19" t="s">
        <v>51</v>
      </c>
      <c r="I70" s="189" t="s">
        <v>51</v>
      </c>
      <c r="J70" s="189" t="s">
        <v>51</v>
      </c>
      <c r="K70" s="189" t="s">
        <v>51</v>
      </c>
      <c r="L70" s="189" t="s">
        <v>51</v>
      </c>
      <c r="M70" s="189" t="s">
        <v>51</v>
      </c>
      <c r="N70" s="189" t="s">
        <v>51</v>
      </c>
      <c r="O70" s="189" t="s">
        <v>51</v>
      </c>
      <c r="P70" s="189" t="s">
        <v>51</v>
      </c>
      <c r="Q70" s="189" t="s">
        <v>51</v>
      </c>
      <c r="R70" s="19" t="s">
        <v>51</v>
      </c>
      <c r="S70" s="19" t="s">
        <v>51</v>
      </c>
      <c r="T70" s="19" t="s">
        <v>51</v>
      </c>
      <c r="U70" s="19" t="s">
        <v>51</v>
      </c>
      <c r="V70" s="19" t="s">
        <v>51</v>
      </c>
      <c r="W70" s="19" t="s">
        <v>51</v>
      </c>
      <c r="X70" s="19" t="s">
        <v>51</v>
      </c>
      <c r="Y70" s="19" t="s">
        <v>51</v>
      </c>
      <c r="Z70" s="19" t="s">
        <v>51</v>
      </c>
      <c r="AA70" s="19" t="s">
        <v>51</v>
      </c>
      <c r="AB70" s="19" t="s">
        <v>51</v>
      </c>
      <c r="AC70" s="19" t="s">
        <v>51</v>
      </c>
      <c r="AD70" s="19" t="s">
        <v>51</v>
      </c>
      <c r="AE70" s="19">
        <v>29.647187931762598</v>
      </c>
      <c r="AF70" s="315">
        <v>5.6176899999999996</v>
      </c>
      <c r="AG70" s="315" t="s">
        <v>51</v>
      </c>
      <c r="AH70" s="315" t="s">
        <v>51</v>
      </c>
      <c r="AI70" s="315" t="s">
        <v>51</v>
      </c>
    </row>
    <row r="71" spans="1:39" ht="13.5">
      <c r="A71" s="314" t="s">
        <v>487</v>
      </c>
      <c r="B71" s="314" t="s">
        <v>541</v>
      </c>
      <c r="C71" s="19" t="s">
        <v>51</v>
      </c>
      <c r="D71" s="19" t="s">
        <v>51</v>
      </c>
      <c r="E71" s="19" t="s">
        <v>51</v>
      </c>
      <c r="F71" s="19" t="s">
        <v>51</v>
      </c>
      <c r="G71" s="19" t="s">
        <v>51</v>
      </c>
      <c r="H71" s="19" t="s">
        <v>51</v>
      </c>
      <c r="I71" s="19" t="s">
        <v>51</v>
      </c>
      <c r="J71" s="19" t="s">
        <v>51</v>
      </c>
      <c r="K71" s="19" t="s">
        <v>51</v>
      </c>
      <c r="L71" s="19" t="s">
        <v>51</v>
      </c>
      <c r="M71" s="19" t="s">
        <v>51</v>
      </c>
      <c r="N71" s="19" t="s">
        <v>51</v>
      </c>
      <c r="O71" s="19" t="s">
        <v>51</v>
      </c>
      <c r="P71" s="19" t="s">
        <v>51</v>
      </c>
      <c r="Q71" s="19" t="s">
        <v>51</v>
      </c>
      <c r="R71" s="19" t="s">
        <v>51</v>
      </c>
      <c r="S71" s="19" t="s">
        <v>51</v>
      </c>
      <c r="T71" s="19" t="s">
        <v>51</v>
      </c>
      <c r="U71" s="19" t="s">
        <v>51</v>
      </c>
      <c r="V71" s="19" t="s">
        <v>51</v>
      </c>
      <c r="W71" s="19" t="s">
        <v>51</v>
      </c>
      <c r="X71" s="19" t="s">
        <v>51</v>
      </c>
      <c r="Y71" s="19" t="s">
        <v>51</v>
      </c>
      <c r="Z71" s="19" t="s">
        <v>51</v>
      </c>
      <c r="AA71" s="19" t="s">
        <v>51</v>
      </c>
      <c r="AB71" s="19">
        <v>71</v>
      </c>
      <c r="AC71" s="19">
        <v>130</v>
      </c>
      <c r="AD71" s="376" t="s">
        <v>51</v>
      </c>
      <c r="AE71" s="376" t="s">
        <v>51</v>
      </c>
      <c r="AF71" s="377" t="s">
        <v>51</v>
      </c>
      <c r="AG71" s="377" t="s">
        <v>51</v>
      </c>
      <c r="AH71" s="377" t="s">
        <v>51</v>
      </c>
      <c r="AI71" s="377" t="s">
        <v>51</v>
      </c>
    </row>
    <row r="72" spans="1:39" ht="13.15" customHeight="1">
      <c r="A72" s="184" t="s">
        <v>524</v>
      </c>
      <c r="B72" s="184" t="str">
        <f>B35</f>
        <v>One-off and temporary measures</v>
      </c>
      <c r="C72" s="195">
        <f t="shared" ref="C72:AA72" si="6">SUM(C40:C58)</f>
        <v>66.388000000000005</v>
      </c>
      <c r="D72" s="195">
        <f t="shared" si="6"/>
        <v>-282.36254325167624</v>
      </c>
      <c r="E72" s="195">
        <f t="shared" si="6"/>
        <v>0</v>
      </c>
      <c r="F72" s="195">
        <f t="shared" si="6"/>
        <v>0</v>
      </c>
      <c r="G72" s="195">
        <f t="shared" si="6"/>
        <v>-67.79200000000003</v>
      </c>
      <c r="H72" s="195">
        <f t="shared" si="6"/>
        <v>-1727.1460000000002</v>
      </c>
      <c r="I72" s="195">
        <f t="shared" si="6"/>
        <v>0</v>
      </c>
      <c r="J72" s="195">
        <f t="shared" si="6"/>
        <v>-914.50579751709495</v>
      </c>
      <c r="K72" s="195">
        <f t="shared" si="6"/>
        <v>-174.76600000000002</v>
      </c>
      <c r="L72" s="195">
        <f t="shared" si="6"/>
        <v>0</v>
      </c>
      <c r="M72" s="195">
        <f t="shared" si="6"/>
        <v>-390.52691157140015</v>
      </c>
      <c r="N72" s="195">
        <f t="shared" si="6"/>
        <v>-96.360029164799755</v>
      </c>
      <c r="O72" s="195">
        <f t="shared" si="6"/>
        <v>0</v>
      </c>
      <c r="P72" s="195">
        <f t="shared" si="6"/>
        <v>-236.78409329654249</v>
      </c>
      <c r="Q72" s="195">
        <f t="shared" si="6"/>
        <v>-169.81200000000001</v>
      </c>
      <c r="R72" s="195">
        <f t="shared" si="6"/>
        <v>-401.38059999999996</v>
      </c>
      <c r="S72" s="195">
        <f t="shared" si="6"/>
        <v>321.16699999999997</v>
      </c>
      <c r="T72" s="195">
        <f t="shared" si="6"/>
        <v>40.164659999999998</v>
      </c>
      <c r="U72" s="195">
        <f t="shared" si="6"/>
        <v>-8.08</v>
      </c>
      <c r="V72" s="195">
        <f t="shared" si="6"/>
        <v>208.03700000000003</v>
      </c>
      <c r="W72" s="195">
        <f t="shared" si="6"/>
        <v>0</v>
      </c>
      <c r="X72" s="195">
        <f t="shared" si="6"/>
        <v>-35.159999999999997</v>
      </c>
      <c r="Y72" s="195">
        <f t="shared" si="6"/>
        <v>0</v>
      </c>
      <c r="Z72" s="195">
        <f t="shared" si="6"/>
        <v>0</v>
      </c>
      <c r="AA72" s="195">
        <f t="shared" si="6"/>
        <v>0</v>
      </c>
      <c r="AB72" s="195">
        <f t="shared" ref="AB72:AH72" si="7">SUM(AB40:AB71)</f>
        <v>-1700.6385740185001</v>
      </c>
      <c r="AC72" s="195">
        <f t="shared" si="7"/>
        <v>-3151.6545549779198</v>
      </c>
      <c r="AD72" s="195">
        <f t="shared" si="7"/>
        <v>-656.11959200000001</v>
      </c>
      <c r="AE72" s="195">
        <f>SUM(AE40:AE71)</f>
        <v>-2355.9868120682372</v>
      </c>
      <c r="AF72" s="349">
        <f>SUM(AF40:AF71)</f>
        <v>-1077.814746</v>
      </c>
      <c r="AG72" s="349">
        <f>SUM(AG40:AG71)</f>
        <v>-306.54217999999997</v>
      </c>
      <c r="AH72" s="349">
        <f t="shared" si="7"/>
        <v>0</v>
      </c>
      <c r="AI72" s="349">
        <f>SUM(AI40:AI71)</f>
        <v>0</v>
      </c>
    </row>
    <row r="73" spans="1:39" ht="13.15" customHeight="1">
      <c r="A73" s="196" t="s">
        <v>366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39" ht="13.15" customHeight="1">
      <c r="A74" s="196" t="s">
        <v>367</v>
      </c>
      <c r="B74" s="197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J74" s="198"/>
      <c r="AK74" s="198"/>
      <c r="AL74" s="198"/>
      <c r="AM74" s="198"/>
    </row>
    <row r="75" spans="1:39" ht="13.15" customHeight="1">
      <c r="A75" s="196" t="s">
        <v>368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98"/>
      <c r="AD75" s="198"/>
      <c r="AE75" s="198"/>
      <c r="AF75" s="198"/>
      <c r="AG75" s="198"/>
      <c r="AH75" s="198"/>
      <c r="AJ75" s="198"/>
      <c r="AK75" s="198"/>
      <c r="AL75" s="198"/>
      <c r="AM75" s="198"/>
    </row>
    <row r="76" spans="1:39" ht="13.1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98"/>
      <c r="AD76" s="198"/>
      <c r="AE76" s="198"/>
      <c r="AF76" s="198"/>
      <c r="AG76" s="198"/>
      <c r="AH76" s="198"/>
    </row>
    <row r="77" spans="1:39" ht="13.15" customHeight="1">
      <c r="A77" s="391" t="s">
        <v>545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39" ht="13.15" customHeight="1">
      <c r="A78" s="391" t="s">
        <v>544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39" ht="13.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39" ht="13.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</sheetData>
  <hyperlinks>
    <hyperlink ref="A75" r:id="rId1" xr:uid="{00000000-0004-0000-0700-000000000000}"/>
  </hyperlink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9"/>
  <sheetViews>
    <sheetView showGridLines="0" workbookViewId="0">
      <pane xSplit="1" topLeftCell="Y1" activePane="topRight" state="frozen"/>
      <selection activeCell="A21" sqref="A21"/>
      <selection pane="topRight"/>
    </sheetView>
  </sheetViews>
  <sheetFormatPr defaultColWidth="8.85546875" defaultRowHeight="13.15" customHeight="1"/>
  <cols>
    <col min="1" max="1" width="53.28515625" style="7" customWidth="1"/>
    <col min="2" max="2" width="57" style="7" customWidth="1"/>
    <col min="3" max="19" width="7.5703125" style="7" customWidth="1"/>
    <col min="20" max="30" width="8.85546875" style="7"/>
    <col min="31" max="31" width="10.140625" style="7" bestFit="1" customWidth="1"/>
    <col min="32" max="16384" width="8.85546875" style="7"/>
  </cols>
  <sheetData>
    <row r="1" spans="1:42" ht="16.5" customHeight="1">
      <c r="A1" s="10" t="s">
        <v>18</v>
      </c>
      <c r="B1" s="10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80"/>
      <c r="U1" s="180"/>
      <c r="V1" s="180"/>
      <c r="W1" s="12"/>
      <c r="X1" s="12"/>
      <c r="Y1" s="12"/>
      <c r="Z1" s="12"/>
      <c r="AA1" s="12"/>
      <c r="AB1" s="12"/>
      <c r="AC1" s="13"/>
      <c r="AD1" s="13"/>
      <c r="AE1" s="13"/>
      <c r="AF1" s="13"/>
      <c r="AG1" s="13"/>
      <c r="AH1" s="13"/>
      <c r="AI1" s="13"/>
      <c r="AJ1" s="13"/>
      <c r="AK1" s="13"/>
    </row>
    <row r="2" spans="1:42" ht="13.5" customHeight="1">
      <c r="A2" s="181"/>
      <c r="B2" s="181"/>
      <c r="C2" s="16">
        <v>1993</v>
      </c>
      <c r="D2" s="16">
        <v>1994</v>
      </c>
      <c r="E2" s="16">
        <v>1995</v>
      </c>
      <c r="F2" s="16">
        <v>1996</v>
      </c>
      <c r="G2" s="16">
        <v>1997</v>
      </c>
      <c r="H2" s="16">
        <v>1998</v>
      </c>
      <c r="I2" s="16">
        <v>1999</v>
      </c>
      <c r="J2" s="16">
        <v>2000</v>
      </c>
      <c r="K2" s="16">
        <v>2001</v>
      </c>
      <c r="L2" s="16">
        <v>2002</v>
      </c>
      <c r="M2" s="16">
        <v>2003</v>
      </c>
      <c r="N2" s="16">
        <v>2004</v>
      </c>
      <c r="O2" s="16">
        <v>2005</v>
      </c>
      <c r="P2" s="16">
        <v>2006</v>
      </c>
      <c r="Q2" s="16">
        <v>2007</v>
      </c>
      <c r="R2" s="16">
        <v>2008</v>
      </c>
      <c r="S2" s="16">
        <v>2009</v>
      </c>
      <c r="T2" s="16">
        <v>2010</v>
      </c>
      <c r="U2" s="16">
        <v>2011</v>
      </c>
      <c r="V2" s="16">
        <v>2012</v>
      </c>
      <c r="W2" s="16">
        <v>2013</v>
      </c>
      <c r="X2" s="15">
        <v>2014</v>
      </c>
      <c r="Y2" s="16">
        <v>2015</v>
      </c>
      <c r="Z2" s="16">
        <v>2016</v>
      </c>
      <c r="AA2" s="16">
        <v>2017</v>
      </c>
      <c r="AB2" s="16">
        <v>2018</v>
      </c>
      <c r="AC2" s="16">
        <v>2019</v>
      </c>
      <c r="AD2" s="16">
        <v>2020</v>
      </c>
      <c r="AE2" s="16">
        <v>2021</v>
      </c>
      <c r="AF2" s="16">
        <v>2022</v>
      </c>
      <c r="AG2" s="16">
        <v>2023</v>
      </c>
      <c r="AH2" s="336">
        <v>2024</v>
      </c>
      <c r="AI2" s="336">
        <v>2025</v>
      </c>
      <c r="AJ2" s="336">
        <v>2026</v>
      </c>
      <c r="AK2" s="336">
        <v>2027</v>
      </c>
    </row>
    <row r="3" spans="1:42" ht="14.65" customHeight="1">
      <c r="A3" s="199" t="s">
        <v>369</v>
      </c>
      <c r="B3" s="199" t="s">
        <v>370</v>
      </c>
      <c r="C3" s="200">
        <f>'1. Základné ukazovatele'!E4</f>
        <v>-31.233370526819431</v>
      </c>
      <c r="D3" s="200">
        <f>'1. Základné ukazovatele'!F4</f>
        <v>-6.1293496756967745</v>
      </c>
      <c r="E3" s="200">
        <f>'1. Základné ukazovatele'!G4</f>
        <v>-3.4746523912343776</v>
      </c>
      <c r="F3" s="200">
        <f>'1. Základné ukazovatele'!H4</f>
        <v>-9.8153421249920694</v>
      </c>
      <c r="G3" s="200">
        <f>'1. Základné ukazovatele'!I4</f>
        <v>-6.26632746310319</v>
      </c>
      <c r="H3" s="200">
        <f>'1. Základné ukazovatele'!J4</f>
        <v>-5.2967072174268051</v>
      </c>
      <c r="I3" s="200">
        <f>'1. Základné ukazovatele'!K4</f>
        <v>-7.1730193993037981</v>
      </c>
      <c r="J3" s="200">
        <f>'1. Základné ukazovatele'!L4</f>
        <v>-12.631273076425018</v>
      </c>
      <c r="K3" s="200">
        <f>'1. Základné ukazovatele'!M4</f>
        <v>-7.2209046863860555</v>
      </c>
      <c r="L3" s="200">
        <f>'1. Základné ukazovatele'!N4</f>
        <v>-8.2205762198797281</v>
      </c>
      <c r="M3" s="200">
        <f>'1. Základné ukazovatele'!O4</f>
        <v>-3.1203365517906327</v>
      </c>
      <c r="N3" s="200">
        <f>'1. Základné ukazovatele'!P4</f>
        <v>-2.3137961503144422</v>
      </c>
      <c r="O3" s="200">
        <f>'1. Základné ukazovatele'!Q4</f>
        <v>-2.8744773272431616</v>
      </c>
      <c r="P3" s="200">
        <f>'1. Základné ukazovatele'!R4</f>
        <v>-3.5783355275064128</v>
      </c>
      <c r="Q3" s="200">
        <f>'1. Základné ukazovatele'!S4</f>
        <v>-2.0502379542583262</v>
      </c>
      <c r="R3" s="200">
        <f>'1. Základné ukazovatele'!T4</f>
        <v>-2.5234210889800117</v>
      </c>
      <c r="S3" s="200">
        <f>'1. Základné ukazovatele'!U4</f>
        <v>-8.1493356813289868</v>
      </c>
      <c r="T3" s="200">
        <f>'1. Základné ukazovatele'!V4</f>
        <v>-7.5465902761994608</v>
      </c>
      <c r="U3" s="200">
        <f>'1. Základné ukazovatele'!W4</f>
        <v>-4.3555518326946361</v>
      </c>
      <c r="V3" s="200">
        <f>'1. Základné ukazovatele'!X4</f>
        <v>-4.3662332694947326</v>
      </c>
      <c r="W3" s="200">
        <f>'1. Základné ukazovatele'!Y4</f>
        <v>-2.8612724352146959</v>
      </c>
      <c r="X3" s="200">
        <f>'1. Základné ukazovatele'!Z4</f>
        <v>-3.2450840687910349</v>
      </c>
      <c r="Y3" s="200">
        <f>'1. Základné ukazovatele'!AA4</f>
        <v>-2.7820825293027851</v>
      </c>
      <c r="Z3" s="200">
        <f>'1. Základné ukazovatele'!AB4</f>
        <v>-2.5935365148441125</v>
      </c>
      <c r="AA3" s="200">
        <f>'1. Základné ukazovatele'!AC4</f>
        <v>-0.98465638109049236</v>
      </c>
      <c r="AB3" s="200">
        <f>'1. Základné ukazovatele'!AD4</f>
        <v>-1.0059949554643068</v>
      </c>
      <c r="AC3" s="200">
        <f>'1. Základné ukazovatele'!AE4</f>
        <v>-1.205045083159255</v>
      </c>
      <c r="AD3" s="200">
        <f>'1. Základné ukazovatele'!AF4</f>
        <v>-5.2959109674874858</v>
      </c>
      <c r="AE3" s="200">
        <f>'1. Základné ukazovatele'!AG4</f>
        <v>-5.0874421341702583</v>
      </c>
      <c r="AF3" s="200">
        <f>'1. Základné ukazovatele'!AH4</f>
        <v>-1.6692691159666033</v>
      </c>
      <c r="AG3" s="424">
        <f>'1. Základné ukazovatele'!AI4</f>
        <v>-5.2062286597097751</v>
      </c>
      <c r="AH3" s="350">
        <f>'1. Základné ukazovatele'!AJ4</f>
        <v>-5.7803778500468237</v>
      </c>
      <c r="AI3" s="350">
        <f>'1. Základné ukazovatele'!AK4</f>
        <v>-4.7159261346066579</v>
      </c>
      <c r="AJ3" s="350">
        <f>'1. Základné ukazovatele'!AL4</f>
        <v>-4.1567423272989776</v>
      </c>
      <c r="AK3" s="350">
        <f>'1. Základné ukazovatele'!AM4</f>
        <v>-4.8650646790193042</v>
      </c>
    </row>
    <row r="4" spans="1:42" ht="14.65" customHeight="1">
      <c r="A4" s="199" t="s">
        <v>557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424">
        <f>'1a. Základné ukazovatele-ciele'!AI4</f>
        <v>-5.2062286597097751</v>
      </c>
      <c r="AH4" s="350">
        <f>'1a. Základné ukazovatele-ciele'!AJ4</f>
        <v>-5.7803779010681104</v>
      </c>
      <c r="AI4" s="350">
        <f>'1a. Základné ukazovatele-ciele'!AK4</f>
        <v>-4.7159261346066579</v>
      </c>
      <c r="AJ4" s="350">
        <f>'1a. Základné ukazovatele-ciele'!AL4</f>
        <v>-3.7167423272989772</v>
      </c>
      <c r="AK4" s="350">
        <f>'1a. Základné ukazovatele-ciele'!AM4</f>
        <v>-2.995064679019305</v>
      </c>
    </row>
    <row r="5" spans="1:42" ht="14.65" customHeight="1">
      <c r="A5" s="201" t="s">
        <v>371</v>
      </c>
      <c r="B5" s="201" t="s">
        <v>372</v>
      </c>
      <c r="C5" s="201" t="s">
        <v>373</v>
      </c>
      <c r="D5" s="201" t="s">
        <v>373</v>
      </c>
      <c r="E5" s="201" t="s">
        <v>373</v>
      </c>
      <c r="F5" s="201" t="s">
        <v>373</v>
      </c>
      <c r="G5" s="26">
        <v>0.23015845349548572</v>
      </c>
      <c r="H5" s="26">
        <v>0.75120320929590645</v>
      </c>
      <c r="I5" s="26">
        <v>-0.12242407844966924</v>
      </c>
      <c r="J5" s="26">
        <v>-0.43615494132214205</v>
      </c>
      <c r="K5" s="26">
        <v>-0.42452801409382296</v>
      </c>
      <c r="L5" s="26">
        <v>-0.39850611590948781</v>
      </c>
      <c r="M5" s="26">
        <v>-0.3291300255539279</v>
      </c>
      <c r="N5" s="26">
        <v>-0.50902829468182631</v>
      </c>
      <c r="O5" s="26">
        <v>-0.68068343365188078</v>
      </c>
      <c r="P5" s="26">
        <v>-0.44694461803059077</v>
      </c>
      <c r="Q5" s="202">
        <v>0.7926839470885273</v>
      </c>
      <c r="R5" s="202">
        <v>1.1215322763768836</v>
      </c>
      <c r="S5" s="202">
        <v>-1.8646745104539599</v>
      </c>
      <c r="T5" s="202">
        <v>-0.37604132730798939</v>
      </c>
      <c r="U5" s="202">
        <v>-0.25751466871737411</v>
      </c>
      <c r="V5" s="202">
        <v>-0.48131839707946311</v>
      </c>
      <c r="W5" s="202">
        <v>-0.6996093224525689</v>
      </c>
      <c r="X5" s="202">
        <v>-0.58321534787061857</v>
      </c>
      <c r="Y5" s="202">
        <v>-0.12783377625914907</v>
      </c>
      <c r="Z5" s="202">
        <v>-6.0496468587597323E-2</v>
      </c>
      <c r="AA5" s="202">
        <v>0.18001260401688915</v>
      </c>
      <c r="AB5" s="202">
        <v>0.60238011747504783</v>
      </c>
      <c r="AC5" s="202">
        <v>0.70283417593770481</v>
      </c>
      <c r="AD5" s="202">
        <v>-1.0183740130843146</v>
      </c>
      <c r="AE5" s="202">
        <v>-0.5225650980222396</v>
      </c>
      <c r="AF5" s="202">
        <v>0.10900545242770572</v>
      </c>
      <c r="AG5" s="425">
        <v>-0.19441829930638244</v>
      </c>
      <c r="AH5" s="375">
        <v>-0.20328617793482953</v>
      </c>
      <c r="AI5" s="375">
        <v>-0.21496220941534275</v>
      </c>
      <c r="AJ5" s="375">
        <v>-0.17173611295724012</v>
      </c>
      <c r="AK5" s="375">
        <v>-0.4915792395598661</v>
      </c>
      <c r="AL5" s="430"/>
      <c r="AM5" s="430"/>
      <c r="AN5" s="430"/>
      <c r="AO5" s="430"/>
      <c r="AP5" s="198"/>
    </row>
    <row r="6" spans="1:42" ht="14.65" customHeight="1">
      <c r="A6" s="201" t="s">
        <v>374</v>
      </c>
      <c r="B6" s="201" t="s">
        <v>375</v>
      </c>
      <c r="C6" s="201" t="s">
        <v>373</v>
      </c>
      <c r="D6" s="201" t="s">
        <v>373</v>
      </c>
      <c r="E6" s="201" t="s">
        <v>373</v>
      </c>
      <c r="F6" s="201" t="s">
        <v>373</v>
      </c>
      <c r="G6" s="203">
        <f>'4. Jednorazové vplyvy'!E35</f>
        <v>0</v>
      </c>
      <c r="H6" s="203">
        <f>'4. Jednorazové vplyvy'!F35</f>
        <v>0</v>
      </c>
      <c r="I6" s="203">
        <f>'4. Jednorazové vplyvy'!G35</f>
        <v>-0.3469928852945694</v>
      </c>
      <c r="J6" s="203">
        <f>'4. Jednorazové vplyvy'!H35</f>
        <v>-7.7212968178607522</v>
      </c>
      <c r="K6" s="203">
        <f>'4. Jednorazové vplyvy'!I35</f>
        <v>0</v>
      </c>
      <c r="L6" s="203">
        <f>'4. Jednorazové vplyvy'!J35</f>
        <v>-3.4771686920571057</v>
      </c>
      <c r="M6" s="203">
        <f>'4. Jednorazové vplyvy'!K35</f>
        <v>-0.58403093159025676</v>
      </c>
      <c r="N6" s="203">
        <f>'4. Jednorazové vplyvy'!L35</f>
        <v>0</v>
      </c>
      <c r="O6" s="203">
        <f>'4. Jednorazové vplyvy'!M35</f>
        <v>-0.99523419284907921</v>
      </c>
      <c r="P6" s="203">
        <f>'4. Jednorazové vplyvy'!N35</f>
        <v>-0.21135293289348955</v>
      </c>
      <c r="Q6" s="203">
        <f>'4. Jednorazové vplyvy'!O35</f>
        <v>0</v>
      </c>
      <c r="R6" s="203">
        <f>'4. Jednorazové vplyvy'!P35</f>
        <v>-0.35840862735492784</v>
      </c>
      <c r="S6" s="203">
        <f>'4. Jednorazové vplyvy'!Q35</f>
        <v>-0.26510301287485311</v>
      </c>
      <c r="T6" s="203">
        <f>'4. Jednorazové vplyvy'!R35</f>
        <v>-0.58402425840321159</v>
      </c>
      <c r="U6" s="203">
        <f>'4. Jednorazové vplyvy'!S35</f>
        <v>0.44837252807851513</v>
      </c>
      <c r="V6" s="203">
        <f>'4. Jednorazové vplyvy'!T35</f>
        <v>5.4477102197820072E-2</v>
      </c>
      <c r="W6" s="203">
        <f>'4. Jednorazové vplyvy'!U35</f>
        <v>-1.0824903172044957E-2</v>
      </c>
      <c r="X6" s="203">
        <f>'4. Jednorazové vplyvy'!V35</f>
        <v>0.27172250572409656</v>
      </c>
      <c r="Y6" s="203">
        <f>'4. Jednorazové vplyvy'!W35</f>
        <v>0</v>
      </c>
      <c r="Z6" s="203">
        <f>'4. Jednorazové vplyvy'!X35</f>
        <v>-4.3076832603134455E-2</v>
      </c>
      <c r="AA6" s="203">
        <f>'4. Jednorazové vplyvy'!Y35</f>
        <v>0</v>
      </c>
      <c r="AB6" s="203">
        <f>'4. Jednorazové vplyvy'!Z35</f>
        <v>0</v>
      </c>
      <c r="AC6" s="203">
        <f>'4. Jednorazové vplyvy'!AA35</f>
        <v>0</v>
      </c>
      <c r="AD6" s="203">
        <f>'4. Jednorazové vplyvy'!AB35</f>
        <v>-1.8030404535366613</v>
      </c>
      <c r="AE6" s="203">
        <f>'4. Jednorazové vplyvy'!AC35</f>
        <v>-3.091069590994429</v>
      </c>
      <c r="AF6" s="203">
        <f>'4. Jednorazové vplyvy'!AD35</f>
        <v>-0.59599231164716437</v>
      </c>
      <c r="AG6" s="416">
        <f>'4. Jednorazové vplyvy'!AE35</f>
        <v>-1.9167002080788536</v>
      </c>
      <c r="AH6" s="351">
        <f>'4. Jednorazové vplyvy'!AF35</f>
        <v>-0.82076874530439337</v>
      </c>
      <c r="AI6" s="351">
        <f>'4. Jednorazové vplyvy'!AG35</f>
        <v>-0.21892396913159459</v>
      </c>
      <c r="AJ6" s="351">
        <f>'4. Jednorazové vplyvy'!AH35</f>
        <v>0</v>
      </c>
      <c r="AK6" s="351">
        <f>'4. Jednorazové vplyvy'!AI35</f>
        <v>0</v>
      </c>
      <c r="AL6" s="51"/>
    </row>
    <row r="7" spans="1:42" ht="14.65" customHeight="1">
      <c r="A7" s="403" t="s">
        <v>376</v>
      </c>
      <c r="B7" s="403" t="s">
        <v>377</v>
      </c>
      <c r="C7" s="403" t="s">
        <v>373</v>
      </c>
      <c r="D7" s="403" t="s">
        <v>373</v>
      </c>
      <c r="E7" s="403" t="s">
        <v>373</v>
      </c>
      <c r="F7" s="403" t="s">
        <v>373</v>
      </c>
      <c r="G7" s="404">
        <f t="shared" ref="G7:AF7" si="0">G3-G5-G6</f>
        <v>-6.4964859165986759</v>
      </c>
      <c r="H7" s="404">
        <f t="shared" si="0"/>
        <v>-6.0479104267227113</v>
      </c>
      <c r="I7" s="404">
        <f t="shared" si="0"/>
        <v>-6.7036024355595591</v>
      </c>
      <c r="J7" s="404">
        <f t="shared" si="0"/>
        <v>-4.4738213172421233</v>
      </c>
      <c r="K7" s="404">
        <f t="shared" si="0"/>
        <v>-6.796376672292233</v>
      </c>
      <c r="L7" s="404">
        <f t="shared" si="0"/>
        <v>-4.3449014119131348</v>
      </c>
      <c r="M7" s="404">
        <f t="shared" si="0"/>
        <v>-2.207175594646448</v>
      </c>
      <c r="N7" s="404">
        <f t="shared" si="0"/>
        <v>-1.8047678556326159</v>
      </c>
      <c r="O7" s="404">
        <f t="shared" si="0"/>
        <v>-1.1985597007422015</v>
      </c>
      <c r="P7" s="404">
        <f t="shared" si="0"/>
        <v>-2.9200379765823321</v>
      </c>
      <c r="Q7" s="404">
        <f t="shared" si="0"/>
        <v>-2.8429219013468536</v>
      </c>
      <c r="R7" s="404">
        <f t="shared" si="0"/>
        <v>-3.2865447380019672</v>
      </c>
      <c r="S7" s="404">
        <f t="shared" si="0"/>
        <v>-6.0195581580001738</v>
      </c>
      <c r="T7" s="404">
        <f t="shared" si="0"/>
        <v>-6.5865246904882593</v>
      </c>
      <c r="U7" s="404">
        <f t="shared" si="0"/>
        <v>-4.5464096920557768</v>
      </c>
      <c r="V7" s="404">
        <f t="shared" si="0"/>
        <v>-3.9393919746130894</v>
      </c>
      <c r="W7" s="404">
        <f t="shared" si="0"/>
        <v>-2.150838209590082</v>
      </c>
      <c r="X7" s="404">
        <f t="shared" si="0"/>
        <v>-2.9335912266445128</v>
      </c>
      <c r="Y7" s="404">
        <f t="shared" si="0"/>
        <v>-2.6542487530436358</v>
      </c>
      <c r="Z7" s="404">
        <f t="shared" si="0"/>
        <v>-2.4899632136533807</v>
      </c>
      <c r="AA7" s="404">
        <f t="shared" si="0"/>
        <v>-1.1646689851073815</v>
      </c>
      <c r="AB7" s="404">
        <f t="shared" si="0"/>
        <v>-1.6083750729393547</v>
      </c>
      <c r="AC7" s="404">
        <f t="shared" si="0"/>
        <v>-1.9078792590969598</v>
      </c>
      <c r="AD7" s="404">
        <f t="shared" si="0"/>
        <v>-2.4744965008665099</v>
      </c>
      <c r="AE7" s="404">
        <f>AE3-AE5-AE6</f>
        <v>-1.4738074451535899</v>
      </c>
      <c r="AF7" s="404">
        <f t="shared" si="0"/>
        <v>-1.1822822567471447</v>
      </c>
      <c r="AG7" s="426">
        <f>AG3-AG5-AG6</f>
        <v>-3.0951101523245397</v>
      </c>
      <c r="AH7" s="405">
        <f t="shared" ref="AH7:AJ7" si="1">AH3-AH5-AH6</f>
        <v>-4.7563229268076004</v>
      </c>
      <c r="AI7" s="405">
        <f t="shared" si="1"/>
        <v>-4.2820399560597204</v>
      </c>
      <c r="AJ7" s="405">
        <f t="shared" si="1"/>
        <v>-3.9850062143417375</v>
      </c>
      <c r="AK7" s="405">
        <f t="shared" ref="AK7" si="2">AK3-AK5-AK6</f>
        <v>-4.3734854394594382</v>
      </c>
      <c r="AL7" s="276"/>
      <c r="AM7" s="276"/>
    </row>
    <row r="8" spans="1:42" ht="14.65" customHeight="1">
      <c r="A8" s="204" t="s">
        <v>560</v>
      </c>
      <c r="B8" s="204"/>
      <c r="C8" s="205"/>
      <c r="D8" s="205"/>
      <c r="E8" s="205"/>
      <c r="F8" s="205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35">
        <f>AG4-AG5-AG6</f>
        <v>-3.0951101523245397</v>
      </c>
      <c r="AH8" s="352">
        <f t="shared" ref="AH8:AJ8" si="3">AH4-AH5-AH6</f>
        <v>-4.7563229778288871</v>
      </c>
      <c r="AI8" s="352">
        <f t="shared" si="3"/>
        <v>-4.2820399560597204</v>
      </c>
      <c r="AJ8" s="352">
        <f t="shared" si="3"/>
        <v>-3.5450062143417371</v>
      </c>
      <c r="AK8" s="352">
        <f t="shared" ref="AK8" si="4">AK4-AK5-AK6</f>
        <v>-2.503485439459439</v>
      </c>
    </row>
    <row r="9" spans="1:42" ht="14.65" customHeight="1">
      <c r="A9" s="207" t="s">
        <v>20</v>
      </c>
      <c r="B9" s="207" t="s">
        <v>378</v>
      </c>
      <c r="C9" s="208"/>
      <c r="D9" s="208"/>
      <c r="E9" s="208"/>
      <c r="F9" s="208"/>
      <c r="G9" s="209"/>
      <c r="H9" s="209">
        <f t="shared" ref="H9:V9" si="5">H7-G7</f>
        <v>0.44857548987596463</v>
      </c>
      <c r="I9" s="209">
        <f t="shared" si="5"/>
        <v>-0.65569200883684786</v>
      </c>
      <c r="J9" s="209">
        <f t="shared" si="5"/>
        <v>2.2297811183174359</v>
      </c>
      <c r="K9" s="209">
        <f t="shared" si="5"/>
        <v>-2.3225553550501097</v>
      </c>
      <c r="L9" s="209">
        <f t="shared" si="5"/>
        <v>2.4514752603790981</v>
      </c>
      <c r="M9" s="209">
        <f t="shared" si="5"/>
        <v>2.1377258172666869</v>
      </c>
      <c r="N9" s="209">
        <f t="shared" si="5"/>
        <v>0.40240773901383209</v>
      </c>
      <c r="O9" s="209">
        <f t="shared" si="5"/>
        <v>0.60620815489041435</v>
      </c>
      <c r="P9" s="209">
        <f t="shared" si="5"/>
        <v>-1.7214782758401306</v>
      </c>
      <c r="Q9" s="209">
        <f t="shared" si="5"/>
        <v>7.7116075235478476E-2</v>
      </c>
      <c r="R9" s="209">
        <f t="shared" si="5"/>
        <v>-0.44362283665511359</v>
      </c>
      <c r="S9" s="209">
        <f t="shared" si="5"/>
        <v>-2.7330134199982066</v>
      </c>
      <c r="T9" s="209">
        <f t="shared" si="5"/>
        <v>-0.56696653248808548</v>
      </c>
      <c r="U9" s="209">
        <f t="shared" si="5"/>
        <v>2.0401149984324825</v>
      </c>
      <c r="V9" s="209">
        <f t="shared" si="5"/>
        <v>0.6070177174426874</v>
      </c>
      <c r="W9" s="209">
        <f t="shared" ref="W9:AB9" si="6">IF(W7&gt;=-0.5,"MTO",W7-V7)</f>
        <v>1.7885537650230074</v>
      </c>
      <c r="X9" s="209">
        <f t="shared" si="6"/>
        <v>-0.78275301705443079</v>
      </c>
      <c r="Y9" s="209">
        <f t="shared" si="6"/>
        <v>0.27934247360087694</v>
      </c>
      <c r="Z9" s="209">
        <f t="shared" si="6"/>
        <v>0.16428553939025514</v>
      </c>
      <c r="AA9" s="209">
        <f t="shared" si="6"/>
        <v>1.3252942285459992</v>
      </c>
      <c r="AB9" s="209">
        <f t="shared" si="6"/>
        <v>-0.44370608783197318</v>
      </c>
      <c r="AC9" s="209">
        <f t="shared" ref="AC9:AK9" si="7">AC7-AB7</f>
        <v>-0.2995041861576051</v>
      </c>
      <c r="AD9" s="209">
        <f t="shared" si="7"/>
        <v>-0.56661724176955008</v>
      </c>
      <c r="AE9" s="209">
        <f>AE7-AD7</f>
        <v>1.00068905571292</v>
      </c>
      <c r="AF9" s="209">
        <f t="shared" si="7"/>
        <v>0.29152518840644515</v>
      </c>
      <c r="AG9" s="209">
        <f t="shared" si="7"/>
        <v>-1.912827895577395</v>
      </c>
      <c r="AH9" s="355">
        <f t="shared" si="7"/>
        <v>-1.6612127744830607</v>
      </c>
      <c r="AI9" s="355">
        <f t="shared" si="7"/>
        <v>0.47428297074787995</v>
      </c>
      <c r="AJ9" s="355">
        <f t="shared" si="7"/>
        <v>0.29703374171798291</v>
      </c>
      <c r="AK9" s="355">
        <f t="shared" si="7"/>
        <v>-0.38847922511770072</v>
      </c>
    </row>
    <row r="10" spans="1:42" ht="14.65" customHeight="1">
      <c r="A10" s="207" t="s">
        <v>559</v>
      </c>
      <c r="B10" s="395"/>
      <c r="C10" s="395"/>
      <c r="D10" s="395"/>
      <c r="E10" s="395"/>
      <c r="F10" s="395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7">
        <f>AH8-AG8</f>
        <v>-1.6612128255043475</v>
      </c>
      <c r="AI10" s="397">
        <f t="shared" ref="AI10:AK10" si="8">AI8-AH8</f>
        <v>0.4742830217691667</v>
      </c>
      <c r="AJ10" s="397">
        <f t="shared" si="8"/>
        <v>0.7370337417179833</v>
      </c>
      <c r="AK10" s="397">
        <f t="shared" si="8"/>
        <v>1.0415207748822981</v>
      </c>
    </row>
    <row r="11" spans="1:42" ht="13.15" customHeight="1">
      <c r="A11" s="210" t="s">
        <v>558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/>
      <c r="U11" s="211"/>
      <c r="V11" s="211"/>
      <c r="W11" s="211"/>
      <c r="X11" s="211"/>
      <c r="Z11" s="93"/>
      <c r="AA11" s="93"/>
      <c r="AE11" s="93"/>
      <c r="AJ11" s="93"/>
      <c r="AK11" s="93" t="s">
        <v>95</v>
      </c>
    </row>
    <row r="12" spans="1:42" s="212" customFormat="1" ht="13.15" customHeight="1">
      <c r="A12" s="210" t="s">
        <v>379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3"/>
      <c r="U12" s="213"/>
      <c r="V12" s="213"/>
      <c r="W12" s="213"/>
      <c r="X12" s="213"/>
      <c r="Y12" s="213"/>
      <c r="Z12" s="213"/>
    </row>
    <row r="13" spans="1:42" s="212" customFormat="1" ht="13.15" customHeight="1">
      <c r="A13" s="210" t="s">
        <v>380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3"/>
      <c r="U13" s="213"/>
      <c r="V13" s="213"/>
      <c r="W13" s="213"/>
      <c r="X13" s="213"/>
      <c r="Y13" s="213"/>
      <c r="Z13" s="213"/>
    </row>
    <row r="14" spans="1:42" s="212" customFormat="1" ht="13.15" customHeight="1">
      <c r="A14" s="210" t="s">
        <v>381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3"/>
      <c r="U14" s="213"/>
      <c r="V14" s="213"/>
      <c r="W14" s="213"/>
      <c r="X14" s="213"/>
      <c r="Y14" s="213"/>
      <c r="Z14" s="213"/>
    </row>
    <row r="15" spans="1:42" ht="16.5" customHeight="1">
      <c r="A15" s="10" t="s">
        <v>382</v>
      </c>
      <c r="B15" s="10" t="s">
        <v>383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80"/>
      <c r="U15" s="180"/>
      <c r="V15" s="180"/>
      <c r="W15" s="12"/>
      <c r="X15" s="12"/>
      <c r="Y15" s="12"/>
      <c r="Z15" s="12"/>
      <c r="AA15" s="12"/>
      <c r="AB15" s="12"/>
      <c r="AC15" s="13"/>
      <c r="AD15" s="13"/>
      <c r="AE15" s="13"/>
      <c r="AF15" s="13"/>
      <c r="AG15" s="13"/>
      <c r="AH15" s="13"/>
      <c r="AI15" s="13"/>
      <c r="AJ15" s="13"/>
      <c r="AK15" s="13"/>
    </row>
    <row r="16" spans="1:42" ht="13.5" customHeight="1">
      <c r="A16" s="181"/>
      <c r="B16" s="181"/>
      <c r="C16" s="16">
        <v>1993</v>
      </c>
      <c r="D16" s="16">
        <v>1994</v>
      </c>
      <c r="E16" s="16">
        <v>1995</v>
      </c>
      <c r="F16" s="16">
        <v>1996</v>
      </c>
      <c r="G16" s="16">
        <v>1997</v>
      </c>
      <c r="H16" s="16">
        <v>1998</v>
      </c>
      <c r="I16" s="16">
        <v>1999</v>
      </c>
      <c r="J16" s="16">
        <v>2000</v>
      </c>
      <c r="K16" s="16">
        <v>2001</v>
      </c>
      <c r="L16" s="16">
        <v>2002</v>
      </c>
      <c r="M16" s="16">
        <v>2003</v>
      </c>
      <c r="N16" s="16">
        <v>2004</v>
      </c>
      <c r="O16" s="16">
        <v>2005</v>
      </c>
      <c r="P16" s="16">
        <v>2006</v>
      </c>
      <c r="Q16" s="16">
        <v>2007</v>
      </c>
      <c r="R16" s="16">
        <v>2008</v>
      </c>
      <c r="S16" s="16">
        <v>2009</v>
      </c>
      <c r="T16" s="16">
        <v>2010</v>
      </c>
      <c r="U16" s="16">
        <v>2011</v>
      </c>
      <c r="V16" s="16">
        <v>2012</v>
      </c>
      <c r="W16" s="16">
        <v>2013</v>
      </c>
      <c r="X16" s="16">
        <v>2014</v>
      </c>
      <c r="Y16" s="16">
        <f t="shared" ref="Y16:AH16" si="9">Y2</f>
        <v>2015</v>
      </c>
      <c r="Z16" s="16">
        <f t="shared" si="9"/>
        <v>2016</v>
      </c>
      <c r="AA16" s="16">
        <f t="shared" si="9"/>
        <v>2017</v>
      </c>
      <c r="AB16" s="16">
        <f t="shared" si="9"/>
        <v>2018</v>
      </c>
      <c r="AC16" s="16">
        <f t="shared" si="9"/>
        <v>2019</v>
      </c>
      <c r="AD16" s="16">
        <f t="shared" si="9"/>
        <v>2020</v>
      </c>
      <c r="AE16" s="16">
        <f t="shared" si="9"/>
        <v>2021</v>
      </c>
      <c r="AF16" s="16">
        <f t="shared" si="9"/>
        <v>2022</v>
      </c>
      <c r="AG16" s="16">
        <f t="shared" si="9"/>
        <v>2023</v>
      </c>
      <c r="AH16" s="336">
        <f t="shared" si="9"/>
        <v>2024</v>
      </c>
      <c r="AI16" s="336">
        <f t="shared" ref="AI16:AJ16" si="10">AI2</f>
        <v>2025</v>
      </c>
      <c r="AJ16" s="336">
        <f t="shared" si="10"/>
        <v>2026</v>
      </c>
      <c r="AK16" s="336">
        <f t="shared" ref="AK16" si="11">AK2</f>
        <v>2027</v>
      </c>
    </row>
    <row r="17" spans="1:37" ht="13.5" customHeight="1">
      <c r="A17" s="199" t="s">
        <v>369</v>
      </c>
      <c r="B17" s="199" t="str">
        <f>B3</f>
        <v>1. Net-lending/borrowing</v>
      </c>
      <c r="C17" s="214">
        <f>(C3*'1. Základné ukazovatele'!E17)/100</f>
        <v>-4264.8542786961389</v>
      </c>
      <c r="D17" s="214">
        <f>(D3*'1. Základné ukazovatele'!F17)/100</f>
        <v>-1008.4312553940118</v>
      </c>
      <c r="E17" s="214">
        <f>(E3*'1. Základné ukazovatele'!G17)/100</f>
        <v>-539.41893582478974</v>
      </c>
      <c r="F17" s="214">
        <f>(F3*'1. Základné ukazovatele'!H17)/100</f>
        <v>-1690.1822832393843</v>
      </c>
      <c r="G17" s="214">
        <f>(G3*'1. Základné ukazovatele'!I17)/100</f>
        <v>-1217.4095668767616</v>
      </c>
      <c r="H17" s="214">
        <f>(H3*'1. Základné ukazovatele'!J17)/100</f>
        <v>-1081.3545586809867</v>
      </c>
      <c r="I17" s="214">
        <f>(I3*'1. Základné ukazovatele'!K17)/100</f>
        <v>-1401.392800041983</v>
      </c>
      <c r="J17" s="214">
        <f>(J3*'1. Základné ukazovatele'!L17)/100</f>
        <v>-2825.438949373206</v>
      </c>
      <c r="K17" s="214">
        <f>(K3*'1. Základné ukazovatele'!M17)/100</f>
        <v>-1723.5794023075466</v>
      </c>
      <c r="L17" s="214">
        <f>(L3*'1. Základné ukazovatele'!N17)/100</f>
        <v>-2162.0362075570283</v>
      </c>
      <c r="M17" s="214">
        <f>(M3*'1. Základné ukazovatele'!O17)/100</f>
        <v>-933.73263009438074</v>
      </c>
      <c r="N17" s="214">
        <f>(N3*'1. Základné ukazovatele'!P17)/100</f>
        <v>-801.11489630797064</v>
      </c>
      <c r="O17" s="214">
        <f>(O3*'1. Základné ukazovatele'!Q17)/100</f>
        <v>-1127.9362797782348</v>
      </c>
      <c r="P17" s="214">
        <f>(P3*'1. Základné ukazovatele'!R17)/100</f>
        <v>-1631.4347337007237</v>
      </c>
      <c r="Q17" s="214">
        <f>(Q3*'1. Základné ukazovatele'!S17)/100</f>
        <v>-1155.4054484084168</v>
      </c>
      <c r="R17" s="214">
        <f>(R3*'1. Základné ukazovatele'!T17)/100</f>
        <v>-1667.1082361190006</v>
      </c>
      <c r="S17" s="214">
        <f>(S3*'1. Základné ukazovatele'!U17)/100</f>
        <v>-5220.0651200109642</v>
      </c>
      <c r="T17" s="214">
        <f>(T3*'1. Základné ukazovatele'!V17)/100</f>
        <v>-5186.5224593527746</v>
      </c>
      <c r="U17" s="214">
        <f>(U3*'1. Základné ukazovatele'!W17)/100</f>
        <v>-3119.8600000000042</v>
      </c>
      <c r="V17" s="214">
        <f>(V3*'1. Základné ukazovatele'!X17)/100</f>
        <v>-3219.1189999999983</v>
      </c>
      <c r="W17" s="214">
        <f>(W3*'1. Základné ukazovatele'!Y17)/100</f>
        <v>-2135.7309999999998</v>
      </c>
      <c r="X17" s="214">
        <f>(X3*'1. Základné ukazovatele'!Z17)/100</f>
        <v>-2484.5109999999986</v>
      </c>
      <c r="Y17" s="214">
        <f>(Y3*'1. Základné ukazovatele'!AA17)/100</f>
        <v>-2236.1349999999943</v>
      </c>
      <c r="Z17" s="214">
        <f>(Z3*'1. Základné ukazovatele'!AB17)/100</f>
        <v>-2116.8860000000022</v>
      </c>
      <c r="AA17" s="214">
        <f>(AA3*'1. Základné ukazovatele'!AC17)/100</f>
        <v>-836.56800000000658</v>
      </c>
      <c r="AB17" s="214">
        <f>(AB3*'1. Základné ukazovatele'!AD17)/100</f>
        <v>-908.1710000000021</v>
      </c>
      <c r="AC17" s="214">
        <f>(AC3*'1. Základné ukazovatele'!AE17)/100</f>
        <v>-1139.3399999999967</v>
      </c>
      <c r="AD17" s="214">
        <f>(AD3*'1. Základné ukazovatele'!AF17)/100</f>
        <v>-4995.135000000002</v>
      </c>
      <c r="AE17" s="214">
        <f>(AE3*'1. Základné ukazovatele'!AG17)/100</f>
        <v>-5187.1559999999954</v>
      </c>
      <c r="AF17" s="214">
        <f>(AF3*'1. Základné ukazovatele'!AH17)/100</f>
        <v>-1837.6750000000102</v>
      </c>
      <c r="AG17" s="427">
        <f>(AG3*'1. Základné ukazovatele'!AI17)/100</f>
        <v>-6399.4389999999976</v>
      </c>
      <c r="AH17" s="353">
        <f>(AH3*'1. Základné ukazovatele'!AJ17)/100</f>
        <v>-7590.6599999999962</v>
      </c>
      <c r="AI17" s="353">
        <f>(AI3*'1. Základné ukazovatele'!AK17)/100</f>
        <v>-6603.343999999991</v>
      </c>
      <c r="AJ17" s="353">
        <f>(AJ3*'1. Základné ukazovatele'!AL17)/100</f>
        <v>-6128.3859999999986</v>
      </c>
      <c r="AK17" s="353">
        <f>(AK3*'1. Základné ukazovatele'!AM17)/100</f>
        <v>-7408.5120000000015</v>
      </c>
    </row>
    <row r="18" spans="1:37" ht="13.5" customHeight="1">
      <c r="A18" s="199" t="s">
        <v>557</v>
      </c>
      <c r="B18" s="199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427">
        <f>(AG4*'1. Základné ukazovatele'!AI17)/100</f>
        <v>-6399.4389999999976</v>
      </c>
      <c r="AH18" s="353">
        <f>(AH4*'1. Základné ukazovatele'!AJ17)/100</f>
        <v>-7590.6600669999825</v>
      </c>
      <c r="AI18" s="353">
        <f>(AI4*'1. Základné ukazovatele'!AK17)/100</f>
        <v>-6603.343999999991</v>
      </c>
      <c r="AJ18" s="353">
        <f>(AJ4*'1. Základné ukazovatele'!AL17)/100</f>
        <v>-5479.6833314965688</v>
      </c>
      <c r="AK18" s="353">
        <f>(AK4*'1. Základné ukazovatele'!AM17)/100</f>
        <v>-4560.8792645617013</v>
      </c>
    </row>
    <row r="19" spans="1:37" ht="13.5" customHeight="1">
      <c r="A19" s="201" t="s">
        <v>371</v>
      </c>
      <c r="B19" s="201" t="str">
        <f>B5</f>
        <v>2. Cyclical component</v>
      </c>
      <c r="C19" s="201" t="s">
        <v>373</v>
      </c>
      <c r="D19" s="201" t="s">
        <v>373</v>
      </c>
      <c r="E19" s="201" t="s">
        <v>373</v>
      </c>
      <c r="F19" s="201" t="s">
        <v>373</v>
      </c>
      <c r="G19" s="215">
        <f>G5*'1. Základné ukazovatele'!I17/100</f>
        <v>44.714724028195967</v>
      </c>
      <c r="H19" s="215">
        <f>H5*'1. Základné ukazovatele'!J17/100</f>
        <v>153.36264239701507</v>
      </c>
      <c r="I19" s="215">
        <f>I5*'1. Základné ukazovatele'!K17/100</f>
        <v>-23.91799220671188</v>
      </c>
      <c r="J19" s="215">
        <f>J5*'1. Základné ukazovatele'!L17/100</f>
        <v>-97.561754204584673</v>
      </c>
      <c r="K19" s="215">
        <f>K5*'1. Základné ukazovatele'!M17/100</f>
        <v>-101.33186526809688</v>
      </c>
      <c r="L19" s="215">
        <f>L5*'1. Základné ukazovatele'!N17/100</f>
        <v>-104.80830400254303</v>
      </c>
      <c r="M19" s="215">
        <f>M5*'1. Základné ukazovatele'!O17/100</f>
        <v>-98.489197976782918</v>
      </c>
      <c r="N19" s="215">
        <f>N5*'1. Základné ukazovatele'!P17/100</f>
        <v>-176.24290258086745</v>
      </c>
      <c r="O19" s="215">
        <f>O5*'1. Základné ukazovatele'!Q17/100</f>
        <v>-267.09813731469706</v>
      </c>
      <c r="P19" s="215">
        <f>P5*'1. Základné ukazovatele'!R17/100</f>
        <v>-203.77099025250692</v>
      </c>
      <c r="Q19" s="215">
        <f>Q5*'1. Základné ukazovatele'!S17/100</f>
        <v>446.71466032989827</v>
      </c>
      <c r="R19" s="215">
        <f>R5*'1. Základné ukazovatele'!T17/100</f>
        <v>740.94478451749353</v>
      </c>
      <c r="S19" s="215">
        <f>S5*'1. Základné ukazovatele'!U17/100</f>
        <v>-1194.4191223457944</v>
      </c>
      <c r="T19" s="215">
        <f>T5*'1. Základné ukazovatele'!V17/100</f>
        <v>-258.44079489497994</v>
      </c>
      <c r="U19" s="215">
        <f>U5*'1. Základné ukazovatele'!W17/100</f>
        <v>-184.45646962891146</v>
      </c>
      <c r="V19" s="215">
        <f>V5*'1. Základné ukazovatele'!X17/100</f>
        <v>-354.86450252515823</v>
      </c>
      <c r="W19" s="215">
        <f>W5*'1. Základné ukazovatele'!Y17/100</f>
        <v>-522.20728773030362</v>
      </c>
      <c r="X19" s="215">
        <f>X5*'1. Základné ukazovatele'!Z17/100</f>
        <v>-446.52308428274665</v>
      </c>
      <c r="Y19" s="215">
        <f>Y5*'1. Základné ukazovatele'!AA17/100</f>
        <v>-102.74805950738244</v>
      </c>
      <c r="Z19" s="215">
        <f>Z5*'1. Základné ukazovatele'!AB17/100</f>
        <v>-49.378185604694337</v>
      </c>
      <c r="AA19" s="215">
        <f>AA5*'1. Základné ukazovatele'!AC17/100</f>
        <v>152.93942842316508</v>
      </c>
      <c r="AB19" s="215">
        <f>AB5*'1. Základné ukazovatele'!AD17/100</f>
        <v>543.8040724716567</v>
      </c>
      <c r="AC19" s="215">
        <f>AC5*'1. Základné ukazovatele'!AE17/100</f>
        <v>664.51214249470138</v>
      </c>
      <c r="AD19" s="215">
        <f>AD5*'1. Základné ukazovatele'!AF17/100</f>
        <v>-960.53647938520419</v>
      </c>
      <c r="AE19" s="215">
        <f>AE5*'1. Základné ukazovatele'!AG17/100</f>
        <v>-532.80737394347545</v>
      </c>
      <c r="AF19" s="215">
        <f>AF5*'1. Základné ukazovatele'!AH17/100</f>
        <v>120.00257650132724</v>
      </c>
      <c r="AG19" s="191">
        <f>AG5*'1. Základné ukazovatele'!AI17/100</f>
        <v>-238.97683490611291</v>
      </c>
      <c r="AH19" s="347">
        <f>AH5*'1. Základné ukazovatele'!AJ17/100</f>
        <v>-266.95075986949416</v>
      </c>
      <c r="AI19" s="347">
        <f>AI5*'1. Základné ukazovatele'!AK17/100</f>
        <v>-300.99483648675488</v>
      </c>
      <c r="AJ19" s="347">
        <f>AJ5*'1. Základné ukazovatele'!AL17/100</f>
        <v>-253.19471534947255</v>
      </c>
      <c r="AK19" s="347">
        <f>AK5*'1. Základné ukazovatele'!AM17/100</f>
        <v>-748.57600782488851</v>
      </c>
    </row>
    <row r="20" spans="1:37" ht="13.5" customHeight="1">
      <c r="A20" s="201" t="s">
        <v>374</v>
      </c>
      <c r="B20" s="201" t="str">
        <f>B6</f>
        <v>3. One-offs</v>
      </c>
      <c r="C20" s="201" t="s">
        <v>373</v>
      </c>
      <c r="D20" s="201" t="s">
        <v>373</v>
      </c>
      <c r="E20" s="201" t="s">
        <v>373</v>
      </c>
      <c r="F20" s="201" t="s">
        <v>373</v>
      </c>
      <c r="G20" s="215">
        <f>G6*'1. Základné ukazovatele'!I17/100</f>
        <v>0</v>
      </c>
      <c r="H20" s="215">
        <f>H6*'1. Základné ukazovatele'!J17/100</f>
        <v>0</v>
      </c>
      <c r="I20" s="215">
        <f>I6*'1. Základné ukazovatele'!K17/100</f>
        <v>-67.79200000000003</v>
      </c>
      <c r="J20" s="215">
        <f>J6*'1. Základné ukazovatele'!L17/100</f>
        <v>-1727.146</v>
      </c>
      <c r="K20" s="215">
        <f>K6*'1. Základné ukazovatele'!M17/100</f>
        <v>0</v>
      </c>
      <c r="L20" s="215">
        <f>L6*'1. Základné ukazovatele'!N17/100</f>
        <v>-914.50579751709495</v>
      </c>
      <c r="M20" s="215">
        <f>M6*'1. Základné ukazovatele'!O17/100</f>
        <v>-174.76600000000002</v>
      </c>
      <c r="N20" s="215">
        <f>N6*'1. Základné ukazovatele'!P17/100</f>
        <v>0</v>
      </c>
      <c r="O20" s="215">
        <f>O6*'1. Základné ukazovatele'!Q17/100</f>
        <v>-390.52691157140015</v>
      </c>
      <c r="P20" s="215">
        <f>P6*'1. Základné ukazovatele'!R17/100</f>
        <v>-96.360029164799755</v>
      </c>
      <c r="Q20" s="215">
        <f>Q6*'1. Základné ukazovatele'!S17/100</f>
        <v>0</v>
      </c>
      <c r="R20" s="215">
        <f>R6*'1. Základné ukazovatele'!T17/100</f>
        <v>-236.78409329654249</v>
      </c>
      <c r="S20" s="215">
        <f>S6*'1. Základné ukazovatele'!U17/100</f>
        <v>-169.81200000000004</v>
      </c>
      <c r="T20" s="215">
        <f>T6*'1. Základné ukazovatele'!V17/100</f>
        <v>-401.38059999999996</v>
      </c>
      <c r="U20" s="215">
        <f>U6*'1. Základné ukazovatele'!W17/100</f>
        <v>321.16700000000003</v>
      </c>
      <c r="V20" s="215">
        <f>V6*'1. Základné ukazovatele'!X17/100</f>
        <v>40.164659999999998</v>
      </c>
      <c r="W20" s="215">
        <f>W6*'1. Základné ukazovatele'!Y17/100</f>
        <v>-8.0800000000000018</v>
      </c>
      <c r="X20" s="215">
        <f>X6*'1. Základné ukazovatele'!Z17/100</f>
        <v>208.03700000000001</v>
      </c>
      <c r="Y20" s="215">
        <f>Y6*'1. Základné ukazovatele'!AA17/100</f>
        <v>0</v>
      </c>
      <c r="Z20" s="215">
        <f>Z6*'1. Základné ukazovatele'!AB17/100</f>
        <v>-35.159999999999997</v>
      </c>
      <c r="AA20" s="215">
        <f>AA6*'1. Základné ukazovatele'!AC17/100</f>
        <v>0</v>
      </c>
      <c r="AB20" s="215">
        <f>AB6*'1. Základné ukazovatele'!AD17/100</f>
        <v>0</v>
      </c>
      <c r="AC20" s="215">
        <f>AC6*'1. Základné ukazovatele'!AE17/100</f>
        <v>0</v>
      </c>
      <c r="AD20" s="215">
        <f>AD6*'1. Základné ukazovatele'!AF17/100</f>
        <v>-1700.6385740185003</v>
      </c>
      <c r="AE20" s="215">
        <f>AE6*'1. Základné ukazovatele'!AG17/100</f>
        <v>-3151.6545549779198</v>
      </c>
      <c r="AF20" s="215">
        <f>AF6*'1. Základné ukazovatele'!AH17/100</f>
        <v>-656.11959200000024</v>
      </c>
      <c r="AG20" s="191">
        <f>AG6*'1. Základné ukazovatele'!AI17/100</f>
        <v>-2355.9868120682381</v>
      </c>
      <c r="AH20" s="347">
        <f>AH6*'1. Základné ukazovatele'!AJ17/100</f>
        <v>-1077.814746</v>
      </c>
      <c r="AI20" s="347">
        <f>AI6*'1. Základné ukazovatele'!AK17/100</f>
        <v>-306.54217999999997</v>
      </c>
      <c r="AJ20" s="347">
        <f>AJ6*'1. Základné ukazovatele'!AL17/100</f>
        <v>0</v>
      </c>
      <c r="AK20" s="347">
        <f>AK6*'1. Základné ukazovatele'!AM17/100</f>
        <v>0</v>
      </c>
    </row>
    <row r="21" spans="1:37" ht="13.5" customHeight="1">
      <c r="A21" s="204" t="s">
        <v>376</v>
      </c>
      <c r="B21" s="204" t="str">
        <f>B7</f>
        <v>4. Structural balance</v>
      </c>
      <c r="C21" s="205" t="s">
        <v>373</v>
      </c>
      <c r="D21" s="205" t="s">
        <v>373</v>
      </c>
      <c r="E21" s="205" t="s">
        <v>373</v>
      </c>
      <c r="F21" s="205" t="s">
        <v>373</v>
      </c>
      <c r="G21" s="216">
        <f t="shared" ref="G21:AG21" si="12">G17-G19-G20</f>
        <v>-1262.1242909049574</v>
      </c>
      <c r="H21" s="216">
        <f t="shared" si="12"/>
        <v>-1234.7172010780018</v>
      </c>
      <c r="I21" s="216">
        <f t="shared" si="12"/>
        <v>-1309.682807835271</v>
      </c>
      <c r="J21" s="216">
        <f t="shared" si="12"/>
        <v>-1000.7311951686213</v>
      </c>
      <c r="K21" s="216">
        <f t="shared" si="12"/>
        <v>-1622.2475370394498</v>
      </c>
      <c r="L21" s="216">
        <f t="shared" si="12"/>
        <v>-1142.7221060373904</v>
      </c>
      <c r="M21" s="216">
        <f t="shared" si="12"/>
        <v>-660.4774321175978</v>
      </c>
      <c r="N21" s="216">
        <f t="shared" si="12"/>
        <v>-624.87199372710324</v>
      </c>
      <c r="O21" s="216">
        <f t="shared" si="12"/>
        <v>-470.31123089213764</v>
      </c>
      <c r="P21" s="216">
        <f t="shared" si="12"/>
        <v>-1331.3037142834171</v>
      </c>
      <c r="Q21" s="216">
        <f t="shared" si="12"/>
        <v>-1602.1201087383151</v>
      </c>
      <c r="R21" s="216">
        <f t="shared" si="12"/>
        <v>-2171.2689273399519</v>
      </c>
      <c r="S21" s="216">
        <f t="shared" si="12"/>
        <v>-3855.8339976651696</v>
      </c>
      <c r="T21" s="216">
        <f t="shared" si="12"/>
        <v>-4526.7010644577949</v>
      </c>
      <c r="U21" s="216">
        <f t="shared" si="12"/>
        <v>-3256.5705303710924</v>
      </c>
      <c r="V21" s="216">
        <f t="shared" si="12"/>
        <v>-2904.4191574748402</v>
      </c>
      <c r="W21" s="216">
        <f t="shared" si="12"/>
        <v>-1605.4437122696963</v>
      </c>
      <c r="X21" s="216">
        <f t="shared" si="12"/>
        <v>-2246.024915717252</v>
      </c>
      <c r="Y21" s="216">
        <f t="shared" si="12"/>
        <v>-2133.3869404926118</v>
      </c>
      <c r="Z21" s="216">
        <f t="shared" si="12"/>
        <v>-2032.3478143953078</v>
      </c>
      <c r="AA21" s="216">
        <f t="shared" si="12"/>
        <v>-989.50742842317163</v>
      </c>
      <c r="AB21" s="216">
        <f t="shared" si="12"/>
        <v>-1451.9750724716587</v>
      </c>
      <c r="AC21" s="216">
        <f t="shared" si="12"/>
        <v>-1803.852142494698</v>
      </c>
      <c r="AD21" s="216">
        <f t="shared" si="12"/>
        <v>-2333.9599465962974</v>
      </c>
      <c r="AE21" s="216">
        <f t="shared" si="12"/>
        <v>-1502.6940710785998</v>
      </c>
      <c r="AF21" s="216">
        <f t="shared" si="12"/>
        <v>-1301.5579845013372</v>
      </c>
      <c r="AG21" s="428">
        <f t="shared" si="12"/>
        <v>-3804.4753530256462</v>
      </c>
      <c r="AH21" s="354">
        <f t="shared" ref="AH21:AI21" si="13">AH17-AH19-AH20</f>
        <v>-6245.8944941305017</v>
      </c>
      <c r="AI21" s="354">
        <f t="shared" si="13"/>
        <v>-5995.8069835132355</v>
      </c>
      <c r="AJ21" s="354">
        <f t="shared" ref="AJ21:AK21" si="14">AJ17-AJ19-AJ20</f>
        <v>-5875.1912846505256</v>
      </c>
      <c r="AK21" s="354">
        <f t="shared" si="14"/>
        <v>-6659.9359921751129</v>
      </c>
    </row>
    <row r="22" spans="1:37" ht="13.5" customHeight="1">
      <c r="A22" s="204" t="s">
        <v>560</v>
      </c>
      <c r="B22" s="204"/>
      <c r="C22" s="205"/>
      <c r="D22" s="205"/>
      <c r="E22" s="205"/>
      <c r="F22" s="205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428">
        <f>AG18-AG19-AG20</f>
        <v>-3804.4753530256462</v>
      </c>
      <c r="AH22" s="354">
        <f t="shared" ref="AH22:AJ22" si="15">AH18-AH19-AH20</f>
        <v>-6245.894561130488</v>
      </c>
      <c r="AI22" s="354">
        <f t="shared" si="15"/>
        <v>-5995.8069835132355</v>
      </c>
      <c r="AJ22" s="354">
        <f t="shared" si="15"/>
        <v>-5226.4886161470959</v>
      </c>
      <c r="AK22" s="354">
        <f t="shared" ref="AK22" si="16">AK18-AK19-AK20</f>
        <v>-3812.3032567368127</v>
      </c>
    </row>
    <row r="23" spans="1:37" ht="13.5" customHeight="1">
      <c r="A23" s="207" t="s">
        <v>20</v>
      </c>
      <c r="B23" s="207" t="str">
        <f>B9</f>
        <v>Consolidation effort</v>
      </c>
      <c r="C23" s="208"/>
      <c r="D23" s="208"/>
      <c r="E23" s="208"/>
      <c r="F23" s="208"/>
      <c r="G23" s="208"/>
      <c r="H23" s="217">
        <f t="shared" ref="H23:AA23" si="17">H21-G21</f>
        <v>27.407089826955598</v>
      </c>
      <c r="I23" s="217">
        <f t="shared" si="17"/>
        <v>-74.965606757269143</v>
      </c>
      <c r="J23" s="217">
        <f t="shared" si="17"/>
        <v>308.95161266664968</v>
      </c>
      <c r="K23" s="217">
        <f t="shared" si="17"/>
        <v>-621.51634187082846</v>
      </c>
      <c r="L23" s="217">
        <f t="shared" si="17"/>
        <v>479.52543100205935</v>
      </c>
      <c r="M23" s="217">
        <f t="shared" si="17"/>
        <v>482.2446739197926</v>
      </c>
      <c r="N23" s="217">
        <f t="shared" si="17"/>
        <v>35.605438390494555</v>
      </c>
      <c r="O23" s="217">
        <f t="shared" si="17"/>
        <v>154.5607628349656</v>
      </c>
      <c r="P23" s="217">
        <f t="shared" si="17"/>
        <v>-860.99248339127939</v>
      </c>
      <c r="Q23" s="217">
        <f t="shared" si="17"/>
        <v>-270.81639445489805</v>
      </c>
      <c r="R23" s="217">
        <f t="shared" si="17"/>
        <v>-569.14881860163678</v>
      </c>
      <c r="S23" s="217">
        <f t="shared" si="17"/>
        <v>-1684.5650703252177</v>
      </c>
      <c r="T23" s="217">
        <f t="shared" si="17"/>
        <v>-670.86706679262534</v>
      </c>
      <c r="U23" s="217">
        <f t="shared" si="17"/>
        <v>1270.1305340867025</v>
      </c>
      <c r="V23" s="217">
        <f t="shared" si="17"/>
        <v>352.15137289625227</v>
      </c>
      <c r="W23" s="217">
        <f t="shared" si="17"/>
        <v>1298.9754452051438</v>
      </c>
      <c r="X23" s="217">
        <f t="shared" si="17"/>
        <v>-640.58120344755571</v>
      </c>
      <c r="Y23" s="217">
        <f t="shared" si="17"/>
        <v>112.63797522464029</v>
      </c>
      <c r="Z23" s="217">
        <f t="shared" si="17"/>
        <v>101.03912609730401</v>
      </c>
      <c r="AA23" s="217">
        <f t="shared" si="17"/>
        <v>1042.8403859721361</v>
      </c>
      <c r="AB23" s="217">
        <f>AB21-AA21</f>
        <v>-462.46764404848705</v>
      </c>
      <c r="AC23" s="217">
        <f t="shared" ref="AC23:AK23" si="18">AC21-AB21</f>
        <v>-351.87707002303932</v>
      </c>
      <c r="AD23" s="217">
        <f t="shared" si="18"/>
        <v>-530.10780410159941</v>
      </c>
      <c r="AE23" s="217">
        <f t="shared" si="18"/>
        <v>831.26587551769762</v>
      </c>
      <c r="AF23" s="217">
        <f t="shared" si="18"/>
        <v>201.13608657726263</v>
      </c>
      <c r="AG23" s="217">
        <f t="shared" si="18"/>
        <v>-2502.917368524309</v>
      </c>
      <c r="AH23" s="356">
        <f t="shared" si="18"/>
        <v>-2441.4191411048555</v>
      </c>
      <c r="AI23" s="356">
        <f t="shared" si="18"/>
        <v>250.08751061726616</v>
      </c>
      <c r="AJ23" s="356">
        <f t="shared" si="18"/>
        <v>120.61569886270991</v>
      </c>
      <c r="AK23" s="356">
        <f t="shared" si="18"/>
        <v>-784.74470752458728</v>
      </c>
    </row>
    <row r="24" spans="1:37" ht="13.5" customHeight="1">
      <c r="A24" s="207" t="s">
        <v>559</v>
      </c>
      <c r="B24" s="395"/>
      <c r="C24" s="395"/>
      <c r="D24" s="395"/>
      <c r="E24" s="395"/>
      <c r="F24" s="395"/>
      <c r="G24" s="395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9">
        <f>AH22-AG22</f>
        <v>-2441.4192081048418</v>
      </c>
      <c r="AI24" s="399">
        <f t="shared" ref="AI24:AK24" si="19">AI22-AH22</f>
        <v>250.08757761725246</v>
      </c>
      <c r="AJ24" s="399">
        <f t="shared" si="19"/>
        <v>769.31836736613968</v>
      </c>
      <c r="AK24" s="399">
        <f t="shared" si="19"/>
        <v>1414.1853594102831</v>
      </c>
    </row>
    <row r="25" spans="1:37" ht="13.5" customHeight="1">
      <c r="A25" s="210" t="s">
        <v>579</v>
      </c>
      <c r="B25" s="210" t="s">
        <v>578</v>
      </c>
      <c r="C25" s="210"/>
      <c r="D25" s="210"/>
      <c r="E25" s="210"/>
      <c r="F25" s="210"/>
      <c r="G25" s="210"/>
      <c r="H25" s="210"/>
      <c r="I25" s="210"/>
      <c r="J25" s="210"/>
      <c r="K25" s="210"/>
      <c r="M25" s="210"/>
      <c r="N25" s="210"/>
      <c r="O25" s="210"/>
      <c r="P25" s="210"/>
      <c r="Q25" s="210"/>
      <c r="R25" s="210"/>
      <c r="S25" s="210"/>
      <c r="T25" s="93"/>
      <c r="U25" s="93"/>
      <c r="V25" s="93"/>
      <c r="W25" s="93"/>
      <c r="AA25" s="93"/>
      <c r="AE25" s="93"/>
      <c r="AK25" s="93" t="s">
        <v>95</v>
      </c>
    </row>
    <row r="26" spans="1:37" ht="13.15" customHeight="1">
      <c r="A26" s="255" t="s">
        <v>483</v>
      </c>
      <c r="B26" s="255" t="s">
        <v>484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AC26" s="49"/>
      <c r="AD26" s="49"/>
      <c r="AE26" s="49"/>
    </row>
    <row r="27" spans="1:37" ht="13.15" customHeight="1">
      <c r="AE27" s="277"/>
    </row>
    <row r="28" spans="1:37" ht="13.15" customHeight="1">
      <c r="T28" s="218"/>
      <c r="U28" s="218"/>
      <c r="V28" s="218"/>
      <c r="W28" s="218"/>
      <c r="X28" s="218"/>
      <c r="Y28" s="218"/>
      <c r="Z28" s="218"/>
      <c r="AA28" s="218"/>
    </row>
    <row r="29" spans="1:37" ht="13.15" customHeight="1">
      <c r="T29" s="49"/>
      <c r="U29" s="49"/>
      <c r="V29" s="49"/>
      <c r="W29" s="49"/>
      <c r="X29" s="49"/>
      <c r="Y29" s="49"/>
      <c r="Z29" s="49"/>
      <c r="AA29" s="4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7</vt:i4>
      </vt:variant>
    </vt:vector>
  </HeadingPairs>
  <TitlesOfParts>
    <vt:vector size="22" baseType="lpstr">
      <vt:lpstr>Obsah_Content</vt:lpstr>
      <vt:lpstr>1. Základné ukazovatele</vt:lpstr>
      <vt:lpstr>1a. Základné ukazovatele-ciele</vt:lpstr>
      <vt:lpstr>2. Dlh VS</vt:lpstr>
      <vt:lpstr>2a. Dlh VS-ciele</vt:lpstr>
      <vt:lpstr>3a. Príjmy a výdavky VS</vt:lpstr>
      <vt:lpstr>3b. Príjmy a výdavky VS (%HDP)</vt:lpstr>
      <vt:lpstr>4. Jednorazové vplyvy</vt:lpstr>
      <vt:lpstr>5. Konsolidačné úsilie</vt:lpstr>
      <vt:lpstr>6. Vydavky VS (COFOG)</vt:lpstr>
      <vt:lpstr>7. EU27 - saldo VS</vt:lpstr>
      <vt:lpstr>8. EU27 - hrubý dlh VS</vt:lpstr>
      <vt:lpstr>9. EU27 - čistý dlh VS</vt:lpstr>
      <vt:lpstr>10. EU27 - príjmy VS</vt:lpstr>
      <vt:lpstr>11. EU27 - výdavky VS</vt:lpstr>
      <vt:lpstr>'1. Základné ukazovatele'!Oblasť_tlače</vt:lpstr>
      <vt:lpstr>'10. EU27 - príjmy VS'!Oblasť_tlače</vt:lpstr>
      <vt:lpstr>'11. EU27 - výdavky VS'!Oblasť_tlače</vt:lpstr>
      <vt:lpstr>'1a. Základné ukazovatele-ciele'!Oblasť_tlače</vt:lpstr>
      <vt:lpstr>'7. EU27 - saldo VS'!Oblasť_tlače</vt:lpstr>
      <vt:lpstr>'8. EU27 - hrubý dlh VS'!Oblasť_tlače</vt:lpstr>
      <vt:lpstr>'9. EU27 - čistý dlh VS'!Oblasť_tlače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jkralova</dc:creator>
  <cp:lastModifiedBy>Plevka Andrej</cp:lastModifiedBy>
  <cp:lastPrinted>2014-01-09T12:38:21Z</cp:lastPrinted>
  <dcterms:created xsi:type="dcterms:W3CDTF">2007-01-22T07:09:35Z</dcterms:created>
  <dcterms:modified xsi:type="dcterms:W3CDTF">2024-12-18T13:16:47Z</dcterms:modified>
</cp:coreProperties>
</file>