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BBD2F55A-642B-4B69-B4D4-F92ACF0D4031}" xr6:coauthVersionLast="47" xr6:coauthVersionMax="47" xr10:uidLastSave="{00000000-0000-0000-0000-000000000000}"/>
  <bookViews>
    <workbookView xWindow="-110" yWindow="-110" windowWidth="19420" windowHeight="10300" tabRatio="670" xr2:uid="{4DECB6F9-8BCC-46AA-B6EE-80E645342947}"/>
  </bookViews>
  <sheets>
    <sheet name="Akruálne ročné" sheetId="1" r:id="rId1"/>
    <sheet name="Hotovostne_rocne" sheetId="2" r:id="rId2"/>
    <sheet name="Prijmy_myto_a_dialnicne_znamky" sheetId="3" r:id="rId3"/>
    <sheet name="odvod_z_hazardnych_hier" sheetId="4" r:id="rId4"/>
    <sheet name="emisne_kvoty" sheetId="5" r:id="rId5"/>
    <sheet name="dividend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C6" i="2"/>
  <c r="M5" i="2"/>
  <c r="C5" i="2"/>
  <c r="M4" i="2"/>
  <c r="M14" i="1"/>
  <c r="L14" i="1"/>
  <c r="M13" i="1"/>
  <c r="L13" i="1"/>
  <c r="M10" i="1"/>
  <c r="M7" i="1"/>
  <c r="L7" i="1"/>
  <c r="K7" i="1"/>
  <c r="J7" i="1"/>
  <c r="I7" i="1"/>
  <c r="H7" i="1"/>
  <c r="G7" i="1"/>
  <c r="M6" i="1"/>
  <c r="C6" i="1"/>
  <c r="M5" i="1"/>
  <c r="C5" i="1"/>
  <c r="M4" i="1"/>
  <c r="A100" i="5"/>
  <c r="A99" i="5"/>
  <c r="A98" i="5"/>
  <c r="O97" i="5"/>
  <c r="A97" i="5"/>
  <c r="G96" i="5"/>
  <c r="I96" i="5" s="1"/>
  <c r="E96" i="5"/>
  <c r="A96" i="5"/>
  <c r="I95" i="5"/>
  <c r="C95" i="5" s="1"/>
  <c r="G95" i="5"/>
  <c r="E95" i="5"/>
  <c r="A95" i="5"/>
  <c r="L94" i="5"/>
  <c r="M94" i="5" s="1"/>
  <c r="O94" i="5" s="1"/>
  <c r="I94" i="5"/>
  <c r="C94" i="5" s="1"/>
  <c r="G94" i="5"/>
  <c r="E94" i="5"/>
  <c r="A94" i="5"/>
  <c r="I93" i="5"/>
  <c r="C93" i="5" s="1"/>
  <c r="G93" i="5"/>
  <c r="E93" i="5"/>
  <c r="A93" i="5"/>
  <c r="M92" i="5"/>
  <c r="O92" i="5" s="1"/>
  <c r="K92" i="5"/>
  <c r="I92" i="5"/>
  <c r="G92" i="5"/>
  <c r="E92" i="5"/>
  <c r="A92" i="5"/>
  <c r="G91" i="5"/>
  <c r="I91" i="5" s="1"/>
  <c r="C91" i="5" s="1"/>
  <c r="E91" i="5"/>
  <c r="A91" i="5"/>
  <c r="M90" i="5"/>
  <c r="O90" i="5" s="1"/>
  <c r="K90" i="5"/>
  <c r="G90" i="5"/>
  <c r="I90" i="5" s="1"/>
  <c r="E90" i="5"/>
  <c r="A90" i="5"/>
  <c r="G89" i="5"/>
  <c r="I89" i="5" s="1"/>
  <c r="C89" i="5" s="1"/>
  <c r="E89" i="5"/>
  <c r="A89" i="5"/>
  <c r="G88" i="5"/>
  <c r="I88" i="5" s="1"/>
  <c r="C88" i="5" s="1"/>
  <c r="E88" i="5"/>
  <c r="A88" i="5"/>
  <c r="I87" i="5"/>
  <c r="C87" i="5" s="1"/>
  <c r="G87" i="5"/>
  <c r="E87" i="5"/>
  <c r="A87" i="5"/>
  <c r="G86" i="5"/>
  <c r="I86" i="5" s="1"/>
  <c r="C86" i="5" s="1"/>
  <c r="E86" i="5"/>
  <c r="A86" i="5"/>
  <c r="G85" i="5"/>
  <c r="I85" i="5" s="1"/>
  <c r="C85" i="5" s="1"/>
  <c r="E85" i="5"/>
  <c r="A85" i="5"/>
  <c r="I84" i="5"/>
  <c r="C84" i="5" s="1"/>
  <c r="G84" i="5"/>
  <c r="E84" i="5"/>
  <c r="A84" i="5"/>
  <c r="I83" i="5"/>
  <c r="C83" i="5" s="1"/>
  <c r="G83" i="5"/>
  <c r="E83" i="5"/>
  <c r="A83" i="5"/>
  <c r="I82" i="5"/>
  <c r="G82" i="5"/>
  <c r="E82" i="5"/>
  <c r="C82" i="5"/>
  <c r="A82" i="5"/>
  <c r="G81" i="5"/>
  <c r="I81" i="5" s="1"/>
  <c r="C81" i="5" s="1"/>
  <c r="E81" i="5"/>
  <c r="A81" i="5"/>
  <c r="G80" i="5"/>
  <c r="I80" i="5" s="1"/>
  <c r="C80" i="5" s="1"/>
  <c r="E80" i="5"/>
  <c r="A80" i="5"/>
  <c r="I79" i="5"/>
  <c r="C79" i="5" s="1"/>
  <c r="G79" i="5"/>
  <c r="E79" i="5"/>
  <c r="A79" i="5"/>
  <c r="I78" i="5"/>
  <c r="G78" i="5"/>
  <c r="E78" i="5"/>
  <c r="C78" i="5"/>
  <c r="A78" i="5"/>
  <c r="A77" i="5"/>
  <c r="G76" i="5"/>
  <c r="I76" i="5" s="1"/>
  <c r="C76" i="5" s="1"/>
  <c r="E76" i="5"/>
  <c r="A76" i="5"/>
  <c r="O75" i="5"/>
  <c r="M75" i="5"/>
  <c r="K75" i="5"/>
  <c r="G75" i="5"/>
  <c r="I75" i="5" s="1"/>
  <c r="C75" i="5" s="1"/>
  <c r="E75" i="5"/>
  <c r="A75" i="5"/>
  <c r="I74" i="5"/>
  <c r="C74" i="5" s="1"/>
  <c r="G74" i="5"/>
  <c r="E74" i="5"/>
  <c r="A74" i="5"/>
  <c r="O73" i="5"/>
  <c r="M73" i="5"/>
  <c r="K73" i="5"/>
  <c r="I73" i="5"/>
  <c r="C73" i="5" s="1"/>
  <c r="G73" i="5"/>
  <c r="E73" i="5"/>
  <c r="A73" i="5"/>
  <c r="I72" i="5"/>
  <c r="G72" i="5"/>
  <c r="E72" i="5"/>
  <c r="C72" i="5"/>
  <c r="A72" i="5"/>
  <c r="O71" i="5"/>
  <c r="M71" i="5"/>
  <c r="K71" i="5"/>
  <c r="I71" i="5"/>
  <c r="G71" i="5"/>
  <c r="E71" i="5"/>
  <c r="A71" i="5"/>
  <c r="I70" i="5"/>
  <c r="C70" i="5" s="1"/>
  <c r="G70" i="5"/>
  <c r="E70" i="5"/>
  <c r="A70" i="5"/>
  <c r="M69" i="5"/>
  <c r="O69" i="5" s="1"/>
  <c r="K69" i="5"/>
  <c r="I69" i="5"/>
  <c r="C69" i="5" s="1"/>
  <c r="G69" i="5"/>
  <c r="E69" i="5"/>
  <c r="A69" i="5"/>
  <c r="G68" i="5"/>
  <c r="I68" i="5" s="1"/>
  <c r="C68" i="5" s="1"/>
  <c r="E68" i="5"/>
  <c r="A68" i="5"/>
  <c r="M67" i="5"/>
  <c r="O67" i="5" s="1"/>
  <c r="K67" i="5"/>
  <c r="G67" i="5"/>
  <c r="I67" i="5" s="1"/>
  <c r="E67" i="5"/>
  <c r="A67" i="5"/>
  <c r="G66" i="5"/>
  <c r="I66" i="5" s="1"/>
  <c r="C66" i="5" s="1"/>
  <c r="E66" i="5"/>
  <c r="A66" i="5"/>
  <c r="M65" i="5"/>
  <c r="O65" i="5" s="1"/>
  <c r="C71" i="5" s="1"/>
  <c r="K65" i="5"/>
  <c r="G65" i="5"/>
  <c r="I65" i="5" s="1"/>
  <c r="E65" i="5"/>
  <c r="A65" i="5"/>
  <c r="G64" i="5"/>
  <c r="I64" i="5" s="1"/>
  <c r="C64" i="5" s="1"/>
  <c r="E64" i="5"/>
  <c r="A64" i="5"/>
  <c r="O63" i="5"/>
  <c r="M63" i="5"/>
  <c r="K63" i="5"/>
  <c r="G63" i="5"/>
  <c r="I63" i="5" s="1"/>
  <c r="C63" i="5" s="1"/>
  <c r="E63" i="5"/>
  <c r="A63" i="5"/>
  <c r="I62" i="5"/>
  <c r="C62" i="5" s="1"/>
  <c r="G62" i="5"/>
  <c r="E62" i="5"/>
  <c r="A62" i="5"/>
  <c r="M61" i="5"/>
  <c r="O61" i="5" s="1"/>
  <c r="K61" i="5"/>
  <c r="I61" i="5"/>
  <c r="C61" i="5" s="1"/>
  <c r="G61" i="5"/>
  <c r="E61" i="5"/>
  <c r="A61" i="5"/>
  <c r="G60" i="5"/>
  <c r="I60" i="5" s="1"/>
  <c r="C60" i="5" s="1"/>
  <c r="E60" i="5"/>
  <c r="A60" i="5"/>
  <c r="O59" i="5"/>
  <c r="M59" i="5"/>
  <c r="K59" i="5"/>
  <c r="G59" i="5"/>
  <c r="I59" i="5" s="1"/>
  <c r="C59" i="5" s="1"/>
  <c r="E59" i="5"/>
  <c r="A59" i="5"/>
  <c r="I58" i="5"/>
  <c r="C58" i="5" s="1"/>
  <c r="G58" i="5"/>
  <c r="E58" i="5"/>
  <c r="A58" i="5"/>
  <c r="M57" i="5"/>
  <c r="O57" i="5" s="1"/>
  <c r="K57" i="5"/>
  <c r="I57" i="5"/>
  <c r="G57" i="5"/>
  <c r="E57" i="5"/>
  <c r="A57" i="5"/>
  <c r="G56" i="5"/>
  <c r="I56" i="5" s="1"/>
  <c r="C56" i="5" s="1"/>
  <c r="E56" i="5"/>
  <c r="A56" i="5"/>
  <c r="O55" i="5"/>
  <c r="M55" i="5"/>
  <c r="K55" i="5"/>
  <c r="G55" i="5"/>
  <c r="I55" i="5" s="1"/>
  <c r="C55" i="5" s="1"/>
  <c r="E55" i="5"/>
  <c r="A55" i="5"/>
  <c r="I54" i="5"/>
  <c r="C54" i="5" s="1"/>
  <c r="G54" i="5"/>
  <c r="E54" i="5"/>
  <c r="A54" i="5"/>
  <c r="M53" i="5"/>
  <c r="O53" i="5" s="1"/>
  <c r="K53" i="5"/>
  <c r="I53" i="5"/>
  <c r="G53" i="5"/>
  <c r="E53" i="5"/>
  <c r="A53" i="5"/>
  <c r="G52" i="5"/>
  <c r="I52" i="5" s="1"/>
  <c r="C52" i="5" s="1"/>
  <c r="E52" i="5"/>
  <c r="A52" i="5"/>
  <c r="O51" i="5"/>
  <c r="M51" i="5"/>
  <c r="K51" i="5"/>
  <c r="G51" i="5"/>
  <c r="I51" i="5" s="1"/>
  <c r="C51" i="5" s="1"/>
  <c r="E51" i="5"/>
  <c r="A51" i="5"/>
  <c r="I50" i="5"/>
  <c r="C50" i="5" s="1"/>
  <c r="G50" i="5"/>
  <c r="E50" i="5"/>
  <c r="A50" i="5"/>
  <c r="M49" i="5"/>
  <c r="O49" i="5" s="1"/>
  <c r="K49" i="5"/>
  <c r="I49" i="5"/>
  <c r="C49" i="5" s="1"/>
  <c r="G49" i="5"/>
  <c r="E49" i="5"/>
  <c r="A49" i="5"/>
  <c r="G48" i="5"/>
  <c r="I48" i="5" s="1"/>
  <c r="C48" i="5" s="1"/>
  <c r="E48" i="5"/>
  <c r="A48" i="5"/>
  <c r="O47" i="5"/>
  <c r="M47" i="5"/>
  <c r="K47" i="5"/>
  <c r="G47" i="5"/>
  <c r="I47" i="5" s="1"/>
  <c r="C47" i="5" s="1"/>
  <c r="E47" i="5"/>
  <c r="A47" i="5"/>
  <c r="I46" i="5"/>
  <c r="C46" i="5" s="1"/>
  <c r="G46" i="5"/>
  <c r="E46" i="5"/>
  <c r="A46" i="5"/>
  <c r="M45" i="5"/>
  <c r="O45" i="5" s="1"/>
  <c r="K45" i="5"/>
  <c r="I45" i="5"/>
  <c r="C45" i="5" s="1"/>
  <c r="G45" i="5"/>
  <c r="E45" i="5"/>
  <c r="A45" i="5"/>
  <c r="G44" i="5"/>
  <c r="I44" i="5" s="1"/>
  <c r="C44" i="5" s="1"/>
  <c r="E44" i="5"/>
  <c r="A44" i="5"/>
  <c r="I43" i="5"/>
  <c r="C43" i="5" s="1"/>
  <c r="G43" i="5"/>
  <c r="E43" i="5"/>
  <c r="A43" i="5"/>
  <c r="G42" i="5"/>
  <c r="I42" i="5" s="1"/>
  <c r="C42" i="5" s="1"/>
  <c r="E42" i="5"/>
  <c r="A42" i="5"/>
  <c r="I41" i="5"/>
  <c r="C41" i="5" s="1"/>
  <c r="G41" i="5"/>
  <c r="E41" i="5"/>
  <c r="A41" i="5"/>
  <c r="G40" i="5"/>
  <c r="I40" i="5" s="1"/>
  <c r="C40" i="5" s="1"/>
  <c r="E40" i="5"/>
  <c r="A40" i="5"/>
  <c r="O39" i="5"/>
  <c r="M39" i="5"/>
  <c r="K39" i="5"/>
  <c r="G39" i="5"/>
  <c r="I39" i="5" s="1"/>
  <c r="C39" i="5" s="1"/>
  <c r="E39" i="5"/>
  <c r="A39" i="5"/>
  <c r="O38" i="5"/>
  <c r="M38" i="5"/>
  <c r="K38" i="5"/>
  <c r="G38" i="5"/>
  <c r="I38" i="5" s="1"/>
  <c r="C38" i="5" s="1"/>
  <c r="E38" i="5"/>
  <c r="A38" i="5"/>
  <c r="O37" i="5"/>
  <c r="M37" i="5"/>
  <c r="K37" i="5"/>
  <c r="G37" i="5"/>
  <c r="I37" i="5" s="1"/>
  <c r="C37" i="5" s="1"/>
  <c r="E37" i="5"/>
  <c r="A37" i="5"/>
  <c r="I36" i="5"/>
  <c r="C36" i="5" s="1"/>
  <c r="G36" i="5"/>
  <c r="E36" i="5"/>
  <c r="A36" i="5"/>
  <c r="G35" i="5"/>
  <c r="I35" i="5" s="1"/>
  <c r="C35" i="5" s="1"/>
  <c r="E35" i="5"/>
  <c r="A35" i="5"/>
  <c r="I34" i="5"/>
  <c r="C34" i="5" s="1"/>
  <c r="G34" i="5"/>
  <c r="E34" i="5"/>
  <c r="A34" i="5"/>
  <c r="G33" i="5"/>
  <c r="I33" i="5" s="1"/>
  <c r="C33" i="5" s="1"/>
  <c r="E33" i="5"/>
  <c r="A33" i="5"/>
  <c r="I32" i="5"/>
  <c r="C32" i="5" s="1"/>
  <c r="G32" i="5"/>
  <c r="E32" i="5"/>
  <c r="A32" i="5"/>
  <c r="G31" i="5"/>
  <c r="I31" i="5" s="1"/>
  <c r="C31" i="5" s="1"/>
  <c r="E31" i="5"/>
  <c r="A31" i="5"/>
  <c r="I30" i="5"/>
  <c r="C30" i="5" s="1"/>
  <c r="G30" i="5"/>
  <c r="E30" i="5"/>
  <c r="A30" i="5"/>
  <c r="G29" i="5"/>
  <c r="I29" i="5" s="1"/>
  <c r="C29" i="5" s="1"/>
  <c r="E29" i="5"/>
  <c r="A29" i="5"/>
  <c r="I28" i="5"/>
  <c r="C28" i="5" s="1"/>
  <c r="G28" i="5"/>
  <c r="E28" i="5"/>
  <c r="A28" i="5"/>
  <c r="M27" i="5"/>
  <c r="O27" i="5" s="1"/>
  <c r="K27" i="5"/>
  <c r="I27" i="5"/>
  <c r="C27" i="5" s="1"/>
  <c r="G27" i="5"/>
  <c r="E27" i="5"/>
  <c r="A27" i="5"/>
  <c r="G26" i="5"/>
  <c r="I26" i="5" s="1"/>
  <c r="C26" i="5" s="1"/>
  <c r="E26" i="5"/>
  <c r="A26" i="5"/>
  <c r="O25" i="5"/>
  <c r="M25" i="5"/>
  <c r="K25" i="5"/>
  <c r="G25" i="5"/>
  <c r="I25" i="5" s="1"/>
  <c r="C25" i="5" s="1"/>
  <c r="E25" i="5"/>
  <c r="A25" i="5"/>
  <c r="I24" i="5"/>
  <c r="C24" i="5" s="1"/>
  <c r="G24" i="5"/>
  <c r="E24" i="5"/>
  <c r="A24" i="5"/>
  <c r="M23" i="5"/>
  <c r="O23" i="5" s="1"/>
  <c r="K23" i="5"/>
  <c r="I23" i="5"/>
  <c r="C23" i="5" s="1"/>
  <c r="G23" i="5"/>
  <c r="E23" i="5"/>
  <c r="A23" i="5"/>
  <c r="G22" i="5"/>
  <c r="I22" i="5" s="1"/>
  <c r="C22" i="5" s="1"/>
  <c r="E22" i="5"/>
  <c r="A22" i="5"/>
  <c r="O21" i="5"/>
  <c r="M21" i="5"/>
  <c r="K21" i="5"/>
  <c r="G21" i="5"/>
  <c r="I21" i="5" s="1"/>
  <c r="C21" i="5" s="1"/>
  <c r="E21" i="5"/>
  <c r="A21" i="5"/>
  <c r="I20" i="5"/>
  <c r="C20" i="5" s="1"/>
  <c r="G20" i="5"/>
  <c r="E20" i="5"/>
  <c r="A20" i="5"/>
  <c r="M19" i="5"/>
  <c r="O19" i="5" s="1"/>
  <c r="K19" i="5"/>
  <c r="I19" i="5"/>
  <c r="G19" i="5"/>
  <c r="E19" i="5"/>
  <c r="A19" i="5"/>
  <c r="G18" i="5"/>
  <c r="I18" i="5" s="1"/>
  <c r="C18" i="5" s="1"/>
  <c r="E18" i="5"/>
  <c r="A18" i="5"/>
  <c r="O17" i="5"/>
  <c r="M17" i="5"/>
  <c r="K17" i="5"/>
  <c r="G17" i="5"/>
  <c r="I17" i="5" s="1"/>
  <c r="C17" i="5" s="1"/>
  <c r="E17" i="5"/>
  <c r="A17" i="5"/>
  <c r="I16" i="5"/>
  <c r="C16" i="5" s="1"/>
  <c r="G16" i="5"/>
  <c r="E16" i="5"/>
  <c r="A16" i="5"/>
  <c r="M15" i="5"/>
  <c r="O15" i="5" s="1"/>
  <c r="K15" i="5"/>
  <c r="I15" i="5"/>
  <c r="G15" i="5"/>
  <c r="E15" i="5"/>
  <c r="A15" i="5"/>
  <c r="G14" i="5"/>
  <c r="I14" i="5" s="1"/>
  <c r="C14" i="5" s="1"/>
  <c r="E14" i="5"/>
  <c r="A14" i="5"/>
  <c r="O13" i="5"/>
  <c r="M13" i="5"/>
  <c r="K13" i="5"/>
  <c r="G13" i="5"/>
  <c r="I13" i="5" s="1"/>
  <c r="C13" i="5" s="1"/>
  <c r="E13" i="5"/>
  <c r="A13" i="5"/>
  <c r="I12" i="5"/>
  <c r="C12" i="5" s="1"/>
  <c r="G12" i="5"/>
  <c r="E12" i="5"/>
  <c r="A12" i="5"/>
  <c r="M11" i="5"/>
  <c r="O11" i="5" s="1"/>
  <c r="K11" i="5"/>
  <c r="I11" i="5"/>
  <c r="C11" i="5" s="1"/>
  <c r="G11" i="5"/>
  <c r="E11" i="5"/>
  <c r="A11" i="5"/>
  <c r="G10" i="5"/>
  <c r="I10" i="5" s="1"/>
  <c r="C10" i="5" s="1"/>
  <c r="E10" i="5"/>
  <c r="A10" i="5"/>
  <c r="O9" i="5"/>
  <c r="M9" i="5"/>
  <c r="K9" i="5"/>
  <c r="G9" i="5"/>
  <c r="I9" i="5" s="1"/>
  <c r="C9" i="5" s="1"/>
  <c r="E9" i="5"/>
  <c r="A9" i="5"/>
  <c r="O8" i="5"/>
  <c r="M8" i="5"/>
  <c r="K8" i="5"/>
  <c r="G8" i="5"/>
  <c r="I8" i="5" s="1"/>
  <c r="C8" i="5" s="1"/>
  <c r="E8" i="5"/>
  <c r="A8" i="5"/>
  <c r="O7" i="5"/>
  <c r="M7" i="5"/>
  <c r="K7" i="5"/>
  <c r="G7" i="5"/>
  <c r="I7" i="5" s="1"/>
  <c r="C7" i="5" s="1"/>
  <c r="E7" i="5"/>
  <c r="A7" i="5"/>
  <c r="O6" i="5"/>
  <c r="M6" i="5"/>
  <c r="K6" i="5"/>
  <c r="G6" i="5"/>
  <c r="I6" i="5" s="1"/>
  <c r="C6" i="5" s="1"/>
  <c r="E6" i="5"/>
  <c r="A6" i="5"/>
  <c r="O5" i="5"/>
  <c r="M5" i="5"/>
  <c r="K5" i="5"/>
  <c r="G5" i="5"/>
  <c r="I5" i="5" s="1"/>
  <c r="C5" i="5" s="1"/>
  <c r="E5" i="5"/>
  <c r="A5" i="5"/>
  <c r="O3" i="5"/>
  <c r="N3" i="5"/>
  <c r="M3" i="5"/>
  <c r="L3" i="5"/>
  <c r="K3" i="5"/>
  <c r="J3" i="5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A112" i="3"/>
  <c r="F111" i="3"/>
  <c r="A111" i="3"/>
  <c r="F110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6" i="2" s="1"/>
  <c r="E6" i="1" s="1"/>
  <c r="M12" i="2"/>
  <c r="L12" i="2"/>
  <c r="K12" i="2"/>
  <c r="J12" i="2"/>
  <c r="I12" i="2"/>
  <c r="H12" i="2"/>
  <c r="G12" i="2"/>
  <c r="F12" i="2"/>
  <c r="E12" i="2"/>
  <c r="D12" i="2"/>
  <c r="C12" i="2"/>
  <c r="C3" i="2" s="1"/>
  <c r="M8" i="2"/>
  <c r="L8" i="2"/>
  <c r="K8" i="2"/>
  <c r="J8" i="2"/>
  <c r="I8" i="2"/>
  <c r="H8" i="2"/>
  <c r="G8" i="2"/>
  <c r="M3" i="2"/>
  <c r="M12" i="1"/>
  <c r="L12" i="1"/>
  <c r="K12" i="1"/>
  <c r="J12" i="1"/>
  <c r="I12" i="1"/>
  <c r="H12" i="1"/>
  <c r="G12" i="1"/>
  <c r="F12" i="1"/>
  <c r="E12" i="1"/>
  <c r="D12" i="1"/>
  <c r="C12" i="1"/>
  <c r="C3" i="1" s="1"/>
  <c r="M8" i="1"/>
  <c r="L8" i="1"/>
  <c r="K8" i="1"/>
  <c r="J8" i="1"/>
  <c r="I8" i="1"/>
  <c r="H8" i="1"/>
  <c r="G8" i="1"/>
  <c r="M3" i="1"/>
  <c r="C90" i="5" l="1"/>
  <c r="C15" i="5"/>
  <c r="C53" i="5"/>
  <c r="C65" i="5"/>
  <c r="C67" i="5"/>
  <c r="C92" i="5"/>
  <c r="C19" i="5"/>
  <c r="C57" i="5"/>
  <c r="D4" i="2"/>
  <c r="L4" i="2"/>
  <c r="I5" i="2"/>
  <c r="I5" i="1" s="1"/>
  <c r="F6" i="2"/>
  <c r="F6" i="1" s="1"/>
  <c r="E4" i="2"/>
  <c r="J5" i="2"/>
  <c r="J5" i="1" s="1"/>
  <c r="G6" i="2"/>
  <c r="G6" i="1" s="1"/>
  <c r="F4" i="2"/>
  <c r="K5" i="2"/>
  <c r="K5" i="1" s="1"/>
  <c r="H6" i="2"/>
  <c r="H6" i="1" s="1"/>
  <c r="G4" i="2"/>
  <c r="D5" i="2"/>
  <c r="D5" i="1" s="1"/>
  <c r="L5" i="2"/>
  <c r="L5" i="1" s="1"/>
  <c r="I6" i="2"/>
  <c r="I6" i="1" s="1"/>
  <c r="H4" i="2"/>
  <c r="E5" i="2"/>
  <c r="E5" i="1" s="1"/>
  <c r="J6" i="2"/>
  <c r="J6" i="1" s="1"/>
  <c r="I4" i="2"/>
  <c r="F5" i="2"/>
  <c r="F5" i="1" s="1"/>
  <c r="K6" i="2"/>
  <c r="K6" i="1" s="1"/>
  <c r="J4" i="2"/>
  <c r="G5" i="2"/>
  <c r="G5" i="1" s="1"/>
  <c r="D6" i="2"/>
  <c r="D6" i="1" s="1"/>
  <c r="L6" i="2"/>
  <c r="L6" i="1" s="1"/>
  <c r="K4" i="2"/>
  <c r="H5" i="2"/>
  <c r="H5" i="1" s="1"/>
  <c r="F4" i="1" l="1"/>
  <c r="F3" i="1" s="1"/>
  <c r="F3" i="2"/>
  <c r="H3" i="2"/>
  <c r="H4" i="1"/>
  <c r="H3" i="1" s="1"/>
  <c r="J3" i="2"/>
  <c r="J4" i="1"/>
  <c r="J3" i="1" s="1"/>
  <c r="E4" i="1"/>
  <c r="E3" i="1" s="1"/>
  <c r="E3" i="2"/>
  <c r="K3" i="2"/>
  <c r="K4" i="1"/>
  <c r="K3" i="1" s="1"/>
  <c r="G4" i="1"/>
  <c r="G3" i="1" s="1"/>
  <c r="G3" i="2"/>
  <c r="I3" i="2"/>
  <c r="I4" i="1"/>
  <c r="I3" i="1" s="1"/>
  <c r="L4" i="1"/>
  <c r="L3" i="1" s="1"/>
  <c r="L3" i="2"/>
  <c r="D4" i="1"/>
  <c r="D3" i="1" s="1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3" authorId="0" shapeId="0" xr:uid="{270F727B-18D7-43E7-A6CF-CE1372FAEA8B}">
      <text>
        <r>
          <rPr>
            <b/>
            <sz val="9"/>
            <color indexed="8"/>
            <rFont val="Segoe UI"/>
            <family val="2"/>
            <charset val="238"/>
          </rPr>
          <t>Autor:</t>
        </r>
        <r>
          <rPr>
            <sz val="9"/>
            <color indexed="8"/>
            <rFont val="Segoe UI"/>
            <family val="2"/>
            <charset val="238"/>
          </rPr>
          <t xml:space="preserve">
V prípade aukcie v posledné 2 pracovné dni v mesiaci prebehnú výnosy z aukcie
 na účet Envirofondu až v prvý deň nasledujúceho mesiaca.
</t>
        </r>
      </text>
    </comment>
  </commentList>
</comments>
</file>

<file path=xl/sharedStrings.xml><?xml version="1.0" encoding="utf-8"?>
<sst xmlns="http://schemas.openxmlformats.org/spreadsheetml/2006/main" count="227" uniqueCount="132">
  <si>
    <t>Nedaňové príjmy verejnej správy na ročnej báze - akruálna metodika (ESA2010, v tis. eur)</t>
  </si>
  <si>
    <t>Nedaňové príjmy spolu</t>
  </si>
  <si>
    <t>Príjmy NDS</t>
  </si>
  <si>
    <t>- z toho príjmy z mýta</t>
  </si>
  <si>
    <t>- z toho príjmy z diaľničných známok</t>
  </si>
  <si>
    <t>Príjmy z obchodovania s emisnými kvótami*</t>
  </si>
  <si>
    <t>Dividendy</t>
  </si>
  <si>
    <t>- z toho prijmy štátneho rozpočtu</t>
  </si>
  <si>
    <t>- z toho prijmy obcí</t>
  </si>
  <si>
    <t>- z toho prijmy ostatných subjektov verejnej správy</t>
  </si>
  <si>
    <t>Odvod z hazardných hier</t>
  </si>
  <si>
    <t>- z toho prijmy obcí **</t>
  </si>
  <si>
    <t>* od roku 2018 je použitá nová metodika akrualizácie</t>
  </si>
  <si>
    <t xml:space="preserve"> ** v roku 2022 je do príjmov obcí započítaný aj príjem prísp.org. VÚC v sume 35 tis.</t>
  </si>
  <si>
    <t>Nedaňové príjmy verejnej správy na ročnej báze - hotovostná metodika (v tis. eur)</t>
  </si>
  <si>
    <t>Príjmy z obchodovania s emisnými kvótami</t>
  </si>
  <si>
    <t>- z toho prijmy obcí *</t>
  </si>
  <si>
    <t xml:space="preserve"> * v roku 2022 je do príjmov obcí započítaný aj príjem prísp.org. VÚC v sume 35 tis.</t>
  </si>
  <si>
    <t>Vybrané nedaňové príjmy na mesačnej báze - hotovostná metodika (v tis. eur)</t>
  </si>
  <si>
    <t>Mesiac</t>
  </si>
  <si>
    <t>220 - Administratívne poplatky</t>
  </si>
  <si>
    <t>Príjem z mýta</t>
  </si>
  <si>
    <t>Diaľničné známky</t>
  </si>
  <si>
    <t>Ostatné*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</si>
  <si>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</si>
  <si>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</si>
  <si>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</si>
  <si>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</si>
  <si>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</si>
  <si>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</si>
  <si>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</si>
  <si>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</si>
  <si>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</si>
  <si>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</si>
  <si>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</si>
  <si>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</si>
  <si>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</si>
  <si>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</si>
  <si>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</si>
  <si>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</si>
  <si>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</si>
  <si>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</si>
  <si>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</si>
  <si>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</si>
  <si>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</si>
  <si>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</si>
  <si>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</si>
  <si>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</si>
  <si>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</si>
  <si>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</si>
  <si>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</si>
  <si>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</si>
  <si>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</si>
  <si>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</si>
  <si>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</si>
  <si>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</si>
  <si>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</si>
  <si>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</si>
  <si>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</si>
  <si>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</si>
  <si>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</si>
  <si>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</si>
  <si>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</si>
  <si>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</si>
  <si>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</si>
  <si>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</si>
  <si>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</si>
  <si>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</si>
  <si>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</si>
  <si>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</si>
  <si>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</si>
  <si>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</si>
  <si>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</si>
  <si>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</si>
  <si>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</si>
  <si>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</si>
  <si>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</si>
  <si>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</si>
  <si>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</si>
  <si>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</si>
  <si>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</si>
  <si>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</si>
  <si>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</si>
  <si>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</si>
  <si>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</si>
  <si>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</si>
  <si>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</si>
  <si>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</si>
  <si>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</si>
  <si>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</si>
  <si>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</si>
  <si>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</si>
  <si>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</si>
  <si>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</si>
  <si>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</si>
  <si>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</si>
  <si>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</si>
  <si>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</si>
  <si>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</si>
  <si>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</si>
  <si>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</si>
  <si>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</si>
  <si>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</si>
  <si>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</si>
  <si>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</si>
  <si>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</si>
  <si>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Poznámka</t>
  </si>
  <si>
    <t>* dopočet na FIN</t>
  </si>
  <si>
    <t>Hotovostné plnenie odvodu z hazardných hier podľa vybraných typov hier (eur)</t>
  </si>
  <si>
    <t>Číselné lotérie</t>
  </si>
  <si>
    <t>Kurzové stávky</t>
  </si>
  <si>
    <t>Video lotérie</t>
  </si>
  <si>
    <t>Internetové kasína</t>
  </si>
  <si>
    <t>ostatné</t>
  </si>
  <si>
    <t>spolu</t>
  </si>
  <si>
    <t>Vybrané údaje týkajúce sa emisných kvót - hotovostná metodika (eur)</t>
  </si>
  <si>
    <t>Spolu</t>
  </si>
  <si>
    <t>Stacionárne prevádzky</t>
  </si>
  <si>
    <t>Civilné letiská</t>
  </si>
  <si>
    <t>Objem kvót</t>
  </si>
  <si>
    <t>Vážená priemerná cena</t>
  </si>
  <si>
    <t>Výnos z aukcie</t>
  </si>
  <si>
    <t>Odmena aukcionára (0.1%)</t>
  </si>
  <si>
    <t>Úprava o časový posun</t>
  </si>
  <si>
    <t>Príjem Envirofondu</t>
  </si>
  <si>
    <t>január 2020</t>
  </si>
  <si>
    <t>január 2021</t>
  </si>
  <si>
    <t>Hotovostné plnenie - dividendy štátnych podnikov (tis. eur)</t>
  </si>
  <si>
    <t>štátny rozpočet</t>
  </si>
  <si>
    <t>obce</t>
  </si>
  <si>
    <t>ostatné subjekty verejnej správy*</t>
  </si>
  <si>
    <t>* z dôvodu obmedzených dát o plnení počas roka vykazujeme len súčet plnenia za celý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</si>
</sst>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_-;\-* #,##0_-;_-* &quot;-&quot;??_-;_-@_-"/>
    <numFmt numFmtId="167" formatCode="mmmm\ yyyy"/>
  </numFmts>
  <fonts count="42" x14ac:knownFonts="1">
    <font>
      <sz val="11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Arial Narrow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Segoe UI"/>
      <family val="2"/>
      <charset val="238"/>
    </font>
    <font>
      <sz val="9"/>
      <color indexed="8"/>
      <name val="Segoe U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46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  <xf numFmtId="9" fontId="0" fillId="0" borderId="0" applyFont="0" applyFill="0" applyBorder="0" applyAlignment="0" applyProtection="0"/>
  </cellStyleXfs>
  <cellXfs count="128">
    <xf numFmtId="0" fontId="0" fillId="0" borderId="0" xfId="0"/>
    <xf numFmtId="0" fontId="23" fillId="0" borderId="0" xfId="0" applyFont="1"/>
    <xf numFmtId="0" fontId="24" fillId="33" borderId="0" xfId="0" applyFont="1" applyFill="1" applyBorder="1" applyAlignment="1"/>
    <xf numFmtId="0" fontId="24" fillId="33" borderId="10" xfId="0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3" fillId="0" borderId="11" xfId="0" applyFont="1" applyFill="1" applyBorder="1"/>
    <xf numFmtId="0" fontId="25" fillId="0" borderId="11" xfId="0" applyFont="1" applyFill="1" applyBorder="1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23" fillId="0" borderId="0" xfId="0" applyNumberFormat="1" applyFont="1"/>
    <xf numFmtId="0" fontId="23" fillId="0" borderId="0" xfId="0" quotePrefix="1" applyFont="1" applyAlignment="1">
      <alignment horizontal="left" indent="2"/>
    </xf>
    <xf numFmtId="3" fontId="26" fillId="0" borderId="0" xfId="0" applyNumberFormat="1" applyFont="1"/>
    <xf numFmtId="0" fontId="23" fillId="0" borderId="0" xfId="0" quotePrefix="1" applyFont="1" applyAlignment="1">
      <alignment horizontal="left" indent="1"/>
    </xf>
    <xf numFmtId="3" fontId="26" fillId="0" borderId="0" xfId="0" applyNumberFormat="1" applyFont="1" applyFill="1"/>
    <xf numFmtId="166" fontId="23" fillId="0" borderId="0" xfId="1" applyNumberFormat="1" applyFont="1"/>
    <xf numFmtId="0" fontId="23" fillId="0" borderId="0" xfId="0" quotePrefix="1" applyFont="1"/>
    <xf numFmtId="0" fontId="27" fillId="0" borderId="0" xfId="0" applyFont="1"/>
    <xf numFmtId="166" fontId="23" fillId="0" borderId="10" xfId="1" applyNumberFormat="1" applyFont="1" applyBorder="1"/>
    <xf numFmtId="3" fontId="27" fillId="0" borderId="0" xfId="0" applyNumberFormat="1" applyFont="1"/>
    <xf numFmtId="0" fontId="23" fillId="0" borderId="12" xfId="0" applyFont="1" applyBorder="1"/>
    <xf numFmtId="0" fontId="23" fillId="0" borderId="0" xfId="0" applyFont="1" applyBorder="1"/>
    <xf numFmtId="3" fontId="22" fillId="0" borderId="0" xfId="0" applyNumberFormat="1" applyFont="1"/>
    <xf numFmtId="3" fontId="23" fillId="0" borderId="0" xfId="0" applyNumberFormat="1" applyFont="1" applyFill="1"/>
    <xf numFmtId="0" fontId="28" fillId="0" borderId="0" xfId="0" applyFont="1"/>
    <xf numFmtId="3" fontId="23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3" fontId="26" fillId="0" borderId="10" xfId="0" applyNumberFormat="1" applyFont="1" applyBorder="1" applyAlignment="1">
      <alignment horizontal="right"/>
    </xf>
    <xf numFmtId="0" fontId="29" fillId="0" borderId="0" xfId="0" applyFont="1"/>
    <xf numFmtId="0" fontId="30" fillId="33" borderId="13" xfId="0" applyFont="1" applyFill="1" applyBorder="1" applyAlignment="1">
      <alignment vertical="center"/>
    </xf>
    <xf numFmtId="0" fontId="24" fillId="33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67" fontId="31" fillId="0" borderId="13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center"/>
    </xf>
    <xf numFmtId="3" fontId="32" fillId="0" borderId="14" xfId="0" applyNumberFormat="1" applyFont="1" applyBorder="1" applyAlignment="1">
      <alignment horizontal="center"/>
    </xf>
    <xf numFmtId="3" fontId="21" fillId="0" borderId="18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center"/>
    </xf>
    <xf numFmtId="167" fontId="31" fillId="0" borderId="15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center"/>
    </xf>
    <xf numFmtId="3" fontId="32" fillId="0" borderId="19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center"/>
    </xf>
    <xf numFmtId="3" fontId="32" fillId="0" borderId="15" xfId="0" applyNumberFormat="1" applyFont="1" applyBorder="1" applyAlignment="1">
      <alignment horizontal="center"/>
    </xf>
    <xf numFmtId="167" fontId="31" fillId="0" borderId="16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167" fontId="31" fillId="0" borderId="18" xfId="0" applyNumberFormat="1" applyFont="1" applyBorder="1" applyAlignment="1">
      <alignment horizontal="right"/>
    </xf>
    <xf numFmtId="3" fontId="21" fillId="0" borderId="23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right"/>
    </xf>
    <xf numFmtId="3" fontId="21" fillId="0" borderId="24" xfId="0" applyNumberFormat="1" applyFont="1" applyBorder="1" applyAlignment="1">
      <alignment horizontal="center"/>
    </xf>
    <xf numFmtId="167" fontId="31" fillId="0" borderId="0" xfId="0" applyNumberFormat="1" applyFont="1" applyBorder="1" applyAlignment="1">
      <alignment horizontal="left"/>
    </xf>
    <xf numFmtId="167" fontId="33" fillId="0" borderId="0" xfId="0" applyNumberFormat="1" applyFont="1" applyBorder="1" applyAlignment="1">
      <alignment horizontal="left"/>
    </xf>
    <xf numFmtId="0" fontId="19" fillId="0" borderId="0" xfId="43" applyFill="1"/>
    <xf numFmtId="0" fontId="34" fillId="0" borderId="0" xfId="43" applyFont="1" applyFill="1"/>
    <xf numFmtId="0" fontId="35" fillId="0" borderId="0" xfId="43" applyFont="1" applyFill="1"/>
    <xf numFmtId="0" fontId="23" fillId="0" borderId="0" xfId="43" applyFont="1" applyFill="1"/>
    <xf numFmtId="0" fontId="24" fillId="33" borderId="13" xfId="0" applyFont="1" applyFill="1" applyBorder="1" applyAlignment="1">
      <alignment horizontal="left" vertical="center"/>
    </xf>
    <xf numFmtId="0" fontId="24" fillId="33" borderId="0" xfId="0" applyFont="1" applyFill="1" applyBorder="1" applyAlignment="1">
      <alignment horizontal="left" vertical="center"/>
    </xf>
    <xf numFmtId="0" fontId="19" fillId="0" borderId="0" xfId="43" applyNumberFormat="1" applyFont="1" applyFill="1" applyBorder="1" applyAlignment="1" applyProtection="1"/>
    <xf numFmtId="0" fontId="22" fillId="0" borderId="10" xfId="44" applyFont="1" applyFill="1" applyBorder="1"/>
    <xf numFmtId="0" fontId="34" fillId="0" borderId="10" xfId="43" applyFont="1" applyFill="1" applyBorder="1" applyAlignment="1">
      <alignment horizontal="center" vertical="center" wrapText="1"/>
    </xf>
    <xf numFmtId="167" fontId="34" fillId="0" borderId="0" xfId="43" applyNumberFormat="1" applyFont="1" applyFill="1"/>
    <xf numFmtId="3" fontId="35" fillId="0" borderId="0" xfId="43" applyNumberFormat="1" applyFont="1" applyFill="1"/>
    <xf numFmtId="3" fontId="19" fillId="0" borderId="0" xfId="43" applyNumberFormat="1" applyFill="1"/>
    <xf numFmtId="9" fontId="18" fillId="0" borderId="0" xfId="45" applyFont="1"/>
    <xf numFmtId="0" fontId="19" fillId="0" borderId="0" xfId="43" applyFill="1" applyAlignment="1">
      <alignment horizontal="center"/>
    </xf>
    <xf numFmtId="167" fontId="34" fillId="0" borderId="10" xfId="43" applyNumberFormat="1" applyFont="1" applyFill="1" applyBorder="1"/>
    <xf numFmtId="3" fontId="35" fillId="0" borderId="10" xfId="43" applyNumberFormat="1" applyFont="1" applyFill="1" applyBorder="1"/>
    <xf numFmtId="3" fontId="36" fillId="0" borderId="0" xfId="43" applyNumberFormat="1" applyFont="1" applyFill="1"/>
    <xf numFmtId="0" fontId="19" fillId="0" borderId="0" xfId="43" applyFill="1" applyBorder="1"/>
    <xf numFmtId="167" fontId="34" fillId="0" borderId="0" xfId="43" applyNumberFormat="1" applyFont="1" applyFill="1" applyBorder="1"/>
    <xf numFmtId="3" fontId="36" fillId="0" borderId="0" xfId="43" applyNumberFormat="1" applyFont="1" applyFill="1" applyBorder="1"/>
    <xf numFmtId="9" fontId="18" fillId="0" borderId="0" xfId="45" applyFont="1" applyBorder="1"/>
    <xf numFmtId="166" fontId="19" fillId="0" borderId="0" xfId="43" applyNumberFormat="1" applyFill="1"/>
    <xf numFmtId="0" fontId="35" fillId="0" borderId="10" xfId="43" applyFont="1" applyFill="1" applyBorder="1"/>
    <xf numFmtId="0" fontId="24" fillId="33" borderId="13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67" fontId="37" fillId="0" borderId="27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3" fontId="26" fillId="0" borderId="23" xfId="0" applyNumberFormat="1" applyFont="1" applyBorder="1" applyAlignment="1">
      <alignment horizontal="right"/>
    </xf>
    <xf numFmtId="167" fontId="37" fillId="0" borderId="28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167" fontId="37" fillId="0" borderId="21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4" fontId="26" fillId="0" borderId="10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3" fontId="25" fillId="0" borderId="18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167" fontId="37" fillId="0" borderId="13" xfId="0" applyNumberFormat="1" applyFont="1" applyBorder="1" applyAlignment="1">
      <alignment horizontal="right"/>
    </xf>
    <xf numFmtId="0" fontId="23" fillId="0" borderId="23" xfId="0" applyFont="1" applyBorder="1"/>
    <xf numFmtId="0" fontId="23" fillId="0" borderId="10" xfId="0" applyFont="1" applyBorder="1"/>
    <xf numFmtId="167" fontId="37" fillId="0" borderId="15" xfId="0" applyNumberFormat="1" applyFont="1" applyBorder="1" applyAlignment="1">
      <alignment horizontal="right"/>
    </xf>
    <xf numFmtId="0" fontId="25" fillId="0" borderId="0" xfId="43" applyFont="1" applyFill="1"/>
    <xf numFmtId="3" fontId="38" fillId="0" borderId="10" xfId="43" applyNumberFormat="1" applyFont="1" applyFill="1" applyBorder="1"/>
    <xf numFmtId="3" fontId="34" fillId="0" borderId="10" xfId="43" applyNumberFormat="1" applyFont="1" applyFill="1" applyBorder="1" applyAlignment="1">
      <alignment horizontal="center" vertical="center" wrapText="1"/>
    </xf>
    <xf numFmtId="3" fontId="39" fillId="0" borderId="10" xfId="43" applyNumberFormat="1" applyFont="1" applyFill="1" applyBorder="1" applyAlignment="1">
      <alignment horizontal="center" vertical="center" wrapText="1"/>
    </xf>
    <xf numFmtId="167" fontId="25" fillId="0" borderId="0" xfId="43" applyNumberFormat="1" applyFont="1" applyFill="1"/>
    <xf numFmtId="0" fontId="35" fillId="0" borderId="0" xfId="0" applyFont="1"/>
    <xf numFmtId="3" fontId="35" fillId="0" borderId="0" xfId="0" applyNumberFormat="1" applyFont="1"/>
    <xf numFmtId="167" fontId="25" fillId="0" borderId="10" xfId="43" applyNumberFormat="1" applyFont="1" applyFill="1" applyBorder="1"/>
    <xf numFmtId="3" fontId="35" fillId="0" borderId="10" xfId="0" applyNumberFormat="1" applyFont="1" applyBorder="1"/>
    <xf numFmtId="167" fontId="25" fillId="0" borderId="0" xfId="43" applyNumberFormat="1" applyFont="1" applyFill="1" applyBorder="1"/>
    <xf numFmtId="9" fontId="18" fillId="0" borderId="10" xfId="45" applyFont="1" applyBorder="1"/>
    <xf numFmtId="0" fontId="19" fillId="0" borderId="10" xfId="43" applyFill="1" applyBorder="1"/>
    <xf numFmtId="167" fontId="25" fillId="0" borderId="12" xfId="43" applyNumberFormat="1" applyFont="1" applyFill="1" applyBorder="1"/>
    <xf numFmtId="3" fontId="35" fillId="0" borderId="0" xfId="43" applyNumberFormat="1" applyFont="1" applyFill="1" applyAlignment="1"/>
  </cellXfs>
  <cellStyles count="4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 customBuiltin="1"/>
    <cellStyle name="Normálna 2" xfId="43" xr:uid="{E16FD952-A5D2-40EE-9269-93A1B2F49E26}"/>
    <cellStyle name="Normálna 2 2" xfId="44" xr:uid="{1BFADA23-D622-42DE-8D22-2B6DAA37B7D0}"/>
    <cellStyle name="Percentá 2" xfId="45" xr:uid="{3A6296D0-8CD7-4000-9E10-9C05F2F023AA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5B07-30AC-4226-AC5D-907E5BB086F3}">
  <dimension ref="B1:O16"/>
  <sheetViews>
    <sheetView showGridLines="0" tabSelected="1" workbookViewId="0">
      <selection activeCell="M10" sqref="M10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9" width="9" style="1"/>
    <col min="10" max="10" width="9.9140625" style="1" bestFit="1" customWidth="1"/>
    <col min="11" max="11" width="10.4140625" style="1" customWidth="1"/>
    <col min="12" max="16384" width="9" style="1"/>
  </cols>
  <sheetData>
    <row r="1" spans="2:15" ht="13.75" customHeight="1" x14ac:dyDescent="0.3">
      <c r="B1" s="2" t="s">
        <v>0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216200</v>
      </c>
      <c r="D3" s="8">
        <f t="shared" ca="1" si="0"/>
        <v>489252.44704</v>
      </c>
      <c r="E3" s="8">
        <f t="shared" ca="1" si="0"/>
        <v>531960.89696999895</v>
      </c>
      <c r="F3" s="8">
        <f t="shared" ca="1" si="0"/>
        <v>560804.51710000006</v>
      </c>
      <c r="G3" s="8">
        <f t="shared" ca="1" si="0"/>
        <v>1017776.252239999</v>
      </c>
      <c r="H3" s="8">
        <f t="shared" ca="1" si="0"/>
        <v>1115161.938099999</v>
      </c>
      <c r="I3" s="8">
        <f t="shared" ca="1" si="0"/>
        <v>1028475.96929</v>
      </c>
      <c r="J3" s="8">
        <f t="shared" ca="1" si="0"/>
        <v>1202520.8872858644</v>
      </c>
      <c r="K3" s="8">
        <f t="shared" ca="1" si="0"/>
        <v>1183723.5160600001</v>
      </c>
      <c r="L3" s="8">
        <f t="shared" ca="1" si="0"/>
        <v>1214788.79204</v>
      </c>
      <c r="M3" s="8">
        <f t="shared" si="0"/>
        <v>1405385.40285</v>
      </c>
    </row>
    <row r="4" spans="2:15" ht="13.75" customHeight="1" x14ac:dyDescent="0.3">
      <c r="B4" s="1" t="s">
        <v>2</v>
      </c>
      <c r="C4" s="9">
        <v>0</v>
      </c>
      <c r="D4" s="9">
        <f ca="1">+Hotovostne_rocne!D4</f>
        <v>253457.44704</v>
      </c>
      <c r="E4" s="9">
        <f ca="1">+Hotovostne_rocne!E4</f>
        <v>262445.89696999901</v>
      </c>
      <c r="F4" s="9">
        <f ca="1">+Hotovostne_rocne!F4</f>
        <v>276774.5171</v>
      </c>
      <c r="G4" s="9">
        <f ca="1">+Hotovostne_rocne!G4</f>
        <v>295864.15071999899</v>
      </c>
      <c r="H4" s="9">
        <f ca="1">+Hotovostne_rocne!H4</f>
        <v>308866.502199999</v>
      </c>
      <c r="I4" s="9">
        <f ca="1">+Hotovostne_rocne!I4</f>
        <v>293530.26352000004</v>
      </c>
      <c r="J4" s="9">
        <f ca="1">+Hotovostne_rocne!J4</f>
        <v>305474.86947999999</v>
      </c>
      <c r="K4" s="9">
        <f ca="1">+Hotovostne_rocne!K4</f>
        <v>318193.76400000002</v>
      </c>
      <c r="L4" s="9">
        <f ca="1">+Hotovostne_rocne!L4</f>
        <v>357416.74526</v>
      </c>
      <c r="M4" s="9">
        <f>+Hotovostne_rocne!M4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+Hotovostne_rocne!D5</f>
        <v>186421.3</v>
      </c>
      <c r="E5" s="9">
        <f ca="1">+Hotovostne_rocne!E5</f>
        <v>190304.36333333334</v>
      </c>
      <c r="F5" s="9">
        <f ca="1">+Hotovostne_rocne!F5</f>
        <v>199659.76749999993</v>
      </c>
      <c r="G5" s="9">
        <f ca="1">+Hotovostne_rocne!G5</f>
        <v>214083.84666666671</v>
      </c>
      <c r="H5" s="9">
        <f ca="1">+Hotovostne_rocne!H5</f>
        <v>221675.41750000001</v>
      </c>
      <c r="I5" s="9">
        <f ca="1">+Hotovostne_rocne!I5</f>
        <v>216189.20666666661</v>
      </c>
      <c r="J5" s="9">
        <f ca="1">+Hotovostne_rocne!J5</f>
        <v>228240.68333333338</v>
      </c>
      <c r="K5" s="9">
        <f ca="1">+Hotovostne_rocne!K5</f>
        <v>231678.03999999978</v>
      </c>
      <c r="L5" s="11">
        <f ca="1">+Hotovostne_rocne!L5</f>
        <v>247230.2843333334</v>
      </c>
      <c r="M5" s="11">
        <f>+Hotovostne_rocne!M5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+Hotovostne_rocne!D6</f>
        <v>62010.141971666664</v>
      </c>
      <c r="E6" s="9">
        <f>+Hotovostne_rocne!E6</f>
        <v>72544.966771666674</v>
      </c>
      <c r="F6" s="9">
        <f>+Hotovostne_rocne!F6</f>
        <v>76314.381849999991</v>
      </c>
      <c r="G6" s="9">
        <f>+Hotovostne_rocne!G6</f>
        <v>76317.12913666667</v>
      </c>
      <c r="H6" s="9">
        <f>+Hotovostne_rocne!H6</f>
        <v>78726.580749999979</v>
      </c>
      <c r="I6" s="9">
        <f>+Hotovostne_rocne!I6</f>
        <v>70470.015166666664</v>
      </c>
      <c r="J6" s="9">
        <f>+Hotovostne_rocne!J6</f>
        <v>74009.566833333331</v>
      </c>
      <c r="K6" s="9">
        <f>+Hotovostne_rocne!K6</f>
        <v>87228.569333333318</v>
      </c>
      <c r="L6" s="11">
        <f>+Hotovostne_rocne!L6</f>
        <v>107819.26966999998</v>
      </c>
      <c r="M6" s="11">
        <f>+Hotovostne_rocne!M6</f>
        <v>112123.07499999998</v>
      </c>
    </row>
    <row r="7" spans="2:15" ht="13.75" customHeight="1" x14ac:dyDescent="0.3">
      <c r="B7" s="1" t="s">
        <v>5</v>
      </c>
      <c r="C7" s="9">
        <v>53649</v>
      </c>
      <c r="D7" s="9">
        <v>48280</v>
      </c>
      <c r="E7" s="9">
        <v>64724.999999999993</v>
      </c>
      <c r="F7" s="9">
        <v>57424</v>
      </c>
      <c r="G7" s="9">
        <f>+Hotovostne_rocne!F7</f>
        <v>86977.405499999993</v>
      </c>
      <c r="H7" s="9">
        <f>+Hotovostne_rocne!G7</f>
        <v>229692.89199999999</v>
      </c>
      <c r="I7" s="9">
        <f>+Hotovostne_rocne!H7</f>
        <v>244184.82158000002</v>
      </c>
      <c r="J7" s="9">
        <f>+Hotovostne_rocne!I7</f>
        <v>241826.25659999999</v>
      </c>
      <c r="K7" s="9">
        <f>+Hotovostne_rocne!J7</f>
        <v>275888.55514999997</v>
      </c>
      <c r="L7" s="9">
        <f>+Hotovostne_rocne!K7</f>
        <v>342521.41048999998</v>
      </c>
      <c r="M7" s="9">
        <f>+Hotovostne_rocne!L7</f>
        <v>383183</v>
      </c>
    </row>
    <row r="8" spans="2:15" ht="13.75" customHeight="1" x14ac:dyDescent="0.3">
      <c r="B8" s="1" t="s">
        <v>6</v>
      </c>
      <c r="G8" s="9">
        <f t="shared" ref="G8:M8" si="1">SUM(G9:G11)</f>
        <v>389572.69602000003</v>
      </c>
      <c r="H8" s="9">
        <f t="shared" si="1"/>
        <v>302684.54389999999</v>
      </c>
      <c r="I8" s="9">
        <f t="shared" si="1"/>
        <v>259565.29407999999</v>
      </c>
      <c r="J8" s="9">
        <f t="shared" si="1"/>
        <v>422214.82216586452</v>
      </c>
      <c r="K8" s="9">
        <f t="shared" si="1"/>
        <v>325667.99797000003</v>
      </c>
      <c r="L8" s="9">
        <f t="shared" si="1"/>
        <v>202565</v>
      </c>
      <c r="M8" s="9">
        <f t="shared" si="1"/>
        <v>301562.68143</v>
      </c>
    </row>
    <row r="9" spans="2:15" ht="13.75" customHeight="1" x14ac:dyDescent="0.3">
      <c r="B9" s="12" t="s">
        <v>7</v>
      </c>
      <c r="G9" s="9">
        <v>380764.88501000003</v>
      </c>
      <c r="H9" s="9">
        <v>292637.91204999998</v>
      </c>
      <c r="I9" s="9">
        <v>254432.30395999999</v>
      </c>
      <c r="J9" s="9">
        <v>415588.82216586452</v>
      </c>
      <c r="K9" s="11">
        <v>315563.80618000001</v>
      </c>
      <c r="L9" s="13">
        <v>195453</v>
      </c>
      <c r="M9" s="13">
        <v>294860</v>
      </c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9">
        <v>6626</v>
      </c>
      <c r="K10" s="9">
        <v>10104.191789999999</v>
      </c>
      <c r="L10" s="9">
        <v>7112</v>
      </c>
      <c r="M10" s="14">
        <f>+Hotovostne_rocne!M10</f>
        <v>6702.6814299999996</v>
      </c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</row>
    <row r="12" spans="2:15" ht="13.75" customHeight="1" x14ac:dyDescent="0.3">
      <c r="B12" s="15" t="s">
        <v>10</v>
      </c>
      <c r="C12" s="9">
        <f t="shared" ref="C12:M12" si="2">C13+C14</f>
        <v>162551</v>
      </c>
      <c r="D12" s="9">
        <f t="shared" si="2"/>
        <v>187515</v>
      </c>
      <c r="E12" s="9">
        <f t="shared" si="2"/>
        <v>204790</v>
      </c>
      <c r="F12" s="9">
        <f t="shared" si="2"/>
        <v>226606</v>
      </c>
      <c r="G12" s="9">
        <f t="shared" si="2"/>
        <v>245362</v>
      </c>
      <c r="H12" s="9">
        <f t="shared" si="2"/>
        <v>273918</v>
      </c>
      <c r="I12" s="9">
        <f t="shared" si="2"/>
        <v>231195.59011000002</v>
      </c>
      <c r="J12" s="9">
        <f t="shared" si="2"/>
        <v>233004.93904</v>
      </c>
      <c r="K12" s="9">
        <f t="shared" si="2"/>
        <v>263973.19894000003</v>
      </c>
      <c r="L12" s="9">
        <f t="shared" si="2"/>
        <v>312285.63628999999</v>
      </c>
      <c r="M12" s="9">
        <f t="shared" si="2"/>
        <v>360146.35571999999</v>
      </c>
    </row>
    <row r="13" spans="2:15" ht="13.75" customHeight="1" x14ac:dyDescent="0.3">
      <c r="B13" s="12" t="s">
        <v>7</v>
      </c>
      <c r="C13" s="9">
        <v>148190</v>
      </c>
      <c r="D13" s="9">
        <v>170190</v>
      </c>
      <c r="E13" s="9">
        <v>186616</v>
      </c>
      <c r="F13" s="9">
        <v>208178</v>
      </c>
      <c r="G13" s="9">
        <v>224374</v>
      </c>
      <c r="H13" s="9">
        <v>248923</v>
      </c>
      <c r="I13" s="9">
        <v>212589.60672000001</v>
      </c>
      <c r="J13" s="14">
        <v>220131.26931999999</v>
      </c>
      <c r="K13" s="14">
        <v>251889.23436</v>
      </c>
      <c r="L13" s="14">
        <f>+Hotovostne_rocne!L13</f>
        <v>301443.04193000001</v>
      </c>
      <c r="M13" s="14">
        <f>+Hotovostne_rocne!M13</f>
        <v>347255.97788999998</v>
      </c>
      <c r="O13" s="16">
        <v>-153412</v>
      </c>
    </row>
    <row r="14" spans="2:15" ht="13.75" customHeight="1" x14ac:dyDescent="0.3">
      <c r="B14" s="12" t="s">
        <v>11</v>
      </c>
      <c r="C14" s="9">
        <v>14361</v>
      </c>
      <c r="D14" s="9">
        <v>17325</v>
      </c>
      <c r="E14" s="9">
        <v>18174</v>
      </c>
      <c r="F14" s="9">
        <v>18428</v>
      </c>
      <c r="G14" s="9">
        <v>20988</v>
      </c>
      <c r="H14" s="9">
        <v>24995</v>
      </c>
      <c r="I14" s="9">
        <v>18605.983390000001</v>
      </c>
      <c r="J14" s="17">
        <v>12873.66972</v>
      </c>
      <c r="K14" s="17">
        <v>12083.96458</v>
      </c>
      <c r="L14" s="17">
        <f>+Hotovostne_rocne!L14</f>
        <v>10842.594359999999</v>
      </c>
      <c r="M14" s="17">
        <f>+Hotovostne_rocne!M14</f>
        <v>12890.377829999999</v>
      </c>
      <c r="O14" s="18">
        <v>448271.67842000001</v>
      </c>
    </row>
    <row r="15" spans="2:15" ht="13.75" customHeight="1" x14ac:dyDescent="0.3">
      <c r="B15" s="19" t="s">
        <v>12</v>
      </c>
      <c r="C15" s="19"/>
      <c r="D15" s="19"/>
      <c r="E15" s="19"/>
      <c r="F15" s="19"/>
      <c r="G15" s="19"/>
      <c r="H15" s="19"/>
      <c r="I15" s="19"/>
      <c r="O15" s="18">
        <v>294859.67842000001</v>
      </c>
    </row>
    <row r="16" spans="2:15" ht="13.75" customHeight="1" x14ac:dyDescent="0.3">
      <c r="B16" s="20" t="s">
        <v>13</v>
      </c>
    </row>
  </sheetData>
  <mergeCells count="1">
    <mergeCell ref="I1:J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A71A-3BA4-4F9B-8DFB-B3A36B0D64A8}">
  <dimension ref="B1:O16"/>
  <sheetViews>
    <sheetView showGridLines="0" workbookViewId="0">
      <selection activeCell="B17" sqref="B17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16384" width="9" style="1"/>
  </cols>
  <sheetData>
    <row r="1" spans="2:15" ht="13.75" customHeight="1" x14ac:dyDescent="0.3">
      <c r="B1" s="2" t="s">
        <v>14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179876.51595999999</v>
      </c>
      <c r="D3" s="8">
        <f t="shared" ca="1" si="0"/>
        <v>525397.29764999996</v>
      </c>
      <c r="E3" s="8">
        <f t="shared" ca="1" si="0"/>
        <v>532218.09466999909</v>
      </c>
      <c r="F3" s="8">
        <f t="shared" ca="1" si="0"/>
        <v>590357.92259999993</v>
      </c>
      <c r="G3" s="8">
        <f t="shared" ca="1" si="0"/>
        <v>1218322.8537299989</v>
      </c>
      <c r="H3" s="8">
        <f t="shared" ca="1" si="0"/>
        <v>1341466.9556299991</v>
      </c>
      <c r="I3" s="8">
        <f t="shared" ca="1" si="0"/>
        <v>1199814.10035</v>
      </c>
      <c r="J3" s="8">
        <f t="shared" ca="1" si="0"/>
        <v>1301552.3636700001</v>
      </c>
      <c r="K3" s="8">
        <f t="shared" ca="1" si="0"/>
        <v>1096563.5620500001</v>
      </c>
      <c r="L3" s="21">
        <f t="shared" ca="1" si="0"/>
        <v>1502359.38155</v>
      </c>
      <c r="M3" s="21">
        <f t="shared" si="0"/>
        <v>1467119.08127</v>
      </c>
    </row>
    <row r="4" spans="2:15" ht="13.75" customHeight="1" x14ac:dyDescent="0.3">
      <c r="B4" s="1" t="s">
        <v>2</v>
      </c>
      <c r="C4" s="9">
        <v>0</v>
      </c>
      <c r="D4" s="9">
        <f ca="1">SUMIF(Prijmy_myto_a_dialnicne_znamky!$A:$B,D2,Prijmy_myto_a_dialnicne_znamky!$C:$C)</f>
        <v>253457.44704</v>
      </c>
      <c r="E4" s="9">
        <f ca="1">SUMIF(Prijmy_myto_a_dialnicne_znamky!$A:$B,E2,Prijmy_myto_a_dialnicne_znamky!$C:$C)</f>
        <v>262445.89696999901</v>
      </c>
      <c r="F4" s="9">
        <f ca="1">SUMIF(Prijmy_myto_a_dialnicne_znamky!$A:$B,F2,Prijmy_myto_a_dialnicne_znamky!$C:$C)</f>
        <v>276774.5171</v>
      </c>
      <c r="G4" s="9">
        <f ca="1">SUMIF(Prijmy_myto_a_dialnicne_znamky!$A:$B,G2,Prijmy_myto_a_dialnicne_znamky!$C:$C)</f>
        <v>295864.15071999899</v>
      </c>
      <c r="H4" s="9">
        <f ca="1">SUMIF(Prijmy_myto_a_dialnicne_znamky!$A:$B,H2,Prijmy_myto_a_dialnicne_znamky!$C:$C)</f>
        <v>308866.502199999</v>
      </c>
      <c r="I4" s="9">
        <f ca="1">SUMIF(Prijmy_myto_a_dialnicne_znamky!$A:$B,I2,Prijmy_myto_a_dialnicne_znamky!$C:$C)</f>
        <v>293530.26352000004</v>
      </c>
      <c r="J4" s="9">
        <f ca="1">SUMIF(Prijmy_myto_a_dialnicne_znamky!$A:$B,J2,Prijmy_myto_a_dialnicne_znamky!$C:$C)</f>
        <v>305474.86947999999</v>
      </c>
      <c r="K4" s="9">
        <f ca="1">SUMIF(Prijmy_myto_a_dialnicne_znamky!$A:$B,K2,Prijmy_myto_a_dialnicne_znamky!$C:$C)</f>
        <v>318193.76400000002</v>
      </c>
      <c r="L4" s="11">
        <f ca="1">SUMIF(Prijmy_myto_a_dialnicne_znamky!$A:$B,L2,Prijmy_myto_a_dialnicne_znamky!$C:$C)</f>
        <v>357416.74526</v>
      </c>
      <c r="M4" s="11">
        <f>+SUM(Prijmy_myto_a_dialnicne_znamky!C113:C124)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SUMIF(Prijmy_myto_a_dialnicne_znamky!$A:$B,D2,Prijmy_myto_a_dialnicne_znamky!$D:$D)</f>
        <v>186421.3</v>
      </c>
      <c r="E5" s="9">
        <f ca="1">SUMIF(Prijmy_myto_a_dialnicne_znamky!$A:$B,E2,Prijmy_myto_a_dialnicne_znamky!$D:$D)</f>
        <v>190304.36333333334</v>
      </c>
      <c r="F5" s="9">
        <f ca="1">SUMIF(Prijmy_myto_a_dialnicne_znamky!$A:$B,F2,Prijmy_myto_a_dialnicne_znamky!$D:$D)</f>
        <v>199659.76749999993</v>
      </c>
      <c r="G5" s="9">
        <f ca="1">SUMIF(Prijmy_myto_a_dialnicne_znamky!$A:$B,G2,Prijmy_myto_a_dialnicne_znamky!$D:$D)</f>
        <v>214083.84666666671</v>
      </c>
      <c r="H5" s="9">
        <f ca="1">SUMIF(Prijmy_myto_a_dialnicne_znamky!$A:$B,H2,Prijmy_myto_a_dialnicne_znamky!$D:$D)</f>
        <v>221675.41750000001</v>
      </c>
      <c r="I5" s="9">
        <f ca="1">SUMIF(Prijmy_myto_a_dialnicne_znamky!$A:$B,I2,Prijmy_myto_a_dialnicne_znamky!$D:$D)</f>
        <v>216189.20666666661</v>
      </c>
      <c r="J5" s="9">
        <f ca="1">SUMIF(Prijmy_myto_a_dialnicne_znamky!$A:$B,J2,Prijmy_myto_a_dialnicne_znamky!$D:$D)</f>
        <v>228240.68333333338</v>
      </c>
      <c r="K5" s="9">
        <f ca="1">SUMIF(Prijmy_myto_a_dialnicne_znamky!$A:$B,K2,Prijmy_myto_a_dialnicne_znamky!$D:$D)</f>
        <v>231678.03999999978</v>
      </c>
      <c r="L5" s="11">
        <f ca="1">SUMIF(Prijmy_myto_a_dialnicne_znamky!$A:$B,L2,Prijmy_myto_a_dialnicne_znamky!$D:$D)</f>
        <v>247230.2843333334</v>
      </c>
      <c r="M5" s="11">
        <f>+SUM(Prijmy_myto_a_dialnicne_znamky!D113:D124)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SUMIF(Prijmy_myto_a_dialnicne_znamky!$A:$A,D2,Prijmy_myto_a_dialnicne_znamky!$E:$E)</f>
        <v>62010.141971666664</v>
      </c>
      <c r="E6" s="9">
        <f>SUMIF(Prijmy_myto_a_dialnicne_znamky!$A:$A,E2,Prijmy_myto_a_dialnicne_znamky!$E:$E)</f>
        <v>72544.966771666674</v>
      </c>
      <c r="F6" s="9">
        <f>SUMIF(Prijmy_myto_a_dialnicne_znamky!$A:$A,F2,Prijmy_myto_a_dialnicne_znamky!$E:$E)</f>
        <v>76314.381849999991</v>
      </c>
      <c r="G6" s="9">
        <f>SUMIF(Prijmy_myto_a_dialnicne_znamky!$A:$A,G2,Prijmy_myto_a_dialnicne_znamky!$E:$E)</f>
        <v>76317.12913666667</v>
      </c>
      <c r="H6" s="9">
        <f>SUMIF(Prijmy_myto_a_dialnicne_znamky!$A:$A,H2,Prijmy_myto_a_dialnicne_znamky!$E:$E)</f>
        <v>78726.580749999979</v>
      </c>
      <c r="I6" s="9">
        <f>SUMIF(Prijmy_myto_a_dialnicne_znamky!$A:$A,I2,Prijmy_myto_a_dialnicne_znamky!$E:$E)</f>
        <v>70470.015166666664</v>
      </c>
      <c r="J6" s="9">
        <f>SUMIF(Prijmy_myto_a_dialnicne_znamky!$A:$A,J2,Prijmy_myto_a_dialnicne_znamky!$E:$E)</f>
        <v>74009.566833333331</v>
      </c>
      <c r="K6" s="9">
        <f>SUMIF(Prijmy_myto_a_dialnicne_znamky!$A:$A,K2,Prijmy_myto_a_dialnicne_znamky!$E:$E)</f>
        <v>87228.569333333318</v>
      </c>
      <c r="L6" s="11">
        <f>SUMIF(Prijmy_myto_a_dialnicne_znamky!$A:$A,L2,Prijmy_myto_a_dialnicne_znamky!$E:$E)</f>
        <v>107819.26966999998</v>
      </c>
      <c r="M6" s="11">
        <f>+SUM(Prijmy_myto_a_dialnicne_znamky!E113:E124)</f>
        <v>112123.07499999998</v>
      </c>
    </row>
    <row r="7" spans="2:15" ht="13.75" customHeight="1" x14ac:dyDescent="0.3">
      <c r="B7" s="1" t="s">
        <v>15</v>
      </c>
      <c r="C7" s="9">
        <v>17325.515960000001</v>
      </c>
      <c r="D7" s="9">
        <v>84424.850609999994</v>
      </c>
      <c r="E7" s="9">
        <v>64982.197700000004</v>
      </c>
      <c r="F7" s="9">
        <v>86977.405499999993</v>
      </c>
      <c r="G7" s="9">
        <v>229692.89199999999</v>
      </c>
      <c r="H7" s="9">
        <v>244184.82158000002</v>
      </c>
      <c r="I7" s="9">
        <v>241826.25659999999</v>
      </c>
      <c r="J7" s="9">
        <v>275888.55514999997</v>
      </c>
      <c r="K7" s="9">
        <v>342521.41048999998</v>
      </c>
      <c r="L7" s="11">
        <v>383183</v>
      </c>
      <c r="M7" s="11">
        <v>291505</v>
      </c>
    </row>
    <row r="8" spans="2:15" ht="13.75" customHeight="1" x14ac:dyDescent="0.3">
      <c r="B8" s="1" t="s">
        <v>6</v>
      </c>
      <c r="G8" s="9">
        <f t="shared" ref="G8:M8" si="1">SUM(G9:G11)</f>
        <v>447403.81101</v>
      </c>
      <c r="H8" s="9">
        <f t="shared" si="1"/>
        <v>514497.63185000001</v>
      </c>
      <c r="I8" s="9">
        <f t="shared" si="1"/>
        <v>433261.99012000003</v>
      </c>
      <c r="J8" s="11">
        <f t="shared" si="1"/>
        <v>487184</v>
      </c>
      <c r="K8" s="11">
        <f t="shared" si="1"/>
        <v>171875.18862</v>
      </c>
      <c r="L8" s="11">
        <f t="shared" si="1"/>
        <v>449474</v>
      </c>
      <c r="M8" s="11">
        <f t="shared" si="1"/>
        <v>454974.35985000001</v>
      </c>
    </row>
    <row r="9" spans="2:15" ht="13.75" customHeight="1" x14ac:dyDescent="0.3">
      <c r="B9" s="12" t="s">
        <v>7</v>
      </c>
      <c r="G9" s="22">
        <v>438596</v>
      </c>
      <c r="H9" s="22">
        <v>504451</v>
      </c>
      <c r="I9" s="22">
        <v>428129</v>
      </c>
      <c r="J9" s="13">
        <v>480558</v>
      </c>
      <c r="K9" s="11">
        <v>161770.99682999999</v>
      </c>
      <c r="L9" s="11">
        <v>442362</v>
      </c>
      <c r="M9" s="11">
        <v>448271.67842000001</v>
      </c>
      <c r="O9" s="9"/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1">
        <v>6626</v>
      </c>
      <c r="K10" s="9">
        <v>10104.191789999999</v>
      </c>
      <c r="L10" s="11">
        <v>7112</v>
      </c>
      <c r="M10" s="11">
        <v>6702.6814299999996</v>
      </c>
      <c r="O10" s="9"/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  <c r="L11" s="23"/>
      <c r="M11" s="23"/>
    </row>
    <row r="12" spans="2:15" ht="13.75" customHeight="1" x14ac:dyDescent="0.3">
      <c r="B12" s="15" t="s">
        <v>10</v>
      </c>
      <c r="C12" s="24">
        <f t="shared" ref="C12:M12" si="2">C13+C14</f>
        <v>162551</v>
      </c>
      <c r="D12" s="24">
        <f t="shared" si="2"/>
        <v>187515</v>
      </c>
      <c r="E12" s="24">
        <f t="shared" si="2"/>
        <v>204790</v>
      </c>
      <c r="F12" s="24">
        <f t="shared" si="2"/>
        <v>226606</v>
      </c>
      <c r="G12" s="24">
        <f t="shared" si="2"/>
        <v>245362</v>
      </c>
      <c r="H12" s="24">
        <f t="shared" si="2"/>
        <v>273918</v>
      </c>
      <c r="I12" s="24">
        <f t="shared" si="2"/>
        <v>231195.59011000002</v>
      </c>
      <c r="J12" s="24">
        <f t="shared" si="2"/>
        <v>233004.93904</v>
      </c>
      <c r="K12" s="24">
        <f t="shared" si="2"/>
        <v>263973.19894000003</v>
      </c>
      <c r="L12" s="25">
        <f t="shared" si="2"/>
        <v>312285.63628999999</v>
      </c>
      <c r="M12" s="25">
        <f t="shared" si="2"/>
        <v>360146.35571999999</v>
      </c>
    </row>
    <row r="13" spans="2:15" ht="13.75" customHeight="1" x14ac:dyDescent="0.3">
      <c r="B13" s="12" t="s">
        <v>7</v>
      </c>
      <c r="C13" s="25">
        <v>148190</v>
      </c>
      <c r="D13" s="25">
        <v>170190</v>
      </c>
      <c r="E13" s="25">
        <v>186616</v>
      </c>
      <c r="F13" s="25">
        <v>208178</v>
      </c>
      <c r="G13" s="25">
        <v>224374</v>
      </c>
      <c r="H13" s="25">
        <v>248923</v>
      </c>
      <c r="I13" s="25">
        <v>212589.60672000001</v>
      </c>
      <c r="J13" s="25">
        <v>220131.26931999999</v>
      </c>
      <c r="K13" s="25">
        <v>251889.23436</v>
      </c>
      <c r="L13" s="25">
        <v>301443.04193000001</v>
      </c>
      <c r="M13" s="25">
        <v>347255.97788999998</v>
      </c>
    </row>
    <row r="14" spans="2:15" ht="13.75" customHeight="1" x14ac:dyDescent="0.3">
      <c r="B14" s="12" t="s">
        <v>16</v>
      </c>
      <c r="C14" s="26">
        <v>14361</v>
      </c>
      <c r="D14" s="26">
        <v>17325</v>
      </c>
      <c r="E14" s="26">
        <v>18174</v>
      </c>
      <c r="F14" s="26">
        <v>18428</v>
      </c>
      <c r="G14" s="26">
        <v>20988</v>
      </c>
      <c r="H14" s="26">
        <v>24995</v>
      </c>
      <c r="I14" s="26">
        <v>18605.983390000001</v>
      </c>
      <c r="J14" s="26">
        <v>12873.66972</v>
      </c>
      <c r="K14" s="26">
        <v>12083.96458</v>
      </c>
      <c r="L14" s="26">
        <v>10842.594359999999</v>
      </c>
      <c r="M14" s="26">
        <v>12890.377829999999</v>
      </c>
      <c r="N14" s="9"/>
      <c r="O14" s="9"/>
    </row>
    <row r="15" spans="2:15" ht="13.75" customHeight="1" x14ac:dyDescent="0.3">
      <c r="B15" s="19" t="s">
        <v>17</v>
      </c>
      <c r="C15" s="19"/>
      <c r="D15" s="19"/>
      <c r="E15" s="19"/>
      <c r="F15" s="19"/>
      <c r="G15" s="19"/>
      <c r="H15" s="19"/>
      <c r="I15" s="19"/>
    </row>
    <row r="16" spans="2:15" ht="13.75" customHeight="1" x14ac:dyDescent="0.3">
      <c r="B16" s="20"/>
    </row>
  </sheetData>
  <mergeCells count="1">
    <mergeCell ref="I1:J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AE2F-17FC-4978-AC04-1A0EE6703B21}">
  <dimension ref="A1:I139"/>
  <sheetViews>
    <sheetView showGridLines="0" workbookViewId="0">
      <pane xSplit="2" ySplit="4" topLeftCell="C121" activePane="bottomRight" state="frozen"/>
      <selection pane="topRight" activeCell="B1" sqref="B1"/>
      <selection pane="bottomLeft" activeCell="A5" sqref="A5"/>
      <selection pane="bottomRight" activeCell="D129" sqref="D129"/>
    </sheetView>
  </sheetViews>
  <sheetFormatPr defaultColWidth="9" defaultRowHeight="13.75" customHeight="1" x14ac:dyDescent="0.3"/>
  <cols>
    <col min="1" max="1" width="2.5" style="1" customWidth="1"/>
    <col min="2" max="2" width="13.9140625" style="27" bestFit="1" customWidth="1"/>
    <col min="3" max="3" width="16.4140625" style="1" customWidth="1"/>
    <col min="4" max="4" width="15.4140625" style="1" customWidth="1"/>
    <col min="5" max="5" width="15.9140625" style="1" customWidth="1"/>
    <col min="6" max="16384" width="9" style="1"/>
  </cols>
  <sheetData>
    <row r="1" spans="1:6" ht="13.75" customHeight="1" x14ac:dyDescent="0.3">
      <c r="B1" s="28" t="s">
        <v>18</v>
      </c>
      <c r="C1" s="29"/>
      <c r="D1" s="29"/>
      <c r="E1" s="29"/>
      <c r="F1" s="29"/>
    </row>
    <row r="2" spans="1:6" ht="16.5" customHeight="1" x14ac:dyDescent="0.3">
      <c r="B2" s="30" t="s">
        <v>19</v>
      </c>
      <c r="C2" s="35" t="s">
        <v>20</v>
      </c>
      <c r="D2" s="38" t="s">
        <v>2</v>
      </c>
      <c r="E2" s="39"/>
      <c r="F2" s="39"/>
    </row>
    <row r="3" spans="1:6" ht="13.75" customHeight="1" x14ac:dyDescent="0.3">
      <c r="B3" s="32"/>
      <c r="C3" s="37"/>
      <c r="D3" s="37" t="s">
        <v>21</v>
      </c>
      <c r="E3" s="34" t="s">
        <v>22</v>
      </c>
      <c r="F3" s="40" t="s">
        <v>23</v>
      </c>
    </row>
    <row r="4" spans="1:6" ht="13.75" customHeight="1" x14ac:dyDescent="0.3">
      <c r="B4" s="31"/>
      <c r="C4" s="36"/>
      <c r="D4" s="36"/>
      <c r="E4" s="41"/>
      <c r="F4" s="42"/>
    </row>
    <row r="5" spans="1:6" ht="13.75" customHeight="1" x14ac:dyDescent="0.3">
      <c r="A5" s="16">
        <f t="shared" ref="A5:A36" si="0">YEAR(B5)</f>
        <v>2015</v>
      </c>
      <c r="B5" s="43" t="s">
        <v>24</v>
      </c>
      <c r="C5" s="44">
        <v>11544.863370000001</v>
      </c>
      <c r="D5" s="45">
        <v>9504.76</v>
      </c>
      <c r="E5" s="45">
        <v>2360.7369333333331</v>
      </c>
      <c r="F5" s="45">
        <v>-320.63356333333286</v>
      </c>
    </row>
    <row r="6" spans="1:6" ht="13.75" customHeight="1" x14ac:dyDescent="0.3">
      <c r="A6" s="16">
        <f t="shared" si="0"/>
        <v>2015</v>
      </c>
      <c r="B6" s="43" t="s">
        <v>25</v>
      </c>
      <c r="C6" s="46">
        <v>29605.134690000003</v>
      </c>
      <c r="D6" s="47">
        <v>12395.368333333334</v>
      </c>
      <c r="E6" s="47">
        <v>16913.789115000003</v>
      </c>
      <c r="F6" s="47">
        <v>295.97724166666376</v>
      </c>
    </row>
    <row r="7" spans="1:6" ht="13.75" customHeight="1" x14ac:dyDescent="0.3">
      <c r="A7" s="16">
        <f t="shared" si="0"/>
        <v>2015</v>
      </c>
      <c r="B7" s="43" t="s">
        <v>26</v>
      </c>
      <c r="C7" s="46">
        <v>27393.565899999903</v>
      </c>
      <c r="D7" s="47">
        <v>15513.309166666668</v>
      </c>
      <c r="E7" s="47">
        <v>11188.294443333334</v>
      </c>
      <c r="F7" s="47">
        <v>691.96228999990126</v>
      </c>
    </row>
    <row r="8" spans="1:6" ht="13.75" customHeight="1" x14ac:dyDescent="0.3">
      <c r="A8" s="16">
        <f t="shared" si="0"/>
        <v>2015</v>
      </c>
      <c r="B8" s="43" t="s">
        <v>27</v>
      </c>
      <c r="C8" s="46">
        <v>26007.581760000005</v>
      </c>
      <c r="D8" s="47">
        <v>21346.752499999999</v>
      </c>
      <c r="E8" s="47">
        <v>4732.5153700000001</v>
      </c>
      <c r="F8" s="47">
        <v>-71.686109999995097</v>
      </c>
    </row>
    <row r="9" spans="1:6" ht="13.75" customHeight="1" x14ac:dyDescent="0.3">
      <c r="A9" s="16">
        <f t="shared" si="0"/>
        <v>2015</v>
      </c>
      <c r="B9" s="43" t="s">
        <v>28</v>
      </c>
      <c r="C9" s="46">
        <v>13936.934190000102</v>
      </c>
      <c r="D9" s="47">
        <v>9022.6291666666675</v>
      </c>
      <c r="E9" s="47">
        <v>3620.9067200000004</v>
      </c>
      <c r="F9" s="47">
        <v>1293.3983033334334</v>
      </c>
    </row>
    <row r="10" spans="1:6" ht="13.75" customHeight="1" x14ac:dyDescent="0.3">
      <c r="A10" s="16">
        <f t="shared" si="0"/>
        <v>2015</v>
      </c>
      <c r="B10" s="43" t="s">
        <v>29</v>
      </c>
      <c r="C10" s="46">
        <v>21659.074999999986</v>
      </c>
      <c r="D10" s="47">
        <v>17842.54</v>
      </c>
      <c r="E10" s="47">
        <v>3105.2583933333331</v>
      </c>
      <c r="F10" s="47">
        <v>711.27660666665179</v>
      </c>
    </row>
    <row r="11" spans="1:6" ht="13.75" customHeight="1" x14ac:dyDescent="0.3">
      <c r="A11" s="16">
        <f t="shared" si="0"/>
        <v>2015</v>
      </c>
      <c r="B11" s="43" t="s">
        <v>30</v>
      </c>
      <c r="C11" s="46">
        <v>24790.969640000014</v>
      </c>
      <c r="D11" s="47">
        <v>21648.695833333335</v>
      </c>
      <c r="E11" s="47">
        <v>3282.5291266666663</v>
      </c>
      <c r="F11" s="47">
        <v>-140.25531999998566</v>
      </c>
    </row>
    <row r="12" spans="1:6" ht="13.75" customHeight="1" x14ac:dyDescent="0.3">
      <c r="A12" s="16">
        <f t="shared" si="0"/>
        <v>2015</v>
      </c>
      <c r="B12" s="43" t="s">
        <v>31</v>
      </c>
      <c r="C12" s="46">
        <v>17324.241979999988</v>
      </c>
      <c r="D12" s="47">
        <v>11340.9625</v>
      </c>
      <c r="E12" s="47">
        <v>4057.7094800000009</v>
      </c>
      <c r="F12" s="47">
        <v>1925.569999999987</v>
      </c>
    </row>
    <row r="13" spans="1:6" ht="13.75" customHeight="1" x14ac:dyDescent="0.3">
      <c r="A13" s="16">
        <f t="shared" si="0"/>
        <v>2015</v>
      </c>
      <c r="B13" s="43" t="s">
        <v>32</v>
      </c>
      <c r="C13" s="46">
        <v>20793.137469999998</v>
      </c>
      <c r="D13" s="47">
        <v>16108.453333333333</v>
      </c>
      <c r="E13" s="47">
        <v>4106.9332166666663</v>
      </c>
      <c r="F13" s="47">
        <v>577.75091999999859</v>
      </c>
    </row>
    <row r="14" spans="1:6" ht="13.75" customHeight="1" x14ac:dyDescent="0.3">
      <c r="A14" s="16">
        <f t="shared" si="0"/>
        <v>2015</v>
      </c>
      <c r="B14" s="43" t="s">
        <v>33</v>
      </c>
      <c r="C14" s="46">
        <v>17170.966819999994</v>
      </c>
      <c r="D14" s="47">
        <v>14989.895833333334</v>
      </c>
      <c r="E14" s="47">
        <v>2731.8279299999999</v>
      </c>
      <c r="F14" s="47">
        <v>-550.75694333334104</v>
      </c>
    </row>
    <row r="15" spans="1:6" ht="13.75" customHeight="1" x14ac:dyDescent="0.3">
      <c r="A15" s="16">
        <f t="shared" si="0"/>
        <v>2015</v>
      </c>
      <c r="B15" s="43" t="s">
        <v>34</v>
      </c>
      <c r="C15" s="46">
        <v>15980.491140000015</v>
      </c>
      <c r="D15" s="47">
        <v>13926.645000000002</v>
      </c>
      <c r="E15" s="47">
        <v>2316.7809200000002</v>
      </c>
      <c r="F15" s="47">
        <v>-262.93477999998686</v>
      </c>
    </row>
    <row r="16" spans="1:6" ht="13.75" customHeight="1" x14ac:dyDescent="0.3">
      <c r="A16" s="16">
        <f t="shared" si="0"/>
        <v>2015</v>
      </c>
      <c r="B16" s="48" t="s">
        <v>35</v>
      </c>
      <c r="C16" s="49">
        <v>27250.485079999984</v>
      </c>
      <c r="D16" s="50">
        <v>22781.288333333334</v>
      </c>
      <c r="E16" s="50">
        <v>3592.8603233333333</v>
      </c>
      <c r="F16" s="50">
        <v>876.33642333331591</v>
      </c>
    </row>
    <row r="17" spans="1:6" ht="13.75" customHeight="1" x14ac:dyDescent="0.3">
      <c r="A17" s="16">
        <f t="shared" si="0"/>
        <v>2016</v>
      </c>
      <c r="B17" s="43" t="s">
        <v>36</v>
      </c>
      <c r="C17" s="44">
        <v>25447.310030000001</v>
      </c>
      <c r="D17" s="45">
        <v>8428.5266666666666</v>
      </c>
      <c r="E17" s="45">
        <v>17521.519090000002</v>
      </c>
      <c r="F17" s="45">
        <v>-502.73572666666587</v>
      </c>
    </row>
    <row r="18" spans="1:6" ht="13.75" customHeight="1" x14ac:dyDescent="0.3">
      <c r="A18" s="16">
        <f t="shared" si="0"/>
        <v>2016</v>
      </c>
      <c r="B18" s="43" t="s">
        <v>37</v>
      </c>
      <c r="C18" s="46">
        <v>30947.782799999997</v>
      </c>
      <c r="D18" s="47">
        <v>13829.283333333335</v>
      </c>
      <c r="E18" s="47">
        <v>16976.669213333331</v>
      </c>
      <c r="F18" s="47">
        <v>141.83025333332989</v>
      </c>
    </row>
    <row r="19" spans="1:6" ht="13.75" customHeight="1" x14ac:dyDescent="0.3">
      <c r="A19" s="16">
        <f t="shared" si="0"/>
        <v>2016</v>
      </c>
      <c r="B19" s="43" t="s">
        <v>38</v>
      </c>
      <c r="C19" s="46">
        <v>23952.007069999905</v>
      </c>
      <c r="D19" s="47">
        <v>17837.618333333332</v>
      </c>
      <c r="E19" s="47">
        <v>5915.7603266666674</v>
      </c>
      <c r="F19" s="47">
        <v>198.62840999990658</v>
      </c>
    </row>
    <row r="20" spans="1:6" ht="13.75" customHeight="1" x14ac:dyDescent="0.3">
      <c r="A20" s="16">
        <f t="shared" si="0"/>
        <v>2016</v>
      </c>
      <c r="B20" s="43" t="s">
        <v>39</v>
      </c>
      <c r="C20" s="46">
        <v>18175.648829999998</v>
      </c>
      <c r="D20" s="47">
        <v>14732.693333333333</v>
      </c>
      <c r="E20" s="47">
        <v>3691.2013750000001</v>
      </c>
      <c r="F20" s="47">
        <v>-248.24587833333499</v>
      </c>
    </row>
    <row r="21" spans="1:6" ht="13.75" customHeight="1" x14ac:dyDescent="0.3">
      <c r="A21" s="16">
        <f t="shared" si="0"/>
        <v>2016</v>
      </c>
      <c r="B21" s="43" t="s">
        <v>40</v>
      </c>
      <c r="C21" s="46">
        <v>22113.512579999089</v>
      </c>
      <c r="D21" s="47">
        <v>17473.422500000001</v>
      </c>
      <c r="E21" s="47">
        <v>3634.4755583333331</v>
      </c>
      <c r="F21" s="47">
        <v>1005.6145216657569</v>
      </c>
    </row>
    <row r="22" spans="1:6" ht="13.75" customHeight="1" x14ac:dyDescent="0.3">
      <c r="A22" s="16">
        <f t="shared" si="0"/>
        <v>2016</v>
      </c>
      <c r="B22" s="43" t="s">
        <v>41</v>
      </c>
      <c r="C22" s="46">
        <v>21052.27196000102</v>
      </c>
      <c r="D22" s="47">
        <v>17303.640833333331</v>
      </c>
      <c r="E22" s="47">
        <v>3619.0941166666667</v>
      </c>
      <c r="F22" s="47">
        <v>129.53701000102228</v>
      </c>
    </row>
    <row r="23" spans="1:6" ht="13.75" customHeight="1" x14ac:dyDescent="0.3">
      <c r="A23" s="16">
        <f t="shared" si="0"/>
        <v>2016</v>
      </c>
      <c r="B23" s="43" t="s">
        <v>42</v>
      </c>
      <c r="C23" s="46">
        <v>20407.966009999007</v>
      </c>
      <c r="D23" s="47">
        <v>16356.007500000002</v>
      </c>
      <c r="E23" s="47">
        <v>4690.0529083333331</v>
      </c>
      <c r="F23" s="47">
        <v>-638.09439833432771</v>
      </c>
    </row>
    <row r="24" spans="1:6" ht="13.75" customHeight="1" x14ac:dyDescent="0.3">
      <c r="A24" s="16">
        <f t="shared" si="0"/>
        <v>2016</v>
      </c>
      <c r="B24" s="43" t="s">
        <v>43</v>
      </c>
      <c r="C24" s="46">
        <v>22370.686590000987</v>
      </c>
      <c r="D24" s="47">
        <v>17348.783333333336</v>
      </c>
      <c r="E24" s="47">
        <v>4804.8195916666655</v>
      </c>
      <c r="F24" s="47">
        <v>217.08366500098418</v>
      </c>
    </row>
    <row r="25" spans="1:6" ht="13.75" customHeight="1" x14ac:dyDescent="0.3">
      <c r="A25" s="16">
        <f t="shared" si="0"/>
        <v>2016</v>
      </c>
      <c r="B25" s="43" t="s">
        <v>44</v>
      </c>
      <c r="C25" s="46">
        <v>19535.639469999016</v>
      </c>
      <c r="D25" s="47">
        <v>16264.833333333334</v>
      </c>
      <c r="E25" s="47">
        <v>3197.2399916666668</v>
      </c>
      <c r="F25" s="47">
        <v>73.566144999014796</v>
      </c>
    </row>
    <row r="26" spans="1:6" ht="13.75" customHeight="1" x14ac:dyDescent="0.3">
      <c r="A26" s="16">
        <f t="shared" si="0"/>
        <v>2016</v>
      </c>
      <c r="B26" s="43" t="s">
        <v>45</v>
      </c>
      <c r="C26" s="46">
        <v>18952.444819999993</v>
      </c>
      <c r="D26" s="47">
        <v>17091.785</v>
      </c>
      <c r="E26" s="47">
        <v>2478.2600166666698</v>
      </c>
      <c r="F26" s="47">
        <v>-617.60019666667722</v>
      </c>
    </row>
    <row r="27" spans="1:6" ht="13.75" customHeight="1" x14ac:dyDescent="0.3">
      <c r="A27" s="16">
        <f t="shared" si="0"/>
        <v>2016</v>
      </c>
      <c r="B27" s="43" t="s">
        <v>46</v>
      </c>
      <c r="C27" s="46">
        <v>17412.549240000993</v>
      </c>
      <c r="D27" s="47">
        <v>15500.508333333333</v>
      </c>
      <c r="E27" s="47">
        <v>2170.0262333333335</v>
      </c>
      <c r="F27" s="47">
        <v>-257.98532666567189</v>
      </c>
    </row>
    <row r="28" spans="1:6" ht="13.75" customHeight="1" x14ac:dyDescent="0.3">
      <c r="A28" s="16">
        <f t="shared" si="0"/>
        <v>2016</v>
      </c>
      <c r="B28" s="48" t="s">
        <v>47</v>
      </c>
      <c r="C28" s="49">
        <v>22078.077569999008</v>
      </c>
      <c r="D28" s="51">
        <v>18137.260833333334</v>
      </c>
      <c r="E28" s="50">
        <v>3845.8483500000007</v>
      </c>
      <c r="F28" s="50">
        <v>94.968386665674188</v>
      </c>
    </row>
    <row r="29" spans="1:6" ht="13.75" customHeight="1" x14ac:dyDescent="0.3">
      <c r="A29" s="16">
        <f t="shared" si="0"/>
        <v>2017</v>
      </c>
      <c r="B29" s="43" t="s">
        <v>48</v>
      </c>
      <c r="C29" s="44">
        <v>34154.3236599999</v>
      </c>
      <c r="D29" s="45">
        <v>15418.189166666665</v>
      </c>
      <c r="E29" s="45">
        <v>19155.661966666667</v>
      </c>
      <c r="F29" s="45">
        <v>-419.52747333342995</v>
      </c>
    </row>
    <row r="30" spans="1:6" ht="13.75" customHeight="1" x14ac:dyDescent="0.3">
      <c r="A30" s="16">
        <f t="shared" si="0"/>
        <v>2017</v>
      </c>
      <c r="B30" s="43" t="s">
        <v>49</v>
      </c>
      <c r="C30" s="46">
        <v>28652.023960000002</v>
      </c>
      <c r="D30" s="47">
        <v>12350.555833333334</v>
      </c>
      <c r="E30" s="47">
        <v>15845.862833333333</v>
      </c>
      <c r="F30" s="47">
        <v>455.60529333333761</v>
      </c>
    </row>
    <row r="31" spans="1:6" ht="13.75" customHeight="1" x14ac:dyDescent="0.3">
      <c r="A31" s="16">
        <f t="shared" si="0"/>
        <v>2017</v>
      </c>
      <c r="B31" s="43" t="s">
        <v>50</v>
      </c>
      <c r="C31" s="46">
        <v>29749.5308800001</v>
      </c>
      <c r="D31" s="47">
        <v>23411.558333333334</v>
      </c>
      <c r="E31" s="47">
        <v>5912.5334499999999</v>
      </c>
      <c r="F31" s="47">
        <v>425.439096666767</v>
      </c>
    </row>
    <row r="32" spans="1:6" ht="13.75" customHeight="1" x14ac:dyDescent="0.3">
      <c r="A32" s="16">
        <f t="shared" si="0"/>
        <v>2017</v>
      </c>
      <c r="B32" s="43" t="s">
        <v>51</v>
      </c>
      <c r="C32" s="46">
        <v>14112.172</v>
      </c>
      <c r="D32" s="47">
        <v>9725.8308333333298</v>
      </c>
      <c r="E32" s="47">
        <v>4352.1704499999996</v>
      </c>
      <c r="F32" s="47">
        <v>34.170716666671069</v>
      </c>
    </row>
    <row r="33" spans="1:6" ht="13.75" customHeight="1" x14ac:dyDescent="0.3">
      <c r="A33" s="16">
        <f t="shared" si="0"/>
        <v>2017</v>
      </c>
      <c r="B33" s="43" t="s">
        <v>52</v>
      </c>
      <c r="C33" s="46">
        <v>23840.590480000003</v>
      </c>
      <c r="D33" s="47">
        <v>19287.920833333337</v>
      </c>
      <c r="E33" s="47">
        <v>4080.5591166666663</v>
      </c>
      <c r="F33" s="47">
        <v>472.11052999999811</v>
      </c>
    </row>
    <row r="34" spans="1:6" ht="13.75" customHeight="1" x14ac:dyDescent="0.3">
      <c r="A34" s="16">
        <f t="shared" si="0"/>
        <v>2017</v>
      </c>
      <c r="B34" s="43" t="s">
        <v>53</v>
      </c>
      <c r="C34" s="46">
        <v>21703.313420000002</v>
      </c>
      <c r="D34" s="47">
        <v>17217.584166666667</v>
      </c>
      <c r="E34" s="47">
        <v>3931.3914999999997</v>
      </c>
      <c r="F34" s="47">
        <v>554.33775333333688</v>
      </c>
    </row>
    <row r="35" spans="1:6" ht="13.75" customHeight="1" x14ac:dyDescent="0.3">
      <c r="A35" s="16">
        <f t="shared" si="0"/>
        <v>2017</v>
      </c>
      <c r="B35" s="43" t="s">
        <v>54</v>
      </c>
      <c r="C35" s="46">
        <v>22078.265689999997</v>
      </c>
      <c r="D35" s="47">
        <v>17576.361666666668</v>
      </c>
      <c r="E35" s="47">
        <v>5335.4875833333326</v>
      </c>
      <c r="F35" s="47">
        <v>-833.58356000000276</v>
      </c>
    </row>
    <row r="36" spans="1:6" ht="13.75" customHeight="1" x14ac:dyDescent="0.3">
      <c r="A36" s="16">
        <f t="shared" si="0"/>
        <v>2017</v>
      </c>
      <c r="B36" s="43" t="s">
        <v>55</v>
      </c>
      <c r="C36" s="46">
        <v>28212.89503</v>
      </c>
      <c r="D36" s="47">
        <v>22890.088333333297</v>
      </c>
      <c r="E36" s="47">
        <v>5339.6998750000002</v>
      </c>
      <c r="F36" s="47">
        <v>-16.893178333295509</v>
      </c>
    </row>
    <row r="37" spans="1:6" ht="13.75" customHeight="1" x14ac:dyDescent="0.3">
      <c r="A37" s="16">
        <f t="shared" ref="A37:A68" si="1">YEAR(B37)</f>
        <v>2017</v>
      </c>
      <c r="B37" s="43" t="s">
        <v>56</v>
      </c>
      <c r="C37" s="46">
        <v>12579.619650000006</v>
      </c>
      <c r="D37" s="47">
        <v>9210.4866666666694</v>
      </c>
      <c r="E37" s="47">
        <v>3197.6780833333369</v>
      </c>
      <c r="F37" s="47">
        <v>171.45489999999882</v>
      </c>
    </row>
    <row r="38" spans="1:6" ht="13.75" customHeight="1" x14ac:dyDescent="0.3">
      <c r="A38" s="16">
        <f t="shared" si="1"/>
        <v>2017</v>
      </c>
      <c r="B38" s="43" t="s">
        <v>57</v>
      </c>
      <c r="C38" s="46">
        <v>24832.291340000003</v>
      </c>
      <c r="D38" s="47">
        <v>22536.375833333332</v>
      </c>
      <c r="E38" s="47">
        <v>2894.514658333333</v>
      </c>
      <c r="F38" s="47">
        <v>-598.59915166666178</v>
      </c>
    </row>
    <row r="39" spans="1:6" ht="13.75" customHeight="1" x14ac:dyDescent="0.3">
      <c r="A39" s="16">
        <f t="shared" si="1"/>
        <v>2017</v>
      </c>
      <c r="B39" s="43" t="s">
        <v>58</v>
      </c>
      <c r="C39" s="46">
        <v>15379.591239998996</v>
      </c>
      <c r="D39" s="47">
        <v>12761.933333333332</v>
      </c>
      <c r="E39" s="47">
        <v>2305.6246416666668</v>
      </c>
      <c r="F39" s="47">
        <v>312.03326499899595</v>
      </c>
    </row>
    <row r="40" spans="1:6" ht="13.75" customHeight="1" x14ac:dyDescent="0.3">
      <c r="A40" s="16">
        <f t="shared" si="1"/>
        <v>2017</v>
      </c>
      <c r="B40" s="52" t="s">
        <v>59</v>
      </c>
      <c r="C40" s="49">
        <v>21479.899750001012</v>
      </c>
      <c r="D40" s="51">
        <v>17272.8825</v>
      </c>
      <c r="E40" s="50">
        <v>3963.1976916666658</v>
      </c>
      <c r="F40" s="51">
        <v>243.81955833434768</v>
      </c>
    </row>
    <row r="41" spans="1:6" ht="13.75" customHeight="1" x14ac:dyDescent="0.3">
      <c r="A41" s="16">
        <f t="shared" si="1"/>
        <v>2018</v>
      </c>
      <c r="B41" s="43" t="s">
        <v>60</v>
      </c>
      <c r="C41" s="44">
        <v>40853.873639999998</v>
      </c>
      <c r="D41" s="45">
        <v>19185.225833333334</v>
      </c>
      <c r="E41" s="45">
        <v>21509.632908333337</v>
      </c>
      <c r="F41" s="45">
        <v>159.01489833332744</v>
      </c>
    </row>
    <row r="42" spans="1:6" ht="13.75" customHeight="1" x14ac:dyDescent="0.3">
      <c r="A42" s="16">
        <f t="shared" si="1"/>
        <v>2018</v>
      </c>
      <c r="B42" s="43" t="s">
        <v>61</v>
      </c>
      <c r="C42" s="46">
        <v>29995.884599999903</v>
      </c>
      <c r="D42" s="47">
        <v>13695.930833333301</v>
      </c>
      <c r="E42" s="47">
        <v>16327.849583333333</v>
      </c>
      <c r="F42" s="47">
        <v>-27.895816666728933</v>
      </c>
    </row>
    <row r="43" spans="1:6" ht="13.75" customHeight="1" x14ac:dyDescent="0.3">
      <c r="A43" s="16">
        <f t="shared" si="1"/>
        <v>2018</v>
      </c>
      <c r="B43" s="43" t="s">
        <v>62</v>
      </c>
      <c r="C43" s="46">
        <v>27313.393770000101</v>
      </c>
      <c r="D43" s="47">
        <v>21189.856666666703</v>
      </c>
      <c r="E43" s="47">
        <v>5690.9052083333327</v>
      </c>
      <c r="F43" s="47">
        <v>432.63189500006411</v>
      </c>
    </row>
    <row r="44" spans="1:6" ht="13.75" customHeight="1" x14ac:dyDescent="0.3">
      <c r="A44" s="16">
        <f t="shared" si="1"/>
        <v>2018</v>
      </c>
      <c r="B44" s="43" t="s">
        <v>63</v>
      </c>
      <c r="C44" s="46">
        <v>18732.309739999993</v>
      </c>
      <c r="D44" s="47">
        <v>13695.641666666666</v>
      </c>
      <c r="E44" s="47">
        <v>4981.3520166666667</v>
      </c>
      <c r="F44" s="47">
        <v>55.316056666659279</v>
      </c>
    </row>
    <row r="45" spans="1:6" ht="13.75" customHeight="1" x14ac:dyDescent="0.3">
      <c r="A45" s="16">
        <f t="shared" si="1"/>
        <v>2018</v>
      </c>
      <c r="B45" s="43" t="s">
        <v>64</v>
      </c>
      <c r="C45" s="46">
        <v>22747.596249999999</v>
      </c>
      <c r="D45" s="47">
        <v>18359.080000000002</v>
      </c>
      <c r="E45" s="47">
        <v>4194.1619000000001</v>
      </c>
      <c r="F45" s="47">
        <v>194.35434999999779</v>
      </c>
    </row>
    <row r="46" spans="1:6" ht="13.75" customHeight="1" x14ac:dyDescent="0.3">
      <c r="A46" s="16">
        <f t="shared" si="1"/>
        <v>2018</v>
      </c>
      <c r="B46" s="43" t="s">
        <v>65</v>
      </c>
      <c r="C46" s="46">
        <v>20620.386810000004</v>
      </c>
      <c r="D46" s="47">
        <v>16534.23</v>
      </c>
      <c r="E46" s="47">
        <v>3981.5485916666667</v>
      </c>
      <c r="F46" s="47">
        <v>104.6082183333383</v>
      </c>
    </row>
    <row r="47" spans="1:6" ht="13.75" customHeight="1" x14ac:dyDescent="0.3">
      <c r="A47" s="16">
        <f t="shared" si="1"/>
        <v>2018</v>
      </c>
      <c r="B47" s="43" t="s">
        <v>66</v>
      </c>
      <c r="C47" s="46">
        <v>24719.015089998989</v>
      </c>
      <c r="D47" s="47">
        <v>19285.281666666669</v>
      </c>
      <c r="E47" s="47">
        <v>5885.6522333333332</v>
      </c>
      <c r="F47" s="47">
        <v>-451.91881000101421</v>
      </c>
    </row>
    <row r="48" spans="1:6" ht="13.75" customHeight="1" x14ac:dyDescent="0.3">
      <c r="A48" s="16">
        <f t="shared" si="1"/>
        <v>2018</v>
      </c>
      <c r="B48" s="43" t="s">
        <v>67</v>
      </c>
      <c r="C48" s="46">
        <v>31696.9555</v>
      </c>
      <c r="D48" s="47">
        <v>26306.980833333335</v>
      </c>
      <c r="E48" s="47">
        <v>5263.1978500000005</v>
      </c>
      <c r="F48" s="47">
        <v>126.77681666666467</v>
      </c>
    </row>
    <row r="49" spans="1:6" ht="13.75" customHeight="1" x14ac:dyDescent="0.3">
      <c r="A49" s="16">
        <f t="shared" si="1"/>
        <v>2018</v>
      </c>
      <c r="B49" s="43" t="s">
        <v>68</v>
      </c>
      <c r="C49" s="46">
        <v>9443.1663000009958</v>
      </c>
      <c r="D49" s="47">
        <v>9384.7266666666656</v>
      </c>
      <c r="E49" s="47">
        <v>-98.248121666666592</v>
      </c>
      <c r="F49" s="47">
        <v>156.68775500099764</v>
      </c>
    </row>
    <row r="50" spans="1:6" ht="13.75" customHeight="1" x14ac:dyDescent="0.3">
      <c r="A50" s="16">
        <f t="shared" si="1"/>
        <v>2018</v>
      </c>
      <c r="B50" s="43" t="s">
        <v>69</v>
      </c>
      <c r="C50" s="46">
        <v>22859.038</v>
      </c>
      <c r="D50" s="47">
        <v>20048.474166666703</v>
      </c>
      <c r="E50" s="47">
        <v>2689.0256333333364</v>
      </c>
      <c r="F50" s="47">
        <v>121.53819999995903</v>
      </c>
    </row>
    <row r="51" spans="1:6" ht="13.75" customHeight="1" x14ac:dyDescent="0.3">
      <c r="A51" s="16">
        <f t="shared" si="1"/>
        <v>2018</v>
      </c>
      <c r="B51" s="43" t="s">
        <v>70</v>
      </c>
      <c r="C51" s="46">
        <v>19503.073699998975</v>
      </c>
      <c r="D51" s="47">
        <v>17898.810000000001</v>
      </c>
      <c r="E51" s="47">
        <v>2146.009333333333</v>
      </c>
      <c r="F51" s="47">
        <v>-541.74563333435799</v>
      </c>
    </row>
    <row r="52" spans="1:6" ht="13.75" customHeight="1" x14ac:dyDescent="0.3">
      <c r="A52" s="16">
        <f t="shared" si="1"/>
        <v>2018</v>
      </c>
      <c r="B52" s="52" t="s">
        <v>71</v>
      </c>
      <c r="C52" s="49">
        <v>27379.457320000052</v>
      </c>
      <c r="D52" s="51">
        <v>18499.608333333337</v>
      </c>
      <c r="E52" s="53">
        <v>3746.0419999999999</v>
      </c>
      <c r="F52" s="50">
        <v>5133.8069866667138</v>
      </c>
    </row>
    <row r="53" spans="1:6" ht="13.75" customHeight="1" x14ac:dyDescent="0.3">
      <c r="A53" s="16">
        <f t="shared" si="1"/>
        <v>2019</v>
      </c>
      <c r="B53" s="43" t="s">
        <v>72</v>
      </c>
      <c r="C53" s="44">
        <v>39132.573399999899</v>
      </c>
      <c r="D53" s="45">
        <v>17424.776666666668</v>
      </c>
      <c r="E53" s="45">
        <v>22102.242333333332</v>
      </c>
      <c r="F53" s="45">
        <v>-394.44560000010097</v>
      </c>
    </row>
    <row r="54" spans="1:6" ht="13.75" customHeight="1" x14ac:dyDescent="0.3">
      <c r="A54" s="16">
        <f t="shared" si="1"/>
        <v>2019</v>
      </c>
      <c r="B54" s="43" t="s">
        <v>73</v>
      </c>
      <c r="C54" s="46">
        <v>31671.682020000098</v>
      </c>
      <c r="D54" s="47">
        <v>14134.35</v>
      </c>
      <c r="E54" s="47">
        <v>17186.530333333332</v>
      </c>
      <c r="F54" s="47">
        <v>350.801686666764</v>
      </c>
    </row>
    <row r="55" spans="1:6" ht="13.75" customHeight="1" x14ac:dyDescent="0.3">
      <c r="A55" s="16">
        <f t="shared" si="1"/>
        <v>2019</v>
      </c>
      <c r="B55" s="43" t="s">
        <v>74</v>
      </c>
      <c r="C55" s="46">
        <v>24720.661179999905</v>
      </c>
      <c r="D55" s="47">
        <v>18269.982499999998</v>
      </c>
      <c r="E55" s="47">
        <v>5667.8288333333339</v>
      </c>
      <c r="F55" s="47">
        <v>782.84984666657328</v>
      </c>
    </row>
    <row r="56" spans="1:6" ht="13.75" customHeight="1" x14ac:dyDescent="0.3">
      <c r="A56" s="16">
        <f t="shared" si="1"/>
        <v>2019</v>
      </c>
      <c r="B56" s="43" t="s">
        <v>75</v>
      </c>
      <c r="C56" s="46">
        <v>25198.664800000101</v>
      </c>
      <c r="D56" s="47">
        <v>20673.512500000001</v>
      </c>
      <c r="E56" s="47">
        <v>4837.8908333333338</v>
      </c>
      <c r="F56" s="47">
        <v>-312.73853333323495</v>
      </c>
    </row>
    <row r="57" spans="1:6" ht="13.75" customHeight="1" x14ac:dyDescent="0.3">
      <c r="A57" s="16">
        <f t="shared" si="1"/>
        <v>2019</v>
      </c>
      <c r="B57" s="43" t="s">
        <v>76</v>
      </c>
      <c r="C57" s="46">
        <v>24499.562199999003</v>
      </c>
      <c r="D57" s="47">
        <v>20472.376666666667</v>
      </c>
      <c r="E57" s="47">
        <v>3906.8678333333332</v>
      </c>
      <c r="F57" s="47">
        <v>120.3176999990028</v>
      </c>
    </row>
    <row r="58" spans="1:6" ht="13.75" customHeight="1" x14ac:dyDescent="0.3">
      <c r="A58" s="16">
        <f t="shared" si="1"/>
        <v>2019</v>
      </c>
      <c r="B58" s="43" t="s">
        <v>77</v>
      </c>
      <c r="C58" s="46">
        <v>18422.739030000983</v>
      </c>
      <c r="D58" s="47">
        <v>14512.797500000001</v>
      </c>
      <c r="E58" s="47">
        <v>3786.5646666666671</v>
      </c>
      <c r="F58" s="47">
        <v>123.37686333431702</v>
      </c>
    </row>
    <row r="59" spans="1:6" ht="13.75" customHeight="1" x14ac:dyDescent="0.3">
      <c r="A59" s="16">
        <f t="shared" si="1"/>
        <v>2019</v>
      </c>
      <c r="B59" s="43" t="s">
        <v>78</v>
      </c>
      <c r="C59" s="46">
        <v>26211.835819999011</v>
      </c>
      <c r="D59" s="47">
        <v>21434.206666666669</v>
      </c>
      <c r="E59" s="47">
        <v>5422.5259999999998</v>
      </c>
      <c r="F59" s="47">
        <v>-644.8968466676597</v>
      </c>
    </row>
    <row r="60" spans="1:6" ht="13.75" customHeight="1" x14ac:dyDescent="0.3">
      <c r="A60" s="16">
        <f t="shared" si="1"/>
        <v>2019</v>
      </c>
      <c r="B60" s="43" t="s">
        <v>79</v>
      </c>
      <c r="C60" s="46">
        <v>28654.969719999997</v>
      </c>
      <c r="D60" s="47">
        <v>23781.969166666669</v>
      </c>
      <c r="E60" s="47">
        <v>4715.1994999999997</v>
      </c>
      <c r="F60" s="47">
        <v>157.80105333332904</v>
      </c>
    </row>
    <row r="61" spans="1:6" ht="13.75" customHeight="1" x14ac:dyDescent="0.3">
      <c r="A61" s="16">
        <f t="shared" si="1"/>
        <v>2019</v>
      </c>
      <c r="B61" s="43" t="s">
        <v>80</v>
      </c>
      <c r="C61" s="46">
        <v>15474.386470000982</v>
      </c>
      <c r="D61" s="47">
        <v>12454.028333333334</v>
      </c>
      <c r="E61" s="47">
        <v>2940.8110000000001</v>
      </c>
      <c r="F61" s="47">
        <v>79.547136667648374</v>
      </c>
    </row>
    <row r="62" spans="1:6" ht="13.75" customHeight="1" x14ac:dyDescent="0.3">
      <c r="A62" s="16">
        <f t="shared" si="1"/>
        <v>2019</v>
      </c>
      <c r="B62" s="43" t="s">
        <v>81</v>
      </c>
      <c r="C62" s="46">
        <v>30678.876789999009</v>
      </c>
      <c r="D62" s="47">
        <v>28382.656666666666</v>
      </c>
      <c r="E62" s="47">
        <v>2734.3361666666665</v>
      </c>
      <c r="F62" s="47">
        <v>-438.11604333432479</v>
      </c>
    </row>
    <row r="63" spans="1:6" ht="13.75" customHeight="1" x14ac:dyDescent="0.3">
      <c r="A63" s="16">
        <f t="shared" si="1"/>
        <v>2019</v>
      </c>
      <c r="B63" s="43" t="s">
        <v>82</v>
      </c>
      <c r="C63" s="46">
        <v>15016.075700000049</v>
      </c>
      <c r="D63" s="47">
        <v>12931.415000000001</v>
      </c>
      <c r="E63" s="47">
        <v>2029.2340833333335</v>
      </c>
      <c r="F63" s="47">
        <v>55.426616666714835</v>
      </c>
    </row>
    <row r="64" spans="1:6" ht="13.75" customHeight="1" x14ac:dyDescent="0.3">
      <c r="A64" s="16">
        <f t="shared" si="1"/>
        <v>2019</v>
      </c>
      <c r="B64" s="52" t="s">
        <v>83</v>
      </c>
      <c r="C64" s="49">
        <v>29184.475069999935</v>
      </c>
      <c r="D64" s="51">
        <v>17203.345833333336</v>
      </c>
      <c r="E64" s="50">
        <v>3396.5491666666667</v>
      </c>
      <c r="F64" s="50">
        <v>8584.5800699999309</v>
      </c>
    </row>
    <row r="65" spans="1:6" ht="13.75" customHeight="1" x14ac:dyDescent="0.3">
      <c r="A65" s="16">
        <f t="shared" si="1"/>
        <v>2020</v>
      </c>
      <c r="B65" s="43">
        <v>43831</v>
      </c>
      <c r="C65" s="44">
        <v>44219.930329999996</v>
      </c>
      <c r="D65" s="45">
        <v>21603.4725</v>
      </c>
      <c r="E65" s="45">
        <v>20257.877499999999</v>
      </c>
      <c r="F65" s="45">
        <v>2358.580329999997</v>
      </c>
    </row>
    <row r="66" spans="1:6" ht="13.75" customHeight="1" x14ac:dyDescent="0.3">
      <c r="A66" s="16">
        <f t="shared" si="1"/>
        <v>2020</v>
      </c>
      <c r="B66" s="43" t="s">
        <v>84</v>
      </c>
      <c r="C66" s="46">
        <v>29785.860989999994</v>
      </c>
      <c r="D66" s="47">
        <v>10522.512500000001</v>
      </c>
      <c r="E66" s="47">
        <v>18996.554333333333</v>
      </c>
      <c r="F66" s="47">
        <v>266.79415666665955</v>
      </c>
    </row>
    <row r="67" spans="1:6" ht="13.75" customHeight="1" x14ac:dyDescent="0.3">
      <c r="A67" s="16">
        <f t="shared" si="1"/>
        <v>2020</v>
      </c>
      <c r="B67" s="43" t="s">
        <v>85</v>
      </c>
      <c r="C67" s="46">
        <v>24418.644600000011</v>
      </c>
      <c r="D67" s="47">
        <v>19897.928333333333</v>
      </c>
      <c r="E67" s="47">
        <v>4245.3588333333328</v>
      </c>
      <c r="F67" s="47">
        <v>275.3574333333454</v>
      </c>
    </row>
    <row r="68" spans="1:6" ht="13.75" customHeight="1" x14ac:dyDescent="0.3">
      <c r="A68" s="16">
        <f t="shared" si="1"/>
        <v>2020</v>
      </c>
      <c r="B68" s="43" t="s">
        <v>86</v>
      </c>
      <c r="C68" s="46">
        <v>21675.357920000002</v>
      </c>
      <c r="D68" s="47">
        <v>20483.136666666702</v>
      </c>
      <c r="E68" s="47">
        <v>1733.5841666666668</v>
      </c>
      <c r="F68" s="47">
        <v>-541.36291333336703</v>
      </c>
    </row>
    <row r="69" spans="1:6" ht="13.75" customHeight="1" x14ac:dyDescent="0.3">
      <c r="A69" s="16">
        <f t="shared" ref="A69:A100" si="2">YEAR(B69)</f>
        <v>2020</v>
      </c>
      <c r="B69" s="43" t="s">
        <v>87</v>
      </c>
      <c r="C69" s="46">
        <v>14591.118659999996</v>
      </c>
      <c r="D69" s="47">
        <v>12205.438333333334</v>
      </c>
      <c r="E69" s="47">
        <v>2310.4658333333336</v>
      </c>
      <c r="F69" s="47">
        <v>75.214493333329301</v>
      </c>
    </row>
    <row r="70" spans="1:6" ht="13.75" customHeight="1" x14ac:dyDescent="0.3">
      <c r="A70" s="16">
        <f t="shared" si="2"/>
        <v>2020</v>
      </c>
      <c r="B70" s="43" t="s">
        <v>88</v>
      </c>
      <c r="C70" s="46">
        <v>19955.458999999999</v>
      </c>
      <c r="D70" s="47">
        <v>15613.618333333332</v>
      </c>
      <c r="E70" s="47">
        <v>4041.7871666666661</v>
      </c>
      <c r="F70" s="47">
        <v>300.0535000000018</v>
      </c>
    </row>
    <row r="71" spans="1:6" ht="13.75" customHeight="1" x14ac:dyDescent="0.3">
      <c r="A71" s="16">
        <f t="shared" si="2"/>
        <v>2020</v>
      </c>
      <c r="B71" s="43" t="s">
        <v>89</v>
      </c>
      <c r="C71" s="46">
        <v>29545.529680000007</v>
      </c>
      <c r="D71" s="47">
        <v>24732.100833333297</v>
      </c>
      <c r="E71" s="47">
        <v>5530.3235000000004</v>
      </c>
      <c r="F71" s="47">
        <v>-716.89465333329281</v>
      </c>
    </row>
    <row r="72" spans="1:6" ht="13.75" customHeight="1" x14ac:dyDescent="0.3">
      <c r="A72" s="16">
        <f t="shared" si="2"/>
        <v>2020</v>
      </c>
      <c r="B72" s="43" t="s">
        <v>90</v>
      </c>
      <c r="C72" s="46">
        <v>15052.163719999999</v>
      </c>
      <c r="D72" s="47">
        <v>9861.6566666666658</v>
      </c>
      <c r="E72" s="47">
        <v>5069.4361666666673</v>
      </c>
      <c r="F72" s="47">
        <v>121.07088666666641</v>
      </c>
    </row>
    <row r="73" spans="1:6" ht="13.75" customHeight="1" x14ac:dyDescent="0.3">
      <c r="A73" s="16">
        <f t="shared" si="2"/>
        <v>2020</v>
      </c>
      <c r="B73" s="43" t="s">
        <v>91</v>
      </c>
      <c r="C73" s="46">
        <v>22199.709139999984</v>
      </c>
      <c r="D73" s="47">
        <v>19808.975833333334</v>
      </c>
      <c r="E73" s="47">
        <v>2291.8339999999998</v>
      </c>
      <c r="F73" s="47">
        <v>98.899306666651682</v>
      </c>
    </row>
    <row r="74" spans="1:6" ht="13.75" customHeight="1" x14ac:dyDescent="0.3">
      <c r="A74" s="16">
        <f t="shared" si="2"/>
        <v>2020</v>
      </c>
      <c r="B74" s="43" t="s">
        <v>92</v>
      </c>
      <c r="C74" s="46">
        <v>19673.84249000001</v>
      </c>
      <c r="D74" s="47">
        <v>18432.398333333298</v>
      </c>
      <c r="E74" s="47">
        <v>1912.9969999999998</v>
      </c>
      <c r="F74" s="47">
        <v>-671.55284333328746</v>
      </c>
    </row>
    <row r="75" spans="1:6" ht="13.75" customHeight="1" x14ac:dyDescent="0.3">
      <c r="A75" s="16">
        <f t="shared" si="2"/>
        <v>2020</v>
      </c>
      <c r="B75" s="43" t="s">
        <v>93</v>
      </c>
      <c r="C75" s="46">
        <v>20823.663620000003</v>
      </c>
      <c r="D75" s="47">
        <v>19125.008333333335</v>
      </c>
      <c r="E75" s="47">
        <v>1571.9513333333332</v>
      </c>
      <c r="F75" s="47">
        <v>126.70395333333363</v>
      </c>
    </row>
    <row r="76" spans="1:6" ht="13.75" customHeight="1" x14ac:dyDescent="0.3">
      <c r="A76" s="16">
        <f t="shared" si="2"/>
        <v>2020</v>
      </c>
      <c r="B76" s="52" t="s">
        <v>94</v>
      </c>
      <c r="C76" s="49">
        <v>31588.983369999976</v>
      </c>
      <c r="D76" s="51">
        <v>23902.959999999999</v>
      </c>
      <c r="E76" s="50">
        <v>2507.8453333333337</v>
      </c>
      <c r="F76" s="50">
        <v>5178.1780366666426</v>
      </c>
    </row>
    <row r="77" spans="1:6" ht="13.75" customHeight="1" x14ac:dyDescent="0.3">
      <c r="A77" s="16">
        <f t="shared" si="2"/>
        <v>2021</v>
      </c>
      <c r="B77" s="43">
        <v>44197</v>
      </c>
      <c r="C77" s="44">
        <v>23433.6168</v>
      </c>
      <c r="D77" s="45">
        <v>12249.9575</v>
      </c>
      <c r="E77" s="45">
        <v>11874.524666666666</v>
      </c>
      <c r="F77" s="45">
        <v>-690.86536666666871</v>
      </c>
    </row>
    <row r="78" spans="1:6" ht="13.75" customHeight="1" x14ac:dyDescent="0.3">
      <c r="A78" s="16">
        <f t="shared" si="2"/>
        <v>2021</v>
      </c>
      <c r="B78" s="43" t="s">
        <v>95</v>
      </c>
      <c r="C78" s="46">
        <v>28108.087769999998</v>
      </c>
      <c r="D78" s="47">
        <v>15508.371666666668</v>
      </c>
      <c r="E78" s="47">
        <v>12483.333000000001</v>
      </c>
      <c r="F78" s="47">
        <v>116.38310333332993</v>
      </c>
    </row>
    <row r="79" spans="1:6" ht="13.75" customHeight="1" x14ac:dyDescent="0.3">
      <c r="A79" s="16">
        <f t="shared" si="2"/>
        <v>2021</v>
      </c>
      <c r="B79" s="43" t="s">
        <v>96</v>
      </c>
      <c r="C79" s="46">
        <v>24222.089970000005</v>
      </c>
      <c r="D79" s="47">
        <v>19066.365000000002</v>
      </c>
      <c r="E79" s="47">
        <v>4723.9883333333337</v>
      </c>
      <c r="F79" s="47">
        <v>431.73663666666835</v>
      </c>
    </row>
    <row r="80" spans="1:6" ht="13.75" customHeight="1" x14ac:dyDescent="0.3">
      <c r="A80" s="16">
        <f t="shared" si="2"/>
        <v>2021</v>
      </c>
      <c r="B80" s="43" t="s">
        <v>97</v>
      </c>
      <c r="C80" s="46">
        <v>22260.178749999999</v>
      </c>
      <c r="D80" s="47">
        <v>18508.839166666701</v>
      </c>
      <c r="E80" s="47">
        <v>4398.2415000000001</v>
      </c>
      <c r="F80" s="47">
        <v>-646.90191666670216</v>
      </c>
    </row>
    <row r="81" spans="1:6" ht="13.75" customHeight="1" x14ac:dyDescent="0.3">
      <c r="A81" s="16">
        <f t="shared" si="2"/>
        <v>2021</v>
      </c>
      <c r="B81" s="43" t="s">
        <v>98</v>
      </c>
      <c r="C81" s="46">
        <v>26870.945989999993</v>
      </c>
      <c r="D81" s="47">
        <v>20992.038333333338</v>
      </c>
      <c r="E81" s="47">
        <v>5626.5694999999996</v>
      </c>
      <c r="F81" s="47">
        <v>252.3381566666576</v>
      </c>
    </row>
    <row r="82" spans="1:6" ht="13.75" customHeight="1" x14ac:dyDescent="0.3">
      <c r="A82" s="16">
        <f t="shared" si="2"/>
        <v>2021</v>
      </c>
      <c r="B82" s="43" t="s">
        <v>99</v>
      </c>
      <c r="C82" s="46">
        <v>27262.331599999994</v>
      </c>
      <c r="D82" s="47">
        <v>20821.033333333336</v>
      </c>
      <c r="E82" s="47">
        <v>6131.0488333333342</v>
      </c>
      <c r="F82" s="47">
        <v>310.2494333333234</v>
      </c>
    </row>
    <row r="83" spans="1:6" ht="13.75" customHeight="1" x14ac:dyDescent="0.3">
      <c r="A83" s="16">
        <f t="shared" si="2"/>
        <v>2021</v>
      </c>
      <c r="B83" s="43" t="s">
        <v>100</v>
      </c>
      <c r="C83" s="46">
        <v>24508.640500000001</v>
      </c>
      <c r="D83" s="47">
        <v>18413.8</v>
      </c>
      <c r="E83" s="47">
        <v>7103.046166666667</v>
      </c>
      <c r="F83" s="47">
        <v>-1008.2056666666649</v>
      </c>
    </row>
    <row r="84" spans="1:6" ht="13.75" customHeight="1" x14ac:dyDescent="0.3">
      <c r="A84" s="16">
        <f t="shared" si="2"/>
        <v>2021</v>
      </c>
      <c r="B84" s="43" t="s">
        <v>101</v>
      </c>
      <c r="C84" s="46">
        <v>27282.830300000012</v>
      </c>
      <c r="D84" s="47">
        <v>20258.695833333335</v>
      </c>
      <c r="E84" s="47">
        <v>6804.8371666666662</v>
      </c>
      <c r="F84" s="47">
        <v>219.29730000000927</v>
      </c>
    </row>
    <row r="85" spans="1:6" ht="13.75" customHeight="1" x14ac:dyDescent="0.3">
      <c r="A85" s="16">
        <f t="shared" si="2"/>
        <v>2021</v>
      </c>
      <c r="B85" s="43" t="s">
        <v>102</v>
      </c>
      <c r="C85" s="46">
        <v>23591.322300000011</v>
      </c>
      <c r="D85" s="47">
        <v>18932.887500000001</v>
      </c>
      <c r="E85" s="47">
        <v>4399.876666666667</v>
      </c>
      <c r="F85" s="47">
        <v>258.55813333334299</v>
      </c>
    </row>
    <row r="86" spans="1:6" ht="13.75" customHeight="1" x14ac:dyDescent="0.3">
      <c r="A86" s="16">
        <f t="shared" si="2"/>
        <v>2021</v>
      </c>
      <c r="B86" s="43" t="s">
        <v>103</v>
      </c>
      <c r="C86" s="46">
        <v>21525.89679999998</v>
      </c>
      <c r="D86" s="47">
        <v>18062.994999999999</v>
      </c>
      <c r="E86" s="47">
        <v>3728.1554999999998</v>
      </c>
      <c r="F86" s="47">
        <v>-265.25370000001931</v>
      </c>
    </row>
    <row r="87" spans="1:6" ht="13.75" customHeight="1" x14ac:dyDescent="0.3">
      <c r="A87" s="16">
        <f t="shared" si="2"/>
        <v>2021</v>
      </c>
      <c r="B87" s="43" t="s">
        <v>104</v>
      </c>
      <c r="C87" s="46">
        <v>22434.372400000007</v>
      </c>
      <c r="D87" s="47">
        <v>20244.291666666701</v>
      </c>
      <c r="E87" s="47">
        <v>3017.3890000000001</v>
      </c>
      <c r="F87" s="47">
        <v>-827.30826666669236</v>
      </c>
    </row>
    <row r="88" spans="1:6" ht="13.75" customHeight="1" x14ac:dyDescent="0.3">
      <c r="A88" s="16">
        <f t="shared" si="2"/>
        <v>2021</v>
      </c>
      <c r="B88" s="52" t="s">
        <v>105</v>
      </c>
      <c r="C88" s="49">
        <v>33974.556300000011</v>
      </c>
      <c r="D88" s="51">
        <v>25181.4083333333</v>
      </c>
      <c r="E88" s="50">
        <v>3718.5565000000001</v>
      </c>
      <c r="F88" s="50">
        <v>5074.5914666667122</v>
      </c>
    </row>
    <row r="89" spans="1:6" ht="13.75" customHeight="1" x14ac:dyDescent="0.3">
      <c r="A89" s="16">
        <f t="shared" si="2"/>
        <v>2022</v>
      </c>
      <c r="B89" s="43">
        <v>44562</v>
      </c>
      <c r="C89" s="44">
        <v>25543.887719999999</v>
      </c>
      <c r="D89" s="45">
        <v>12625.382</v>
      </c>
      <c r="E89" s="45">
        <v>13931.244000000001</v>
      </c>
      <c r="F89" s="45">
        <v>-1012.7382800000014</v>
      </c>
    </row>
    <row r="90" spans="1:6" ht="13.75" customHeight="1" x14ac:dyDescent="0.3">
      <c r="A90" s="16">
        <f t="shared" si="2"/>
        <v>2022</v>
      </c>
      <c r="B90" s="43">
        <v>44593</v>
      </c>
      <c r="C90" s="46">
        <v>27004.776860000005</v>
      </c>
      <c r="D90" s="47">
        <v>16019.536</v>
      </c>
      <c r="E90" s="47">
        <v>10588.773999999999</v>
      </c>
      <c r="F90" s="47">
        <v>396.46686000000773</v>
      </c>
    </row>
    <row r="91" spans="1:6" ht="13.75" customHeight="1" x14ac:dyDescent="0.3">
      <c r="A91" s="16">
        <f t="shared" si="2"/>
        <v>2022</v>
      </c>
      <c r="B91" s="43">
        <v>44621</v>
      </c>
      <c r="C91" s="46">
        <v>26826.427789999983</v>
      </c>
      <c r="D91" s="47">
        <v>20009.243333333299</v>
      </c>
      <c r="E91" s="47">
        <v>6420.75133333333</v>
      </c>
      <c r="F91" s="47">
        <v>396.43312333335416</v>
      </c>
    </row>
    <row r="92" spans="1:6" ht="13.75" customHeight="1" x14ac:dyDescent="0.3">
      <c r="A92" s="16">
        <f t="shared" si="2"/>
        <v>2022</v>
      </c>
      <c r="B92" s="43">
        <v>44652</v>
      </c>
      <c r="C92" s="46">
        <v>30403.86985000001</v>
      </c>
      <c r="D92" s="47">
        <v>25681.978999999999</v>
      </c>
      <c r="E92" s="47">
        <v>5701.7950000000001</v>
      </c>
      <c r="F92" s="47">
        <v>-979.90414999998757</v>
      </c>
    </row>
    <row r="93" spans="1:6" ht="13.75" customHeight="1" x14ac:dyDescent="0.3">
      <c r="A93" s="16">
        <f t="shared" si="2"/>
        <v>2022</v>
      </c>
      <c r="B93" s="43">
        <v>44682</v>
      </c>
      <c r="C93" s="46">
        <v>23210.056509999991</v>
      </c>
      <c r="D93" s="47">
        <v>16300.8258333333</v>
      </c>
      <c r="E93" s="47">
        <v>6668.7936666666701</v>
      </c>
      <c r="F93" s="47">
        <v>240.43701000001965</v>
      </c>
    </row>
    <row r="94" spans="1:6" ht="13.75" customHeight="1" x14ac:dyDescent="0.3">
      <c r="A94" s="16">
        <f t="shared" si="2"/>
        <v>2022</v>
      </c>
      <c r="B94" s="43">
        <v>44713</v>
      </c>
      <c r="C94" s="46">
        <v>27632.669400000006</v>
      </c>
      <c r="D94" s="47">
        <v>20556.420833333297</v>
      </c>
      <c r="E94" s="47">
        <v>6905.2438333333303</v>
      </c>
      <c r="F94" s="47">
        <v>171.00473333337868</v>
      </c>
    </row>
    <row r="95" spans="1:6" ht="13.75" customHeight="1" x14ac:dyDescent="0.3">
      <c r="A95" s="16">
        <f t="shared" si="2"/>
        <v>2022</v>
      </c>
      <c r="B95" s="43">
        <v>44743</v>
      </c>
      <c r="C95" s="46">
        <v>27514.967759999992</v>
      </c>
      <c r="D95" s="47">
        <v>20567.0275</v>
      </c>
      <c r="E95" s="47">
        <v>8267.9801666666699</v>
      </c>
      <c r="F95" s="47">
        <v>-1320.0399066666796</v>
      </c>
    </row>
    <row r="96" spans="1:6" ht="13.75" customHeight="1" x14ac:dyDescent="0.3">
      <c r="A96" s="16">
        <f t="shared" si="2"/>
        <v>2022</v>
      </c>
      <c r="B96" s="43">
        <v>44774</v>
      </c>
      <c r="C96" s="46">
        <v>29517.187540000021</v>
      </c>
      <c r="D96" s="47">
        <v>21117.800833333298</v>
      </c>
      <c r="E96" s="47">
        <v>8250.3446666666696</v>
      </c>
      <c r="F96" s="47">
        <v>149.0420400000512</v>
      </c>
    </row>
    <row r="97" spans="1:7" ht="13.75" customHeight="1" x14ac:dyDescent="0.3">
      <c r="A97" s="16">
        <f t="shared" si="2"/>
        <v>2022</v>
      </c>
      <c r="B97" s="43">
        <v>44805</v>
      </c>
      <c r="C97" s="46">
        <v>27454.561209999978</v>
      </c>
      <c r="D97" s="47">
        <v>21959.198</v>
      </c>
      <c r="E97" s="47">
        <v>5149.3059999999996</v>
      </c>
      <c r="F97" s="47">
        <v>346.0572099999772</v>
      </c>
    </row>
    <row r="98" spans="1:7" ht="13.75" customHeight="1" x14ac:dyDescent="0.3">
      <c r="A98" s="16">
        <f t="shared" si="2"/>
        <v>2022</v>
      </c>
      <c r="B98" s="43">
        <v>44835</v>
      </c>
      <c r="C98" s="46">
        <v>21699.674689999996</v>
      </c>
      <c r="D98" s="47">
        <v>18309.9983333333</v>
      </c>
      <c r="E98" s="47">
        <v>4923.7084999999997</v>
      </c>
      <c r="F98" s="47">
        <v>-1534.0321433333047</v>
      </c>
    </row>
    <row r="99" spans="1:7" ht="13.75" customHeight="1" x14ac:dyDescent="0.3">
      <c r="A99" s="16">
        <f t="shared" si="2"/>
        <v>2022</v>
      </c>
      <c r="B99" s="43">
        <v>44866</v>
      </c>
      <c r="C99" s="46">
        <v>22622.328400000035</v>
      </c>
      <c r="D99" s="47">
        <v>18597.523333333298</v>
      </c>
      <c r="E99" s="47">
        <v>3909.0183333333302</v>
      </c>
      <c r="F99" s="47">
        <v>115.78673333340703</v>
      </c>
    </row>
    <row r="100" spans="1:7" ht="16" customHeight="1" x14ac:dyDescent="0.3">
      <c r="A100" s="16">
        <f t="shared" si="2"/>
        <v>2022</v>
      </c>
      <c r="B100" s="52">
        <v>44896</v>
      </c>
      <c r="C100" s="49">
        <v>28763.356269999982</v>
      </c>
      <c r="D100" s="51">
        <v>19933.105</v>
      </c>
      <c r="E100" s="50">
        <v>6511.6098333333302</v>
      </c>
      <c r="F100" s="50">
        <v>2318.6414366666504</v>
      </c>
    </row>
    <row r="101" spans="1:7" ht="13.75" customHeight="1" x14ac:dyDescent="0.3">
      <c r="A101" s="16">
        <f t="shared" ref="A101:A132" si="3">YEAR(B101)</f>
        <v>2023</v>
      </c>
      <c r="B101" s="43">
        <v>44927</v>
      </c>
      <c r="C101" s="44">
        <v>33911.116369999996</v>
      </c>
      <c r="D101" s="45">
        <v>19498.465</v>
      </c>
      <c r="E101" s="45">
        <v>15276.227000000001</v>
      </c>
      <c r="F101" s="45">
        <v>-863.57563000000664</v>
      </c>
      <c r="G101" s="9"/>
    </row>
    <row r="102" spans="1:7" ht="13.75" customHeight="1" x14ac:dyDescent="0.3">
      <c r="A102" s="16">
        <f t="shared" si="3"/>
        <v>2023</v>
      </c>
      <c r="B102" s="43">
        <v>44958</v>
      </c>
      <c r="C102" s="46">
        <v>30421.409130000004</v>
      </c>
      <c r="D102" s="47">
        <v>18690.405999999999</v>
      </c>
      <c r="E102" s="47">
        <v>11441.823</v>
      </c>
      <c r="F102" s="47">
        <v>289.18013000000428</v>
      </c>
      <c r="G102" s="9"/>
    </row>
    <row r="103" spans="1:7" ht="13.75" customHeight="1" x14ac:dyDescent="0.3">
      <c r="A103" s="16">
        <f t="shared" si="3"/>
        <v>2023</v>
      </c>
      <c r="B103" s="43">
        <v>44986</v>
      </c>
      <c r="C103" s="46">
        <v>35644.804069999991</v>
      </c>
      <c r="D103" s="47">
        <v>26914.607499999998</v>
      </c>
      <c r="E103" s="47">
        <v>7931.3848333333299</v>
      </c>
      <c r="F103" s="47">
        <v>798.81173666666291</v>
      </c>
      <c r="G103" s="9"/>
    </row>
    <row r="104" spans="1:7" ht="13.75" customHeight="1" x14ac:dyDescent="0.3">
      <c r="A104" s="16">
        <f t="shared" si="3"/>
        <v>2023</v>
      </c>
      <c r="B104" s="43">
        <v>45017</v>
      </c>
      <c r="C104" s="46">
        <v>21946.909230000005</v>
      </c>
      <c r="D104" s="47">
        <v>15475.855</v>
      </c>
      <c r="E104" s="47">
        <v>7333.5113333333302</v>
      </c>
      <c r="F104" s="47">
        <v>-862.45710333332681</v>
      </c>
      <c r="G104" s="9"/>
    </row>
    <row r="105" spans="1:7" ht="13.75" customHeight="1" x14ac:dyDescent="0.3">
      <c r="A105" s="16">
        <f t="shared" si="3"/>
        <v>2023</v>
      </c>
      <c r="B105" s="43">
        <v>45047</v>
      </c>
      <c r="C105" s="46">
        <v>29858.177100000008</v>
      </c>
      <c r="D105" s="47">
        <v>20804.373329999999</v>
      </c>
      <c r="E105" s="47">
        <v>8851.4996699999992</v>
      </c>
      <c r="F105" s="47">
        <v>202.30410000000848</v>
      </c>
      <c r="G105" s="9"/>
    </row>
    <row r="106" spans="1:7" ht="13.75" customHeight="1" x14ac:dyDescent="0.3">
      <c r="A106" s="16">
        <f t="shared" si="3"/>
        <v>2023</v>
      </c>
      <c r="B106" s="43">
        <v>45078</v>
      </c>
      <c r="C106" s="46">
        <v>30698</v>
      </c>
      <c r="D106" s="47">
        <v>20102</v>
      </c>
      <c r="E106" s="47">
        <v>8870</v>
      </c>
      <c r="F106" s="47">
        <v>1726</v>
      </c>
      <c r="G106" s="9"/>
    </row>
    <row r="107" spans="1:7" ht="13.75" customHeight="1" x14ac:dyDescent="0.3">
      <c r="A107" s="16">
        <f t="shared" si="3"/>
        <v>2023</v>
      </c>
      <c r="B107" s="43">
        <v>45108</v>
      </c>
      <c r="C107" s="46">
        <v>30029.908699999989</v>
      </c>
      <c r="D107" s="47">
        <v>21457.525000000001</v>
      </c>
      <c r="E107" s="47">
        <v>11430.8066666667</v>
      </c>
      <c r="F107" s="47">
        <v>-2858.4229666667125</v>
      </c>
      <c r="G107" s="9"/>
    </row>
    <row r="108" spans="1:7" ht="13.75" customHeight="1" x14ac:dyDescent="0.3">
      <c r="A108" s="16">
        <f t="shared" si="3"/>
        <v>2023</v>
      </c>
      <c r="B108" s="43">
        <v>45139</v>
      </c>
      <c r="C108" s="46">
        <v>34403.285710000011</v>
      </c>
      <c r="D108" s="47">
        <v>24045.6816666667</v>
      </c>
      <c r="E108" s="47">
        <v>10213.377333333301</v>
      </c>
      <c r="F108" s="47">
        <v>144.22671000000992</v>
      </c>
      <c r="G108" s="9"/>
    </row>
    <row r="109" spans="1:7" ht="13.75" customHeight="1" x14ac:dyDescent="0.3">
      <c r="A109" s="16">
        <f t="shared" si="3"/>
        <v>2023</v>
      </c>
      <c r="B109" s="43">
        <v>45170</v>
      </c>
      <c r="C109" s="46">
        <v>22355.41923</v>
      </c>
      <c r="D109" s="47">
        <v>15201.266666666699</v>
      </c>
      <c r="E109" s="47">
        <v>7061.7934999999998</v>
      </c>
      <c r="F109" s="47">
        <v>92.359063333300583</v>
      </c>
      <c r="G109" s="9"/>
    </row>
    <row r="110" spans="1:7" ht="13.75" customHeight="1" x14ac:dyDescent="0.3">
      <c r="A110" s="16">
        <f t="shared" si="3"/>
        <v>2023</v>
      </c>
      <c r="B110" s="43">
        <v>45200</v>
      </c>
      <c r="C110" s="46">
        <v>29534.34852</v>
      </c>
      <c r="D110" s="47">
        <v>20955.412499999999</v>
      </c>
      <c r="E110" s="47">
        <v>6645.7628333333296</v>
      </c>
      <c r="F110" s="47">
        <f>+C110-D110-E110</f>
        <v>1933.1731866666714</v>
      </c>
    </row>
    <row r="111" spans="1:7" ht="13.75" customHeight="1" x14ac:dyDescent="0.3">
      <c r="A111" s="16">
        <f t="shared" si="3"/>
        <v>2023</v>
      </c>
      <c r="B111" s="43">
        <v>45231</v>
      </c>
      <c r="C111" s="46">
        <v>27803</v>
      </c>
      <c r="D111" s="47">
        <v>20958</v>
      </c>
      <c r="E111" s="47">
        <v>5418</v>
      </c>
      <c r="F111" s="47">
        <f>+C111-D111-E111</f>
        <v>1427</v>
      </c>
    </row>
    <row r="112" spans="1:7" ht="13.75" customHeight="1" x14ac:dyDescent="0.3">
      <c r="A112" s="16">
        <f t="shared" si="3"/>
        <v>2023</v>
      </c>
      <c r="B112" s="48">
        <v>45261</v>
      </c>
      <c r="C112" s="49">
        <v>30810.36719999999</v>
      </c>
      <c r="D112" s="54">
        <v>23126.69167</v>
      </c>
      <c r="E112" s="54">
        <v>7345.0834999999997</v>
      </c>
      <c r="F112" s="54">
        <v>338.59202999998888</v>
      </c>
    </row>
    <row r="113" spans="2:7" ht="13.75" customHeight="1" x14ac:dyDescent="0.3">
      <c r="B113" s="43">
        <v>45292</v>
      </c>
      <c r="C113" s="44">
        <v>32457.000949999998</v>
      </c>
      <c r="D113" s="45">
        <v>17848.603999999999</v>
      </c>
      <c r="E113" s="45">
        <v>15731.518</v>
      </c>
      <c r="F113" s="45">
        <v>-1123.1210500000052</v>
      </c>
    </row>
    <row r="114" spans="2:7" ht="13.75" customHeight="1" x14ac:dyDescent="0.3">
      <c r="B114" s="43">
        <v>45323</v>
      </c>
      <c r="C114" s="46">
        <v>26596.017290000003</v>
      </c>
      <c r="D114" s="47">
        <v>14642.478999999999</v>
      </c>
      <c r="E114" s="47">
        <v>11457.445</v>
      </c>
      <c r="F114" s="47">
        <v>496.09329000000434</v>
      </c>
    </row>
    <row r="115" spans="2:7" ht="13.75" customHeight="1" x14ac:dyDescent="0.3">
      <c r="B115" s="43">
        <v>45352</v>
      </c>
      <c r="C115" s="46">
        <v>34434.788319999985</v>
      </c>
      <c r="D115" s="47">
        <v>25978.032999999999</v>
      </c>
      <c r="E115" s="47">
        <v>7955.45</v>
      </c>
      <c r="F115" s="47">
        <v>501.30531999998493</v>
      </c>
    </row>
    <row r="116" spans="2:7" ht="13.75" customHeight="1" x14ac:dyDescent="0.3">
      <c r="B116" s="43">
        <v>45383</v>
      </c>
      <c r="C116" s="46">
        <v>26961.327720000012</v>
      </c>
      <c r="D116" s="47">
        <v>19298.062999999998</v>
      </c>
      <c r="E116" s="47">
        <v>8752.7049999999999</v>
      </c>
      <c r="F116" s="47">
        <v>-1089.4402799999843</v>
      </c>
    </row>
    <row r="117" spans="2:7" ht="13.75" customHeight="1" x14ac:dyDescent="0.3">
      <c r="B117" s="43">
        <v>45413</v>
      </c>
      <c r="C117" s="46">
        <v>34390.244129999992</v>
      </c>
      <c r="D117" s="47">
        <v>25596.66</v>
      </c>
      <c r="E117" s="47">
        <v>8622.5959999999995</v>
      </c>
      <c r="F117" s="47">
        <v>170.98812999999063</v>
      </c>
    </row>
    <row r="118" spans="2:7" ht="13.75" customHeight="1" x14ac:dyDescent="0.3">
      <c r="B118" s="43">
        <v>45444</v>
      </c>
      <c r="C118" s="46">
        <v>28786.683580000012</v>
      </c>
      <c r="D118" s="47">
        <v>20140.922999999999</v>
      </c>
      <c r="E118" s="47">
        <v>8503.75</v>
      </c>
      <c r="F118" s="47">
        <v>142.01058000001285</v>
      </c>
    </row>
    <row r="119" spans="2:7" ht="13.75" customHeight="1" x14ac:dyDescent="0.3">
      <c r="B119" s="43">
        <v>45474</v>
      </c>
      <c r="C119" s="46">
        <v>33292.42371000001</v>
      </c>
      <c r="D119" s="47">
        <v>22520.824000000001</v>
      </c>
      <c r="E119" s="47">
        <v>12230.531000000001</v>
      </c>
      <c r="F119" s="47">
        <v>-1458.9312899999932</v>
      </c>
    </row>
    <row r="120" spans="2:7" ht="13.75" customHeight="1" x14ac:dyDescent="0.3">
      <c r="B120" s="43">
        <v>45505</v>
      </c>
      <c r="C120" s="46">
        <v>29690.999069999994</v>
      </c>
      <c r="D120" s="47">
        <v>19895.047999999999</v>
      </c>
      <c r="E120" s="47">
        <v>9705.8870000000006</v>
      </c>
      <c r="F120" s="47">
        <v>90.064069999996718</v>
      </c>
    </row>
    <row r="121" spans="2:7" ht="13.75" customHeight="1" x14ac:dyDescent="0.3">
      <c r="B121" s="43">
        <v>45536</v>
      </c>
      <c r="C121" s="46">
        <v>27595.946619999973</v>
      </c>
      <c r="D121" s="47">
        <v>20255.853999999999</v>
      </c>
      <c r="E121" s="47">
        <v>6867.4610000000002</v>
      </c>
      <c r="F121" s="47">
        <v>472.63161999997465</v>
      </c>
    </row>
    <row r="122" spans="2:7" ht="13.75" customHeight="1" x14ac:dyDescent="0.3">
      <c r="B122" s="43">
        <v>45566</v>
      </c>
      <c r="C122" s="46">
        <v>30271.025910000026</v>
      </c>
      <c r="D122" s="47">
        <v>25163.543000000001</v>
      </c>
      <c r="E122" s="47">
        <v>6826.424</v>
      </c>
      <c r="F122" s="47">
        <v>-1718.9410899999748</v>
      </c>
    </row>
    <row r="123" spans="2:7" ht="13.75" customHeight="1" x14ac:dyDescent="0.3">
      <c r="B123" s="43">
        <v>45597</v>
      </c>
      <c r="C123" s="46">
        <v>24114.245969999967</v>
      </c>
      <c r="D123" s="47">
        <v>18204.294000000002</v>
      </c>
      <c r="E123" s="47">
        <v>5358.6769999999997</v>
      </c>
      <c r="F123" s="47">
        <v>551.27496999996583</v>
      </c>
    </row>
    <row r="124" spans="2:7" ht="13.75" customHeight="1" x14ac:dyDescent="0.3">
      <c r="B124" s="43">
        <v>45627</v>
      </c>
      <c r="C124" s="49">
        <v>31902.662430000008</v>
      </c>
      <c r="D124" s="54">
        <v>20852.339</v>
      </c>
      <c r="E124" s="54">
        <v>10110.630999999999</v>
      </c>
      <c r="F124" s="54">
        <v>939.69243000000642</v>
      </c>
    </row>
    <row r="125" spans="2:7" ht="13.75" customHeight="1" x14ac:dyDescent="0.3">
      <c r="B125" s="55">
        <v>45658</v>
      </c>
      <c r="C125" s="56">
        <v>37168.473030000001</v>
      </c>
      <c r="D125" s="45">
        <v>21159.425999999999</v>
      </c>
      <c r="E125" s="45">
        <v>16598.481</v>
      </c>
      <c r="F125" s="45">
        <v>-589.43396999999823</v>
      </c>
      <c r="G125" s="9"/>
    </row>
    <row r="126" spans="2:7" ht="13.75" customHeight="1" x14ac:dyDescent="0.3">
      <c r="B126" s="57">
        <v>45689</v>
      </c>
      <c r="C126" s="58">
        <v>28739.135939999996</v>
      </c>
      <c r="D126" s="47">
        <v>15627.777</v>
      </c>
      <c r="E126" s="47">
        <v>13885.303</v>
      </c>
      <c r="F126" s="47">
        <v>-773.94406000000527</v>
      </c>
    </row>
    <row r="127" spans="2:7" ht="13.75" customHeight="1" x14ac:dyDescent="0.3">
      <c r="B127" s="57">
        <v>45717</v>
      </c>
      <c r="C127" s="58">
        <v>32413.436000000016</v>
      </c>
      <c r="D127" s="47">
        <v>21985.550999999999</v>
      </c>
      <c r="E127" s="47">
        <v>9555.1110000000008</v>
      </c>
      <c r="F127" s="47">
        <v>872.7740000000158</v>
      </c>
    </row>
    <row r="128" spans="2:7" ht="13.75" customHeight="1" x14ac:dyDescent="0.3">
      <c r="B128" s="57">
        <v>45748</v>
      </c>
      <c r="C128" s="58">
        <v>31227.36097999999</v>
      </c>
      <c r="D128" s="47">
        <v>23067.831999999999</v>
      </c>
      <c r="E128" s="47">
        <v>9644.6129999999994</v>
      </c>
      <c r="F128" s="47">
        <v>-1485.0840200000093</v>
      </c>
    </row>
    <row r="129" spans="2:9" ht="13.75" customHeight="1" x14ac:dyDescent="0.3">
      <c r="B129" s="57">
        <v>45778</v>
      </c>
      <c r="C129" s="58">
        <v>31464.508950000003</v>
      </c>
      <c r="D129" s="47">
        <v>21558.316999999999</v>
      </c>
      <c r="E129" s="47">
        <v>9627.9330000000009</v>
      </c>
      <c r="F129" s="47">
        <v>278.2589500000031</v>
      </c>
      <c r="I129" s="9"/>
    </row>
    <row r="130" spans="2:9" ht="13.75" customHeight="1" x14ac:dyDescent="0.3">
      <c r="B130" s="57">
        <v>45809</v>
      </c>
      <c r="C130" s="58">
        <v>32828.788249999998</v>
      </c>
      <c r="D130" s="47">
        <v>21268.655999999999</v>
      </c>
      <c r="E130" s="47">
        <v>11147.841</v>
      </c>
      <c r="F130" s="47">
        <v>412.2912499999984</v>
      </c>
    </row>
    <row r="131" spans="2:9" ht="13.75" customHeight="1" x14ac:dyDescent="0.3">
      <c r="B131" s="57">
        <v>45839</v>
      </c>
      <c r="C131" s="58">
        <v>41071.977129999992</v>
      </c>
      <c r="D131" s="47">
        <v>30938.134999999998</v>
      </c>
      <c r="E131" s="47">
        <v>12602.156999999999</v>
      </c>
      <c r="F131" s="47">
        <v>-2468.3148700000093</v>
      </c>
    </row>
    <row r="132" spans="2:9" ht="13.75" customHeight="1" x14ac:dyDescent="0.3">
      <c r="B132" s="57">
        <v>45870</v>
      </c>
      <c r="C132" s="58">
        <v>37592.070549999982</v>
      </c>
      <c r="D132" s="47">
        <v>25961.362000000001</v>
      </c>
      <c r="E132" s="47">
        <v>11432.091</v>
      </c>
      <c r="F132" s="47">
        <v>198.61754999998084</v>
      </c>
    </row>
    <row r="133" spans="2:9" ht="13.75" customHeight="1" x14ac:dyDescent="0.3">
      <c r="B133" s="57">
        <v>45901</v>
      </c>
      <c r="C133" s="58"/>
      <c r="D133" s="47"/>
      <c r="E133" s="47"/>
      <c r="F133" s="47"/>
    </row>
    <row r="134" spans="2:9" ht="13.75" customHeight="1" x14ac:dyDescent="0.3">
      <c r="B134" s="57">
        <v>45931</v>
      </c>
      <c r="C134" s="58"/>
      <c r="D134" s="47"/>
      <c r="E134" s="47"/>
      <c r="F134" s="47"/>
    </row>
    <row r="135" spans="2:9" ht="13.75" customHeight="1" x14ac:dyDescent="0.3">
      <c r="B135" s="57">
        <v>45962</v>
      </c>
      <c r="C135" s="58"/>
      <c r="D135" s="47"/>
      <c r="E135" s="47"/>
      <c r="F135" s="47"/>
    </row>
    <row r="136" spans="2:9" ht="13.75" customHeight="1" x14ac:dyDescent="0.3">
      <c r="B136" s="59">
        <v>45992</v>
      </c>
      <c r="C136" s="60"/>
      <c r="D136" s="54"/>
      <c r="E136" s="54"/>
      <c r="F136" s="54"/>
    </row>
    <row r="138" spans="2:9" ht="13.75" customHeight="1" x14ac:dyDescent="0.3">
      <c r="B138" s="61" t="s">
        <v>106</v>
      </c>
    </row>
    <row r="139" spans="2:9" ht="13.75" customHeight="1" x14ac:dyDescent="0.3">
      <c r="B139" s="62" t="s">
        <v>107</v>
      </c>
    </row>
  </sheetData>
  <mergeCells count="6">
    <mergeCell ref="B2:B4"/>
    <mergeCell ref="C2:C4"/>
    <mergeCell ref="D2:F2"/>
    <mergeCell ref="D3:D4"/>
    <mergeCell ref="E3:E4"/>
    <mergeCell ref="F3:F4"/>
  </mergeCells>
  <pageMargins left="0.7" right="0.7" top="0.75" bottom="0.75" header="0.3" footer="0.3"/>
  <pageSetup paperSize="9" orientation="portrait" horizontalDpi="90" verticalDpi="9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49BF-EDB4-4431-A3DC-E11FF7F6A696}">
  <dimension ref="A1:N76"/>
  <sheetViews>
    <sheetView showGridLines="0" zoomScale="85" workbookViewId="0">
      <pane ySplit="2" topLeftCell="A60" activePane="bottomLeft" state="frozen"/>
      <selection pane="bottomLeft" sqref="A1:G1"/>
    </sheetView>
  </sheetViews>
  <sheetFormatPr defaultColWidth="9" defaultRowHeight="16.5" customHeight="1" x14ac:dyDescent="0.35"/>
  <cols>
    <col min="1" max="1" width="12.75" style="64" bestFit="1" customWidth="1"/>
    <col min="2" max="6" width="11.4140625" style="65" customWidth="1"/>
    <col min="7" max="7" width="11.9140625" style="65" bestFit="1" customWidth="1"/>
    <col min="8" max="9" width="9" style="63"/>
    <col min="10" max="10" width="9.9140625" style="63" bestFit="1" customWidth="1"/>
    <col min="11" max="11" width="8.9140625" style="63" customWidth="1"/>
    <col min="12" max="12" width="10.4140625" style="63" customWidth="1"/>
    <col min="13" max="13" width="9" style="63"/>
    <col min="14" max="14" width="14.4140625" style="63" bestFit="1" customWidth="1"/>
    <col min="15" max="16384" width="9" style="63"/>
  </cols>
  <sheetData>
    <row r="1" spans="1:14" s="66" customFormat="1" ht="13.75" customHeight="1" x14ac:dyDescent="0.3">
      <c r="A1" s="67" t="s">
        <v>108</v>
      </c>
      <c r="B1" s="68"/>
      <c r="C1" s="68"/>
      <c r="D1" s="68"/>
      <c r="E1" s="68"/>
      <c r="F1" s="68"/>
      <c r="G1" s="68"/>
    </row>
    <row r="2" spans="1:14" s="69" customFormat="1" ht="46.5" customHeight="1" x14ac:dyDescent="0.35">
      <c r="A2" s="70"/>
      <c r="B2" s="71" t="s">
        <v>109</v>
      </c>
      <c r="C2" s="71" t="s">
        <v>110</v>
      </c>
      <c r="D2" s="71" t="s">
        <v>111</v>
      </c>
      <c r="E2" s="71" t="s">
        <v>112</v>
      </c>
      <c r="F2" s="71" t="s">
        <v>113</v>
      </c>
      <c r="G2" s="71" t="s">
        <v>114</v>
      </c>
    </row>
    <row r="3" spans="1:14" s="69" customFormat="1" ht="16.5" customHeight="1" x14ac:dyDescent="0.35">
      <c r="A3" s="72">
        <v>43831</v>
      </c>
      <c r="B3" s="73">
        <v>3361020.02</v>
      </c>
      <c r="C3" s="73">
        <v>8361744.1800000016</v>
      </c>
      <c r="D3" s="73">
        <v>0</v>
      </c>
      <c r="E3" s="73">
        <v>212889.84000000003</v>
      </c>
      <c r="F3" s="73">
        <f t="shared" ref="F3:F48" si="0">G3-SUM(B3:E3)</f>
        <v>929914.99999999814</v>
      </c>
      <c r="G3" s="73">
        <v>12865569.039999999</v>
      </c>
      <c r="I3" s="74"/>
    </row>
    <row r="4" spans="1:14" s="69" customFormat="1" ht="16.5" customHeight="1" x14ac:dyDescent="0.35">
      <c r="A4" s="72">
        <v>43862</v>
      </c>
      <c r="B4" s="73">
        <v>3596216.52</v>
      </c>
      <c r="C4" s="73">
        <v>8876870.4600000009</v>
      </c>
      <c r="D4" s="73">
        <v>100000</v>
      </c>
      <c r="E4" s="73">
        <v>774551.16</v>
      </c>
      <c r="F4" s="73">
        <f t="shared" si="0"/>
        <v>687024.55000000075</v>
      </c>
      <c r="G4" s="73">
        <v>14034662.690000001</v>
      </c>
      <c r="I4" s="74"/>
      <c r="N4" s="75"/>
    </row>
    <row r="5" spans="1:14" s="69" customFormat="1" ht="16.5" customHeight="1" x14ac:dyDescent="0.35">
      <c r="A5" s="72">
        <v>43891</v>
      </c>
      <c r="B5" s="73">
        <v>3288228.68</v>
      </c>
      <c r="C5" s="73">
        <v>8566285.0600000005</v>
      </c>
      <c r="D5" s="73">
        <v>0</v>
      </c>
      <c r="E5" s="73">
        <v>1391720.6</v>
      </c>
      <c r="F5" s="73">
        <f t="shared" si="0"/>
        <v>821074.08999999613</v>
      </c>
      <c r="G5" s="73">
        <v>14067308.429999996</v>
      </c>
      <c r="I5" s="74"/>
      <c r="N5" s="75"/>
    </row>
    <row r="6" spans="1:14" s="69" customFormat="1" ht="16.5" customHeight="1" x14ac:dyDescent="0.35">
      <c r="A6" s="72">
        <v>43922</v>
      </c>
      <c r="B6" s="73">
        <v>2551007.2999999998</v>
      </c>
      <c r="C6" s="73">
        <v>5231617.0600000005</v>
      </c>
      <c r="D6" s="73">
        <v>11954450</v>
      </c>
      <c r="E6" s="73">
        <v>1709962.3899999997</v>
      </c>
      <c r="F6" s="73">
        <f t="shared" si="0"/>
        <v>2236654.2100000009</v>
      </c>
      <c r="G6" s="73">
        <v>23683690.960000001</v>
      </c>
      <c r="I6" s="74"/>
      <c r="N6" s="75"/>
    </row>
    <row r="7" spans="1:14" s="69" customFormat="1" ht="16.5" customHeight="1" x14ac:dyDescent="0.35">
      <c r="A7" s="72">
        <v>43952</v>
      </c>
      <c r="B7" s="73">
        <v>2316297.7799999998</v>
      </c>
      <c r="C7" s="73">
        <v>2700928.64</v>
      </c>
      <c r="D7" s="73">
        <v>11441132.34</v>
      </c>
      <c r="E7" s="73">
        <v>1701577.82</v>
      </c>
      <c r="F7" s="73">
        <f t="shared" si="0"/>
        <v>1811480.7300000116</v>
      </c>
      <c r="G7" s="73">
        <v>19971417.31000001</v>
      </c>
      <c r="I7" s="74"/>
      <c r="N7" s="75"/>
    </row>
    <row r="8" spans="1:14" s="69" customFormat="1" ht="16.5" customHeight="1" x14ac:dyDescent="0.35">
      <c r="A8" s="72">
        <v>43983</v>
      </c>
      <c r="B8" s="73">
        <v>2990088.62</v>
      </c>
      <c r="C8" s="73">
        <v>3752615.58</v>
      </c>
      <c r="D8" s="73">
        <v>2185185.56</v>
      </c>
      <c r="E8" s="73">
        <v>1697186.5099999998</v>
      </c>
      <c r="F8" s="73">
        <f t="shared" si="0"/>
        <v>752210.25999998674</v>
      </c>
      <c r="G8" s="73">
        <v>11377286.529999986</v>
      </c>
      <c r="I8" s="74"/>
      <c r="N8" s="75"/>
    </row>
    <row r="9" spans="1:14" s="69" customFormat="1" ht="16.5" customHeight="1" x14ac:dyDescent="0.35">
      <c r="A9" s="72">
        <v>44013</v>
      </c>
      <c r="B9" s="73">
        <v>2848005.1</v>
      </c>
      <c r="C9" s="73">
        <v>5812329.629999999</v>
      </c>
      <c r="D9" s="73">
        <v>530570.38</v>
      </c>
      <c r="E9" s="73">
        <v>1675609.21</v>
      </c>
      <c r="F9" s="73">
        <f t="shared" si="0"/>
        <v>490109.98000001162</v>
      </c>
      <c r="G9" s="73">
        <v>11356624.300000012</v>
      </c>
      <c r="I9" s="74"/>
      <c r="N9" s="75"/>
    </row>
    <row r="10" spans="1:14" s="69" customFormat="1" ht="16.5" customHeight="1" x14ac:dyDescent="0.35">
      <c r="A10" s="72">
        <v>44044</v>
      </c>
      <c r="B10" s="73">
        <v>3133072.54</v>
      </c>
      <c r="C10" s="73">
        <v>3543105.09</v>
      </c>
      <c r="D10" s="73">
        <v>11338498.629999999</v>
      </c>
      <c r="E10" s="73">
        <v>1644049.58</v>
      </c>
      <c r="F10" s="73">
        <f t="shared" si="0"/>
        <v>2099708.9499999955</v>
      </c>
      <c r="G10" s="73">
        <v>21758434.789999992</v>
      </c>
      <c r="I10" s="74"/>
      <c r="N10" s="75"/>
    </row>
    <row r="11" spans="1:14" s="69" customFormat="1" ht="16.5" customHeight="1" x14ac:dyDescent="0.35">
      <c r="A11" s="72">
        <v>44075</v>
      </c>
      <c r="B11" s="73">
        <v>3076092.72</v>
      </c>
      <c r="C11" s="73">
        <v>3662440.3</v>
      </c>
      <c r="D11" s="73">
        <v>16146464.470000001</v>
      </c>
      <c r="E11" s="73">
        <v>1651961.24</v>
      </c>
      <c r="F11" s="73">
        <f t="shared" si="0"/>
        <v>853946.75000000373</v>
      </c>
      <c r="G11" s="73">
        <v>25390905.480000004</v>
      </c>
      <c r="I11" s="74"/>
      <c r="N11" s="75"/>
    </row>
    <row r="12" spans="1:14" s="69" customFormat="1" ht="16.5" customHeight="1" x14ac:dyDescent="0.35">
      <c r="A12" s="72">
        <v>44105</v>
      </c>
      <c r="B12" s="73">
        <v>2962124.6</v>
      </c>
      <c r="C12" s="73">
        <v>4047252.9899999998</v>
      </c>
      <c r="D12" s="73">
        <v>5561568.9299999997</v>
      </c>
      <c r="E12" s="73">
        <v>1765461.1800000002</v>
      </c>
      <c r="F12" s="73">
        <f t="shared" si="0"/>
        <v>524752.5899999924</v>
      </c>
      <c r="G12" s="73">
        <v>14861160.289999992</v>
      </c>
      <c r="I12" s="74"/>
      <c r="N12" s="75"/>
    </row>
    <row r="13" spans="1:14" s="69" customFormat="1" ht="16.5" customHeight="1" x14ac:dyDescent="0.35">
      <c r="A13" s="72">
        <v>44136</v>
      </c>
      <c r="B13" s="73">
        <v>3040173.84</v>
      </c>
      <c r="C13" s="73">
        <v>5361993.3499999996</v>
      </c>
      <c r="D13" s="73">
        <v>5152800</v>
      </c>
      <c r="E13" s="73">
        <v>2096466.4000000001</v>
      </c>
      <c r="F13" s="73">
        <f t="shared" si="0"/>
        <v>759063.42000002041</v>
      </c>
      <c r="G13" s="73">
        <v>16410497.01000002</v>
      </c>
      <c r="I13" s="74"/>
      <c r="J13" s="76"/>
      <c r="K13" s="76"/>
      <c r="L13" s="76"/>
      <c r="N13" s="75"/>
    </row>
    <row r="14" spans="1:14" s="69" customFormat="1" ht="16.5" customHeight="1" x14ac:dyDescent="0.35">
      <c r="A14" s="77">
        <v>44166</v>
      </c>
      <c r="B14" s="78">
        <v>2979545.68</v>
      </c>
      <c r="C14" s="78">
        <v>4051011.51</v>
      </c>
      <c r="D14" s="78">
        <v>15266260.390000001</v>
      </c>
      <c r="E14" s="78">
        <v>2274764.17</v>
      </c>
      <c r="F14" s="78">
        <f t="shared" si="0"/>
        <v>2240468.1399999857</v>
      </c>
      <c r="G14" s="78">
        <v>26812049.889999986</v>
      </c>
      <c r="I14" s="74"/>
      <c r="N14" s="75"/>
    </row>
    <row r="15" spans="1:14" s="69" customFormat="1" ht="16.5" customHeight="1" x14ac:dyDescent="0.35">
      <c r="A15" s="72">
        <v>44197</v>
      </c>
      <c r="B15" s="73">
        <v>3029451.5</v>
      </c>
      <c r="C15" s="73">
        <v>4873732.13</v>
      </c>
      <c r="D15" s="73">
        <v>1238150</v>
      </c>
      <c r="E15" s="73">
        <v>2682565.81</v>
      </c>
      <c r="F15" s="73">
        <f t="shared" si="0"/>
        <v>888610.91000000015</v>
      </c>
      <c r="G15" s="73">
        <v>12712510.35</v>
      </c>
      <c r="I15" s="74"/>
      <c r="J15" s="79"/>
      <c r="K15" s="79"/>
      <c r="N15" s="75"/>
    </row>
    <row r="16" spans="1:14" s="69" customFormat="1" ht="16.5" customHeight="1" x14ac:dyDescent="0.35">
      <c r="A16" s="72">
        <v>44228</v>
      </c>
      <c r="B16" s="73">
        <v>3284680</v>
      </c>
      <c r="C16" s="73">
        <v>4883173.1999999993</v>
      </c>
      <c r="D16" s="73">
        <v>1261900</v>
      </c>
      <c r="E16" s="73">
        <v>2901142.58</v>
      </c>
      <c r="F16" s="73">
        <f t="shared" si="0"/>
        <v>1491946.2699999996</v>
      </c>
      <c r="G16" s="73">
        <v>13822842.049999999</v>
      </c>
      <c r="I16" s="74"/>
      <c r="J16" s="79"/>
      <c r="K16" s="79"/>
      <c r="N16" s="75"/>
    </row>
    <row r="17" spans="1:14" s="69" customFormat="1" ht="16.5" customHeight="1" x14ac:dyDescent="0.35">
      <c r="A17" s="72">
        <v>44256</v>
      </c>
      <c r="B17" s="73">
        <v>2829334.24</v>
      </c>
      <c r="C17" s="73">
        <v>4840193.7399999993</v>
      </c>
      <c r="D17" s="73">
        <v>326705.38</v>
      </c>
      <c r="E17" s="73">
        <v>2472680.16</v>
      </c>
      <c r="F17" s="73">
        <f t="shared" si="0"/>
        <v>1199570.6900000013</v>
      </c>
      <c r="G17" s="73">
        <v>11668484.210000001</v>
      </c>
      <c r="I17" s="74"/>
      <c r="J17" s="79"/>
      <c r="K17" s="79"/>
      <c r="N17" s="75"/>
    </row>
    <row r="18" spans="1:14" s="69" customFormat="1" ht="16.5" customHeight="1" x14ac:dyDescent="0.35">
      <c r="A18" s="72">
        <v>44287</v>
      </c>
      <c r="B18" s="73">
        <v>3073583.24</v>
      </c>
      <c r="C18" s="73">
        <v>4988696.93</v>
      </c>
      <c r="D18" s="73">
        <v>1532900</v>
      </c>
      <c r="E18" s="73">
        <v>3384662.44</v>
      </c>
      <c r="F18" s="73">
        <f t="shared" si="0"/>
        <v>-842850.96999999881</v>
      </c>
      <c r="G18" s="73">
        <v>12136991.640000001</v>
      </c>
      <c r="I18" s="74"/>
      <c r="J18" s="79"/>
      <c r="K18" s="79"/>
      <c r="N18" s="75"/>
    </row>
    <row r="19" spans="1:14" s="69" customFormat="1" ht="16.5" customHeight="1" x14ac:dyDescent="0.35">
      <c r="A19" s="72">
        <v>44317</v>
      </c>
      <c r="B19" s="73">
        <v>3062596.22</v>
      </c>
      <c r="C19" s="73">
        <v>4837679.17</v>
      </c>
      <c r="D19" s="73">
        <v>399371.27</v>
      </c>
      <c r="E19" s="73">
        <v>3287963.06</v>
      </c>
      <c r="F19" s="73">
        <f t="shared" si="0"/>
        <v>-101921.65000000037</v>
      </c>
      <c r="G19" s="73">
        <v>11485688.07</v>
      </c>
      <c r="I19" s="74"/>
      <c r="J19" s="79"/>
      <c r="K19" s="79"/>
      <c r="N19" s="75"/>
    </row>
    <row r="20" spans="1:14" s="69" customFormat="1" ht="16.5" customHeight="1" x14ac:dyDescent="0.35">
      <c r="A20" s="72">
        <v>44348</v>
      </c>
      <c r="B20" s="73">
        <v>3271480.74</v>
      </c>
      <c r="C20" s="73">
        <v>4949721.68</v>
      </c>
      <c r="D20" s="73">
        <v>402700</v>
      </c>
      <c r="E20" s="73">
        <v>3051444.12</v>
      </c>
      <c r="F20" s="73">
        <f t="shared" si="0"/>
        <v>2662448.8299999982</v>
      </c>
      <c r="G20" s="73">
        <v>14337795.369999997</v>
      </c>
      <c r="I20" s="74"/>
      <c r="J20" s="79"/>
      <c r="K20" s="79"/>
      <c r="N20" s="75"/>
    </row>
    <row r="21" spans="1:14" s="69" customFormat="1" ht="16.5" customHeight="1" x14ac:dyDescent="0.35">
      <c r="A21" s="72">
        <v>44378</v>
      </c>
      <c r="B21" s="73">
        <v>3050030.92</v>
      </c>
      <c r="C21" s="73">
        <v>4929361.01</v>
      </c>
      <c r="D21" s="73">
        <v>2403360</v>
      </c>
      <c r="E21" s="73">
        <v>2851737.67</v>
      </c>
      <c r="F21" s="73">
        <f t="shared" si="0"/>
        <v>1749582.2599999998</v>
      </c>
      <c r="G21" s="73">
        <v>14984071.859999999</v>
      </c>
      <c r="I21" s="74"/>
      <c r="J21" s="79"/>
      <c r="K21" s="79"/>
      <c r="N21" s="75"/>
    </row>
    <row r="22" spans="1:14" s="80" customFormat="1" ht="16.5" customHeight="1" x14ac:dyDescent="0.35">
      <c r="A22" s="81">
        <v>44409</v>
      </c>
      <c r="B22" s="73">
        <v>3147452.28</v>
      </c>
      <c r="C22" s="73">
        <v>4901808.5699999994</v>
      </c>
      <c r="D22" s="73">
        <v>4401339.46</v>
      </c>
      <c r="E22" s="73">
        <v>2991304.73</v>
      </c>
      <c r="F22" s="73">
        <f t="shared" si="0"/>
        <v>-121269.49000000209</v>
      </c>
      <c r="G22" s="73">
        <v>15320635.549999997</v>
      </c>
      <c r="I22" s="74"/>
      <c r="J22" s="79"/>
      <c r="K22" s="82"/>
      <c r="N22" s="83"/>
    </row>
    <row r="23" spans="1:14" s="69" customFormat="1" ht="16.5" customHeight="1" x14ac:dyDescent="0.35">
      <c r="A23" s="72">
        <v>44440</v>
      </c>
      <c r="B23" s="73">
        <v>3200052.38</v>
      </c>
      <c r="C23" s="73">
        <v>4934503.88</v>
      </c>
      <c r="D23" s="73">
        <v>3872070.86</v>
      </c>
      <c r="E23" s="73">
        <v>3278605.7</v>
      </c>
      <c r="F23" s="73">
        <f t="shared" si="0"/>
        <v>212660.67000000924</v>
      </c>
      <c r="G23" s="73">
        <v>15497893.49000001</v>
      </c>
      <c r="I23" s="74"/>
      <c r="J23" s="79"/>
      <c r="K23" s="79"/>
      <c r="N23" s="75"/>
    </row>
    <row r="24" spans="1:14" s="69" customFormat="1" ht="16.5" customHeight="1" x14ac:dyDescent="0.35">
      <c r="A24" s="72">
        <v>44470</v>
      </c>
      <c r="B24" s="73">
        <v>2932995.24</v>
      </c>
      <c r="C24" s="73">
        <v>4953087.8</v>
      </c>
      <c r="D24" s="73">
        <v>14650621.279999999</v>
      </c>
      <c r="E24" s="73">
        <v>3277830.5</v>
      </c>
      <c r="F24" s="73">
        <f t="shared" si="0"/>
        <v>-391473.00000000745</v>
      </c>
      <c r="G24" s="73">
        <v>25423061.819999993</v>
      </c>
      <c r="I24" s="74"/>
      <c r="J24" s="79"/>
      <c r="K24" s="79"/>
      <c r="N24" s="75"/>
    </row>
    <row r="25" spans="1:14" ht="16.5" customHeight="1" x14ac:dyDescent="0.35">
      <c r="A25" s="72">
        <v>44501</v>
      </c>
      <c r="B25" s="73">
        <v>3327359.26</v>
      </c>
      <c r="C25" s="73">
        <v>6686807.3300000001</v>
      </c>
      <c r="D25" s="73">
        <v>15065031.82</v>
      </c>
      <c r="E25" s="73">
        <v>3630781.97</v>
      </c>
      <c r="F25" s="73">
        <f t="shared" si="0"/>
        <v>2683762.2199999951</v>
      </c>
      <c r="G25" s="73">
        <v>31393742.599999994</v>
      </c>
      <c r="I25" s="74"/>
      <c r="J25" s="79"/>
      <c r="K25" s="79"/>
    </row>
    <row r="26" spans="1:14" ht="16.5" customHeight="1" x14ac:dyDescent="0.35">
      <c r="A26" s="77">
        <v>44531</v>
      </c>
      <c r="B26" s="78">
        <v>3004787.18</v>
      </c>
      <c r="C26" s="78">
        <v>4875429.68</v>
      </c>
      <c r="D26" s="78">
        <v>24115790.16</v>
      </c>
      <c r="E26" s="78">
        <v>3828019.62</v>
      </c>
      <c r="F26" s="78">
        <f t="shared" si="0"/>
        <v>5523525.6700000018</v>
      </c>
      <c r="G26" s="78">
        <v>41347552.310000002</v>
      </c>
      <c r="I26" s="74"/>
      <c r="J26" s="79"/>
      <c r="K26" s="79"/>
    </row>
    <row r="27" spans="1:14" ht="16.5" customHeight="1" x14ac:dyDescent="0.35">
      <c r="A27" s="72">
        <v>44562</v>
      </c>
      <c r="B27" s="73">
        <v>3405186.9</v>
      </c>
      <c r="C27" s="73">
        <v>5367821.54</v>
      </c>
      <c r="D27" s="73">
        <v>2167279.46</v>
      </c>
      <c r="E27" s="73">
        <v>4758968.25</v>
      </c>
      <c r="F27" s="73">
        <f t="shared" si="0"/>
        <v>433348.8900000006</v>
      </c>
      <c r="G27" s="73">
        <v>16132605.039999999</v>
      </c>
      <c r="J27" s="74"/>
      <c r="K27" s="74"/>
      <c r="L27" s="74"/>
    </row>
    <row r="28" spans="1:14" ht="16.5" customHeight="1" x14ac:dyDescent="0.35">
      <c r="A28" s="72">
        <v>44593</v>
      </c>
      <c r="B28" s="73">
        <v>3377105.44</v>
      </c>
      <c r="C28" s="73">
        <v>5577099.7200000007</v>
      </c>
      <c r="D28" s="73">
        <v>681300</v>
      </c>
      <c r="E28" s="73">
        <v>4411148.5199999996</v>
      </c>
      <c r="F28" s="73">
        <f t="shared" si="0"/>
        <v>357350.47000000253</v>
      </c>
      <c r="G28" s="73">
        <v>14404004.150000002</v>
      </c>
    </row>
    <row r="29" spans="1:14" ht="16.5" customHeight="1" x14ac:dyDescent="0.35">
      <c r="A29" s="72">
        <v>44621</v>
      </c>
      <c r="B29" s="73">
        <v>3154808.2</v>
      </c>
      <c r="C29" s="73">
        <v>5400122.9100000001</v>
      </c>
      <c r="D29" s="73">
        <v>472600</v>
      </c>
      <c r="E29" s="73">
        <v>4328601.5999999996</v>
      </c>
      <c r="F29" s="73">
        <f t="shared" si="0"/>
        <v>522765.03999999724</v>
      </c>
      <c r="G29" s="73">
        <v>13878897.749999996</v>
      </c>
    </row>
    <row r="30" spans="1:14" ht="16.5" customHeight="1" x14ac:dyDescent="0.35">
      <c r="A30" s="72">
        <v>44652</v>
      </c>
      <c r="B30" s="73">
        <v>3500148.86</v>
      </c>
      <c r="C30" s="73">
        <v>5385766.0600000005</v>
      </c>
      <c r="D30" s="73">
        <v>25462149.969999999</v>
      </c>
      <c r="E30" s="73">
        <v>4684759.87</v>
      </c>
      <c r="F30" s="73">
        <f t="shared" si="0"/>
        <v>1690735.2000000104</v>
      </c>
      <c r="G30" s="73">
        <v>40723559.960000008</v>
      </c>
    </row>
    <row r="31" spans="1:14" ht="16.5" customHeight="1" x14ac:dyDescent="0.35">
      <c r="A31" s="72">
        <v>44682</v>
      </c>
      <c r="B31" s="73">
        <v>3649802.28</v>
      </c>
      <c r="C31" s="73">
        <v>4894442.88</v>
      </c>
      <c r="D31" s="73">
        <v>4008133.32</v>
      </c>
      <c r="E31" s="73">
        <v>4816239.0999999996</v>
      </c>
      <c r="F31" s="73">
        <f t="shared" si="0"/>
        <v>3709731.7299999893</v>
      </c>
      <c r="G31" s="73">
        <v>21078349.309999987</v>
      </c>
    </row>
    <row r="32" spans="1:14" ht="16.5" customHeight="1" x14ac:dyDescent="0.35">
      <c r="A32" s="72">
        <v>44713</v>
      </c>
      <c r="B32" s="73">
        <v>3759336.6</v>
      </c>
      <c r="C32" s="73">
        <v>5152500.6099999994</v>
      </c>
      <c r="D32" s="73">
        <v>1291950</v>
      </c>
      <c r="E32" s="73">
        <v>5097223.55</v>
      </c>
      <c r="F32" s="73">
        <f t="shared" si="0"/>
        <v>2361061.9400000051</v>
      </c>
      <c r="G32" s="73">
        <v>17662072.700000003</v>
      </c>
    </row>
    <row r="33" spans="1:7" ht="16.5" customHeight="1" x14ac:dyDescent="0.35">
      <c r="A33" s="72">
        <v>44743</v>
      </c>
      <c r="B33" s="73">
        <v>3375076.64</v>
      </c>
      <c r="C33" s="73">
        <v>4433723.1800000006</v>
      </c>
      <c r="D33" s="73">
        <v>403200</v>
      </c>
      <c r="E33" s="73">
        <v>5074915.6900000004</v>
      </c>
      <c r="F33" s="73">
        <f t="shared" si="0"/>
        <v>951883.70999999717</v>
      </c>
      <c r="G33" s="73">
        <v>14238799.219999999</v>
      </c>
    </row>
    <row r="34" spans="1:7" ht="16.5" customHeight="1" x14ac:dyDescent="0.35">
      <c r="A34" s="72">
        <v>44774</v>
      </c>
      <c r="B34" s="73">
        <v>3776824.58</v>
      </c>
      <c r="C34" s="73">
        <v>4515557.3199999994</v>
      </c>
      <c r="D34" s="73">
        <v>28250050</v>
      </c>
      <c r="E34" s="73">
        <v>4984500.97</v>
      </c>
      <c r="F34" s="73">
        <f t="shared" si="0"/>
        <v>1582990.8100000098</v>
      </c>
      <c r="G34" s="73">
        <v>43109923.680000007</v>
      </c>
    </row>
    <row r="35" spans="1:7" ht="16.5" customHeight="1" x14ac:dyDescent="0.35">
      <c r="A35" s="72">
        <v>44805</v>
      </c>
      <c r="B35" s="73">
        <v>3537013.74</v>
      </c>
      <c r="C35" s="73">
        <v>4601931.4399999995</v>
      </c>
      <c r="D35" s="73">
        <v>918700</v>
      </c>
      <c r="E35" s="73">
        <v>5028164.58</v>
      </c>
      <c r="F35" s="73">
        <f t="shared" si="0"/>
        <v>3613245.9500000086</v>
      </c>
      <c r="G35" s="73">
        <v>17699055.710000008</v>
      </c>
    </row>
    <row r="36" spans="1:7" ht="16.5" customHeight="1" x14ac:dyDescent="0.35">
      <c r="A36" s="72">
        <v>44835</v>
      </c>
      <c r="B36" s="73">
        <v>3331932.56</v>
      </c>
      <c r="C36" s="73">
        <v>5775061.9800000004</v>
      </c>
      <c r="D36" s="73">
        <v>759250</v>
      </c>
      <c r="E36" s="73">
        <v>4718155.8600000003</v>
      </c>
      <c r="F36" s="73">
        <f t="shared" si="0"/>
        <v>2695267.4400000013</v>
      </c>
      <c r="G36" s="73">
        <v>17279667.840000004</v>
      </c>
    </row>
    <row r="37" spans="1:7" ht="16.5" customHeight="1" x14ac:dyDescent="0.35">
      <c r="A37" s="72">
        <v>44866</v>
      </c>
      <c r="B37" s="73">
        <v>3616220.74</v>
      </c>
      <c r="C37" s="73">
        <v>5897141.1499999994</v>
      </c>
      <c r="D37" s="73">
        <v>450000</v>
      </c>
      <c r="E37" s="73">
        <v>5585336.3099999996</v>
      </c>
      <c r="F37" s="73">
        <f t="shared" si="0"/>
        <v>1230395.5599999912</v>
      </c>
      <c r="G37" s="73">
        <v>16779093.75999999</v>
      </c>
    </row>
    <row r="38" spans="1:7" ht="16.5" customHeight="1" x14ac:dyDescent="0.35">
      <c r="A38" s="77">
        <v>44896</v>
      </c>
      <c r="B38" s="78">
        <v>3792859.52</v>
      </c>
      <c r="C38" s="78">
        <v>6408705.1899999995</v>
      </c>
      <c r="D38" s="78">
        <v>665500</v>
      </c>
      <c r="E38" s="78">
        <v>5564396.5300000003</v>
      </c>
      <c r="F38" s="78">
        <f t="shared" si="0"/>
        <v>2471744.0000000112</v>
      </c>
      <c r="G38" s="78">
        <v>18903205.24000001</v>
      </c>
    </row>
    <row r="39" spans="1:7" ht="16.5" customHeight="1" x14ac:dyDescent="0.35">
      <c r="A39" s="72">
        <v>44927</v>
      </c>
      <c r="B39" s="73">
        <v>3664931.58</v>
      </c>
      <c r="C39" s="73">
        <v>5283012.9799999995</v>
      </c>
      <c r="D39" s="73">
        <v>35250</v>
      </c>
      <c r="E39" s="73">
        <v>6004531.2800000003</v>
      </c>
      <c r="F39" s="73">
        <f t="shared" si="0"/>
        <v>1068779.0300000012</v>
      </c>
      <c r="G39" s="73">
        <v>16056504.870000001</v>
      </c>
    </row>
    <row r="40" spans="1:7" ht="16.5" customHeight="1" x14ac:dyDescent="0.35">
      <c r="A40" s="81">
        <v>44958</v>
      </c>
      <c r="B40" s="73">
        <v>3975920.98</v>
      </c>
      <c r="C40" s="73">
        <v>6290753.6300000008</v>
      </c>
      <c r="D40" s="73">
        <v>648600</v>
      </c>
      <c r="E40" s="73">
        <v>5823541.6399999997</v>
      </c>
      <c r="F40" s="73">
        <f t="shared" si="0"/>
        <v>497606.46000000089</v>
      </c>
      <c r="G40" s="73">
        <v>17236422.710000001</v>
      </c>
    </row>
    <row r="41" spans="1:7" ht="16.5" customHeight="1" x14ac:dyDescent="0.35">
      <c r="A41" s="72">
        <v>44986</v>
      </c>
      <c r="B41" s="73">
        <v>3342583.58</v>
      </c>
      <c r="C41" s="73">
        <v>6020143.5</v>
      </c>
      <c r="D41" s="73">
        <v>1880000</v>
      </c>
      <c r="E41" s="73">
        <v>6494528.2999999998</v>
      </c>
      <c r="F41" s="73">
        <f t="shared" si="0"/>
        <v>1126935.6099999994</v>
      </c>
      <c r="G41" s="73">
        <v>18864190.989999998</v>
      </c>
    </row>
    <row r="42" spans="1:7" ht="16.5" customHeight="1" x14ac:dyDescent="0.35">
      <c r="A42" s="81">
        <v>45017</v>
      </c>
      <c r="B42" s="73">
        <v>3728177.74</v>
      </c>
      <c r="C42" s="73">
        <v>7798098.3999999994</v>
      </c>
      <c r="D42" s="73">
        <v>28089550</v>
      </c>
      <c r="E42" s="73">
        <v>7652134.5800000001</v>
      </c>
      <c r="F42" s="73">
        <f t="shared" si="0"/>
        <v>4564426.1099999994</v>
      </c>
      <c r="G42" s="73">
        <v>51832386.829999998</v>
      </c>
    </row>
    <row r="43" spans="1:7" ht="16.5" customHeight="1" x14ac:dyDescent="0.35">
      <c r="A43" s="72">
        <v>45047</v>
      </c>
      <c r="B43" s="73">
        <v>3545480.58</v>
      </c>
      <c r="C43" s="73">
        <v>7164711.1500000004</v>
      </c>
      <c r="D43" s="73">
        <v>500000</v>
      </c>
      <c r="E43" s="73">
        <v>7596647.21</v>
      </c>
      <c r="F43" s="73">
        <f t="shared" si="0"/>
        <v>2675299.6999999993</v>
      </c>
      <c r="G43" s="73">
        <v>21482138.640000001</v>
      </c>
    </row>
    <row r="44" spans="1:7" ht="16.5" customHeight="1" x14ac:dyDescent="0.35">
      <c r="A44" s="81">
        <v>45078</v>
      </c>
      <c r="B44" s="73">
        <v>3646482.3</v>
      </c>
      <c r="C44" s="73">
        <v>8398767.8000000007</v>
      </c>
      <c r="D44" s="73">
        <v>500000</v>
      </c>
      <c r="E44" s="73">
        <v>8138543.5899999999</v>
      </c>
      <c r="F44" s="73">
        <f t="shared" si="0"/>
        <v>1403649.9599999972</v>
      </c>
      <c r="G44" s="73">
        <v>22087443.649999999</v>
      </c>
    </row>
    <row r="45" spans="1:7" ht="16.5" customHeight="1" x14ac:dyDescent="0.35">
      <c r="A45" s="72">
        <v>45108</v>
      </c>
      <c r="B45" s="73">
        <v>3733829.26</v>
      </c>
      <c r="C45" s="73">
        <v>5213213.59</v>
      </c>
      <c r="D45" s="73">
        <v>800000</v>
      </c>
      <c r="E45" s="73">
        <v>7950034.2000000002</v>
      </c>
      <c r="F45" s="73">
        <f t="shared" si="0"/>
        <v>1543922.7800000012</v>
      </c>
      <c r="G45" s="73">
        <v>19240999.830000002</v>
      </c>
    </row>
    <row r="46" spans="1:7" ht="16.5" customHeight="1" x14ac:dyDescent="0.35">
      <c r="A46" s="81">
        <v>45139</v>
      </c>
      <c r="B46" s="73">
        <v>3481084.96</v>
      </c>
      <c r="C46" s="73">
        <v>5908782.5</v>
      </c>
      <c r="D46" s="73">
        <v>26737196.460000001</v>
      </c>
      <c r="E46" s="73">
        <v>7912143.3399999999</v>
      </c>
      <c r="F46" s="73">
        <f t="shared" si="0"/>
        <v>5269519.0100000054</v>
      </c>
      <c r="G46" s="73">
        <v>49308726.270000011</v>
      </c>
    </row>
    <row r="47" spans="1:7" ht="16.5" customHeight="1" x14ac:dyDescent="0.35">
      <c r="A47" s="72">
        <v>45170</v>
      </c>
      <c r="B47" s="73">
        <v>3708351.92</v>
      </c>
      <c r="C47" s="73">
        <v>6021690.04</v>
      </c>
      <c r="D47" s="73">
        <v>2260700</v>
      </c>
      <c r="E47" s="73">
        <v>8264659.1699999999</v>
      </c>
      <c r="F47" s="73">
        <f t="shared" si="0"/>
        <v>1088479.0700000003</v>
      </c>
      <c r="G47" s="73">
        <v>21343880.200000003</v>
      </c>
    </row>
    <row r="48" spans="1:7" ht="16.5" customHeight="1" x14ac:dyDescent="0.35">
      <c r="A48" s="81">
        <v>45200</v>
      </c>
      <c r="B48" s="73">
        <v>3505068.92</v>
      </c>
      <c r="C48" s="73">
        <v>6757898.7700000005</v>
      </c>
      <c r="D48" s="73">
        <v>0</v>
      </c>
      <c r="E48" s="73">
        <v>8226886.0199999996</v>
      </c>
      <c r="F48" s="73">
        <f t="shared" si="0"/>
        <v>1273969.75</v>
      </c>
      <c r="G48" s="73">
        <v>19763823.460000001</v>
      </c>
    </row>
    <row r="49" spans="1:9" ht="16.5" customHeight="1" x14ac:dyDescent="0.35">
      <c r="A49" s="81">
        <v>45231</v>
      </c>
      <c r="B49" s="73">
        <v>3805805.36</v>
      </c>
      <c r="C49" s="73">
        <v>7486866.8100000005</v>
      </c>
      <c r="D49" s="73">
        <v>0</v>
      </c>
      <c r="E49" s="73">
        <v>9507594.7200000007</v>
      </c>
      <c r="F49" s="73">
        <v>1139932.21</v>
      </c>
      <c r="G49" s="73">
        <v>21940199.100000001</v>
      </c>
    </row>
    <row r="50" spans="1:9" ht="16.5" customHeight="1" x14ac:dyDescent="0.35">
      <c r="A50" s="77">
        <v>45261</v>
      </c>
      <c r="B50" s="78">
        <v>3461288.22</v>
      </c>
      <c r="C50" s="78">
        <v>8131507.9299999997</v>
      </c>
      <c r="D50" s="78">
        <v>84600</v>
      </c>
      <c r="E50" s="78">
        <v>9316943.7699999996</v>
      </c>
      <c r="F50" s="78">
        <v>1291706.28</v>
      </c>
      <c r="G50" s="78">
        <v>22286046.199999999</v>
      </c>
    </row>
    <row r="51" spans="1:9" ht="16.5" customHeight="1" x14ac:dyDescent="0.35">
      <c r="A51" s="81">
        <v>45292</v>
      </c>
      <c r="B51" s="73">
        <v>4058562.4</v>
      </c>
      <c r="C51" s="73">
        <v>7594278.4100000001</v>
      </c>
      <c r="D51" s="73">
        <v>514650</v>
      </c>
      <c r="E51" s="73">
        <v>10701196.960000001</v>
      </c>
      <c r="F51" s="73">
        <f t="shared" ref="F51:F64" si="1">G51-SUM(B51:E51)</f>
        <v>951998.8200000003</v>
      </c>
      <c r="G51" s="73">
        <v>23820686.590000004</v>
      </c>
    </row>
    <row r="52" spans="1:9" ht="16.5" customHeight="1" x14ac:dyDescent="0.35">
      <c r="A52" s="81">
        <v>45323</v>
      </c>
      <c r="B52" s="73">
        <v>4310135</v>
      </c>
      <c r="C52" s="73">
        <v>7164243.5899999999</v>
      </c>
      <c r="D52" s="73">
        <v>129250</v>
      </c>
      <c r="E52" s="73">
        <v>9629497.0999999996</v>
      </c>
      <c r="F52" s="73">
        <f t="shared" si="1"/>
        <v>736929.46999999881</v>
      </c>
      <c r="G52" s="73">
        <v>21970055.159999996</v>
      </c>
    </row>
    <row r="53" spans="1:9" ht="16.5" customHeight="1" x14ac:dyDescent="0.35">
      <c r="A53" s="81">
        <v>45352</v>
      </c>
      <c r="B53" s="73">
        <v>3651087.5</v>
      </c>
      <c r="C53" s="73">
        <v>7376955.71</v>
      </c>
      <c r="D53" s="73">
        <v>307850</v>
      </c>
      <c r="E53" s="73">
        <v>9242890.6999999993</v>
      </c>
      <c r="F53" s="73">
        <f t="shared" si="1"/>
        <v>1540881.3999999985</v>
      </c>
      <c r="G53" s="73">
        <v>22119665.309999999</v>
      </c>
    </row>
    <row r="54" spans="1:9" ht="16.5" customHeight="1" x14ac:dyDescent="0.35">
      <c r="A54" s="81">
        <v>45383</v>
      </c>
      <c r="B54" s="73">
        <v>4041566.18</v>
      </c>
      <c r="C54" s="73">
        <v>7665196.1399999997</v>
      </c>
      <c r="D54" s="73">
        <v>27208300</v>
      </c>
      <c r="E54" s="73">
        <v>10301264.18</v>
      </c>
      <c r="F54" s="73">
        <f t="shared" si="1"/>
        <v>5194843.9699999988</v>
      </c>
      <c r="G54" s="73">
        <v>54411170.469999999</v>
      </c>
    </row>
    <row r="55" spans="1:9" ht="16.5" customHeight="1" x14ac:dyDescent="0.35">
      <c r="A55" s="81">
        <v>45413</v>
      </c>
      <c r="B55" s="73">
        <v>4099104.1</v>
      </c>
      <c r="C55" s="73">
        <v>6509969.25</v>
      </c>
      <c r="D55" s="73">
        <v>784900</v>
      </c>
      <c r="E55" s="73">
        <v>9915192.8399999999</v>
      </c>
      <c r="F55" s="73">
        <f t="shared" si="1"/>
        <v>3569409.2800000049</v>
      </c>
      <c r="G55" s="73">
        <v>24878575.470000003</v>
      </c>
    </row>
    <row r="56" spans="1:9" ht="16.5" customHeight="1" x14ac:dyDescent="0.35">
      <c r="A56" s="81">
        <v>45444</v>
      </c>
      <c r="B56" s="73">
        <v>4098783.3</v>
      </c>
      <c r="C56" s="73">
        <v>7971520.3299999991</v>
      </c>
      <c r="D56" s="73">
        <v>0</v>
      </c>
      <c r="E56" s="73">
        <v>10542638.6</v>
      </c>
      <c r="F56" s="73">
        <f t="shared" si="1"/>
        <v>2542901.1900000051</v>
      </c>
      <c r="G56" s="73">
        <v>25155843.420000002</v>
      </c>
    </row>
    <row r="57" spans="1:9" ht="16.5" customHeight="1" x14ac:dyDescent="0.35">
      <c r="A57" s="81">
        <v>45474</v>
      </c>
      <c r="B57" s="73">
        <v>3855082</v>
      </c>
      <c r="C57" s="73">
        <v>7110086.8300000001</v>
      </c>
      <c r="D57" s="73">
        <v>333450</v>
      </c>
      <c r="E57" s="73">
        <v>10257296.710000001</v>
      </c>
      <c r="F57" s="73">
        <f t="shared" si="1"/>
        <v>1190158.7100000009</v>
      </c>
      <c r="G57" s="73">
        <v>22746074.25</v>
      </c>
      <c r="I57" s="84"/>
    </row>
    <row r="58" spans="1:9" ht="16.5" customHeight="1" x14ac:dyDescent="0.35">
      <c r="A58" s="81">
        <v>45505</v>
      </c>
      <c r="B58" s="73">
        <v>3834326.32</v>
      </c>
      <c r="C58" s="73">
        <v>5796759.2000000002</v>
      </c>
      <c r="D58" s="73">
        <v>23281700</v>
      </c>
      <c r="E58" s="73">
        <v>10329408.32</v>
      </c>
      <c r="F58" s="73">
        <f t="shared" si="1"/>
        <v>5654182.3099999949</v>
      </c>
      <c r="G58" s="73">
        <v>48896376.149999999</v>
      </c>
    </row>
    <row r="59" spans="1:9" ht="16.5" customHeight="1" x14ac:dyDescent="0.35">
      <c r="A59" s="81">
        <v>45536</v>
      </c>
      <c r="B59" s="73">
        <v>3762862.16</v>
      </c>
      <c r="C59" s="73">
        <v>6076240.7400000002</v>
      </c>
      <c r="D59" s="73">
        <v>5647050</v>
      </c>
      <c r="E59" s="73">
        <v>10823823.65</v>
      </c>
      <c r="F59" s="73">
        <f t="shared" si="1"/>
        <v>2331126.4000000022</v>
      </c>
      <c r="G59" s="73">
        <v>28641102.950000003</v>
      </c>
    </row>
    <row r="60" spans="1:9" ht="16.5" customHeight="1" x14ac:dyDescent="0.35">
      <c r="A60" s="81">
        <v>45566</v>
      </c>
      <c r="B60" s="73">
        <v>3771854.36</v>
      </c>
      <c r="C60" s="73">
        <v>6126611.5800000001</v>
      </c>
      <c r="D60" s="73">
        <v>0</v>
      </c>
      <c r="E60" s="73">
        <v>11246084.710000001</v>
      </c>
      <c r="F60" s="73">
        <f t="shared" si="1"/>
        <v>1475918.2600000054</v>
      </c>
      <c r="G60" s="73">
        <v>22620468.910000004</v>
      </c>
    </row>
    <row r="61" spans="1:9" ht="16.5" customHeight="1" x14ac:dyDescent="0.35">
      <c r="A61" s="81">
        <v>45597</v>
      </c>
      <c r="B61" s="73">
        <v>3932085.36</v>
      </c>
      <c r="C61" s="73">
        <v>8295090.3600000003</v>
      </c>
      <c r="D61" s="73">
        <v>0</v>
      </c>
      <c r="E61" s="73">
        <v>11519922.130000001</v>
      </c>
      <c r="F61" s="73">
        <f t="shared" si="1"/>
        <v>677723.13000000268</v>
      </c>
      <c r="G61" s="73">
        <v>24424820.980000004</v>
      </c>
    </row>
    <row r="62" spans="1:9" ht="16.5" customHeight="1" x14ac:dyDescent="0.35">
      <c r="A62" s="77">
        <v>45627</v>
      </c>
      <c r="B62" s="78">
        <v>4254361.46</v>
      </c>
      <c r="C62" s="78">
        <v>9220705.4700000007</v>
      </c>
      <c r="D62" s="78">
        <v>317250</v>
      </c>
      <c r="E62" s="78">
        <v>11557049.439999999</v>
      </c>
      <c r="F62" s="78">
        <f t="shared" si="1"/>
        <v>2221771.8600000031</v>
      </c>
      <c r="G62" s="78">
        <v>27571138.23</v>
      </c>
    </row>
    <row r="63" spans="1:9" ht="16.5" customHeight="1" x14ac:dyDescent="0.35">
      <c r="A63" s="81">
        <v>45658</v>
      </c>
      <c r="B63" s="73">
        <v>4478671.34</v>
      </c>
      <c r="C63" s="73">
        <v>7646806.6399999997</v>
      </c>
      <c r="D63" s="73">
        <v>28200</v>
      </c>
      <c r="E63" s="73">
        <v>13487603.699999999</v>
      </c>
      <c r="F63" s="73">
        <f t="shared" si="1"/>
        <v>918471.41000000015</v>
      </c>
      <c r="G63" s="73">
        <v>26559753.09</v>
      </c>
    </row>
    <row r="64" spans="1:9" ht="16.5" customHeight="1" x14ac:dyDescent="0.35">
      <c r="A64" s="81">
        <v>45689</v>
      </c>
      <c r="B64" s="73">
        <v>4214383.92</v>
      </c>
      <c r="C64" s="73">
        <v>8170152.2199999997</v>
      </c>
      <c r="D64" s="73">
        <v>345450</v>
      </c>
      <c r="E64" s="73">
        <v>11361986.029999999</v>
      </c>
      <c r="F64" s="73">
        <f t="shared" si="1"/>
        <v>693052.23999999836</v>
      </c>
      <c r="G64" s="73">
        <v>24785024.41</v>
      </c>
    </row>
    <row r="65" spans="1:7" ht="16.5" customHeight="1" x14ac:dyDescent="0.35">
      <c r="A65" s="81">
        <v>45717</v>
      </c>
      <c r="B65" s="73">
        <v>3908521.66</v>
      </c>
      <c r="C65" s="73">
        <v>7867907.29</v>
      </c>
      <c r="D65" s="73">
        <v>222500</v>
      </c>
      <c r="E65" s="73">
        <v>10805276.779999999</v>
      </c>
      <c r="F65" s="73">
        <v>1890937.7800000012</v>
      </c>
      <c r="G65" s="73">
        <v>24695143.509999998</v>
      </c>
    </row>
    <row r="66" spans="1:7" ht="16.5" customHeight="1" x14ac:dyDescent="0.35">
      <c r="A66" s="81">
        <v>45748</v>
      </c>
      <c r="B66" s="73">
        <v>4517651.22</v>
      </c>
      <c r="C66" s="73">
        <v>7166896.21</v>
      </c>
      <c r="D66" s="73">
        <v>21123550</v>
      </c>
      <c r="E66" s="73">
        <v>12210468.359999999</v>
      </c>
      <c r="F66" s="73">
        <v>5076829.2300000042</v>
      </c>
      <c r="G66" s="73">
        <v>50095395.020000003</v>
      </c>
    </row>
    <row r="67" spans="1:7" ht="16.5" customHeight="1" x14ac:dyDescent="0.35">
      <c r="A67" s="81">
        <v>45778</v>
      </c>
      <c r="B67" s="73">
        <v>4145688.34</v>
      </c>
      <c r="C67" s="73">
        <v>8337854.2599999998</v>
      </c>
      <c r="D67" s="73">
        <v>2626300</v>
      </c>
      <c r="E67" s="73">
        <v>12830783.060000001</v>
      </c>
      <c r="F67" s="73">
        <v>1539789.7800000012</v>
      </c>
      <c r="G67" s="73">
        <v>29480415.440000001</v>
      </c>
    </row>
    <row r="68" spans="1:7" ht="16.5" customHeight="1" x14ac:dyDescent="0.35">
      <c r="A68" s="81">
        <v>45809</v>
      </c>
      <c r="B68" s="73">
        <v>4335022.6399999997</v>
      </c>
      <c r="C68" s="73">
        <v>7825014.8099999996</v>
      </c>
      <c r="D68" s="73">
        <v>0</v>
      </c>
      <c r="E68" s="73">
        <v>13685040.609999999</v>
      </c>
      <c r="F68" s="73">
        <v>4720886.8899999969</v>
      </c>
      <c r="G68" s="73">
        <v>30565964.949999996</v>
      </c>
    </row>
    <row r="69" spans="1:7" ht="16.5" customHeight="1" x14ac:dyDescent="0.35">
      <c r="A69" s="81">
        <v>45839</v>
      </c>
      <c r="B69" s="73">
        <v>4048090.46</v>
      </c>
      <c r="C69" s="73">
        <v>5572727.8899999997</v>
      </c>
      <c r="D69" s="73">
        <v>1414400</v>
      </c>
      <c r="E69" s="73">
        <v>12722294.560000001</v>
      </c>
      <c r="F69" s="73">
        <v>1862893.870000001</v>
      </c>
      <c r="G69" s="73">
        <v>25620406.780000001</v>
      </c>
    </row>
    <row r="70" spans="1:7" ht="16.5" customHeight="1" x14ac:dyDescent="0.35">
      <c r="A70" s="81">
        <v>45870</v>
      </c>
      <c r="B70" s="73">
        <v>4219211.26</v>
      </c>
      <c r="C70" s="73">
        <v>6104708.8899999997</v>
      </c>
      <c r="D70" s="73">
        <v>19672400</v>
      </c>
      <c r="E70" s="73">
        <v>12486112.41</v>
      </c>
      <c r="F70" s="73">
        <v>5492813.299999997</v>
      </c>
      <c r="G70" s="73">
        <v>47975245.859999999</v>
      </c>
    </row>
    <row r="71" spans="1:7" ht="16.5" customHeight="1" x14ac:dyDescent="0.35">
      <c r="A71" s="81">
        <v>45901</v>
      </c>
    </row>
    <row r="72" spans="1:7" ht="16.5" customHeight="1" x14ac:dyDescent="0.35">
      <c r="A72" s="81">
        <v>45931</v>
      </c>
    </row>
    <row r="73" spans="1:7" ht="16.5" customHeight="1" x14ac:dyDescent="0.35">
      <c r="A73" s="81">
        <v>45962</v>
      </c>
    </row>
    <row r="74" spans="1:7" ht="16.5" customHeight="1" x14ac:dyDescent="0.35">
      <c r="A74" s="77">
        <v>45992</v>
      </c>
      <c r="B74" s="85"/>
      <c r="C74" s="85"/>
      <c r="D74" s="85"/>
      <c r="E74" s="85"/>
      <c r="F74" s="85"/>
      <c r="G74" s="85"/>
    </row>
    <row r="76" spans="1:7" ht="16.5" customHeight="1" x14ac:dyDescent="0.35">
      <c r="B76" s="73"/>
      <c r="C76" s="73"/>
      <c r="D76" s="73"/>
      <c r="E76" s="73"/>
      <c r="F76" s="73"/>
      <c r="G76" s="73"/>
    </row>
  </sheetData>
  <mergeCells count="2">
    <mergeCell ref="A1:G1"/>
    <mergeCell ref="J13:L13"/>
  </mergeCells>
  <pageMargins left="0.7" right="0.7" top="0.75" bottom="0.75" header="0.3" footer="0.3"/>
  <pageSetup paperSize="9" orientation="portrait" horizontalDpi="90" verticalDpi="9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D080-D402-4FDE-80E6-024715F34869}">
  <dimension ref="A1:O155"/>
  <sheetViews>
    <sheetView showGridLines="0" workbookViewId="0">
      <pane xSplit="2" ySplit="4" topLeftCell="C131" activePane="bottomRight" state="frozen"/>
      <selection pane="topRight" activeCell="B1" sqref="B1"/>
      <selection pane="bottomLeft" activeCell="A5" sqref="A5"/>
      <selection pane="bottomRight" activeCell="H138" sqref="H138"/>
    </sheetView>
  </sheetViews>
  <sheetFormatPr defaultColWidth="9" defaultRowHeight="13.75" customHeight="1" x14ac:dyDescent="0.3"/>
  <cols>
    <col min="1" max="1" width="2.4140625" style="1" customWidth="1"/>
    <col min="2" max="2" width="13.9140625" style="1" bestFit="1" customWidth="1"/>
    <col min="3" max="4" width="9.9140625" style="1" customWidth="1"/>
    <col min="5" max="5" width="11" style="1" customWidth="1"/>
    <col min="6" max="6" width="10.9140625" style="1" bestFit="1" customWidth="1"/>
    <col min="7" max="7" width="9.4140625" style="1" bestFit="1" customWidth="1"/>
    <col min="8" max="8" width="9.9140625" style="1" bestFit="1" customWidth="1"/>
    <col min="9" max="15" width="10.4140625" style="1" customWidth="1"/>
    <col min="16" max="16384" width="9" style="1"/>
  </cols>
  <sheetData>
    <row r="1" spans="1:15" ht="13.75" customHeight="1" x14ac:dyDescent="0.3">
      <c r="B1" s="86" t="s">
        <v>115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3.75" customHeight="1" x14ac:dyDescent="0.3">
      <c r="B2" s="88" t="s">
        <v>19</v>
      </c>
      <c r="C2" s="91" t="s">
        <v>116</v>
      </c>
      <c r="D2" s="92" t="s">
        <v>117</v>
      </c>
      <c r="E2" s="39"/>
      <c r="F2" s="39"/>
      <c r="G2" s="39"/>
      <c r="H2" s="39"/>
      <c r="I2" s="93"/>
      <c r="J2" s="38" t="s">
        <v>118</v>
      </c>
      <c r="K2" s="39"/>
      <c r="L2" s="39"/>
      <c r="M2" s="39"/>
      <c r="N2" s="39"/>
      <c r="O2" s="93"/>
    </row>
    <row r="3" spans="1:15" ht="14.25" customHeight="1" x14ac:dyDescent="0.3">
      <c r="B3" s="88"/>
      <c r="C3" s="91"/>
      <c r="D3" s="94" t="s">
        <v>119</v>
      </c>
      <c r="E3" s="33" t="s">
        <v>120</v>
      </c>
      <c r="F3" s="33" t="s">
        <v>121</v>
      </c>
      <c r="G3" s="33" t="s">
        <v>122</v>
      </c>
      <c r="H3" s="33" t="s">
        <v>123</v>
      </c>
      <c r="I3" s="95" t="s">
        <v>124</v>
      </c>
      <c r="J3" s="94" t="str">
        <f t="shared" ref="J3:O3" si="0">D3</f>
        <v>Objem kvót</v>
      </c>
      <c r="K3" s="33" t="str">
        <f t="shared" si="0"/>
        <v>Vážená priemerná cena</v>
      </c>
      <c r="L3" s="33" t="str">
        <f t="shared" si="0"/>
        <v>Výnos z aukcie</v>
      </c>
      <c r="M3" s="33" t="str">
        <f t="shared" si="0"/>
        <v>Odmena aukcionára (0.1%)</v>
      </c>
      <c r="N3" s="33" t="str">
        <f t="shared" si="0"/>
        <v>Úprava o časový posun</v>
      </c>
      <c r="O3" s="95" t="str">
        <f t="shared" si="0"/>
        <v>Príjem Envirofondu</v>
      </c>
    </row>
    <row r="4" spans="1:15" ht="29.25" customHeight="1" x14ac:dyDescent="0.3">
      <c r="B4" s="87"/>
      <c r="C4" s="89"/>
      <c r="D4" s="90"/>
      <c r="E4" s="34"/>
      <c r="F4" s="34"/>
      <c r="G4" s="34"/>
      <c r="H4" s="34"/>
      <c r="I4" s="96"/>
      <c r="J4" s="90"/>
      <c r="K4" s="34"/>
      <c r="L4" s="34"/>
      <c r="M4" s="34"/>
      <c r="N4" s="34"/>
      <c r="O4" s="96"/>
    </row>
    <row r="5" spans="1:15" ht="13.75" customHeight="1" x14ac:dyDescent="0.3">
      <c r="A5" s="16">
        <f t="shared" ref="A5:A36" si="1">YEAR(B5)</f>
        <v>2015</v>
      </c>
      <c r="B5" s="97" t="s">
        <v>24</v>
      </c>
      <c r="C5" s="98">
        <f t="shared" ref="C5:C36" si="2">I5+O5</f>
        <v>5076788.13</v>
      </c>
      <c r="D5" s="99">
        <v>810000</v>
      </c>
      <c r="E5" s="100">
        <f t="shared" ref="E5:E36" si="3">F5/D5</f>
        <v>6.899</v>
      </c>
      <c r="F5" s="99">
        <v>5588190</v>
      </c>
      <c r="G5" s="99">
        <f t="shared" ref="G5:G36" si="4">F5*0.001</f>
        <v>5588.1900000000005</v>
      </c>
      <c r="H5" s="99">
        <v>559959.48</v>
      </c>
      <c r="I5" s="101">
        <f>F5-G5-H5</f>
        <v>5022642.33</v>
      </c>
      <c r="J5" s="99">
        <v>8000</v>
      </c>
      <c r="K5" s="100">
        <f>L5/J5</f>
        <v>6.7750000000000004</v>
      </c>
      <c r="L5" s="99">
        <v>54200</v>
      </c>
      <c r="M5" s="99">
        <f>L5*0.001</f>
        <v>54.2</v>
      </c>
      <c r="N5" s="99"/>
      <c r="O5" s="101">
        <f>L5-M5-N5</f>
        <v>54145.8</v>
      </c>
    </row>
    <row r="6" spans="1:15" ht="13.75" customHeight="1" x14ac:dyDescent="0.3">
      <c r="A6" s="16">
        <f t="shared" si="1"/>
        <v>2015</v>
      </c>
      <c r="B6" s="102" t="s">
        <v>25</v>
      </c>
      <c r="C6" s="103">
        <f t="shared" si="2"/>
        <v>7022900.0700000003</v>
      </c>
      <c r="D6" s="99">
        <v>972000</v>
      </c>
      <c r="E6" s="100">
        <f t="shared" si="3"/>
        <v>7.2350000000000003</v>
      </c>
      <c r="F6" s="99">
        <v>7032420</v>
      </c>
      <c r="G6" s="99">
        <f t="shared" si="4"/>
        <v>7032.42</v>
      </c>
      <c r="H6" s="99">
        <v>589899.51</v>
      </c>
      <c r="I6" s="101">
        <f t="shared" ref="I6:I16" si="5">F6-G6-H6+H5</f>
        <v>6995447.5500000007</v>
      </c>
      <c r="J6" s="99">
        <v>4000</v>
      </c>
      <c r="K6" s="100">
        <f>L6/J6</f>
        <v>6.87</v>
      </c>
      <c r="L6" s="99">
        <v>27480</v>
      </c>
      <c r="M6" s="99">
        <f>L6*0.001</f>
        <v>27.48</v>
      </c>
      <c r="N6" s="99"/>
      <c r="O6" s="101">
        <f>L6-M6-N6+N5</f>
        <v>27452.52</v>
      </c>
    </row>
    <row r="7" spans="1:15" ht="13.75" customHeight="1" x14ac:dyDescent="0.3">
      <c r="A7" s="16">
        <f t="shared" si="1"/>
        <v>2015</v>
      </c>
      <c r="B7" s="102" t="s">
        <v>26</v>
      </c>
      <c r="C7" s="103">
        <f t="shared" si="2"/>
        <v>7177515.3000000007</v>
      </c>
      <c r="D7" s="99">
        <v>1134000</v>
      </c>
      <c r="E7" s="100">
        <f t="shared" si="3"/>
        <v>6.7635714285714288</v>
      </c>
      <c r="F7" s="99">
        <v>7669890</v>
      </c>
      <c r="G7" s="99">
        <f t="shared" si="4"/>
        <v>7669.89</v>
      </c>
      <c r="H7" s="99">
        <v>1100498.3999999999</v>
      </c>
      <c r="I7" s="101">
        <f t="shared" si="5"/>
        <v>7151621.2200000007</v>
      </c>
      <c r="J7" s="99">
        <v>4000</v>
      </c>
      <c r="K7" s="100">
        <f>L7/J7</f>
        <v>6.48</v>
      </c>
      <c r="L7" s="99">
        <v>25920</v>
      </c>
      <c r="M7" s="99">
        <f>L7*0.001</f>
        <v>25.92</v>
      </c>
      <c r="N7" s="99"/>
      <c r="O7" s="101">
        <f>L7-M7-N7</f>
        <v>25894.080000000002</v>
      </c>
    </row>
    <row r="8" spans="1:15" ht="13.75" customHeight="1" x14ac:dyDescent="0.3">
      <c r="A8" s="16">
        <f t="shared" si="1"/>
        <v>2015</v>
      </c>
      <c r="B8" s="102" t="s">
        <v>27</v>
      </c>
      <c r="C8" s="103">
        <f t="shared" si="2"/>
        <v>7371720.9000000004</v>
      </c>
      <c r="D8" s="99">
        <v>972000</v>
      </c>
      <c r="E8" s="100">
        <f t="shared" si="3"/>
        <v>7.0641666666666669</v>
      </c>
      <c r="F8" s="99">
        <v>6866370</v>
      </c>
      <c r="G8" s="99">
        <f t="shared" si="4"/>
        <v>6866.37</v>
      </c>
      <c r="H8" s="99">
        <v>608510.88</v>
      </c>
      <c r="I8" s="101">
        <f t="shared" si="5"/>
        <v>7351491.1500000004</v>
      </c>
      <c r="J8" s="99">
        <v>3000</v>
      </c>
      <c r="K8" s="100">
        <f>L8/J8</f>
        <v>6.75</v>
      </c>
      <c r="L8" s="99">
        <v>20250</v>
      </c>
      <c r="M8" s="99">
        <f>L8*0.001</f>
        <v>20.25</v>
      </c>
      <c r="N8" s="99"/>
      <c r="O8" s="101">
        <f>L8-M8-N8+N7</f>
        <v>20229.75</v>
      </c>
    </row>
    <row r="9" spans="1:15" ht="13.75" customHeight="1" x14ac:dyDescent="0.3">
      <c r="A9" s="16">
        <f t="shared" si="1"/>
        <v>2015</v>
      </c>
      <c r="B9" s="102" t="s">
        <v>28</v>
      </c>
      <c r="C9" s="103">
        <f t="shared" si="2"/>
        <v>5457906.6299999999</v>
      </c>
      <c r="D9" s="99">
        <v>729000</v>
      </c>
      <c r="E9" s="100">
        <f t="shared" si="3"/>
        <v>7.4388888888888891</v>
      </c>
      <c r="F9" s="99">
        <v>5422950</v>
      </c>
      <c r="G9" s="99">
        <f t="shared" si="4"/>
        <v>5422.95</v>
      </c>
      <c r="H9" s="99">
        <v>582616.80000000005</v>
      </c>
      <c r="I9" s="101">
        <f t="shared" si="5"/>
        <v>5443421.1299999999</v>
      </c>
      <c r="J9" s="99">
        <v>2000</v>
      </c>
      <c r="K9" s="100">
        <f>L9/J9</f>
        <v>7.25</v>
      </c>
      <c r="L9" s="99">
        <v>14500</v>
      </c>
      <c r="M9" s="99">
        <f>L9*0.001</f>
        <v>14.5</v>
      </c>
      <c r="N9" s="99"/>
      <c r="O9" s="101">
        <f>L9-M9-N9</f>
        <v>14485.5</v>
      </c>
    </row>
    <row r="10" spans="1:15" ht="13.75" customHeight="1" x14ac:dyDescent="0.3">
      <c r="A10" s="16">
        <f t="shared" si="1"/>
        <v>2015</v>
      </c>
      <c r="B10" s="102" t="s">
        <v>29</v>
      </c>
      <c r="C10" s="103">
        <f t="shared" si="2"/>
        <v>7201791</v>
      </c>
      <c r="D10" s="99">
        <v>1053000</v>
      </c>
      <c r="E10" s="100">
        <f t="shared" si="3"/>
        <v>7.4246153846153842</v>
      </c>
      <c r="F10" s="99">
        <v>7818120</v>
      </c>
      <c r="G10" s="99">
        <f t="shared" si="4"/>
        <v>7818.12</v>
      </c>
      <c r="H10" s="99">
        <v>1191127.68</v>
      </c>
      <c r="I10" s="101">
        <f t="shared" si="5"/>
        <v>7201791</v>
      </c>
      <c r="J10" s="99"/>
      <c r="K10" s="100"/>
      <c r="L10" s="99"/>
      <c r="M10" s="99"/>
      <c r="N10" s="99"/>
      <c r="O10" s="101"/>
    </row>
    <row r="11" spans="1:15" ht="13.75" customHeight="1" x14ac:dyDescent="0.3">
      <c r="A11" s="16">
        <f t="shared" si="1"/>
        <v>2015</v>
      </c>
      <c r="B11" s="102" t="s">
        <v>30</v>
      </c>
      <c r="C11" s="103">
        <f t="shared" si="2"/>
        <v>8668592.7300000004</v>
      </c>
      <c r="D11" s="99">
        <v>1053000</v>
      </c>
      <c r="E11" s="100">
        <f t="shared" si="3"/>
        <v>7.71</v>
      </c>
      <c r="F11" s="99">
        <v>8118630</v>
      </c>
      <c r="G11" s="99">
        <f t="shared" si="4"/>
        <v>8118.63</v>
      </c>
      <c r="H11" s="99">
        <v>647352</v>
      </c>
      <c r="I11" s="101">
        <f t="shared" si="5"/>
        <v>8654287.0500000007</v>
      </c>
      <c r="J11" s="99">
        <v>2000</v>
      </c>
      <c r="K11" s="100">
        <f>L11/J11</f>
        <v>7.16</v>
      </c>
      <c r="L11" s="99">
        <v>14320</v>
      </c>
      <c r="M11" s="99">
        <f>L11*0.001</f>
        <v>14.32</v>
      </c>
      <c r="N11" s="99"/>
      <c r="O11" s="101">
        <f>L11-M11-N11</f>
        <v>14305.68</v>
      </c>
    </row>
    <row r="12" spans="1:15" ht="13.75" customHeight="1" x14ac:dyDescent="0.3">
      <c r="A12" s="16">
        <f t="shared" si="1"/>
        <v>2015</v>
      </c>
      <c r="B12" s="102" t="s">
        <v>31</v>
      </c>
      <c r="C12" s="103">
        <f t="shared" si="2"/>
        <v>4559785.6500000004</v>
      </c>
      <c r="D12" s="99">
        <v>486000</v>
      </c>
      <c r="E12" s="100">
        <f t="shared" si="3"/>
        <v>8.0583333333333336</v>
      </c>
      <c r="F12" s="99">
        <v>3916350</v>
      </c>
      <c r="G12" s="99">
        <f t="shared" si="4"/>
        <v>3916.35</v>
      </c>
      <c r="H12" s="99"/>
      <c r="I12" s="101">
        <f t="shared" si="5"/>
        <v>4559785.6500000004</v>
      </c>
      <c r="J12" s="99"/>
      <c r="K12" s="100"/>
      <c r="L12" s="99"/>
      <c r="M12" s="99"/>
      <c r="N12" s="99"/>
      <c r="O12" s="101"/>
    </row>
    <row r="13" spans="1:15" ht="13.75" customHeight="1" x14ac:dyDescent="0.3">
      <c r="A13" s="16">
        <f t="shared" si="1"/>
        <v>2015</v>
      </c>
      <c r="B13" s="102" t="s">
        <v>32</v>
      </c>
      <c r="C13" s="103">
        <f t="shared" si="2"/>
        <v>7856106.0299999993</v>
      </c>
      <c r="D13" s="99">
        <v>1053000</v>
      </c>
      <c r="E13" s="100">
        <f t="shared" si="3"/>
        <v>8.0584615384615379</v>
      </c>
      <c r="F13" s="99">
        <v>8485560</v>
      </c>
      <c r="G13" s="99">
        <f t="shared" si="4"/>
        <v>8485.56</v>
      </c>
      <c r="H13" s="99">
        <v>636832.53</v>
      </c>
      <c r="I13" s="101">
        <f t="shared" si="5"/>
        <v>7840241.9099999992</v>
      </c>
      <c r="J13" s="99">
        <v>2000</v>
      </c>
      <c r="K13" s="100">
        <f>L13/J13</f>
        <v>7.94</v>
      </c>
      <c r="L13" s="99">
        <v>15880</v>
      </c>
      <c r="M13" s="99">
        <f>L13*0.001</f>
        <v>15.88</v>
      </c>
      <c r="N13" s="99"/>
      <c r="O13" s="101">
        <f>L13-M13-N13</f>
        <v>15864.12</v>
      </c>
    </row>
    <row r="14" spans="1:15" ht="13.75" customHeight="1" x14ac:dyDescent="0.3">
      <c r="A14" s="16">
        <f t="shared" si="1"/>
        <v>2015</v>
      </c>
      <c r="B14" s="102" t="s">
        <v>33</v>
      </c>
      <c r="C14" s="103">
        <f t="shared" si="2"/>
        <v>8723877.3900000006</v>
      </c>
      <c r="D14" s="99">
        <v>1053000</v>
      </c>
      <c r="E14" s="100">
        <f t="shared" si="3"/>
        <v>8.3484615384615388</v>
      </c>
      <c r="F14" s="99">
        <v>8790930</v>
      </c>
      <c r="G14" s="99">
        <f t="shared" si="4"/>
        <v>8790.93</v>
      </c>
      <c r="H14" s="99">
        <v>695094.21</v>
      </c>
      <c r="I14" s="101">
        <f t="shared" si="5"/>
        <v>8723877.3900000006</v>
      </c>
      <c r="J14" s="99"/>
      <c r="K14" s="100"/>
      <c r="L14" s="99"/>
      <c r="M14" s="99"/>
      <c r="N14" s="99"/>
      <c r="O14" s="101"/>
    </row>
    <row r="15" spans="1:15" ht="13.75" customHeight="1" x14ac:dyDescent="0.3">
      <c r="A15" s="16">
        <f t="shared" si="1"/>
        <v>2015</v>
      </c>
      <c r="B15" s="102" t="s">
        <v>34</v>
      </c>
      <c r="C15" s="103">
        <f t="shared" si="2"/>
        <v>8949281.7599999998</v>
      </c>
      <c r="D15" s="99">
        <v>1053000</v>
      </c>
      <c r="E15" s="100">
        <f t="shared" si="3"/>
        <v>8.4807692307692299</v>
      </c>
      <c r="F15" s="99">
        <v>8930250</v>
      </c>
      <c r="G15" s="99">
        <f t="shared" si="4"/>
        <v>8930.25</v>
      </c>
      <c r="H15" s="99">
        <v>691857.45</v>
      </c>
      <c r="I15" s="101">
        <f t="shared" si="5"/>
        <v>8924556.5099999998</v>
      </c>
      <c r="J15" s="99">
        <v>3000</v>
      </c>
      <c r="K15" s="100">
        <f>L15/J15</f>
        <v>8.25</v>
      </c>
      <c r="L15" s="99">
        <v>24750</v>
      </c>
      <c r="M15" s="99">
        <f>L15*0.001</f>
        <v>24.75</v>
      </c>
      <c r="N15" s="99"/>
      <c r="O15" s="101">
        <f>L15-M15-N15</f>
        <v>24725.25</v>
      </c>
    </row>
    <row r="16" spans="1:15" ht="13.75" customHeight="1" x14ac:dyDescent="0.3">
      <c r="A16" s="16">
        <f t="shared" si="1"/>
        <v>2015</v>
      </c>
      <c r="B16" s="104" t="s">
        <v>35</v>
      </c>
      <c r="C16" s="105">
        <f t="shared" si="2"/>
        <v>6358585.0499999998</v>
      </c>
      <c r="D16" s="26">
        <v>687000</v>
      </c>
      <c r="E16" s="106">
        <f t="shared" si="3"/>
        <v>8.2567685589519648</v>
      </c>
      <c r="F16" s="26">
        <v>5672400</v>
      </c>
      <c r="G16" s="26">
        <f t="shared" si="4"/>
        <v>5672.4000000000005</v>
      </c>
      <c r="H16" s="26"/>
      <c r="I16" s="107">
        <f t="shared" si="5"/>
        <v>6358585.0499999998</v>
      </c>
      <c r="J16" s="26"/>
      <c r="K16" s="106"/>
      <c r="L16" s="26"/>
      <c r="M16" s="26"/>
      <c r="N16" s="26"/>
      <c r="O16" s="107"/>
    </row>
    <row r="17" spans="1:15" ht="13.75" customHeight="1" x14ac:dyDescent="0.3">
      <c r="A17" s="16">
        <f t="shared" si="1"/>
        <v>2016</v>
      </c>
      <c r="B17" s="102" t="s">
        <v>36</v>
      </c>
      <c r="C17" s="98">
        <f t="shared" si="2"/>
        <v>4953056.9849999994</v>
      </c>
      <c r="D17" s="99">
        <v>846000</v>
      </c>
      <c r="E17" s="100">
        <f t="shared" si="3"/>
        <v>6.5177777777777779</v>
      </c>
      <c r="F17" s="99">
        <v>5514040</v>
      </c>
      <c r="G17" s="99">
        <f t="shared" si="4"/>
        <v>5514.04</v>
      </c>
      <c r="H17" s="99">
        <v>565314.12</v>
      </c>
      <c r="I17" s="101">
        <f>F17-G17-H17</f>
        <v>4943211.84</v>
      </c>
      <c r="J17" s="99">
        <v>1500</v>
      </c>
      <c r="K17" s="100">
        <f>L17/J17</f>
        <v>6.57</v>
      </c>
      <c r="L17" s="99">
        <v>9855</v>
      </c>
      <c r="M17" s="99">
        <f>L17*0.001</f>
        <v>9.8550000000000004</v>
      </c>
      <c r="N17" s="99"/>
      <c r="O17" s="101">
        <f>L17-M17-N17</f>
        <v>9845.1450000000004</v>
      </c>
    </row>
    <row r="18" spans="1:15" ht="13.75" customHeight="1" x14ac:dyDescent="0.3">
      <c r="A18" s="16">
        <f t="shared" si="1"/>
        <v>2016</v>
      </c>
      <c r="B18" s="102" t="s">
        <v>37</v>
      </c>
      <c r="C18" s="103">
        <f t="shared" si="2"/>
        <v>6392181.4200000009</v>
      </c>
      <c r="D18" s="99">
        <v>1222000</v>
      </c>
      <c r="E18" s="100">
        <f t="shared" si="3"/>
        <v>5.1461538461538465</v>
      </c>
      <c r="F18" s="99">
        <v>6288600</v>
      </c>
      <c r="G18" s="99">
        <f t="shared" si="4"/>
        <v>6288.6</v>
      </c>
      <c r="H18" s="99">
        <v>455444.1</v>
      </c>
      <c r="I18" s="101">
        <f t="shared" ref="I18:I28" si="6">F18-G18-H18+H17</f>
        <v>6392181.4200000009</v>
      </c>
      <c r="J18" s="99"/>
      <c r="K18" s="100"/>
      <c r="L18" s="99"/>
      <c r="M18" s="99"/>
      <c r="N18" s="99"/>
      <c r="O18" s="101"/>
    </row>
    <row r="19" spans="1:15" ht="13.75" customHeight="1" x14ac:dyDescent="0.3">
      <c r="A19" s="16">
        <f t="shared" si="1"/>
        <v>2016</v>
      </c>
      <c r="B19" s="102" t="s">
        <v>38</v>
      </c>
      <c r="C19" s="103">
        <f t="shared" si="2"/>
        <v>5961042.9899999993</v>
      </c>
      <c r="D19" s="99">
        <v>1222000</v>
      </c>
      <c r="E19" s="100">
        <f t="shared" si="3"/>
        <v>4.8861538461538458</v>
      </c>
      <c r="F19" s="99">
        <v>5970880</v>
      </c>
      <c r="G19" s="99">
        <f t="shared" si="4"/>
        <v>5970.88</v>
      </c>
      <c r="H19" s="99">
        <v>466712.82</v>
      </c>
      <c r="I19" s="101">
        <f t="shared" si="6"/>
        <v>5953640.3999999994</v>
      </c>
      <c r="J19" s="99">
        <v>1500</v>
      </c>
      <c r="K19" s="100">
        <f>L19/J19</f>
        <v>4.9400000000000004</v>
      </c>
      <c r="L19" s="99">
        <v>7410.0000000000009</v>
      </c>
      <c r="M19" s="99">
        <f>L19*0.001</f>
        <v>7.410000000000001</v>
      </c>
      <c r="N19" s="99"/>
      <c r="O19" s="101">
        <f>L19-M19-N19</f>
        <v>7402.5900000000011</v>
      </c>
    </row>
    <row r="20" spans="1:15" ht="13.75" customHeight="1" x14ac:dyDescent="0.3">
      <c r="A20" s="16">
        <f t="shared" si="1"/>
        <v>2016</v>
      </c>
      <c r="B20" s="102" t="s">
        <v>39</v>
      </c>
      <c r="C20" s="103">
        <f t="shared" si="2"/>
        <v>6149903.9400000004</v>
      </c>
      <c r="D20" s="99">
        <v>1128000</v>
      </c>
      <c r="E20" s="100">
        <f t="shared" si="3"/>
        <v>5.5966666666666667</v>
      </c>
      <c r="F20" s="99">
        <v>6313040</v>
      </c>
      <c r="G20" s="99">
        <f t="shared" si="4"/>
        <v>6313.04</v>
      </c>
      <c r="H20" s="99">
        <v>623535.84</v>
      </c>
      <c r="I20" s="101">
        <f t="shared" si="6"/>
        <v>6149903.9400000004</v>
      </c>
      <c r="J20" s="99"/>
      <c r="K20" s="100"/>
      <c r="L20" s="99"/>
      <c r="M20" s="99"/>
      <c r="N20" s="99"/>
      <c r="O20" s="101"/>
    </row>
    <row r="21" spans="1:15" ht="13.75" customHeight="1" x14ac:dyDescent="0.3">
      <c r="A21" s="16">
        <f t="shared" si="1"/>
        <v>2016</v>
      </c>
      <c r="B21" s="102" t="s">
        <v>40</v>
      </c>
      <c r="C21" s="103">
        <f t="shared" si="2"/>
        <v>5038176.7799999993</v>
      </c>
      <c r="D21" s="99">
        <v>846000</v>
      </c>
      <c r="E21" s="100">
        <f t="shared" si="3"/>
        <v>5.88</v>
      </c>
      <c r="F21" s="99">
        <v>4974480</v>
      </c>
      <c r="G21" s="99">
        <f t="shared" si="4"/>
        <v>4974.4800000000005</v>
      </c>
      <c r="H21" s="99">
        <v>563436</v>
      </c>
      <c r="I21" s="101">
        <f t="shared" si="6"/>
        <v>5029605.3599999994</v>
      </c>
      <c r="J21" s="99">
        <v>1500</v>
      </c>
      <c r="K21" s="100">
        <f>L21/J21</f>
        <v>5.72</v>
      </c>
      <c r="L21" s="99">
        <v>8580</v>
      </c>
      <c r="M21" s="99">
        <f>L21*0.001</f>
        <v>8.58</v>
      </c>
      <c r="N21" s="99"/>
      <c r="O21" s="101">
        <f>L21-M21-N21</f>
        <v>8571.42</v>
      </c>
    </row>
    <row r="22" spans="1:15" ht="13.75" customHeight="1" x14ac:dyDescent="0.3">
      <c r="A22" s="16">
        <f t="shared" si="1"/>
        <v>2016</v>
      </c>
      <c r="B22" s="102" t="s">
        <v>41</v>
      </c>
      <c r="C22" s="103">
        <f t="shared" si="2"/>
        <v>6980032.9799999995</v>
      </c>
      <c r="D22" s="99">
        <v>1222000</v>
      </c>
      <c r="E22" s="100">
        <f t="shared" si="3"/>
        <v>5.6</v>
      </c>
      <c r="F22" s="99">
        <v>6843200</v>
      </c>
      <c r="G22" s="99">
        <f t="shared" si="4"/>
        <v>6843.2</v>
      </c>
      <c r="H22" s="99">
        <v>419759.82</v>
      </c>
      <c r="I22" s="101">
        <f t="shared" si="6"/>
        <v>6980032.9799999995</v>
      </c>
      <c r="J22" s="99"/>
      <c r="K22" s="100"/>
      <c r="L22" s="99"/>
      <c r="M22" s="99"/>
      <c r="N22" s="99"/>
      <c r="O22" s="101"/>
    </row>
    <row r="23" spans="1:15" ht="13.75" customHeight="1" x14ac:dyDescent="0.3">
      <c r="A23" s="16">
        <f t="shared" si="1"/>
        <v>2016</v>
      </c>
      <c r="B23" s="102" t="s">
        <v>42</v>
      </c>
      <c r="C23" s="103">
        <f t="shared" si="2"/>
        <v>5271098.6249999991</v>
      </c>
      <c r="D23" s="99">
        <v>1128000</v>
      </c>
      <c r="E23" s="100">
        <f t="shared" si="3"/>
        <v>4.6808333333333332</v>
      </c>
      <c r="F23" s="99">
        <v>5279980</v>
      </c>
      <c r="G23" s="99">
        <f t="shared" si="4"/>
        <v>5279.9800000000005</v>
      </c>
      <c r="H23" s="99">
        <v>430089.48</v>
      </c>
      <c r="I23" s="101">
        <f t="shared" si="6"/>
        <v>5264370.3599999994</v>
      </c>
      <c r="J23" s="99">
        <v>1500</v>
      </c>
      <c r="K23" s="100">
        <f>L23/J23</f>
        <v>4.49</v>
      </c>
      <c r="L23" s="99">
        <v>6735</v>
      </c>
      <c r="M23" s="99">
        <f>L23*0.001</f>
        <v>6.7350000000000003</v>
      </c>
      <c r="N23" s="99"/>
      <c r="O23" s="101">
        <f>L23-M23-N23</f>
        <v>6728.2650000000003</v>
      </c>
    </row>
    <row r="24" spans="1:15" ht="13.75" customHeight="1" x14ac:dyDescent="0.3">
      <c r="A24" s="16">
        <f t="shared" si="1"/>
        <v>2016</v>
      </c>
      <c r="B24" s="102" t="s">
        <v>43</v>
      </c>
      <c r="C24" s="103">
        <f t="shared" si="2"/>
        <v>2169228.6</v>
      </c>
      <c r="D24" s="99">
        <v>376000</v>
      </c>
      <c r="E24" s="100">
        <f t="shared" si="3"/>
        <v>4.63</v>
      </c>
      <c r="F24" s="99">
        <v>1740880</v>
      </c>
      <c r="G24" s="99">
        <f t="shared" si="4"/>
        <v>1740.88</v>
      </c>
      <c r="H24" s="99"/>
      <c r="I24" s="101">
        <f t="shared" si="6"/>
        <v>2169228.6</v>
      </c>
      <c r="J24" s="99"/>
      <c r="K24" s="100"/>
      <c r="L24" s="99"/>
      <c r="M24" s="99"/>
      <c r="N24" s="99"/>
      <c r="O24" s="101"/>
    </row>
    <row r="25" spans="1:15" ht="13.75" customHeight="1" x14ac:dyDescent="0.3">
      <c r="A25" s="16">
        <f t="shared" si="1"/>
        <v>2016</v>
      </c>
      <c r="B25" s="102" t="s">
        <v>44</v>
      </c>
      <c r="C25" s="103">
        <f t="shared" si="2"/>
        <v>4617932.4449999994</v>
      </c>
      <c r="D25" s="99">
        <v>1212000</v>
      </c>
      <c r="E25" s="100">
        <f t="shared" si="3"/>
        <v>4.2300000000000004</v>
      </c>
      <c r="F25" s="99">
        <v>5126760</v>
      </c>
      <c r="G25" s="99">
        <f t="shared" si="4"/>
        <v>5126.76</v>
      </c>
      <c r="H25" s="99">
        <v>510548.94</v>
      </c>
      <c r="I25" s="101">
        <f t="shared" si="6"/>
        <v>4611084.3</v>
      </c>
      <c r="J25" s="99">
        <v>1500</v>
      </c>
      <c r="K25" s="100">
        <f>L25/J25</f>
        <v>4.57</v>
      </c>
      <c r="L25" s="99">
        <v>6855</v>
      </c>
      <c r="M25" s="99">
        <f>L25*0.001</f>
        <v>6.8550000000000004</v>
      </c>
      <c r="N25" s="99"/>
      <c r="O25" s="101">
        <f>L25-M25-N25</f>
        <v>6848.1450000000004</v>
      </c>
    </row>
    <row r="26" spans="1:15" ht="13.75" customHeight="1" x14ac:dyDescent="0.3">
      <c r="A26" s="16">
        <f t="shared" si="1"/>
        <v>2016</v>
      </c>
      <c r="B26" s="102" t="s">
        <v>45</v>
      </c>
      <c r="C26" s="103">
        <f t="shared" si="2"/>
        <v>6824808.3600000003</v>
      </c>
      <c r="D26" s="99">
        <v>1212000</v>
      </c>
      <c r="E26" s="100">
        <f t="shared" si="3"/>
        <v>5.6950000000000003</v>
      </c>
      <c r="F26" s="99">
        <v>6902340</v>
      </c>
      <c r="G26" s="99">
        <f t="shared" si="4"/>
        <v>6902.34</v>
      </c>
      <c r="H26" s="99">
        <v>581178.24</v>
      </c>
      <c r="I26" s="101">
        <f t="shared" si="6"/>
        <v>6824808.3600000003</v>
      </c>
      <c r="J26" s="99"/>
      <c r="K26" s="100"/>
      <c r="L26" s="99"/>
      <c r="M26" s="99"/>
      <c r="N26" s="99"/>
      <c r="O26" s="101"/>
    </row>
    <row r="27" spans="1:15" ht="13.75" customHeight="1" x14ac:dyDescent="0.3">
      <c r="A27" s="16">
        <f t="shared" si="1"/>
        <v>2016</v>
      </c>
      <c r="B27" s="102" t="s">
        <v>46</v>
      </c>
      <c r="C27" s="103">
        <f t="shared" si="2"/>
        <v>6903729.3600000003</v>
      </c>
      <c r="D27" s="99">
        <v>1212000</v>
      </c>
      <c r="E27" s="100">
        <f t="shared" si="3"/>
        <v>5.5883333333333329</v>
      </c>
      <c r="F27" s="99">
        <v>6773060</v>
      </c>
      <c r="G27" s="99">
        <f t="shared" si="4"/>
        <v>6773.06</v>
      </c>
      <c r="H27" s="99">
        <v>460099.44</v>
      </c>
      <c r="I27" s="101">
        <f t="shared" si="6"/>
        <v>6887365.7400000002</v>
      </c>
      <c r="J27" s="99">
        <v>3000</v>
      </c>
      <c r="K27" s="100">
        <f>L27/J27</f>
        <v>5.46</v>
      </c>
      <c r="L27" s="99">
        <v>16380</v>
      </c>
      <c r="M27" s="99">
        <f>L27*0.001</f>
        <v>16.38</v>
      </c>
      <c r="N27" s="99"/>
      <c r="O27" s="101">
        <f>L27-M27-N27</f>
        <v>16363.62</v>
      </c>
    </row>
    <row r="28" spans="1:15" ht="13.75" customHeight="1" x14ac:dyDescent="0.3">
      <c r="A28" s="16">
        <f t="shared" si="1"/>
        <v>2016</v>
      </c>
      <c r="B28" s="104" t="s">
        <v>47</v>
      </c>
      <c r="C28" s="105">
        <f t="shared" si="2"/>
        <v>3721005.27</v>
      </c>
      <c r="D28" s="26">
        <v>725500</v>
      </c>
      <c r="E28" s="106">
        <f t="shared" si="3"/>
        <v>4.4992005513439004</v>
      </c>
      <c r="F28" s="26">
        <v>3264170</v>
      </c>
      <c r="G28" s="26">
        <f t="shared" si="4"/>
        <v>3264.17</v>
      </c>
      <c r="H28" s="26"/>
      <c r="I28" s="107">
        <f t="shared" si="6"/>
        <v>3721005.27</v>
      </c>
      <c r="J28" s="26"/>
      <c r="K28" s="106"/>
      <c r="L28" s="26"/>
      <c r="M28" s="26"/>
      <c r="N28" s="26"/>
      <c r="O28" s="107"/>
    </row>
    <row r="29" spans="1:15" ht="13.75" customHeight="1" x14ac:dyDescent="0.3">
      <c r="A29" s="16">
        <f t="shared" si="1"/>
        <v>2017</v>
      </c>
      <c r="B29" s="102" t="s">
        <v>48</v>
      </c>
      <c r="C29" s="98">
        <f t="shared" si="2"/>
        <v>5289305.4000000004</v>
      </c>
      <c r="D29" s="99">
        <v>1265000</v>
      </c>
      <c r="E29" s="100">
        <f t="shared" si="3"/>
        <v>5.1118181818181823</v>
      </c>
      <c r="F29" s="99">
        <v>6466450</v>
      </c>
      <c r="G29" s="99">
        <f t="shared" si="4"/>
        <v>6466.45</v>
      </c>
      <c r="H29" s="99">
        <v>1170678.1499999999</v>
      </c>
      <c r="I29" s="101">
        <f>F29-G29-H29</f>
        <v>5289305.4000000004</v>
      </c>
      <c r="J29" s="99"/>
      <c r="K29" s="100"/>
      <c r="L29" s="99"/>
      <c r="M29" s="99"/>
      <c r="N29" s="99"/>
      <c r="O29" s="101"/>
    </row>
    <row r="30" spans="1:15" ht="13.75" customHeight="1" x14ac:dyDescent="0.3">
      <c r="A30" s="16">
        <f t="shared" si="1"/>
        <v>2017</v>
      </c>
      <c r="B30" s="102" t="s">
        <v>49</v>
      </c>
      <c r="C30" s="103">
        <f t="shared" si="2"/>
        <v>7022920.0500000007</v>
      </c>
      <c r="D30" s="99">
        <v>1380000</v>
      </c>
      <c r="E30" s="100">
        <f t="shared" si="3"/>
        <v>5.1141666666666667</v>
      </c>
      <c r="F30" s="99">
        <v>7057550</v>
      </c>
      <c r="G30" s="99">
        <f t="shared" si="4"/>
        <v>7057.55</v>
      </c>
      <c r="H30" s="99">
        <v>1198250.55</v>
      </c>
      <c r="I30" s="101">
        <f t="shared" ref="I30:I40" si="7">F30-G30-H30+H29</f>
        <v>7022920.0500000007</v>
      </c>
      <c r="J30" s="99"/>
      <c r="K30" s="100"/>
      <c r="L30" s="99"/>
      <c r="M30" s="99"/>
      <c r="N30" s="99"/>
      <c r="O30" s="101"/>
    </row>
    <row r="31" spans="1:15" ht="13.75" customHeight="1" x14ac:dyDescent="0.3">
      <c r="A31" s="16">
        <f t="shared" si="1"/>
        <v>2017</v>
      </c>
      <c r="B31" s="102" t="s">
        <v>50</v>
      </c>
      <c r="C31" s="103">
        <f t="shared" si="2"/>
        <v>8252189.5499999998</v>
      </c>
      <c r="D31" s="99">
        <v>1495000</v>
      </c>
      <c r="E31" s="100">
        <f t="shared" si="3"/>
        <v>5.0792307692307697</v>
      </c>
      <c r="F31" s="99">
        <v>7593450</v>
      </c>
      <c r="G31" s="99">
        <f t="shared" si="4"/>
        <v>7593.45</v>
      </c>
      <c r="H31" s="99">
        <v>531917.55000000005</v>
      </c>
      <c r="I31" s="101">
        <f t="shared" si="7"/>
        <v>8252189.5499999998</v>
      </c>
      <c r="J31" s="99"/>
      <c r="K31" s="100"/>
      <c r="L31" s="99"/>
      <c r="M31" s="99"/>
      <c r="N31" s="99"/>
      <c r="O31" s="101"/>
    </row>
    <row r="32" spans="1:15" ht="13.75" customHeight="1" x14ac:dyDescent="0.3">
      <c r="A32" s="16">
        <f t="shared" si="1"/>
        <v>2017</v>
      </c>
      <c r="B32" s="102" t="s">
        <v>51</v>
      </c>
      <c r="C32" s="103">
        <f t="shared" si="2"/>
        <v>6024569.3999999994</v>
      </c>
      <c r="D32" s="99">
        <v>1265000</v>
      </c>
      <c r="E32" s="100">
        <f t="shared" si="3"/>
        <v>4.7618181818181817</v>
      </c>
      <c r="F32" s="99">
        <v>6023700</v>
      </c>
      <c r="G32" s="99">
        <f t="shared" si="4"/>
        <v>6023.7</v>
      </c>
      <c r="H32" s="99">
        <v>525024.44999999995</v>
      </c>
      <c r="I32" s="101">
        <f t="shared" si="7"/>
        <v>6024569.3999999994</v>
      </c>
      <c r="J32" s="99"/>
      <c r="K32" s="100"/>
      <c r="L32" s="99"/>
      <c r="M32" s="99"/>
      <c r="N32" s="99"/>
      <c r="O32" s="101"/>
    </row>
    <row r="33" spans="1:15" ht="13.75" customHeight="1" x14ac:dyDescent="0.3">
      <c r="A33" s="16">
        <f t="shared" si="1"/>
        <v>2017</v>
      </c>
      <c r="B33" s="102" t="s">
        <v>52</v>
      </c>
      <c r="C33" s="103">
        <f t="shared" si="2"/>
        <v>5730463.7999999998</v>
      </c>
      <c r="D33" s="99">
        <v>1265000</v>
      </c>
      <c r="E33" s="100">
        <f t="shared" si="3"/>
        <v>4.582727272727273</v>
      </c>
      <c r="F33" s="99">
        <v>5797150</v>
      </c>
      <c r="G33" s="99">
        <f t="shared" si="4"/>
        <v>5797.1500000000005</v>
      </c>
      <c r="H33" s="99">
        <v>585913.5</v>
      </c>
      <c r="I33" s="101">
        <f t="shared" si="7"/>
        <v>5730463.7999999998</v>
      </c>
      <c r="J33" s="99"/>
      <c r="K33" s="100"/>
      <c r="L33" s="99"/>
      <c r="M33" s="99"/>
      <c r="N33" s="99"/>
      <c r="O33" s="101"/>
    </row>
    <row r="34" spans="1:15" ht="13.75" customHeight="1" x14ac:dyDescent="0.3">
      <c r="A34" s="16">
        <f t="shared" si="1"/>
        <v>2017</v>
      </c>
      <c r="B34" s="102" t="s">
        <v>53</v>
      </c>
      <c r="C34" s="103">
        <f t="shared" si="2"/>
        <v>6269274.4500000002</v>
      </c>
      <c r="D34" s="99">
        <v>1265000</v>
      </c>
      <c r="E34" s="100">
        <f t="shared" si="3"/>
        <v>4.9563636363636361</v>
      </c>
      <c r="F34" s="99">
        <v>6269800</v>
      </c>
      <c r="G34" s="99">
        <f t="shared" si="4"/>
        <v>6269.8</v>
      </c>
      <c r="H34" s="99">
        <v>580169.25</v>
      </c>
      <c r="I34" s="101">
        <f t="shared" si="7"/>
        <v>6269274.4500000002</v>
      </c>
      <c r="J34" s="99"/>
      <c r="K34" s="100"/>
      <c r="L34" s="99"/>
      <c r="M34" s="99"/>
      <c r="N34" s="99"/>
      <c r="O34" s="101"/>
    </row>
    <row r="35" spans="1:15" ht="13.75" customHeight="1" x14ac:dyDescent="0.3">
      <c r="A35" s="16">
        <f t="shared" si="1"/>
        <v>2017</v>
      </c>
      <c r="B35" s="102" t="s">
        <v>54</v>
      </c>
      <c r="C35" s="103">
        <f t="shared" si="2"/>
        <v>7819073.1000000006</v>
      </c>
      <c r="D35" s="99">
        <v>1495000</v>
      </c>
      <c r="E35" s="100">
        <f t="shared" si="3"/>
        <v>5.2492307692307696</v>
      </c>
      <c r="F35" s="99">
        <v>7847600</v>
      </c>
      <c r="G35" s="99">
        <f t="shared" si="4"/>
        <v>7847.6</v>
      </c>
      <c r="H35" s="99">
        <v>600848.55000000005</v>
      </c>
      <c r="I35" s="101">
        <f t="shared" si="7"/>
        <v>7819073.1000000006</v>
      </c>
      <c r="J35" s="99"/>
      <c r="K35" s="100"/>
      <c r="L35" s="99"/>
      <c r="M35" s="99"/>
      <c r="N35" s="99"/>
      <c r="O35" s="101"/>
    </row>
    <row r="36" spans="1:15" ht="13.75" customHeight="1" x14ac:dyDescent="0.3">
      <c r="A36" s="16">
        <f t="shared" si="1"/>
        <v>2017</v>
      </c>
      <c r="B36" s="102" t="s">
        <v>55</v>
      </c>
      <c r="C36" s="103">
        <f t="shared" si="2"/>
        <v>4150795.05</v>
      </c>
      <c r="D36" s="99">
        <v>690000</v>
      </c>
      <c r="E36" s="100">
        <f t="shared" si="3"/>
        <v>5.6425000000000001</v>
      </c>
      <c r="F36" s="99">
        <v>3893325</v>
      </c>
      <c r="G36" s="99">
        <f t="shared" si="4"/>
        <v>3893.3250000000003</v>
      </c>
      <c r="H36" s="99">
        <v>339485.17499999999</v>
      </c>
      <c r="I36" s="101">
        <f t="shared" si="7"/>
        <v>4150795.05</v>
      </c>
      <c r="J36" s="99"/>
      <c r="K36" s="100"/>
      <c r="L36" s="99"/>
      <c r="M36" s="99"/>
      <c r="N36" s="99"/>
      <c r="O36" s="101"/>
    </row>
    <row r="37" spans="1:15" ht="13.75" customHeight="1" x14ac:dyDescent="0.3">
      <c r="A37" s="16">
        <f t="shared" ref="A37:A68" si="8">YEAR(B37)</f>
        <v>2017</v>
      </c>
      <c r="B37" s="102" t="s">
        <v>56</v>
      </c>
      <c r="C37" s="103">
        <f t="shared" ref="C37:C64" si="9">I37+O37</f>
        <v>8845175.9699999988</v>
      </c>
      <c r="D37" s="99">
        <v>1380000</v>
      </c>
      <c r="E37" s="100">
        <f t="shared" ref="E37:E68" si="10">F37/D37</f>
        <v>6.7267246376811594</v>
      </c>
      <c r="F37" s="99">
        <v>9282880</v>
      </c>
      <c r="G37" s="99">
        <f t="shared" ref="G37:G68" si="11">F37*0.001</f>
        <v>9282.880000000001</v>
      </c>
      <c r="H37" s="99">
        <v>784664.55</v>
      </c>
      <c r="I37" s="101">
        <f t="shared" si="7"/>
        <v>8828417.7449999992</v>
      </c>
      <c r="J37" s="99">
        <v>2500</v>
      </c>
      <c r="K37" s="100">
        <f>L37/J37</f>
        <v>6.71</v>
      </c>
      <c r="L37" s="99">
        <v>16775</v>
      </c>
      <c r="M37" s="99">
        <f>L37*0.001</f>
        <v>16.774999999999999</v>
      </c>
      <c r="N37" s="99"/>
      <c r="O37" s="101">
        <f>L37-M37-N37</f>
        <v>16758.224999999999</v>
      </c>
    </row>
    <row r="38" spans="1:15" ht="13.75" customHeight="1" x14ac:dyDescent="0.3">
      <c r="A38" s="16">
        <f t="shared" si="8"/>
        <v>2017</v>
      </c>
      <c r="B38" s="102" t="s">
        <v>57</v>
      </c>
      <c r="C38" s="103">
        <f t="shared" si="9"/>
        <v>9985754.2500000019</v>
      </c>
      <c r="D38" s="99">
        <v>1495000</v>
      </c>
      <c r="E38" s="100">
        <f t="shared" si="10"/>
        <v>7.2484615384615383</v>
      </c>
      <c r="F38" s="99">
        <v>10836450</v>
      </c>
      <c r="G38" s="99">
        <f t="shared" si="11"/>
        <v>10836.45</v>
      </c>
      <c r="H38" s="99">
        <v>1642855.5</v>
      </c>
      <c r="I38" s="101">
        <f t="shared" si="7"/>
        <v>9967422.6000000015</v>
      </c>
      <c r="J38" s="99">
        <v>2500</v>
      </c>
      <c r="K38" s="100">
        <f>L38/J38</f>
        <v>7.34</v>
      </c>
      <c r="L38" s="99">
        <v>18350</v>
      </c>
      <c r="M38" s="99">
        <f>L38*0.001</f>
        <v>18.350000000000001</v>
      </c>
      <c r="N38" s="99"/>
      <c r="O38" s="101">
        <f>L38-M38-N38+N37</f>
        <v>18331.650000000001</v>
      </c>
    </row>
    <row r="39" spans="1:15" ht="13.75" customHeight="1" x14ac:dyDescent="0.3">
      <c r="A39" s="16">
        <f t="shared" si="8"/>
        <v>2017</v>
      </c>
      <c r="B39" s="102" t="s">
        <v>58</v>
      </c>
      <c r="C39" s="103">
        <f t="shared" si="9"/>
        <v>12095322.57</v>
      </c>
      <c r="D39" s="99">
        <v>1495000</v>
      </c>
      <c r="E39" s="100">
        <f t="shared" si="10"/>
        <v>7.5684615384615386</v>
      </c>
      <c r="F39" s="99">
        <v>11314850</v>
      </c>
      <c r="G39" s="99">
        <f t="shared" si="11"/>
        <v>11314.85</v>
      </c>
      <c r="H39" s="99">
        <v>873126</v>
      </c>
      <c r="I39" s="101">
        <f t="shared" si="7"/>
        <v>12073264.65</v>
      </c>
      <c r="J39" s="99">
        <v>3000</v>
      </c>
      <c r="K39" s="100">
        <f>L39/J39</f>
        <v>7.36</v>
      </c>
      <c r="L39" s="99">
        <v>22080</v>
      </c>
      <c r="M39" s="99">
        <f>L39*0.001</f>
        <v>22.080000000000002</v>
      </c>
      <c r="N39" s="99"/>
      <c r="O39" s="101">
        <f>L39-M39-N39</f>
        <v>22057.919999999998</v>
      </c>
    </row>
    <row r="40" spans="1:15" ht="13.75" customHeight="1" x14ac:dyDescent="0.3">
      <c r="A40" s="16">
        <f t="shared" si="8"/>
        <v>2017</v>
      </c>
      <c r="B40" s="104" t="s">
        <v>59</v>
      </c>
      <c r="C40" s="105">
        <f t="shared" si="9"/>
        <v>5492561.9400000004</v>
      </c>
      <c r="D40" s="26">
        <v>631000</v>
      </c>
      <c r="E40" s="106">
        <f t="shared" si="10"/>
        <v>7.3281458003169568</v>
      </c>
      <c r="F40" s="26">
        <v>4624060</v>
      </c>
      <c r="G40" s="26">
        <f t="shared" si="11"/>
        <v>4624.0600000000004</v>
      </c>
      <c r="H40" s="26"/>
      <c r="I40" s="107">
        <f t="shared" si="7"/>
        <v>5492561.9400000004</v>
      </c>
      <c r="J40" s="26"/>
      <c r="K40" s="106"/>
      <c r="L40" s="26"/>
      <c r="M40" s="26"/>
      <c r="N40" s="26"/>
      <c r="O40" s="107"/>
    </row>
    <row r="41" spans="1:15" ht="13.75" customHeight="1" x14ac:dyDescent="0.3">
      <c r="A41" s="16">
        <f t="shared" si="8"/>
        <v>2018</v>
      </c>
      <c r="B41" s="102" t="s">
        <v>60</v>
      </c>
      <c r="C41" s="98">
        <f t="shared" si="9"/>
        <v>9259726.0050000008</v>
      </c>
      <c r="D41" s="99">
        <v>1226500</v>
      </c>
      <c r="E41" s="100">
        <f t="shared" si="10"/>
        <v>8.3627272727272732</v>
      </c>
      <c r="F41" s="99">
        <v>10256885</v>
      </c>
      <c r="G41" s="99">
        <f t="shared" si="11"/>
        <v>10256.885</v>
      </c>
      <c r="H41" s="99">
        <v>986902.11</v>
      </c>
      <c r="I41" s="101">
        <f>F41-G41-H41</f>
        <v>9259726.0050000008</v>
      </c>
      <c r="J41" s="99"/>
      <c r="K41" s="100"/>
      <c r="L41" s="99"/>
      <c r="M41" s="99"/>
      <c r="N41" s="99"/>
      <c r="O41" s="101"/>
    </row>
    <row r="42" spans="1:15" ht="13.75" customHeight="1" x14ac:dyDescent="0.3">
      <c r="A42" s="16">
        <f t="shared" si="8"/>
        <v>2018</v>
      </c>
      <c r="B42" s="102" t="s">
        <v>61</v>
      </c>
      <c r="C42" s="103">
        <f t="shared" si="9"/>
        <v>12398653.934999999</v>
      </c>
      <c r="D42" s="99">
        <v>1338000</v>
      </c>
      <c r="E42" s="100">
        <f t="shared" si="10"/>
        <v>9.3324999999999996</v>
      </c>
      <c r="F42" s="99">
        <v>12486885</v>
      </c>
      <c r="G42" s="99">
        <f t="shared" si="11"/>
        <v>12486.885</v>
      </c>
      <c r="H42" s="99">
        <v>1062646.29</v>
      </c>
      <c r="I42" s="101">
        <f t="shared" ref="I42:I52" si="12">F42-G42-H42+H41</f>
        <v>12398653.934999999</v>
      </c>
      <c r="J42" s="99"/>
      <c r="K42" s="100"/>
      <c r="L42" s="99"/>
      <c r="M42" s="99"/>
      <c r="N42" s="99"/>
      <c r="O42" s="101"/>
    </row>
    <row r="43" spans="1:15" ht="13.75" customHeight="1" x14ac:dyDescent="0.3">
      <c r="A43" s="16">
        <f t="shared" si="8"/>
        <v>2018</v>
      </c>
      <c r="B43" s="102" t="s">
        <v>62</v>
      </c>
      <c r="C43" s="103">
        <f t="shared" si="9"/>
        <v>16121257.605</v>
      </c>
      <c r="D43" s="99">
        <v>1338000</v>
      </c>
      <c r="E43" s="100">
        <f t="shared" si="10"/>
        <v>11.265833333333333</v>
      </c>
      <c r="F43" s="99">
        <v>15073685</v>
      </c>
      <c r="G43" s="99">
        <f t="shared" si="11"/>
        <v>15073.684999999999</v>
      </c>
      <c r="H43" s="99"/>
      <c r="I43" s="101">
        <f t="shared" si="12"/>
        <v>16121257.605</v>
      </c>
      <c r="J43" s="99"/>
      <c r="K43" s="100"/>
      <c r="L43" s="99"/>
      <c r="M43" s="99"/>
      <c r="N43" s="99"/>
      <c r="O43" s="101"/>
    </row>
    <row r="44" spans="1:15" ht="13.75" customHeight="1" x14ac:dyDescent="0.3">
      <c r="A44" s="16">
        <f t="shared" si="8"/>
        <v>2018</v>
      </c>
      <c r="B44" s="102" t="s">
        <v>63</v>
      </c>
      <c r="C44" s="103">
        <f t="shared" si="9"/>
        <v>17619612.75</v>
      </c>
      <c r="D44" s="99">
        <v>1449500</v>
      </c>
      <c r="E44" s="100">
        <f t="shared" si="10"/>
        <v>13.194739565367367</v>
      </c>
      <c r="F44" s="99">
        <v>19125775</v>
      </c>
      <c r="G44" s="99">
        <f t="shared" si="11"/>
        <v>19125.775000000001</v>
      </c>
      <c r="H44" s="99">
        <v>1487036.4750000001</v>
      </c>
      <c r="I44" s="101">
        <f t="shared" si="12"/>
        <v>17619612.75</v>
      </c>
      <c r="J44" s="99"/>
      <c r="K44" s="100"/>
      <c r="L44" s="99"/>
      <c r="M44" s="99"/>
      <c r="N44" s="99"/>
      <c r="O44" s="101"/>
    </row>
    <row r="45" spans="1:15" ht="13.75" customHeight="1" x14ac:dyDescent="0.3">
      <c r="A45" s="16">
        <f t="shared" si="8"/>
        <v>2018</v>
      </c>
      <c r="B45" s="102" t="s">
        <v>64</v>
      </c>
      <c r="C45" s="103">
        <f t="shared" si="9"/>
        <v>14735909.34</v>
      </c>
      <c r="D45" s="99">
        <v>1003500</v>
      </c>
      <c r="E45" s="100">
        <f t="shared" si="10"/>
        <v>14.887777777777778</v>
      </c>
      <c r="F45" s="99">
        <v>14939885</v>
      </c>
      <c r="G45" s="99">
        <f t="shared" si="11"/>
        <v>14939.885</v>
      </c>
      <c r="H45" s="99">
        <v>1715382.9</v>
      </c>
      <c r="I45" s="101">
        <f t="shared" si="12"/>
        <v>14696598.689999999</v>
      </c>
      <c r="J45" s="99">
        <v>2500</v>
      </c>
      <c r="K45" s="100">
        <f>L45/J45</f>
        <v>15.74</v>
      </c>
      <c r="L45" s="99">
        <v>39350</v>
      </c>
      <c r="M45" s="99">
        <f>L45*0.001</f>
        <v>39.35</v>
      </c>
      <c r="N45" s="99"/>
      <c r="O45" s="101">
        <f>L45-M45-N45</f>
        <v>39310.65</v>
      </c>
    </row>
    <row r="46" spans="1:15" ht="13.75" customHeight="1" x14ac:dyDescent="0.3">
      <c r="A46" s="16">
        <f t="shared" si="8"/>
        <v>2018</v>
      </c>
      <c r="B46" s="102" t="s">
        <v>65</v>
      </c>
      <c r="C46" s="103">
        <f t="shared" si="9"/>
        <v>20311692.975000001</v>
      </c>
      <c r="D46" s="99">
        <v>1338000</v>
      </c>
      <c r="E46" s="100">
        <f t="shared" si="10"/>
        <v>15.180833333333334</v>
      </c>
      <c r="F46" s="99">
        <v>20311955</v>
      </c>
      <c r="G46" s="99">
        <f t="shared" si="11"/>
        <v>20311.955000000002</v>
      </c>
      <c r="H46" s="99">
        <v>1695332.97</v>
      </c>
      <c r="I46" s="101">
        <f t="shared" si="12"/>
        <v>20311692.975000001</v>
      </c>
      <c r="J46" s="99"/>
      <c r="K46" s="100"/>
      <c r="L46" s="99"/>
      <c r="M46" s="99"/>
      <c r="N46" s="99"/>
      <c r="O46" s="101"/>
    </row>
    <row r="47" spans="1:15" ht="13.75" customHeight="1" x14ac:dyDescent="0.3">
      <c r="A47" s="16">
        <f t="shared" si="8"/>
        <v>2018</v>
      </c>
      <c r="B47" s="102" t="s">
        <v>66</v>
      </c>
      <c r="C47" s="103">
        <f t="shared" si="9"/>
        <v>23325750.900000002</v>
      </c>
      <c r="D47" s="99">
        <v>1561000</v>
      </c>
      <c r="E47" s="100">
        <f t="shared" si="10"/>
        <v>16.257142857142856</v>
      </c>
      <c r="F47" s="99">
        <v>25377400</v>
      </c>
      <c r="G47" s="99">
        <f t="shared" si="11"/>
        <v>25377.4</v>
      </c>
      <c r="H47" s="99">
        <v>3761589.645</v>
      </c>
      <c r="I47" s="101">
        <f t="shared" si="12"/>
        <v>23285765.925000001</v>
      </c>
      <c r="J47" s="99">
        <v>2499.9999999999995</v>
      </c>
      <c r="K47" s="100">
        <f>L47/J47</f>
        <v>16.010000000000002</v>
      </c>
      <c r="L47" s="99">
        <v>40025</v>
      </c>
      <c r="M47" s="99">
        <f>L47*0.001</f>
        <v>40.024999999999999</v>
      </c>
      <c r="N47" s="99"/>
      <c r="O47" s="101">
        <f>L47-M47-N47</f>
        <v>39984.974999999999</v>
      </c>
    </row>
    <row r="48" spans="1:15" ht="13.75" customHeight="1" x14ac:dyDescent="0.3">
      <c r="A48" s="16">
        <f t="shared" si="8"/>
        <v>2018</v>
      </c>
      <c r="B48" s="102" t="s">
        <v>67</v>
      </c>
      <c r="C48" s="103">
        <f t="shared" si="9"/>
        <v>14871468.645</v>
      </c>
      <c r="D48" s="99">
        <v>660000</v>
      </c>
      <c r="E48" s="100">
        <f t="shared" si="10"/>
        <v>18.607500000000002</v>
      </c>
      <c r="F48" s="99">
        <v>12280950</v>
      </c>
      <c r="G48" s="99">
        <f t="shared" si="11"/>
        <v>12280.95</v>
      </c>
      <c r="H48" s="99">
        <v>1158790.05</v>
      </c>
      <c r="I48" s="101">
        <f t="shared" si="12"/>
        <v>14871468.645</v>
      </c>
      <c r="J48" s="99"/>
      <c r="K48" s="100"/>
      <c r="L48" s="99"/>
      <c r="M48" s="99"/>
      <c r="N48" s="99"/>
      <c r="O48" s="101"/>
    </row>
    <row r="49" spans="1:15" ht="13.75" customHeight="1" x14ac:dyDescent="0.3">
      <c r="A49" s="16">
        <f t="shared" si="8"/>
        <v>2018</v>
      </c>
      <c r="B49" s="102" t="s">
        <v>68</v>
      </c>
      <c r="C49" s="103">
        <f t="shared" si="9"/>
        <v>25644489.84</v>
      </c>
      <c r="D49" s="99">
        <v>1226500</v>
      </c>
      <c r="E49" s="100">
        <f t="shared" si="10"/>
        <v>21.741818181818182</v>
      </c>
      <c r="F49" s="99">
        <v>26666340</v>
      </c>
      <c r="G49" s="99">
        <f t="shared" si="11"/>
        <v>26666.34</v>
      </c>
      <c r="H49" s="99">
        <v>2213289.4950000001</v>
      </c>
      <c r="I49" s="101">
        <f t="shared" si="12"/>
        <v>25585174.215</v>
      </c>
      <c r="J49" s="99">
        <v>2499.9999999999995</v>
      </c>
      <c r="K49" s="100">
        <f>L49/J49</f>
        <v>23.75</v>
      </c>
      <c r="L49" s="99">
        <v>59374.999999999993</v>
      </c>
      <c r="M49" s="99">
        <f>L49*0.001</f>
        <v>59.374999999999993</v>
      </c>
      <c r="N49" s="99"/>
      <c r="O49" s="101">
        <f>L49-M49-N49</f>
        <v>59315.624999999993</v>
      </c>
    </row>
    <row r="50" spans="1:15" ht="13.75" customHeight="1" x14ac:dyDescent="0.3">
      <c r="A50" s="16">
        <f t="shared" si="8"/>
        <v>2018</v>
      </c>
      <c r="B50" s="102" t="s">
        <v>69</v>
      </c>
      <c r="C50" s="103">
        <f t="shared" si="9"/>
        <v>30725403.84</v>
      </c>
      <c r="D50" s="99">
        <v>1561000</v>
      </c>
      <c r="E50" s="100">
        <f t="shared" si="10"/>
        <v>19.488571428571429</v>
      </c>
      <c r="F50" s="99">
        <v>30421660</v>
      </c>
      <c r="G50" s="99">
        <f t="shared" si="11"/>
        <v>30421.66</v>
      </c>
      <c r="H50" s="99">
        <v>1879123.9950000001</v>
      </c>
      <c r="I50" s="101">
        <f t="shared" si="12"/>
        <v>30725403.84</v>
      </c>
      <c r="J50" s="99"/>
      <c r="K50" s="100"/>
      <c r="L50" s="99"/>
      <c r="M50" s="99"/>
      <c r="N50" s="99"/>
      <c r="O50" s="101"/>
    </row>
    <row r="51" spans="1:15" ht="13.75" customHeight="1" x14ac:dyDescent="0.3">
      <c r="A51" s="16">
        <f t="shared" si="8"/>
        <v>2018</v>
      </c>
      <c r="B51" s="102" t="s">
        <v>70</v>
      </c>
      <c r="C51" s="103">
        <f t="shared" si="9"/>
        <v>26941596.434999999</v>
      </c>
      <c r="D51" s="99">
        <v>1449500</v>
      </c>
      <c r="E51" s="100">
        <f t="shared" si="10"/>
        <v>18.768461538461537</v>
      </c>
      <c r="F51" s="99">
        <v>27204885</v>
      </c>
      <c r="G51" s="99">
        <f t="shared" si="11"/>
        <v>27204.885000000002</v>
      </c>
      <c r="H51" s="99">
        <v>2155367.4750000001</v>
      </c>
      <c r="I51" s="101">
        <f t="shared" si="12"/>
        <v>26901436.634999998</v>
      </c>
      <c r="J51" s="99">
        <v>2000</v>
      </c>
      <c r="K51" s="100">
        <f>L51/J51</f>
        <v>20.100000000000001</v>
      </c>
      <c r="L51" s="99">
        <v>40200</v>
      </c>
      <c r="M51" s="99">
        <f>L51*0.001</f>
        <v>40.200000000000003</v>
      </c>
      <c r="N51" s="99"/>
      <c r="O51" s="101">
        <f>L51-M51-N51</f>
        <v>40159.800000000003</v>
      </c>
    </row>
    <row r="52" spans="1:15" ht="13.75" customHeight="1" x14ac:dyDescent="0.3">
      <c r="A52" s="16">
        <f t="shared" si="8"/>
        <v>2018</v>
      </c>
      <c r="B52" s="104" t="s">
        <v>71</v>
      </c>
      <c r="C52" s="105">
        <f t="shared" si="9"/>
        <v>17737329.914999999</v>
      </c>
      <c r="D52" s="26">
        <v>755000</v>
      </c>
      <c r="E52" s="106">
        <f t="shared" si="10"/>
        <v>20.65901986754967</v>
      </c>
      <c r="F52" s="26">
        <v>15597560</v>
      </c>
      <c r="G52" s="26">
        <f t="shared" si="11"/>
        <v>15597.56</v>
      </c>
      <c r="H52" s="26"/>
      <c r="I52" s="107">
        <f t="shared" si="12"/>
        <v>17737329.914999999</v>
      </c>
      <c r="J52" s="26"/>
      <c r="K52" s="106"/>
      <c r="L52" s="26"/>
      <c r="M52" s="26"/>
      <c r="N52" s="26"/>
      <c r="O52" s="107"/>
    </row>
    <row r="53" spans="1:15" ht="13.75" customHeight="1" x14ac:dyDescent="0.3">
      <c r="A53" s="16">
        <f t="shared" si="8"/>
        <v>2019</v>
      </c>
      <c r="B53" s="102" t="s">
        <v>72</v>
      </c>
      <c r="C53" s="98">
        <f t="shared" si="9"/>
        <v>18650735.595000003</v>
      </c>
      <c r="D53" s="99">
        <v>882000</v>
      </c>
      <c r="E53" s="100">
        <f t="shared" si="10"/>
        <v>22.986666666666668</v>
      </c>
      <c r="F53" s="99">
        <v>20274240</v>
      </c>
      <c r="G53" s="99">
        <f t="shared" si="11"/>
        <v>20274.240000000002</v>
      </c>
      <c r="H53" s="99">
        <v>1637410.95</v>
      </c>
      <c r="I53" s="101">
        <f>F53-G53-H53</f>
        <v>18616554.810000002</v>
      </c>
      <c r="J53" s="99">
        <v>1500</v>
      </c>
      <c r="K53" s="100">
        <f>L53/J53</f>
        <v>22.81</v>
      </c>
      <c r="L53" s="99">
        <v>34215</v>
      </c>
      <c r="M53" s="99">
        <f>L53*0.001</f>
        <v>34.215000000000003</v>
      </c>
      <c r="N53" s="99"/>
      <c r="O53" s="101">
        <f>L53-M53-N53</f>
        <v>34180.785000000003</v>
      </c>
    </row>
    <row r="54" spans="1:15" ht="13.75" customHeight="1" x14ac:dyDescent="0.3">
      <c r="A54" s="16">
        <f t="shared" si="8"/>
        <v>2019</v>
      </c>
      <c r="B54" s="102" t="s">
        <v>73</v>
      </c>
      <c r="C54" s="103">
        <f t="shared" si="9"/>
        <v>18595261.124999996</v>
      </c>
      <c r="D54" s="99">
        <v>882000</v>
      </c>
      <c r="E54" s="100">
        <f t="shared" si="10"/>
        <v>20.987500000000001</v>
      </c>
      <c r="F54" s="99">
        <v>18510975</v>
      </c>
      <c r="G54" s="99">
        <f t="shared" si="11"/>
        <v>18510.975000000002</v>
      </c>
      <c r="H54" s="99">
        <v>1534613.85</v>
      </c>
      <c r="I54" s="101">
        <f t="shared" ref="I54:I64" si="13">F54-G54-H54+H53</f>
        <v>18595261.124999996</v>
      </c>
      <c r="J54" s="99"/>
      <c r="K54" s="100"/>
      <c r="L54" s="99"/>
      <c r="M54" s="99"/>
      <c r="N54" s="99"/>
      <c r="O54" s="101"/>
    </row>
    <row r="55" spans="1:15" ht="13.75" customHeight="1" x14ac:dyDescent="0.3">
      <c r="A55" s="16">
        <f t="shared" si="8"/>
        <v>2019</v>
      </c>
      <c r="B55" s="102" t="s">
        <v>74</v>
      </c>
      <c r="C55" s="103">
        <f t="shared" si="9"/>
        <v>19192847.940000005</v>
      </c>
      <c r="D55" s="99">
        <v>882000</v>
      </c>
      <c r="E55" s="100">
        <f t="shared" si="10"/>
        <v>21.799166666666668</v>
      </c>
      <c r="F55" s="99">
        <v>19226865</v>
      </c>
      <c r="G55" s="99">
        <f t="shared" si="11"/>
        <v>19226.865000000002</v>
      </c>
      <c r="H55" s="99">
        <v>1582341.075</v>
      </c>
      <c r="I55" s="101">
        <f t="shared" si="13"/>
        <v>19159910.910000004</v>
      </c>
      <c r="J55" s="99">
        <v>1500</v>
      </c>
      <c r="K55" s="100">
        <f>L55/J55</f>
        <v>21.98</v>
      </c>
      <c r="L55" s="99">
        <v>32970</v>
      </c>
      <c r="M55" s="99">
        <f>L55*0.001</f>
        <v>32.97</v>
      </c>
      <c r="N55" s="99"/>
      <c r="O55" s="101">
        <f>L55-M55-N55</f>
        <v>32937.03</v>
      </c>
    </row>
    <row r="56" spans="1:15" ht="13.75" customHeight="1" x14ac:dyDescent="0.3">
      <c r="A56" s="16">
        <f t="shared" si="8"/>
        <v>2019</v>
      </c>
      <c r="B56" s="102" t="s">
        <v>75</v>
      </c>
      <c r="C56" s="103">
        <f t="shared" si="9"/>
        <v>21892845.239999998</v>
      </c>
      <c r="D56" s="99">
        <v>955500</v>
      </c>
      <c r="E56" s="100">
        <f t="shared" si="10"/>
        <v>25.251538461538463</v>
      </c>
      <c r="F56" s="99">
        <v>24127845</v>
      </c>
      <c r="G56" s="99">
        <f t="shared" si="11"/>
        <v>24127.845000000001</v>
      </c>
      <c r="H56" s="99">
        <v>3793212.99</v>
      </c>
      <c r="I56" s="101">
        <f t="shared" si="13"/>
        <v>21892845.239999998</v>
      </c>
      <c r="J56" s="99"/>
      <c r="K56" s="100"/>
      <c r="L56" s="99"/>
      <c r="M56" s="99"/>
      <c r="N56" s="99"/>
      <c r="O56" s="101"/>
    </row>
    <row r="57" spans="1:15" ht="13.75" customHeight="1" x14ac:dyDescent="0.3">
      <c r="A57" s="16">
        <f t="shared" si="8"/>
        <v>2019</v>
      </c>
      <c r="B57" s="102" t="s">
        <v>76</v>
      </c>
      <c r="C57" s="103">
        <f t="shared" si="9"/>
        <v>22546401.030000001</v>
      </c>
      <c r="D57" s="99">
        <v>735000</v>
      </c>
      <c r="E57" s="100">
        <f t="shared" si="10"/>
        <v>25.486000000000001</v>
      </c>
      <c r="F57" s="99">
        <v>18732210</v>
      </c>
      <c r="G57" s="99">
        <f t="shared" si="11"/>
        <v>18732.21</v>
      </c>
      <c r="H57" s="99"/>
      <c r="I57" s="101">
        <f t="shared" si="13"/>
        <v>22506690.780000001</v>
      </c>
      <c r="J57" s="99">
        <v>1500</v>
      </c>
      <c r="K57" s="100">
        <f>L57/J57</f>
        <v>26.5</v>
      </c>
      <c r="L57" s="99">
        <v>39750</v>
      </c>
      <c r="M57" s="99">
        <f>L57*0.001</f>
        <v>39.75</v>
      </c>
      <c r="N57" s="99"/>
      <c r="O57" s="101">
        <f>L57-M57-N57</f>
        <v>39710.25</v>
      </c>
    </row>
    <row r="58" spans="1:15" ht="13.75" customHeight="1" x14ac:dyDescent="0.3">
      <c r="A58" s="16">
        <f t="shared" si="8"/>
        <v>2019</v>
      </c>
      <c r="B58" s="102" t="s">
        <v>77</v>
      </c>
      <c r="C58" s="103">
        <f t="shared" si="9"/>
        <v>16314634.035</v>
      </c>
      <c r="D58" s="99">
        <v>753500</v>
      </c>
      <c r="E58" s="100">
        <f t="shared" si="10"/>
        <v>24.982302587923026</v>
      </c>
      <c r="F58" s="99">
        <v>18824165</v>
      </c>
      <c r="G58" s="99">
        <f t="shared" si="11"/>
        <v>18824.165000000001</v>
      </c>
      <c r="H58" s="99">
        <v>2490706.7999999998</v>
      </c>
      <c r="I58" s="101">
        <f t="shared" si="13"/>
        <v>16314634.035</v>
      </c>
      <c r="J58" s="99"/>
      <c r="K58" s="100"/>
      <c r="L58" s="99"/>
      <c r="M58" s="99"/>
      <c r="N58" s="99"/>
      <c r="O58" s="101"/>
    </row>
    <row r="59" spans="1:15" ht="13.75" customHeight="1" x14ac:dyDescent="0.3">
      <c r="A59" s="16">
        <f t="shared" si="8"/>
        <v>2019</v>
      </c>
      <c r="B59" s="102" t="s">
        <v>78</v>
      </c>
      <c r="C59" s="103">
        <f t="shared" si="9"/>
        <v>30761887.32</v>
      </c>
      <c r="D59" s="99">
        <v>1084000</v>
      </c>
      <c r="E59" s="100">
        <f t="shared" si="10"/>
        <v>27.978002767527677</v>
      </c>
      <c r="F59" s="99">
        <v>30328155</v>
      </c>
      <c r="G59" s="99">
        <f t="shared" si="11"/>
        <v>30328.154999999999</v>
      </c>
      <c r="H59" s="99">
        <v>2069158.77</v>
      </c>
      <c r="I59" s="101">
        <f t="shared" si="13"/>
        <v>30719374.875</v>
      </c>
      <c r="J59" s="99">
        <v>1500</v>
      </c>
      <c r="K59" s="100">
        <f>L59/J59</f>
        <v>28.37</v>
      </c>
      <c r="L59" s="99">
        <v>42555</v>
      </c>
      <c r="M59" s="99">
        <f>L59*0.001</f>
        <v>42.555</v>
      </c>
      <c r="N59" s="99"/>
      <c r="O59" s="101">
        <f>L59-M59-N59</f>
        <v>42512.445</v>
      </c>
    </row>
    <row r="60" spans="1:15" ht="13.75" customHeight="1" x14ac:dyDescent="0.3">
      <c r="A60" s="16">
        <f t="shared" si="8"/>
        <v>2019</v>
      </c>
      <c r="B60" s="102" t="s">
        <v>79</v>
      </c>
      <c r="C60" s="103">
        <f t="shared" si="9"/>
        <v>13319522.145</v>
      </c>
      <c r="D60" s="99">
        <v>447500</v>
      </c>
      <c r="E60" s="100">
        <f t="shared" si="10"/>
        <v>27.193687150837988</v>
      </c>
      <c r="F60" s="99">
        <v>12169175</v>
      </c>
      <c r="G60" s="99">
        <f t="shared" si="11"/>
        <v>12169.175000000001</v>
      </c>
      <c r="H60" s="99">
        <v>906642.45</v>
      </c>
      <c r="I60" s="101">
        <f t="shared" si="13"/>
        <v>13319522.145</v>
      </c>
      <c r="J60" s="99"/>
      <c r="K60" s="100"/>
      <c r="L60" s="99"/>
      <c r="M60" s="99"/>
      <c r="N60" s="99"/>
      <c r="O60" s="101"/>
    </row>
    <row r="61" spans="1:15" ht="13.75" customHeight="1" x14ac:dyDescent="0.3">
      <c r="A61" s="16">
        <f t="shared" si="8"/>
        <v>2019</v>
      </c>
      <c r="B61" s="102" t="s">
        <v>80</v>
      </c>
      <c r="C61" s="103">
        <f t="shared" si="9"/>
        <v>21718469.789999999</v>
      </c>
      <c r="D61" s="99">
        <v>882000</v>
      </c>
      <c r="E61" s="100">
        <f t="shared" si="10"/>
        <v>25.660833333333333</v>
      </c>
      <c r="F61" s="99">
        <v>22632855</v>
      </c>
      <c r="G61" s="99">
        <f t="shared" si="11"/>
        <v>22632.855</v>
      </c>
      <c r="H61" s="99">
        <v>1837865.2949999999</v>
      </c>
      <c r="I61" s="101">
        <f t="shared" si="13"/>
        <v>21678999.300000001</v>
      </c>
      <c r="J61" s="99">
        <v>1500</v>
      </c>
      <c r="K61" s="100">
        <f>L61/J61</f>
        <v>26.34</v>
      </c>
      <c r="L61" s="99">
        <v>39510</v>
      </c>
      <c r="M61" s="99">
        <f>L61*0.001</f>
        <v>39.51</v>
      </c>
      <c r="N61" s="99"/>
      <c r="O61" s="101">
        <f>L61-M61-N61</f>
        <v>39470.49</v>
      </c>
    </row>
    <row r="62" spans="1:15" ht="13.75" customHeight="1" x14ac:dyDescent="0.3">
      <c r="A62" s="16">
        <f t="shared" si="8"/>
        <v>2019</v>
      </c>
      <c r="B62" s="102" t="s">
        <v>81</v>
      </c>
      <c r="C62" s="103">
        <f t="shared" si="9"/>
        <v>25183820.969999999</v>
      </c>
      <c r="D62" s="99">
        <v>1029000</v>
      </c>
      <c r="E62" s="100">
        <f t="shared" si="10"/>
        <v>24.564285714285713</v>
      </c>
      <c r="F62" s="99">
        <v>25276650</v>
      </c>
      <c r="G62" s="99">
        <f t="shared" si="11"/>
        <v>25276.65</v>
      </c>
      <c r="H62" s="99">
        <v>1905417.675</v>
      </c>
      <c r="I62" s="101">
        <f t="shared" si="13"/>
        <v>25183820.969999999</v>
      </c>
      <c r="J62" s="99"/>
      <c r="K62" s="100"/>
      <c r="L62" s="99"/>
      <c r="M62" s="99"/>
      <c r="N62" s="99"/>
      <c r="O62" s="101"/>
    </row>
    <row r="63" spans="1:15" ht="13.75" customHeight="1" x14ac:dyDescent="0.3">
      <c r="A63" s="16">
        <f t="shared" si="8"/>
        <v>2019</v>
      </c>
      <c r="B63" s="102" t="s">
        <v>82</v>
      </c>
      <c r="C63" s="103">
        <f t="shared" si="9"/>
        <v>21768399.810000002</v>
      </c>
      <c r="D63" s="99">
        <v>882000</v>
      </c>
      <c r="E63" s="100">
        <f t="shared" si="10"/>
        <v>24.561666666666667</v>
      </c>
      <c r="F63" s="99">
        <v>21663390</v>
      </c>
      <c r="G63" s="99">
        <f t="shared" si="11"/>
        <v>21663.39</v>
      </c>
      <c r="H63" s="99">
        <v>1829054.115</v>
      </c>
      <c r="I63" s="101">
        <f t="shared" si="13"/>
        <v>21718090.170000002</v>
      </c>
      <c r="J63" s="99">
        <v>2000</v>
      </c>
      <c r="K63" s="100">
        <f>L63/J63</f>
        <v>25.18</v>
      </c>
      <c r="L63" s="99">
        <v>50360</v>
      </c>
      <c r="M63" s="99">
        <f>L63*0.001</f>
        <v>50.36</v>
      </c>
      <c r="N63" s="99"/>
      <c r="O63" s="101">
        <f>L63-M63-N63</f>
        <v>50309.64</v>
      </c>
    </row>
    <row r="64" spans="1:15" ht="13.75" customHeight="1" x14ac:dyDescent="0.3">
      <c r="A64" s="16">
        <f t="shared" si="8"/>
        <v>2019</v>
      </c>
      <c r="B64" s="104" t="s">
        <v>83</v>
      </c>
      <c r="C64" s="105">
        <f t="shared" si="9"/>
        <v>14523971.49</v>
      </c>
      <c r="D64" s="26">
        <v>518000</v>
      </c>
      <c r="E64" s="106">
        <f t="shared" si="10"/>
        <v>24.532094594594593</v>
      </c>
      <c r="F64" s="26">
        <v>12707625</v>
      </c>
      <c r="G64" s="26">
        <f t="shared" si="11"/>
        <v>12707.625</v>
      </c>
      <c r="H64" s="26"/>
      <c r="I64" s="107">
        <f t="shared" si="13"/>
        <v>14523971.49</v>
      </c>
      <c r="J64" s="26"/>
      <c r="K64" s="106"/>
      <c r="L64" s="26"/>
      <c r="M64" s="26"/>
      <c r="N64" s="26"/>
      <c r="O64" s="107"/>
    </row>
    <row r="65" spans="1:15" ht="13.75" customHeight="1" x14ac:dyDescent="0.3">
      <c r="A65" s="16">
        <f t="shared" si="8"/>
        <v>2020</v>
      </c>
      <c r="B65" s="102" t="s">
        <v>125</v>
      </c>
      <c r="C65" s="98">
        <f>I65+O65-O65</f>
        <v>17595746.640000001</v>
      </c>
      <c r="D65" s="99">
        <v>792000</v>
      </c>
      <c r="E65" s="100">
        <f t="shared" si="10"/>
        <v>24.397272727272728</v>
      </c>
      <c r="F65" s="99">
        <v>19322640</v>
      </c>
      <c r="G65" s="99">
        <f t="shared" si="11"/>
        <v>19322.64</v>
      </c>
      <c r="H65" s="99">
        <v>1707570.72</v>
      </c>
      <c r="I65" s="101">
        <f>F65-G65-H65</f>
        <v>17595746.640000001</v>
      </c>
      <c r="J65" s="99">
        <v>1500</v>
      </c>
      <c r="K65" s="100">
        <f>L65/J65</f>
        <v>24.08</v>
      </c>
      <c r="L65" s="99">
        <v>36120</v>
      </c>
      <c r="M65" s="99">
        <f>L65*0.001</f>
        <v>36.119999999999997</v>
      </c>
      <c r="N65" s="99"/>
      <c r="O65" s="101">
        <f>L65-M65-N65</f>
        <v>36083.879999999997</v>
      </c>
    </row>
    <row r="66" spans="1:15" ht="13.75" customHeight="1" x14ac:dyDescent="0.3">
      <c r="A66" s="16">
        <f t="shared" si="8"/>
        <v>2020</v>
      </c>
      <c r="B66" s="102" t="s">
        <v>84</v>
      </c>
      <c r="C66" s="103">
        <f>I66+O66</f>
        <v>20616003.359999999</v>
      </c>
      <c r="D66" s="99">
        <v>864000</v>
      </c>
      <c r="E66" s="100">
        <f t="shared" si="10"/>
        <v>23.89</v>
      </c>
      <c r="F66" s="99">
        <v>20640960</v>
      </c>
      <c r="G66" s="99">
        <f t="shared" si="11"/>
        <v>20640.96</v>
      </c>
      <c r="H66" s="99">
        <v>1711886.4</v>
      </c>
      <c r="I66" s="101">
        <f t="shared" ref="I66:I76" si="14">F66-G66-H66+H65</f>
        <v>20616003.359999999</v>
      </c>
      <c r="J66" s="99"/>
      <c r="K66" s="100"/>
      <c r="L66" s="99"/>
      <c r="M66" s="99"/>
      <c r="N66" s="99"/>
      <c r="O66" s="101"/>
    </row>
    <row r="67" spans="1:15" ht="13.75" customHeight="1" x14ac:dyDescent="0.3">
      <c r="A67" s="16">
        <f t="shared" si="8"/>
        <v>2020</v>
      </c>
      <c r="B67" s="102" t="s">
        <v>85</v>
      </c>
      <c r="C67" s="103">
        <f>I67+O67</f>
        <v>19009596.374999996</v>
      </c>
      <c r="D67" s="99">
        <v>1008000</v>
      </c>
      <c r="E67" s="100">
        <f t="shared" si="10"/>
        <v>19.551071428571429</v>
      </c>
      <c r="F67" s="99">
        <v>19707480</v>
      </c>
      <c r="G67" s="99">
        <f t="shared" si="11"/>
        <v>19707.48</v>
      </c>
      <c r="H67" s="99">
        <v>2425412.16</v>
      </c>
      <c r="I67" s="101">
        <f t="shared" si="14"/>
        <v>18974246.759999998</v>
      </c>
      <c r="J67" s="99">
        <v>1500</v>
      </c>
      <c r="K67" s="100">
        <f>L67/J67</f>
        <v>23.59</v>
      </c>
      <c r="L67" s="99">
        <v>35385</v>
      </c>
      <c r="M67" s="99">
        <f>L67*0.001</f>
        <v>35.384999999999998</v>
      </c>
      <c r="N67" s="99"/>
      <c r="O67" s="101">
        <f>L67-M67-N67</f>
        <v>35349.614999999998</v>
      </c>
    </row>
    <row r="68" spans="1:15" ht="13.75" customHeight="1" x14ac:dyDescent="0.3">
      <c r="A68" s="16">
        <f t="shared" si="8"/>
        <v>2020</v>
      </c>
      <c r="B68" s="102" t="s">
        <v>86</v>
      </c>
      <c r="C68" s="103">
        <f>I68+O68</f>
        <v>18316465.199999999</v>
      </c>
      <c r="D68" s="99">
        <v>864000</v>
      </c>
      <c r="E68" s="100">
        <f t="shared" si="10"/>
        <v>20.074999999999999</v>
      </c>
      <c r="F68" s="99">
        <v>17344800</v>
      </c>
      <c r="G68" s="99">
        <f t="shared" si="11"/>
        <v>17344.8</v>
      </c>
      <c r="H68" s="99">
        <v>1436402.16</v>
      </c>
      <c r="I68" s="101">
        <f t="shared" si="14"/>
        <v>18316465.199999999</v>
      </c>
      <c r="J68" s="99"/>
      <c r="K68" s="100"/>
      <c r="L68" s="99"/>
      <c r="M68" s="99"/>
      <c r="N68" s="99"/>
      <c r="O68" s="101"/>
    </row>
    <row r="69" spans="1:15" ht="13.75" customHeight="1" x14ac:dyDescent="0.3">
      <c r="A69" s="16">
        <f t="shared" ref="A69:A100" si="15">YEAR(B69)</f>
        <v>2020</v>
      </c>
      <c r="B69" s="102" t="s">
        <v>87</v>
      </c>
      <c r="C69" s="103">
        <f>I69+O69</f>
        <v>12588823.575000001</v>
      </c>
      <c r="D69" s="99">
        <v>648000</v>
      </c>
      <c r="E69" s="100">
        <f t="shared" ref="E69:E100" si="16">F69/D69</f>
        <v>19.514444444444443</v>
      </c>
      <c r="F69" s="99">
        <v>12645360</v>
      </c>
      <c r="G69" s="99">
        <f t="shared" ref="G69:G100" si="17">F69*0.001</f>
        <v>12645.36</v>
      </c>
      <c r="H69" s="99">
        <v>1506891.6</v>
      </c>
      <c r="I69" s="101">
        <f t="shared" si="14"/>
        <v>12562225.200000001</v>
      </c>
      <c r="J69" s="99">
        <v>1500</v>
      </c>
      <c r="K69" s="100">
        <f>L69/J69</f>
        <v>17.75</v>
      </c>
      <c r="L69" s="99">
        <v>26625</v>
      </c>
      <c r="M69" s="99">
        <f>L69*0.001</f>
        <v>26.625</v>
      </c>
      <c r="N69" s="99"/>
      <c r="O69" s="101">
        <f>L69-M69-N69</f>
        <v>26598.375</v>
      </c>
    </row>
    <row r="70" spans="1:15" ht="13.75" customHeight="1" x14ac:dyDescent="0.3">
      <c r="A70" s="16">
        <f t="shared" si="15"/>
        <v>2020</v>
      </c>
      <c r="B70" s="102" t="s">
        <v>88</v>
      </c>
      <c r="C70" s="103">
        <f>I70+O70</f>
        <v>19670869.440000001</v>
      </c>
      <c r="D70" s="99">
        <v>938807.7570803205</v>
      </c>
      <c r="E70" s="100">
        <f t="shared" si="16"/>
        <v>23.257924570101217</v>
      </c>
      <c r="F70" s="99">
        <v>21834720</v>
      </c>
      <c r="G70" s="99">
        <f t="shared" si="17"/>
        <v>21834.720000000001</v>
      </c>
      <c r="H70" s="99">
        <v>3648907.44</v>
      </c>
      <c r="I70" s="101">
        <f t="shared" si="14"/>
        <v>19670869.440000001</v>
      </c>
      <c r="J70" s="99"/>
      <c r="K70" s="100"/>
      <c r="L70" s="99"/>
      <c r="M70" s="99"/>
      <c r="N70" s="99"/>
      <c r="O70" s="101"/>
    </row>
    <row r="71" spans="1:15" ht="13.75" customHeight="1" x14ac:dyDescent="0.3">
      <c r="A71" s="16">
        <f t="shared" si="15"/>
        <v>2020</v>
      </c>
      <c r="B71" s="102" t="s">
        <v>89</v>
      </c>
      <c r="C71" s="103">
        <f>I71+O71+O65</f>
        <v>27592030.350000001</v>
      </c>
      <c r="D71" s="99">
        <v>936000</v>
      </c>
      <c r="E71" s="100">
        <f t="shared" si="16"/>
        <v>27.473076923076924</v>
      </c>
      <c r="F71" s="99">
        <v>25714800</v>
      </c>
      <c r="G71" s="99">
        <f t="shared" si="17"/>
        <v>25714.799999999999</v>
      </c>
      <c r="H71" s="99">
        <v>1822655.52</v>
      </c>
      <c r="I71" s="101">
        <f t="shared" si="14"/>
        <v>27515337.120000001</v>
      </c>
      <c r="J71" s="99">
        <v>1500</v>
      </c>
      <c r="K71" s="100">
        <f>L71/J71</f>
        <v>27.1</v>
      </c>
      <c r="L71" s="99">
        <v>40650</v>
      </c>
      <c r="M71" s="99">
        <f>L71*0.001</f>
        <v>40.65</v>
      </c>
      <c r="N71" s="99"/>
      <c r="O71" s="101">
        <f>L71-M71-N71</f>
        <v>40609.35</v>
      </c>
    </row>
    <row r="72" spans="1:15" ht="13.75" customHeight="1" x14ac:dyDescent="0.3">
      <c r="A72" s="16">
        <f t="shared" si="15"/>
        <v>2020</v>
      </c>
      <c r="B72" s="102" t="s">
        <v>90</v>
      </c>
      <c r="C72" s="103">
        <f>I72+O72</f>
        <v>12957969.059999999</v>
      </c>
      <c r="D72" s="99">
        <v>422000</v>
      </c>
      <c r="E72" s="100">
        <f t="shared" si="16"/>
        <v>26.41341232227488</v>
      </c>
      <c r="F72" s="99">
        <v>11146460</v>
      </c>
      <c r="G72" s="99">
        <f t="shared" si="17"/>
        <v>11146.460000000001</v>
      </c>
      <c r="H72" s="99"/>
      <c r="I72" s="101">
        <f t="shared" si="14"/>
        <v>12957969.059999999</v>
      </c>
      <c r="J72" s="99"/>
      <c r="K72" s="100"/>
      <c r="L72" s="99"/>
      <c r="M72" s="99"/>
      <c r="N72" s="99"/>
      <c r="O72" s="101"/>
    </row>
    <row r="73" spans="1:15" ht="13.75" customHeight="1" x14ac:dyDescent="0.3">
      <c r="A73" s="16">
        <f t="shared" si="15"/>
        <v>2020</v>
      </c>
      <c r="B73" s="102" t="s">
        <v>91</v>
      </c>
      <c r="C73" s="103">
        <f>I73+O73</f>
        <v>24188382.405000001</v>
      </c>
      <c r="D73" s="99">
        <v>954000</v>
      </c>
      <c r="E73" s="100">
        <f t="shared" si="16"/>
        <v>27.596666666666668</v>
      </c>
      <c r="F73" s="99">
        <v>26327220</v>
      </c>
      <c r="G73" s="99">
        <f t="shared" si="17"/>
        <v>26327.22</v>
      </c>
      <c r="H73" s="99">
        <v>2151501.3450000002</v>
      </c>
      <c r="I73" s="101">
        <f t="shared" si="14"/>
        <v>24149391.435000002</v>
      </c>
      <c r="J73" s="99">
        <v>1500</v>
      </c>
      <c r="K73" s="100">
        <f>L73/J73</f>
        <v>26.02</v>
      </c>
      <c r="L73" s="99">
        <v>39030</v>
      </c>
      <c r="M73" s="99">
        <f>L73*0.001</f>
        <v>39.03</v>
      </c>
      <c r="N73" s="99"/>
      <c r="O73" s="101">
        <f>L73-M73-N73</f>
        <v>38990.97</v>
      </c>
    </row>
    <row r="74" spans="1:15" ht="13.75" customHeight="1" x14ac:dyDescent="0.3">
      <c r="A74" s="16">
        <f t="shared" si="15"/>
        <v>2020</v>
      </c>
      <c r="B74" s="102" t="s">
        <v>92</v>
      </c>
      <c r="C74" s="103">
        <f>I74+O74</f>
        <v>26219089.664999999</v>
      </c>
      <c r="D74" s="99">
        <v>1033500</v>
      </c>
      <c r="E74" s="100">
        <f t="shared" si="16"/>
        <v>25.085384615384616</v>
      </c>
      <c r="F74" s="99">
        <v>25925745</v>
      </c>
      <c r="G74" s="99">
        <f t="shared" si="17"/>
        <v>25925.744999999999</v>
      </c>
      <c r="H74" s="99">
        <v>1832230.9350000001</v>
      </c>
      <c r="I74" s="101">
        <f t="shared" si="14"/>
        <v>26219089.664999999</v>
      </c>
      <c r="J74" s="99"/>
      <c r="K74" s="100"/>
      <c r="L74" s="99"/>
      <c r="M74" s="99"/>
      <c r="N74" s="99"/>
      <c r="O74" s="101"/>
    </row>
    <row r="75" spans="1:15" ht="13.75" customHeight="1" x14ac:dyDescent="0.3">
      <c r="A75" s="16">
        <f t="shared" si="15"/>
        <v>2020</v>
      </c>
      <c r="B75" s="102" t="s">
        <v>93</v>
      </c>
      <c r="C75" s="103">
        <f>I75+O75</f>
        <v>26746411.814999998</v>
      </c>
      <c r="D75" s="99">
        <v>1033500</v>
      </c>
      <c r="E75" s="100">
        <f t="shared" si="16"/>
        <v>26.313076923076924</v>
      </c>
      <c r="F75" s="99">
        <v>27194565</v>
      </c>
      <c r="G75" s="99">
        <f t="shared" si="17"/>
        <v>27194.565000000002</v>
      </c>
      <c r="H75" s="99">
        <v>2288898.81</v>
      </c>
      <c r="I75" s="101">
        <f t="shared" si="14"/>
        <v>26710702.559999999</v>
      </c>
      <c r="J75" s="99">
        <v>1500</v>
      </c>
      <c r="K75" s="100">
        <f>L75/J75</f>
        <v>23.83</v>
      </c>
      <c r="L75" s="99">
        <v>35745</v>
      </c>
      <c r="M75" s="99">
        <f>L75*0.001</f>
        <v>35.744999999999997</v>
      </c>
      <c r="N75" s="99"/>
      <c r="O75" s="101">
        <f>L75-M75-N75</f>
        <v>35709.254999999997</v>
      </c>
    </row>
    <row r="76" spans="1:15" ht="13.75" customHeight="1" x14ac:dyDescent="0.3">
      <c r="A76" s="16">
        <f t="shared" si="15"/>
        <v>2020</v>
      </c>
      <c r="B76" s="104" t="s">
        <v>94</v>
      </c>
      <c r="C76" s="105">
        <f>I76+O76</f>
        <v>16324868.790000001</v>
      </c>
      <c r="D76" s="26">
        <v>472500</v>
      </c>
      <c r="E76" s="106">
        <f t="shared" si="16"/>
        <v>29.735492063492064</v>
      </c>
      <c r="F76" s="26">
        <v>14050020</v>
      </c>
      <c r="G76" s="26">
        <f t="shared" si="17"/>
        <v>14050.02</v>
      </c>
      <c r="H76" s="26"/>
      <c r="I76" s="107">
        <f t="shared" si="14"/>
        <v>16324868.790000001</v>
      </c>
      <c r="J76" s="26"/>
      <c r="K76" s="106"/>
      <c r="L76" s="26"/>
      <c r="M76" s="26"/>
      <c r="N76" s="26"/>
      <c r="O76" s="107"/>
    </row>
    <row r="77" spans="1:15" ht="13.75" customHeight="1" x14ac:dyDescent="0.3">
      <c r="A77" s="16">
        <f t="shared" si="15"/>
        <v>2021</v>
      </c>
      <c r="B77" s="102" t="s">
        <v>126</v>
      </c>
      <c r="C77" s="98"/>
      <c r="D77" s="99"/>
      <c r="E77" s="99"/>
      <c r="F77" s="99"/>
      <c r="G77" s="99"/>
      <c r="H77" s="99"/>
      <c r="I77" s="101"/>
      <c r="J77" s="99"/>
      <c r="K77" s="100"/>
      <c r="L77" s="99"/>
      <c r="M77" s="99"/>
      <c r="N77" s="99"/>
      <c r="O77" s="101"/>
    </row>
    <row r="78" spans="1:15" ht="13.75" customHeight="1" x14ac:dyDescent="0.3">
      <c r="A78" s="16">
        <f t="shared" si="15"/>
        <v>2021</v>
      </c>
      <c r="B78" s="102" t="s">
        <v>95</v>
      </c>
      <c r="C78" s="103">
        <f t="shared" ref="C78:C95" si="18">I78+O78</f>
        <v>19276554.149999999</v>
      </c>
      <c r="D78" s="99">
        <v>564000</v>
      </c>
      <c r="E78" s="100">
        <f t="shared" ref="E78:E96" si="19">F78/D78</f>
        <v>37.452500000000001</v>
      </c>
      <c r="F78" s="99">
        <v>21123210</v>
      </c>
      <c r="G78" s="99">
        <f t="shared" ref="G78:G96" si="20">F78*0.001</f>
        <v>21123.21</v>
      </c>
      <c r="H78" s="99">
        <v>1825532.64</v>
      </c>
      <c r="I78" s="101">
        <f t="shared" ref="I78:I96" si="21">F78-G78-H78+H77</f>
        <v>19276554.149999999</v>
      </c>
      <c r="J78" s="99"/>
      <c r="K78" s="100"/>
      <c r="L78" s="99"/>
      <c r="M78" s="99"/>
      <c r="N78" s="99"/>
      <c r="O78" s="101"/>
    </row>
    <row r="79" spans="1:15" ht="13.75" customHeight="1" x14ac:dyDescent="0.3">
      <c r="A79" s="16">
        <f t="shared" si="15"/>
        <v>2021</v>
      </c>
      <c r="B79" s="102" t="s">
        <v>96</v>
      </c>
      <c r="C79" s="103">
        <f t="shared" si="18"/>
        <v>26494778.700000003</v>
      </c>
      <c r="D79" s="99">
        <v>658000</v>
      </c>
      <c r="E79" s="100">
        <f t="shared" si="19"/>
        <v>40.482963525835864</v>
      </c>
      <c r="F79" s="99">
        <v>26637790</v>
      </c>
      <c r="G79" s="99">
        <f t="shared" si="20"/>
        <v>26637.79</v>
      </c>
      <c r="H79" s="99">
        <v>1983764.25</v>
      </c>
      <c r="I79" s="101">
        <f t="shared" si="21"/>
        <v>26452920.600000001</v>
      </c>
      <c r="J79" s="99">
        <v>1000</v>
      </c>
      <c r="K79" s="100">
        <v>41.9</v>
      </c>
      <c r="L79" s="99">
        <v>41900</v>
      </c>
      <c r="M79" s="99">
        <v>41.9</v>
      </c>
      <c r="N79" s="99"/>
      <c r="O79" s="101">
        <v>41858.1</v>
      </c>
    </row>
    <row r="80" spans="1:15" ht="13.75" customHeight="1" x14ac:dyDescent="0.3">
      <c r="A80" s="16">
        <f t="shared" si="15"/>
        <v>2021</v>
      </c>
      <c r="B80" s="102" t="s">
        <v>97</v>
      </c>
      <c r="C80" s="103">
        <f t="shared" si="18"/>
        <v>24978526.469999999</v>
      </c>
      <c r="D80" s="99">
        <v>564000</v>
      </c>
      <c r="E80" s="100">
        <f t="shared" si="19"/>
        <v>44.749166666666667</v>
      </c>
      <c r="F80" s="99">
        <v>25238530</v>
      </c>
      <c r="G80" s="99">
        <f t="shared" si="20"/>
        <v>25238.53</v>
      </c>
      <c r="H80" s="99">
        <v>2218529.25</v>
      </c>
      <c r="I80" s="101">
        <f t="shared" si="21"/>
        <v>24978526.469999999</v>
      </c>
      <c r="J80" s="99"/>
      <c r="K80" s="100"/>
      <c r="L80" s="99"/>
      <c r="M80" s="99"/>
      <c r="N80" s="99"/>
      <c r="O80" s="101"/>
    </row>
    <row r="81" spans="1:15" ht="13.75" customHeight="1" x14ac:dyDescent="0.3">
      <c r="A81" s="16">
        <f t="shared" si="15"/>
        <v>2021</v>
      </c>
      <c r="B81" s="102" t="s">
        <v>98</v>
      </c>
      <c r="C81" s="103">
        <f t="shared" si="18"/>
        <v>24308676.990000002</v>
      </c>
      <c r="D81" s="99">
        <v>423000</v>
      </c>
      <c r="E81" s="100">
        <f t="shared" si="19"/>
        <v>52.146666666666668</v>
      </c>
      <c r="F81" s="99">
        <v>22058040</v>
      </c>
      <c r="G81" s="99">
        <f t="shared" si="20"/>
        <v>22058.04</v>
      </c>
      <c r="H81" s="99"/>
      <c r="I81" s="101">
        <f t="shared" si="21"/>
        <v>24254511.210000001</v>
      </c>
      <c r="J81" s="99">
        <v>1000</v>
      </c>
      <c r="K81" s="100">
        <v>54.22</v>
      </c>
      <c r="L81" s="99">
        <v>54220</v>
      </c>
      <c r="M81" s="99">
        <v>54.22</v>
      </c>
      <c r="N81" s="99"/>
      <c r="O81" s="101">
        <v>54165.78</v>
      </c>
    </row>
    <row r="82" spans="1:15" ht="13.75" customHeight="1" x14ac:dyDescent="0.3">
      <c r="A82" s="16">
        <f t="shared" si="15"/>
        <v>2021</v>
      </c>
      <c r="B82" s="102" t="s">
        <v>99</v>
      </c>
      <c r="C82" s="103">
        <f t="shared" si="18"/>
        <v>29531558.880000003</v>
      </c>
      <c r="D82" s="99">
        <v>611000</v>
      </c>
      <c r="E82" s="100">
        <f t="shared" si="19"/>
        <v>52.642307692307689</v>
      </c>
      <c r="F82" s="99">
        <v>32164450</v>
      </c>
      <c r="G82" s="99">
        <f t="shared" si="20"/>
        <v>32164.45</v>
      </c>
      <c r="H82" s="99">
        <v>2600726.67</v>
      </c>
      <c r="I82" s="101">
        <f t="shared" si="21"/>
        <v>29531558.880000003</v>
      </c>
      <c r="J82" s="99"/>
      <c r="K82" s="100"/>
      <c r="L82" s="99"/>
      <c r="M82" s="99"/>
      <c r="N82" s="99"/>
      <c r="O82" s="101"/>
    </row>
    <row r="83" spans="1:15" ht="13.75" customHeight="1" x14ac:dyDescent="0.3">
      <c r="A83" s="16">
        <f t="shared" si="15"/>
        <v>2021</v>
      </c>
      <c r="B83" s="102" t="s">
        <v>100</v>
      </c>
      <c r="C83" s="103">
        <f t="shared" si="18"/>
        <v>32830516.770000003</v>
      </c>
      <c r="D83" s="99">
        <v>611000</v>
      </c>
      <c r="E83" s="100">
        <f t="shared" si="19"/>
        <v>53.593846153846151</v>
      </c>
      <c r="F83" s="99">
        <v>32745840</v>
      </c>
      <c r="G83" s="99">
        <f t="shared" si="20"/>
        <v>32745.84</v>
      </c>
      <c r="H83" s="99">
        <v>2536401.06</v>
      </c>
      <c r="I83" s="101">
        <f t="shared" si="21"/>
        <v>32777419.770000003</v>
      </c>
      <c r="J83" s="99">
        <v>1000</v>
      </c>
      <c r="K83" s="100">
        <v>53.15</v>
      </c>
      <c r="L83" s="99">
        <v>53150</v>
      </c>
      <c r="M83" s="99">
        <v>53</v>
      </c>
      <c r="N83" s="99"/>
      <c r="O83" s="101">
        <v>53097</v>
      </c>
    </row>
    <row r="84" spans="1:15" ht="13.75" customHeight="1" x14ac:dyDescent="0.3">
      <c r="A84" s="16">
        <f t="shared" si="15"/>
        <v>2021</v>
      </c>
      <c r="B84" s="102" t="s">
        <v>101</v>
      </c>
      <c r="C84" s="103">
        <f t="shared" si="18"/>
        <v>18306505.170000002</v>
      </c>
      <c r="D84" s="99">
        <v>304500</v>
      </c>
      <c r="E84" s="100">
        <f t="shared" si="19"/>
        <v>56.283628899835797</v>
      </c>
      <c r="F84" s="99">
        <v>17138365</v>
      </c>
      <c r="G84" s="99">
        <f t="shared" si="20"/>
        <v>17138.365000000002</v>
      </c>
      <c r="H84" s="99">
        <v>1351122.5249999999</v>
      </c>
      <c r="I84" s="101">
        <f t="shared" si="21"/>
        <v>18306505.170000002</v>
      </c>
      <c r="J84" s="99"/>
      <c r="K84" s="100"/>
      <c r="L84" s="99"/>
      <c r="M84" s="99"/>
      <c r="N84" s="99"/>
      <c r="O84" s="101"/>
    </row>
    <row r="85" spans="1:15" ht="13.75" customHeight="1" x14ac:dyDescent="0.3">
      <c r="A85" s="16">
        <f t="shared" si="15"/>
        <v>2021</v>
      </c>
      <c r="B85" s="102" t="s">
        <v>102</v>
      </c>
      <c r="C85" s="103">
        <f t="shared" si="18"/>
        <v>23397728.849999998</v>
      </c>
      <c r="D85" s="99">
        <v>390000</v>
      </c>
      <c r="E85" s="100">
        <f t="shared" si="19"/>
        <v>61.546666666666667</v>
      </c>
      <c r="F85" s="99">
        <v>24003200</v>
      </c>
      <c r="G85" s="99">
        <f t="shared" si="20"/>
        <v>24003.200000000001</v>
      </c>
      <c r="H85" s="99">
        <v>1992530.4750000001</v>
      </c>
      <c r="I85" s="101">
        <f t="shared" si="21"/>
        <v>23337788.849999998</v>
      </c>
      <c r="J85" s="99">
        <v>1000</v>
      </c>
      <c r="K85" s="100">
        <v>60</v>
      </c>
      <c r="L85" s="99">
        <v>60000</v>
      </c>
      <c r="M85" s="99">
        <v>60</v>
      </c>
      <c r="N85" s="99"/>
      <c r="O85" s="101">
        <v>59940</v>
      </c>
    </row>
    <row r="86" spans="1:15" ht="13.75" customHeight="1" x14ac:dyDescent="0.3">
      <c r="A86" s="16">
        <f t="shared" si="15"/>
        <v>2021</v>
      </c>
      <c r="B86" s="102" t="s">
        <v>103</v>
      </c>
      <c r="C86" s="103">
        <f t="shared" si="18"/>
        <v>23267184.525000002</v>
      </c>
      <c r="D86" s="99">
        <v>390000</v>
      </c>
      <c r="E86" s="100">
        <f t="shared" si="19"/>
        <v>59.515833333333333</v>
      </c>
      <c r="F86" s="99">
        <v>23211175</v>
      </c>
      <c r="G86" s="99">
        <f t="shared" si="20"/>
        <v>23211.174999999999</v>
      </c>
      <c r="H86" s="99">
        <v>1913309.7749999999</v>
      </c>
      <c r="I86" s="101">
        <f t="shared" si="21"/>
        <v>23267184.525000002</v>
      </c>
      <c r="J86" s="99"/>
      <c r="K86" s="100"/>
      <c r="L86" s="99"/>
      <c r="M86" s="99"/>
      <c r="N86" s="99"/>
      <c r="O86" s="101"/>
    </row>
    <row r="87" spans="1:15" ht="13.75" customHeight="1" x14ac:dyDescent="0.3">
      <c r="A87" s="16">
        <f t="shared" si="15"/>
        <v>2021</v>
      </c>
      <c r="B87" s="102" t="s">
        <v>104</v>
      </c>
      <c r="C87" s="103">
        <f t="shared" si="18"/>
        <v>27043039.890000001</v>
      </c>
      <c r="D87" s="99">
        <v>455000</v>
      </c>
      <c r="E87" s="100">
        <f t="shared" si="19"/>
        <v>65.679285714285712</v>
      </c>
      <c r="F87" s="99">
        <v>29884075</v>
      </c>
      <c r="G87" s="99">
        <f t="shared" si="20"/>
        <v>29884.075000000001</v>
      </c>
      <c r="H87" s="99">
        <v>4847397.75</v>
      </c>
      <c r="I87" s="101">
        <f t="shared" si="21"/>
        <v>26920102.949999999</v>
      </c>
      <c r="J87" s="99">
        <v>2000</v>
      </c>
      <c r="K87" s="100">
        <v>61.53</v>
      </c>
      <c r="L87" s="99">
        <v>123060</v>
      </c>
      <c r="M87" s="99">
        <v>123.06</v>
      </c>
      <c r="N87" s="99"/>
      <c r="O87" s="101">
        <v>122936.94</v>
      </c>
    </row>
    <row r="88" spans="1:15" ht="13.75" customHeight="1" x14ac:dyDescent="0.3">
      <c r="A88" s="16">
        <f t="shared" si="15"/>
        <v>2021</v>
      </c>
      <c r="B88" s="104" t="s">
        <v>105</v>
      </c>
      <c r="C88" s="105">
        <f t="shared" si="18"/>
        <v>26495343.135000002</v>
      </c>
      <c r="D88" s="26">
        <v>269500</v>
      </c>
      <c r="E88" s="106">
        <f t="shared" si="19"/>
        <v>80.406734693877553</v>
      </c>
      <c r="F88" s="26">
        <v>21669615</v>
      </c>
      <c r="G88" s="26">
        <f t="shared" si="20"/>
        <v>21669.615000000002</v>
      </c>
      <c r="H88" s="26"/>
      <c r="I88" s="107">
        <f t="shared" si="21"/>
        <v>26495343.135000002</v>
      </c>
      <c r="J88" s="26"/>
      <c r="K88" s="106"/>
      <c r="L88" s="26"/>
      <c r="M88" s="26"/>
      <c r="N88" s="26"/>
      <c r="O88" s="107"/>
    </row>
    <row r="89" spans="1:15" ht="13.75" customHeight="1" x14ac:dyDescent="0.3">
      <c r="A89" s="16">
        <f t="shared" si="15"/>
        <v>2022</v>
      </c>
      <c r="B89" s="102">
        <v>44562</v>
      </c>
      <c r="C89" s="98">
        <f t="shared" si="18"/>
        <v>22627564.785</v>
      </c>
      <c r="D89" s="99">
        <v>305000</v>
      </c>
      <c r="E89" s="100">
        <f t="shared" si="19"/>
        <v>83.066000000000003</v>
      </c>
      <c r="F89" s="99">
        <v>25335130</v>
      </c>
      <c r="G89" s="99">
        <f t="shared" si="20"/>
        <v>25335.13</v>
      </c>
      <c r="H89" s="99">
        <v>2682230.085</v>
      </c>
      <c r="I89" s="101">
        <f t="shared" si="21"/>
        <v>22627564.785</v>
      </c>
      <c r="J89" s="99"/>
      <c r="K89" s="100"/>
      <c r="L89" s="99"/>
      <c r="M89" s="99"/>
      <c r="N89" s="99"/>
      <c r="O89" s="101"/>
    </row>
    <row r="90" spans="1:15" ht="13.75" customHeight="1" x14ac:dyDescent="0.3">
      <c r="A90" s="16">
        <f t="shared" si="15"/>
        <v>2022</v>
      </c>
      <c r="B90" s="102">
        <v>44593</v>
      </c>
      <c r="C90" s="103">
        <f t="shared" si="18"/>
        <v>33270905.789999999</v>
      </c>
      <c r="D90" s="99">
        <v>366000</v>
      </c>
      <c r="E90" s="100">
        <f t="shared" si="19"/>
        <v>90.13886612021858</v>
      </c>
      <c r="F90" s="99">
        <v>32990825</v>
      </c>
      <c r="G90" s="99">
        <f t="shared" si="20"/>
        <v>32990.824999999997</v>
      </c>
      <c r="H90" s="99">
        <v>2465591.94</v>
      </c>
      <c r="I90" s="101">
        <f t="shared" si="21"/>
        <v>33174472.32</v>
      </c>
      <c r="J90" s="99">
        <v>1000</v>
      </c>
      <c r="K90" s="100">
        <f>L90/J90</f>
        <v>96.53</v>
      </c>
      <c r="L90" s="99">
        <v>96530</v>
      </c>
      <c r="M90" s="99">
        <f>L90*0.001</f>
        <v>96.53</v>
      </c>
      <c r="N90" s="99"/>
      <c r="O90" s="101">
        <f>L90-M90</f>
        <v>96433.47</v>
      </c>
    </row>
    <row r="91" spans="1:15" ht="13.75" customHeight="1" x14ac:dyDescent="0.3">
      <c r="A91" s="16">
        <f t="shared" si="15"/>
        <v>2022</v>
      </c>
      <c r="B91" s="102">
        <v>44621</v>
      </c>
      <c r="C91" s="103">
        <f t="shared" si="18"/>
        <v>31687061.220000003</v>
      </c>
      <c r="D91" s="99">
        <v>427000</v>
      </c>
      <c r="E91" s="100">
        <f t="shared" si="19"/>
        <v>74.16357142857143</v>
      </c>
      <c r="F91" s="99">
        <v>31667845</v>
      </c>
      <c r="G91" s="99">
        <f t="shared" si="20"/>
        <v>31667.845000000001</v>
      </c>
      <c r="H91" s="99">
        <v>2414707.875</v>
      </c>
      <c r="I91" s="101">
        <f t="shared" si="21"/>
        <v>31687061.220000003</v>
      </c>
      <c r="J91" s="99"/>
      <c r="K91" s="100"/>
      <c r="L91" s="99"/>
      <c r="M91" s="99"/>
      <c r="N91" s="99"/>
      <c r="O91" s="101"/>
    </row>
    <row r="92" spans="1:15" ht="13.75" customHeight="1" x14ac:dyDescent="0.3">
      <c r="A92" s="16">
        <f t="shared" si="15"/>
        <v>2022</v>
      </c>
      <c r="B92" s="102">
        <v>44652</v>
      </c>
      <c r="C92" s="103">
        <f t="shared" si="18"/>
        <v>29404546.02</v>
      </c>
      <c r="D92" s="99">
        <v>335500</v>
      </c>
      <c r="E92" s="100">
        <f t="shared" si="19"/>
        <v>80.293636363636367</v>
      </c>
      <c r="F92" s="99">
        <v>26938515</v>
      </c>
      <c r="G92" s="99">
        <f t="shared" si="20"/>
        <v>26938.514999999999</v>
      </c>
      <c r="H92" s="99"/>
      <c r="I92" s="101">
        <f t="shared" si="21"/>
        <v>29326284.359999999</v>
      </c>
      <c r="J92" s="99">
        <v>1000</v>
      </c>
      <c r="K92" s="100">
        <f>L92/J92</f>
        <v>78.34</v>
      </c>
      <c r="L92" s="99">
        <v>78340</v>
      </c>
      <c r="M92" s="99">
        <f>L92*0.001</f>
        <v>78.34</v>
      </c>
      <c r="N92" s="99"/>
      <c r="O92" s="101">
        <f>L92-M92</f>
        <v>78261.66</v>
      </c>
    </row>
    <row r="93" spans="1:15" ht="13.75" customHeight="1" x14ac:dyDescent="0.3">
      <c r="A93" s="16">
        <f t="shared" si="15"/>
        <v>2022</v>
      </c>
      <c r="B93" s="102">
        <v>44682</v>
      </c>
      <c r="C93" s="103">
        <f t="shared" si="18"/>
        <v>31123375.470000003</v>
      </c>
      <c r="D93" s="99">
        <v>396500</v>
      </c>
      <c r="E93" s="100">
        <f t="shared" si="19"/>
        <v>85.006923076923073</v>
      </c>
      <c r="F93" s="99">
        <v>33705245</v>
      </c>
      <c r="G93" s="99">
        <f t="shared" si="20"/>
        <v>33705.245000000003</v>
      </c>
      <c r="H93" s="99">
        <v>2548164.2850000001</v>
      </c>
      <c r="I93" s="101">
        <f t="shared" si="21"/>
        <v>31123375.470000003</v>
      </c>
      <c r="J93" s="99"/>
      <c r="K93" s="100"/>
      <c r="L93" s="99"/>
      <c r="M93" s="99"/>
      <c r="N93" s="99"/>
      <c r="O93" s="101"/>
    </row>
    <row r="94" spans="1:15" ht="13.75" customHeight="1" x14ac:dyDescent="0.3">
      <c r="A94" s="16">
        <f t="shared" si="15"/>
        <v>2022</v>
      </c>
      <c r="B94" s="102">
        <v>44713</v>
      </c>
      <c r="C94" s="103">
        <f t="shared" si="18"/>
        <v>27820142.010000002</v>
      </c>
      <c r="D94" s="99">
        <v>335500</v>
      </c>
      <c r="E94" s="100">
        <f t="shared" si="19"/>
        <v>83.151818181818186</v>
      </c>
      <c r="F94" s="99">
        <v>27897435</v>
      </c>
      <c r="G94" s="99">
        <f t="shared" si="20"/>
        <v>27897.435000000001</v>
      </c>
      <c r="H94" s="99">
        <v>2681925.39</v>
      </c>
      <c r="I94" s="101">
        <f t="shared" si="21"/>
        <v>27735776.460000001</v>
      </c>
      <c r="J94" s="99">
        <v>1000</v>
      </c>
      <c r="K94" s="100">
        <v>84.45</v>
      </c>
      <c r="L94" s="99">
        <f>K94*J94</f>
        <v>84450</v>
      </c>
      <c r="M94" s="99">
        <f>L94*0.001</f>
        <v>84.45</v>
      </c>
      <c r="N94" s="99"/>
      <c r="O94" s="101">
        <f>L94-M94</f>
        <v>84365.55</v>
      </c>
    </row>
    <row r="95" spans="1:15" ht="13.75" customHeight="1" x14ac:dyDescent="0.3">
      <c r="A95" s="16">
        <f t="shared" si="15"/>
        <v>2022</v>
      </c>
      <c r="B95" s="102">
        <v>44743</v>
      </c>
      <c r="C95" s="103">
        <f t="shared" si="18"/>
        <v>32407664.895</v>
      </c>
      <c r="D95" s="99">
        <v>366000</v>
      </c>
      <c r="E95" s="100">
        <f t="shared" si="19"/>
        <v>81.299166666666665</v>
      </c>
      <c r="F95" s="99">
        <v>29755495</v>
      </c>
      <c r="G95" s="99">
        <f t="shared" si="20"/>
        <v>29755.494999999999</v>
      </c>
      <c r="H95" s="99"/>
      <c r="I95" s="101">
        <f t="shared" si="21"/>
        <v>32407664.895</v>
      </c>
      <c r="J95" s="99"/>
      <c r="K95" s="100"/>
      <c r="L95" s="99"/>
      <c r="M95" s="99"/>
      <c r="N95" s="99"/>
      <c r="O95" s="101"/>
    </row>
    <row r="96" spans="1:15" ht="13.75" customHeight="1" x14ac:dyDescent="0.3">
      <c r="A96" s="16">
        <f t="shared" si="15"/>
        <v>2022</v>
      </c>
      <c r="B96" s="102">
        <v>44774</v>
      </c>
      <c r="C96" s="103">
        <v>21198725.055</v>
      </c>
      <c r="D96" s="99">
        <v>243000</v>
      </c>
      <c r="E96" s="100">
        <f t="shared" si="19"/>
        <v>87.324876543209882</v>
      </c>
      <c r="F96" s="99">
        <v>21219945</v>
      </c>
      <c r="G96" s="99">
        <f t="shared" si="20"/>
        <v>21219.945</v>
      </c>
      <c r="H96" s="99"/>
      <c r="I96" s="101">
        <f t="shared" si="21"/>
        <v>21198725.055</v>
      </c>
      <c r="J96" s="99"/>
      <c r="K96" s="100"/>
      <c r="L96" s="99"/>
      <c r="M96" s="99"/>
      <c r="N96" s="99"/>
      <c r="O96" s="101"/>
    </row>
    <row r="97" spans="1:15" ht="13.75" customHeight="1" x14ac:dyDescent="0.3">
      <c r="A97" s="16">
        <f t="shared" si="15"/>
        <v>2022</v>
      </c>
      <c r="B97" s="102">
        <v>44805</v>
      </c>
      <c r="C97" s="103">
        <v>25591383.000000004</v>
      </c>
      <c r="D97" s="99">
        <v>396000</v>
      </c>
      <c r="E97" s="100">
        <v>69.906666666666666</v>
      </c>
      <c r="F97" s="99">
        <v>27683040</v>
      </c>
      <c r="G97" s="99">
        <v>27683.040000000001</v>
      </c>
      <c r="H97" s="99">
        <v>2132964.9</v>
      </c>
      <c r="I97" s="101">
        <v>25522392.060000002</v>
      </c>
      <c r="J97" s="99">
        <v>1000</v>
      </c>
      <c r="K97" s="100">
        <v>69.06</v>
      </c>
      <c r="L97" s="99">
        <v>69060</v>
      </c>
      <c r="M97" s="99">
        <v>69.06</v>
      </c>
      <c r="N97" s="99"/>
      <c r="O97" s="101">
        <f>L97-M97</f>
        <v>68990.94</v>
      </c>
    </row>
    <row r="98" spans="1:15" ht="13.75" customHeight="1" x14ac:dyDescent="0.3">
      <c r="A98" s="16">
        <f t="shared" si="15"/>
        <v>2022</v>
      </c>
      <c r="B98" s="102">
        <v>44835</v>
      </c>
      <c r="C98" s="103">
        <v>29035355.579999998</v>
      </c>
      <c r="D98" s="99">
        <v>429000</v>
      </c>
      <c r="E98" s="100">
        <v>68.825384615384621</v>
      </c>
      <c r="F98" s="99">
        <v>29526090</v>
      </c>
      <c r="G98" s="99">
        <v>29526.09</v>
      </c>
      <c r="H98" s="99">
        <v>2594173.23</v>
      </c>
      <c r="I98" s="101">
        <v>29035355.579999998</v>
      </c>
      <c r="J98" s="99"/>
      <c r="K98" s="100"/>
      <c r="L98" s="99"/>
      <c r="M98" s="99"/>
      <c r="N98" s="99"/>
      <c r="O98" s="101"/>
    </row>
    <row r="99" spans="1:15" ht="13.75" customHeight="1" x14ac:dyDescent="0.3">
      <c r="A99" s="16">
        <f t="shared" si="15"/>
        <v>2022</v>
      </c>
      <c r="B99" s="102">
        <v>44866</v>
      </c>
      <c r="C99" s="103">
        <v>32545352.070000052</v>
      </c>
      <c r="D99" s="99">
        <v>429000</v>
      </c>
      <c r="E99" s="100">
        <v>75.607692307692304</v>
      </c>
      <c r="F99" s="99">
        <v>32435700</v>
      </c>
      <c r="G99" s="99">
        <v>32435.7</v>
      </c>
      <c r="H99" s="99">
        <v>2600436.96</v>
      </c>
      <c r="I99" s="101">
        <v>32397000.57</v>
      </c>
      <c r="J99" s="99">
        <v>2000</v>
      </c>
      <c r="K99" s="100">
        <v>74.25</v>
      </c>
      <c r="L99" s="99">
        <v>148500</v>
      </c>
      <c r="M99" s="99">
        <v>148.5</v>
      </c>
      <c r="N99" s="99"/>
      <c r="O99" s="101">
        <v>148351.5</v>
      </c>
    </row>
    <row r="100" spans="1:15" ht="13.75" customHeight="1" x14ac:dyDescent="0.3">
      <c r="A100" s="16">
        <f t="shared" si="15"/>
        <v>2022</v>
      </c>
      <c r="B100" s="104">
        <v>44896</v>
      </c>
      <c r="C100" s="105">
        <v>25809334.830000002</v>
      </c>
      <c r="D100" s="26">
        <v>268000</v>
      </c>
      <c r="E100" s="106">
        <v>86.687052238805975</v>
      </c>
      <c r="F100" s="26">
        <v>23232130</v>
      </c>
      <c r="G100" s="26">
        <v>23232.13</v>
      </c>
      <c r="H100" s="26"/>
      <c r="I100" s="107">
        <v>25809334.830000002</v>
      </c>
      <c r="J100" s="26"/>
      <c r="K100" s="106"/>
      <c r="L100" s="26"/>
      <c r="M100" s="26"/>
      <c r="N100" s="26"/>
      <c r="O100" s="107"/>
    </row>
    <row r="101" spans="1:15" ht="13.75" customHeight="1" x14ac:dyDescent="0.3">
      <c r="B101" s="102">
        <v>44927</v>
      </c>
      <c r="C101" s="98">
        <v>22066286.625000007</v>
      </c>
      <c r="D101" s="99">
        <v>341000</v>
      </c>
      <c r="E101" s="100">
        <v>80.056363636363642</v>
      </c>
      <c r="F101" s="99">
        <v>27299220.000000004</v>
      </c>
      <c r="G101" s="99">
        <v>27299.220000000005</v>
      </c>
      <c r="H101" s="99">
        <v>5322951.72</v>
      </c>
      <c r="I101" s="101">
        <v>21948969.060000006</v>
      </c>
      <c r="J101" s="99">
        <v>1500</v>
      </c>
      <c r="K101" s="100">
        <v>78.290000000000006</v>
      </c>
      <c r="L101" s="99">
        <v>117435.00000000001</v>
      </c>
      <c r="M101" s="99">
        <v>117.43500000000002</v>
      </c>
      <c r="N101" s="99"/>
      <c r="O101" s="101">
        <v>117317.56500000002</v>
      </c>
    </row>
    <row r="102" spans="1:15" ht="13.75" customHeight="1" x14ac:dyDescent="0.3">
      <c r="B102" s="102">
        <v>44958</v>
      </c>
      <c r="C102" s="103">
        <v>33633882.450000003</v>
      </c>
      <c r="D102" s="99">
        <v>372000</v>
      </c>
      <c r="E102" s="100">
        <v>92.135000000000005</v>
      </c>
      <c r="F102" s="99">
        <v>34274220</v>
      </c>
      <c r="G102" s="99">
        <v>34274.22</v>
      </c>
      <c r="H102" s="99">
        <v>5929015.0499999998</v>
      </c>
      <c r="I102" s="101">
        <v>33633882.450000003</v>
      </c>
      <c r="J102" s="99"/>
      <c r="K102" s="100"/>
      <c r="L102" s="99"/>
      <c r="M102" s="99"/>
      <c r="N102" s="99"/>
      <c r="O102" s="101"/>
    </row>
    <row r="103" spans="1:15" ht="13.75" customHeight="1" x14ac:dyDescent="0.3">
      <c r="B103" s="102">
        <v>44986</v>
      </c>
      <c r="C103" s="103">
        <v>39219391.350000001</v>
      </c>
      <c r="D103" s="99">
        <v>403000</v>
      </c>
      <c r="E103" s="100">
        <v>89.093076923076922</v>
      </c>
      <c r="F103" s="99">
        <v>35904510</v>
      </c>
      <c r="G103" s="99">
        <v>35904.51</v>
      </c>
      <c r="H103" s="99">
        <v>2707309.98</v>
      </c>
      <c r="I103" s="101">
        <v>39090310.560000002</v>
      </c>
      <c r="J103" s="99">
        <v>1500</v>
      </c>
      <c r="K103" s="100">
        <v>86.14</v>
      </c>
      <c r="L103" s="99">
        <v>129210</v>
      </c>
      <c r="M103" s="99">
        <v>129.21</v>
      </c>
      <c r="N103" s="99"/>
      <c r="O103" s="101">
        <v>129080.79</v>
      </c>
    </row>
    <row r="104" spans="1:15" ht="13.75" customHeight="1" x14ac:dyDescent="0.3">
      <c r="B104" s="102">
        <v>45017</v>
      </c>
      <c r="C104" s="103">
        <v>30770247.620000005</v>
      </c>
      <c r="D104" s="99">
        <v>341000</v>
      </c>
      <c r="E104" s="100">
        <v>90.13454545454546</v>
      </c>
      <c r="F104" s="99">
        <v>30735880.000000004</v>
      </c>
      <c r="G104" s="99">
        <v>30735.880000000005</v>
      </c>
      <c r="H104" s="99">
        <v>2642206.4800000004</v>
      </c>
      <c r="I104" s="101">
        <v>30770247.620000005</v>
      </c>
      <c r="J104" s="99"/>
      <c r="K104" s="100"/>
      <c r="L104" s="99"/>
      <c r="M104" s="99"/>
      <c r="N104" s="99"/>
      <c r="O104" s="101"/>
    </row>
    <row r="105" spans="1:15" ht="13.75" customHeight="1" x14ac:dyDescent="0.3">
      <c r="B105" s="102">
        <v>45047</v>
      </c>
      <c r="C105" s="103">
        <v>31702995.269999996</v>
      </c>
      <c r="D105" s="99">
        <v>341000</v>
      </c>
      <c r="E105" s="100">
        <v>83.657272727272712</v>
      </c>
      <c r="F105" s="99">
        <v>28527129.999999996</v>
      </c>
      <c r="G105" s="99">
        <v>28527.129999999997</v>
      </c>
      <c r="H105" s="99">
        <v>433944.28999999911</v>
      </c>
      <c r="I105" s="101">
        <v>31574753.639999997</v>
      </c>
      <c r="J105" s="99">
        <v>1500</v>
      </c>
      <c r="K105" s="100">
        <v>85.58</v>
      </c>
      <c r="L105" s="99">
        <v>128370</v>
      </c>
      <c r="M105" s="99">
        <v>128.37</v>
      </c>
      <c r="N105" s="99"/>
      <c r="O105" s="101">
        <v>128241.63</v>
      </c>
    </row>
    <row r="106" spans="1:15" ht="13.75" customHeight="1" x14ac:dyDescent="0.3">
      <c r="B106" s="102">
        <v>45078</v>
      </c>
      <c r="C106" s="103">
        <v>34075500.389999986</v>
      </c>
      <c r="D106" s="99">
        <v>403000</v>
      </c>
      <c r="E106" s="100">
        <v>85.16</v>
      </c>
      <c r="F106" s="99">
        <v>34320720</v>
      </c>
      <c r="G106" s="99">
        <v>34320.720000000001</v>
      </c>
      <c r="H106" s="99">
        <v>210898.8900000155</v>
      </c>
      <c r="I106" s="101">
        <v>34075500.389999986</v>
      </c>
      <c r="J106" s="99"/>
      <c r="K106" s="100"/>
      <c r="L106" s="99"/>
      <c r="M106" s="99"/>
      <c r="N106" s="99"/>
      <c r="O106" s="101"/>
    </row>
    <row r="107" spans="1:15" ht="13.75" customHeight="1" x14ac:dyDescent="0.3">
      <c r="B107" s="102">
        <v>45108</v>
      </c>
      <c r="C107" s="103">
        <v>34866089.010000028</v>
      </c>
      <c r="D107" s="99">
        <v>403000</v>
      </c>
      <c r="E107" s="100">
        <v>86.28923076923077</v>
      </c>
      <c r="F107" s="99">
        <v>34774560</v>
      </c>
      <c r="G107" s="99">
        <v>34774.559999999998</v>
      </c>
      <c r="H107" s="99">
        <v>1548.4499999806285</v>
      </c>
      <c r="I107" s="101">
        <v>34738236.990000017</v>
      </c>
      <c r="J107" s="99">
        <v>1500</v>
      </c>
      <c r="K107" s="100">
        <v>85.32</v>
      </c>
      <c r="L107" s="99">
        <v>127979.99999999999</v>
      </c>
      <c r="M107" s="99">
        <v>127.97999999999999</v>
      </c>
      <c r="N107" s="99"/>
      <c r="O107" s="101">
        <v>127852.01999999999</v>
      </c>
    </row>
    <row r="108" spans="1:15" ht="13.75" customHeight="1" x14ac:dyDescent="0.3">
      <c r="B108" s="102">
        <v>45139</v>
      </c>
      <c r="C108" s="103">
        <v>19193787</v>
      </c>
      <c r="D108" s="99">
        <v>205000</v>
      </c>
      <c r="E108" s="100">
        <v>84.807857142857159</v>
      </c>
      <c r="F108" s="99">
        <v>17382050</v>
      </c>
      <c r="G108" s="99">
        <v>17382.05</v>
      </c>
      <c r="H108" s="99">
        <v>1829119.0500000007</v>
      </c>
      <c r="I108" s="101">
        <v>19193787</v>
      </c>
      <c r="J108" s="99"/>
      <c r="K108" s="100"/>
      <c r="L108" s="99"/>
      <c r="M108" s="99"/>
      <c r="N108" s="99"/>
      <c r="O108" s="101"/>
    </row>
    <row r="109" spans="1:15" ht="13.75" customHeight="1" x14ac:dyDescent="0.3">
      <c r="B109" s="102">
        <v>45170</v>
      </c>
      <c r="C109" s="103">
        <v>34822396.390000015</v>
      </c>
      <c r="D109" s="99">
        <v>423500</v>
      </c>
      <c r="E109" s="100">
        <v>81.809090909090884</v>
      </c>
      <c r="F109" s="99">
        <v>34646150</v>
      </c>
      <c r="G109" s="99">
        <v>34646.15</v>
      </c>
      <c r="H109" s="99">
        <v>91312.240000016987</v>
      </c>
      <c r="I109" s="101">
        <v>34702816.090000018</v>
      </c>
      <c r="J109" s="99">
        <v>1500</v>
      </c>
      <c r="K109" s="100">
        <v>79.8</v>
      </c>
      <c r="L109" s="99">
        <v>119700</v>
      </c>
      <c r="M109" s="99">
        <v>119.7</v>
      </c>
      <c r="N109" s="99"/>
      <c r="O109" s="101">
        <v>119580.3</v>
      </c>
    </row>
    <row r="110" spans="1:15" ht="13.75" customHeight="1" x14ac:dyDescent="0.3">
      <c r="B110" s="102">
        <v>45200</v>
      </c>
      <c r="C110" s="103">
        <v>40499959.469999969</v>
      </c>
      <c r="D110" s="99">
        <v>539000</v>
      </c>
      <c r="E110" s="100">
        <v>80.609285714285718</v>
      </c>
      <c r="F110" s="99">
        <v>43448405</v>
      </c>
      <c r="G110" s="99">
        <v>43448.404999999999</v>
      </c>
      <c r="H110" s="99">
        <v>2904997.1250000298</v>
      </c>
      <c r="I110" s="101">
        <v>40499959.469999969</v>
      </c>
      <c r="J110" s="99"/>
      <c r="K110" s="100"/>
      <c r="L110" s="99"/>
      <c r="M110" s="99"/>
      <c r="N110" s="99"/>
      <c r="O110" s="101"/>
    </row>
    <row r="111" spans="1:15" ht="13.75" customHeight="1" x14ac:dyDescent="0.3">
      <c r="B111" s="102">
        <v>45231</v>
      </c>
      <c r="C111" s="108">
        <v>41200168.589999996</v>
      </c>
      <c r="D111" s="99">
        <v>500500</v>
      </c>
      <c r="E111" s="100">
        <v>75.49769230769229</v>
      </c>
      <c r="F111" s="99">
        <v>37786594.999999993</v>
      </c>
      <c r="G111" s="99">
        <v>37786.594999999994</v>
      </c>
      <c r="H111" s="109">
        <v>3332304.3600000003</v>
      </c>
      <c r="I111" s="101">
        <v>41081112.764999993</v>
      </c>
      <c r="J111" s="99">
        <v>1500</v>
      </c>
      <c r="K111" s="100">
        <v>79.45</v>
      </c>
      <c r="L111" s="99">
        <v>119175</v>
      </c>
      <c r="M111" s="99">
        <v>119.175</v>
      </c>
      <c r="N111" s="99"/>
      <c r="O111" s="101">
        <v>119055.825</v>
      </c>
    </row>
    <row r="112" spans="1:15" ht="13.75" customHeight="1" x14ac:dyDescent="0.3">
      <c r="B112" s="104">
        <v>45261</v>
      </c>
      <c r="C112" s="105">
        <v>21132536.279999971</v>
      </c>
      <c r="D112" s="26">
        <v>269000</v>
      </c>
      <c r="E112" s="106">
        <v>68.5</v>
      </c>
      <c r="F112" s="26">
        <v>18426500</v>
      </c>
      <c r="G112" s="26">
        <v>18426.5</v>
      </c>
      <c r="H112" s="26">
        <v>2724462.7799999705</v>
      </c>
      <c r="I112" s="107">
        <v>21132536.279999971</v>
      </c>
      <c r="J112" s="26"/>
      <c r="K112" s="106"/>
      <c r="L112" s="26"/>
      <c r="M112" s="26"/>
      <c r="N112" s="26"/>
      <c r="O112" s="107"/>
    </row>
    <row r="113" spans="2:15" ht="13.75" customHeight="1" x14ac:dyDescent="0.3">
      <c r="B113" s="110">
        <v>45292</v>
      </c>
      <c r="C113" s="98">
        <v>13472444.07</v>
      </c>
      <c r="D113" s="99">
        <v>248000</v>
      </c>
      <c r="E113" s="100">
        <v>61.356250000000003</v>
      </c>
      <c r="F113" s="99">
        <v>15216350</v>
      </c>
      <c r="G113" s="99">
        <v>15216.35</v>
      </c>
      <c r="H113" s="99">
        <v>1852565.58</v>
      </c>
      <c r="I113" s="101">
        <v>13348568.07</v>
      </c>
      <c r="J113" s="99">
        <v>2000</v>
      </c>
      <c r="K113" s="100">
        <v>62</v>
      </c>
      <c r="L113" s="99">
        <v>124000</v>
      </c>
      <c r="M113" s="99">
        <v>124</v>
      </c>
      <c r="N113" s="99"/>
      <c r="O113" s="101">
        <v>123876</v>
      </c>
    </row>
    <row r="114" spans="2:15" ht="13.75" customHeight="1" x14ac:dyDescent="0.3">
      <c r="B114" s="110">
        <v>45323</v>
      </c>
      <c r="C114" s="103">
        <v>22445092.440000001</v>
      </c>
      <c r="D114" s="99">
        <v>403000</v>
      </c>
      <c r="E114" s="100">
        <v>55.372307692307693</v>
      </c>
      <c r="F114" s="99">
        <v>22315040</v>
      </c>
      <c r="G114" s="99">
        <v>22315.040000000001</v>
      </c>
      <c r="H114" s="99">
        <v>152367.47999999998</v>
      </c>
      <c r="I114" s="101">
        <v>22445092.440000001</v>
      </c>
      <c r="J114" s="99"/>
      <c r="K114" s="100"/>
      <c r="L114" s="99"/>
      <c r="M114" s="99"/>
      <c r="N114" s="99"/>
      <c r="O114" s="101"/>
    </row>
    <row r="115" spans="2:15" ht="13.75" customHeight="1" x14ac:dyDescent="0.3">
      <c r="B115" s="110">
        <v>45352</v>
      </c>
      <c r="C115" s="103">
        <v>21403465.109999999</v>
      </c>
      <c r="D115" s="99">
        <v>370947</v>
      </c>
      <c r="E115" s="100">
        <v>57.870000000000005</v>
      </c>
      <c r="F115" s="99">
        <v>21466702.890000001</v>
      </c>
      <c r="G115" s="99">
        <v>21466.70289</v>
      </c>
      <c r="H115" s="99">
        <v>-157455.27710999991</v>
      </c>
      <c r="I115" s="101">
        <v>21287780.91</v>
      </c>
      <c r="J115" s="99">
        <v>2000</v>
      </c>
      <c r="K115" s="100">
        <v>57.9</v>
      </c>
      <c r="L115" s="99">
        <v>115800</v>
      </c>
      <c r="M115" s="99">
        <v>115.8</v>
      </c>
      <c r="N115" s="99"/>
      <c r="O115" s="101">
        <v>115684.2</v>
      </c>
    </row>
    <row r="116" spans="2:15" ht="13.75" customHeight="1" x14ac:dyDescent="0.3">
      <c r="B116" s="110">
        <v>45383</v>
      </c>
      <c r="C116" s="103">
        <v>23437958.580000006</v>
      </c>
      <c r="D116" s="99">
        <v>403000</v>
      </c>
      <c r="E116" s="100">
        <v>63.518461538461537</v>
      </c>
      <c r="F116" s="99">
        <v>25597940</v>
      </c>
      <c r="G116" s="99">
        <v>25597.940000000002</v>
      </c>
      <c r="H116" s="99">
        <v>2134383.4799999939</v>
      </c>
      <c r="I116" s="101">
        <v>23437958.580000006</v>
      </c>
      <c r="J116" s="99"/>
      <c r="K116" s="100"/>
      <c r="L116" s="99"/>
      <c r="M116" s="99"/>
      <c r="N116" s="99"/>
      <c r="O116" s="101"/>
    </row>
    <row r="117" spans="2:15" ht="13.75" customHeight="1" x14ac:dyDescent="0.3">
      <c r="B117" s="110">
        <v>45413</v>
      </c>
      <c r="C117" s="103">
        <v>25892072.00999999</v>
      </c>
      <c r="D117" s="99">
        <v>341000</v>
      </c>
      <c r="E117" s="100">
        <v>70.437272727272727</v>
      </c>
      <c r="F117" s="99">
        <v>24019110</v>
      </c>
      <c r="G117" s="99">
        <v>24019.11</v>
      </c>
      <c r="H117" s="99">
        <v>1758419.8199999901</v>
      </c>
      <c r="I117" s="101">
        <v>25753510.70999999</v>
      </c>
      <c r="J117" s="99">
        <v>2000</v>
      </c>
      <c r="K117" s="100">
        <v>69.349999999999994</v>
      </c>
      <c r="L117" s="99">
        <v>138700</v>
      </c>
      <c r="M117" s="99">
        <v>138.70000000000002</v>
      </c>
      <c r="N117" s="99"/>
      <c r="O117" s="101">
        <v>138561.29999999999</v>
      </c>
    </row>
    <row r="118" spans="2:15" ht="13.75" customHeight="1" x14ac:dyDescent="0.3">
      <c r="B118" s="110">
        <v>45444</v>
      </c>
      <c r="C118" s="103">
        <v>25765898.310000002</v>
      </c>
      <c r="D118" s="99">
        <v>372000</v>
      </c>
      <c r="E118" s="100">
        <v>68.846666666666664</v>
      </c>
      <c r="F118" s="99">
        <v>25610960</v>
      </c>
      <c r="G118" s="99">
        <v>25610.959999999999</v>
      </c>
      <c r="H118" s="99">
        <v>180549.27000000328</v>
      </c>
      <c r="I118" s="101">
        <v>25765898.310000002</v>
      </c>
      <c r="J118" s="99"/>
      <c r="K118" s="100"/>
      <c r="L118" s="99"/>
      <c r="M118" s="99"/>
      <c r="N118" s="99"/>
      <c r="O118" s="101"/>
    </row>
    <row r="119" spans="2:15" ht="13.75" customHeight="1" x14ac:dyDescent="0.3">
      <c r="B119" s="110">
        <v>45474</v>
      </c>
      <c r="C119" s="103">
        <v>29018872.079999998</v>
      </c>
      <c r="D119" s="99">
        <v>434000</v>
      </c>
      <c r="E119" s="100">
        <v>66.647142857142853</v>
      </c>
      <c r="F119" s="99">
        <v>28924860</v>
      </c>
      <c r="G119" s="99">
        <v>28924.86</v>
      </c>
      <c r="H119" s="99">
        <v>-11768.220000002533</v>
      </c>
      <c r="I119" s="101">
        <v>28884166.919999998</v>
      </c>
      <c r="J119" s="99">
        <v>2000</v>
      </c>
      <c r="K119" s="100">
        <v>67.42</v>
      </c>
      <c r="L119" s="99">
        <v>134840</v>
      </c>
      <c r="M119" s="99">
        <v>134.84</v>
      </c>
      <c r="N119" s="99"/>
      <c r="O119" s="101">
        <v>134705.16</v>
      </c>
    </row>
    <row r="120" spans="2:15" ht="13.75" customHeight="1" x14ac:dyDescent="0.3">
      <c r="B120" s="110">
        <v>45505</v>
      </c>
      <c r="C120" s="103">
        <v>28038713.219999999</v>
      </c>
      <c r="D120" s="99">
        <v>410000</v>
      </c>
      <c r="E120" s="100">
        <v>69.865195121951217</v>
      </c>
      <c r="F120" s="99">
        <v>28644730</v>
      </c>
      <c r="G120" s="99">
        <v>28644.73</v>
      </c>
      <c r="H120" s="99">
        <v>-577372.05000000075</v>
      </c>
      <c r="I120" s="101">
        <v>28038713.219999999</v>
      </c>
      <c r="J120" s="99"/>
      <c r="K120" s="100"/>
      <c r="L120" s="99"/>
      <c r="M120" s="99"/>
      <c r="N120" s="99"/>
      <c r="O120" s="101"/>
    </row>
    <row r="121" spans="2:15" ht="13.75" customHeight="1" x14ac:dyDescent="0.3">
      <c r="B121" s="110">
        <v>45536</v>
      </c>
      <c r="C121" s="103">
        <v>28594466.909999996</v>
      </c>
      <c r="D121" s="99">
        <v>429000</v>
      </c>
      <c r="E121" s="100">
        <v>65.324615384615385</v>
      </c>
      <c r="F121" s="99">
        <v>28024260</v>
      </c>
      <c r="G121" s="99">
        <v>28024.260000000002</v>
      </c>
      <c r="H121" s="99">
        <v>472756.76999999955</v>
      </c>
      <c r="I121" s="101">
        <v>28468992.509999998</v>
      </c>
      <c r="J121" s="99">
        <v>2000</v>
      </c>
      <c r="K121" s="100">
        <v>62.8</v>
      </c>
      <c r="L121" s="99">
        <v>125600</v>
      </c>
      <c r="M121" s="99">
        <v>125.60000000000001</v>
      </c>
      <c r="N121" s="99"/>
      <c r="O121" s="101">
        <v>125474.4</v>
      </c>
    </row>
    <row r="122" spans="2:15" ht="13.75" customHeight="1" x14ac:dyDescent="0.3">
      <c r="B122" s="110">
        <v>45566</v>
      </c>
      <c r="C122" s="103">
        <v>29185685.129999999</v>
      </c>
      <c r="D122" s="99">
        <v>462000</v>
      </c>
      <c r="E122" s="100">
        <v>63.170714285714283</v>
      </c>
      <c r="F122" s="99">
        <v>29184870</v>
      </c>
      <c r="G122" s="99">
        <v>29184.87</v>
      </c>
      <c r="H122" s="99">
        <v>30000</v>
      </c>
      <c r="I122" s="101">
        <v>29185685.129999999</v>
      </c>
      <c r="O122" s="111"/>
    </row>
    <row r="123" spans="2:15" ht="13.75" customHeight="1" x14ac:dyDescent="0.3">
      <c r="B123" s="110">
        <v>45597</v>
      </c>
      <c r="C123" s="103">
        <v>26596646.729999989</v>
      </c>
      <c r="D123" s="99">
        <v>396000</v>
      </c>
      <c r="E123" s="100">
        <v>67.324999999999989</v>
      </c>
      <c r="F123" s="99">
        <v>26660699.999999996</v>
      </c>
      <c r="G123" s="99">
        <v>26660.699999999997</v>
      </c>
      <c r="H123" s="99">
        <v>-103186.710000008</v>
      </c>
      <c r="I123" s="101">
        <v>26530852.589999989</v>
      </c>
      <c r="J123" s="99">
        <v>1000</v>
      </c>
      <c r="K123" s="100">
        <v>65.86</v>
      </c>
      <c r="L123" s="99">
        <v>65860</v>
      </c>
      <c r="M123" s="99">
        <v>65.86</v>
      </c>
      <c r="N123" s="99"/>
      <c r="O123" s="101">
        <v>65794.14</v>
      </c>
    </row>
    <row r="124" spans="2:15" s="112" customFormat="1" ht="13.75" customHeight="1" x14ac:dyDescent="0.3">
      <c r="B124" s="113">
        <v>45627</v>
      </c>
      <c r="C124" s="105">
        <v>17653269.040000018</v>
      </c>
      <c r="D124" s="26">
        <v>229000</v>
      </c>
      <c r="E124" s="106">
        <v>67.347142857142856</v>
      </c>
      <c r="F124" s="26">
        <v>15422495.714285715</v>
      </c>
      <c r="G124" s="26">
        <v>15422.495714285715</v>
      </c>
      <c r="H124" s="26">
        <v>2246195.82142859</v>
      </c>
      <c r="I124" s="107">
        <v>17653269.040000018</v>
      </c>
      <c r="J124" s="26"/>
      <c r="K124" s="106"/>
      <c r="L124" s="26"/>
      <c r="M124" s="26"/>
      <c r="N124" s="26"/>
      <c r="O124" s="107"/>
    </row>
    <row r="125" spans="2:15" ht="13.75" customHeight="1" x14ac:dyDescent="0.3">
      <c r="B125" s="110">
        <v>45658</v>
      </c>
      <c r="C125" s="98">
        <v>19561019.399999995</v>
      </c>
      <c r="D125" s="99">
        <v>286000</v>
      </c>
      <c r="E125" s="100">
        <v>75.879090909090891</v>
      </c>
      <c r="F125" s="99">
        <v>21701419.999999996</v>
      </c>
      <c r="G125" s="99">
        <v>21701.42</v>
      </c>
      <c r="H125" s="99">
        <v>-2118699.1800000002</v>
      </c>
      <c r="I125" s="101">
        <v>19561019.399999995</v>
      </c>
      <c r="J125" s="99"/>
      <c r="K125" s="100"/>
      <c r="L125" s="99"/>
      <c r="M125" s="99"/>
      <c r="N125" s="99"/>
      <c r="O125" s="101"/>
    </row>
    <row r="126" spans="2:15" ht="13.75" customHeight="1" x14ac:dyDescent="0.3">
      <c r="B126" s="110">
        <v>45689</v>
      </c>
      <c r="C126" s="103">
        <v>23989586.399999999</v>
      </c>
      <c r="D126" s="99">
        <v>312000</v>
      </c>
      <c r="E126" s="100">
        <v>75.999166666666653</v>
      </c>
      <c r="F126" s="99">
        <v>23711739.999999996</v>
      </c>
      <c r="G126" s="99">
        <v>23711.739999999998</v>
      </c>
      <c r="H126" s="99">
        <v>301558.14000000013</v>
      </c>
      <c r="I126" s="101">
        <v>23989586.399999999</v>
      </c>
      <c r="J126" s="99"/>
      <c r="K126" s="100"/>
      <c r="L126" s="99"/>
      <c r="M126" s="99"/>
      <c r="N126" s="99"/>
      <c r="O126" s="101"/>
    </row>
    <row r="127" spans="2:15" ht="13.75" customHeight="1" x14ac:dyDescent="0.3">
      <c r="B127" s="110">
        <v>45717</v>
      </c>
      <c r="C127" s="103">
        <v>23245431.299999997</v>
      </c>
      <c r="D127" s="99">
        <v>338000</v>
      </c>
      <c r="E127" s="100">
        <v>68.599230769230758</v>
      </c>
      <c r="F127" s="99">
        <v>23186539.999999996</v>
      </c>
      <c r="G127" s="99">
        <v>23186.539999999997</v>
      </c>
      <c r="H127" s="99">
        <v>82077.840000000084</v>
      </c>
      <c r="I127" s="101">
        <v>23245431.299999997</v>
      </c>
      <c r="J127" s="99"/>
      <c r="K127" s="100"/>
      <c r="L127" s="99"/>
      <c r="M127" s="99"/>
      <c r="N127" s="99"/>
      <c r="O127" s="101"/>
    </row>
    <row r="128" spans="2:15" ht="13.75" customHeight="1" x14ac:dyDescent="0.3">
      <c r="B128" s="110">
        <v>45748</v>
      </c>
      <c r="C128" s="103">
        <v>19967512.499999996</v>
      </c>
      <c r="D128" s="99">
        <v>312000</v>
      </c>
      <c r="E128" s="100">
        <v>63.791666666666657</v>
      </c>
      <c r="F128" s="99">
        <v>19902999.999999996</v>
      </c>
      <c r="G128" s="99">
        <v>19902.999999999996</v>
      </c>
      <c r="H128" s="99">
        <v>84415.5</v>
      </c>
      <c r="I128" s="101">
        <v>19967512.499999996</v>
      </c>
      <c r="J128" s="99"/>
      <c r="K128" s="100"/>
      <c r="L128" s="99"/>
      <c r="M128" s="99"/>
      <c r="N128" s="99"/>
      <c r="O128" s="101"/>
    </row>
    <row r="129" spans="2:15" ht="13.75" customHeight="1" x14ac:dyDescent="0.3">
      <c r="B129" s="110">
        <v>45778</v>
      </c>
      <c r="C129" s="103">
        <v>19861278.84</v>
      </c>
      <c r="D129" s="99">
        <v>260000</v>
      </c>
      <c r="E129" s="100">
        <v>70.111000000000004</v>
      </c>
      <c r="F129" s="99">
        <v>18228860</v>
      </c>
      <c r="G129" s="99">
        <v>18228.86</v>
      </c>
      <c r="H129" s="99">
        <v>1650647.7</v>
      </c>
      <c r="I129" s="101">
        <v>19861278.84</v>
      </c>
      <c r="J129" s="99"/>
      <c r="K129" s="100"/>
      <c r="L129" s="99"/>
      <c r="M129" s="99"/>
      <c r="N129" s="99"/>
      <c r="O129" s="101"/>
    </row>
    <row r="130" spans="2:15" ht="13.75" customHeight="1" x14ac:dyDescent="0.3">
      <c r="B130" s="110">
        <v>45809</v>
      </c>
      <c r="C130" s="103">
        <v>20649589.739999998</v>
      </c>
      <c r="D130" s="99">
        <v>312000</v>
      </c>
      <c r="E130" s="100">
        <v>71.99666666666667</v>
      </c>
      <c r="F130" s="99">
        <v>22462960</v>
      </c>
      <c r="G130" s="99">
        <v>22462.959999999999</v>
      </c>
      <c r="H130" s="99">
        <v>-1790907.3</v>
      </c>
      <c r="I130" s="101">
        <v>20649589.739999998</v>
      </c>
      <c r="J130" s="99"/>
      <c r="K130" s="100"/>
      <c r="L130" s="99"/>
      <c r="M130" s="99"/>
      <c r="N130" s="99"/>
      <c r="O130" s="101"/>
    </row>
    <row r="131" spans="2:15" ht="13.75" customHeight="1" x14ac:dyDescent="0.3">
      <c r="B131" s="110">
        <v>45839</v>
      </c>
      <c r="C131" s="103">
        <v>25396338.240000002</v>
      </c>
      <c r="D131" s="99">
        <v>364000</v>
      </c>
      <c r="E131" s="100">
        <v>70.057857142857145</v>
      </c>
      <c r="F131" s="99">
        <v>25501060</v>
      </c>
      <c r="G131" s="99">
        <v>25501.06</v>
      </c>
      <c r="H131" s="99">
        <v>-79220.699999999953</v>
      </c>
      <c r="I131" s="101">
        <v>25396338.240000002</v>
      </c>
      <c r="J131" s="99"/>
      <c r="K131" s="100"/>
      <c r="L131" s="99"/>
      <c r="M131" s="99"/>
      <c r="N131" s="99"/>
      <c r="O131" s="101"/>
    </row>
    <row r="132" spans="2:15" ht="13.75" customHeight="1" x14ac:dyDescent="0.3">
      <c r="B132" s="110">
        <v>45870</v>
      </c>
      <c r="C132" s="103">
        <v>22107770.100000001</v>
      </c>
      <c r="D132" s="99">
        <v>293000</v>
      </c>
      <c r="E132" s="100">
        <v>70.840136518771331</v>
      </c>
      <c r="F132" s="99">
        <v>20756160</v>
      </c>
      <c r="G132" s="99">
        <v>20756.16</v>
      </c>
      <c r="H132" s="99">
        <v>1372366.26</v>
      </c>
      <c r="I132" s="101">
        <v>22107770.100000001</v>
      </c>
      <c r="J132" s="99"/>
      <c r="K132" s="100"/>
      <c r="L132" s="99"/>
      <c r="M132" s="99"/>
      <c r="N132" s="99"/>
      <c r="O132" s="101"/>
    </row>
    <row r="133" spans="2:15" ht="13.75" customHeight="1" x14ac:dyDescent="0.3">
      <c r="B133" s="110">
        <v>45901</v>
      </c>
      <c r="C133" s="103"/>
      <c r="D133" s="99"/>
      <c r="E133" s="100"/>
      <c r="F133" s="99"/>
      <c r="G133" s="99"/>
      <c r="H133" s="99"/>
      <c r="I133" s="101"/>
      <c r="J133" s="99"/>
      <c r="K133" s="100"/>
      <c r="L133" s="99"/>
      <c r="M133" s="99"/>
      <c r="N133" s="99"/>
      <c r="O133" s="101"/>
    </row>
    <row r="134" spans="2:15" ht="13.75" customHeight="1" x14ac:dyDescent="0.3">
      <c r="B134" s="110">
        <v>45931</v>
      </c>
      <c r="C134" s="103"/>
      <c r="D134" s="99"/>
      <c r="E134" s="100"/>
      <c r="F134" s="99"/>
      <c r="G134" s="99"/>
      <c r="H134" s="99"/>
      <c r="I134" s="101"/>
      <c r="O134" s="111"/>
    </row>
    <row r="135" spans="2:15" ht="13.75" customHeight="1" x14ac:dyDescent="0.3">
      <c r="B135" s="110">
        <v>45962</v>
      </c>
      <c r="C135" s="103"/>
      <c r="D135" s="99"/>
      <c r="E135" s="100"/>
      <c r="F135" s="99"/>
      <c r="G135" s="99"/>
      <c r="H135" s="99"/>
      <c r="I135" s="101"/>
      <c r="J135" s="99"/>
      <c r="K135" s="100"/>
      <c r="L135" s="99"/>
      <c r="M135" s="99"/>
      <c r="N135" s="99"/>
      <c r="O135" s="101"/>
    </row>
    <row r="136" spans="2:15" s="112" customFormat="1" ht="13.75" customHeight="1" x14ac:dyDescent="0.3">
      <c r="B136" s="113">
        <v>45992</v>
      </c>
      <c r="C136" s="105"/>
      <c r="D136" s="26"/>
      <c r="E136" s="106"/>
      <c r="F136" s="26"/>
      <c r="G136" s="26"/>
      <c r="H136" s="26"/>
      <c r="I136" s="107"/>
      <c r="J136" s="26"/>
      <c r="K136" s="106"/>
      <c r="L136" s="26"/>
      <c r="M136" s="26"/>
      <c r="N136" s="26"/>
      <c r="O136" s="107"/>
    </row>
    <row r="137" spans="2:15" ht="13.75" customHeight="1" x14ac:dyDescent="0.3">
      <c r="B137" s="110"/>
    </row>
    <row r="138" spans="2:15" ht="13.75" customHeight="1" x14ac:dyDescent="0.3">
      <c r="B138" s="110"/>
    </row>
    <row r="139" spans="2:15" ht="13.75" customHeight="1" x14ac:dyDescent="0.3">
      <c r="B139" s="110"/>
    </row>
    <row r="140" spans="2:15" ht="13.75" customHeight="1" x14ac:dyDescent="0.3">
      <c r="B140" s="110"/>
    </row>
    <row r="141" spans="2:15" ht="13.75" customHeight="1" x14ac:dyDescent="0.3">
      <c r="B141" s="110"/>
    </row>
    <row r="142" spans="2:15" ht="13.75" customHeight="1" x14ac:dyDescent="0.3">
      <c r="B142" s="110"/>
    </row>
    <row r="143" spans="2:15" ht="13.75" customHeight="1" x14ac:dyDescent="0.3">
      <c r="B143" s="110"/>
    </row>
    <row r="144" spans="2:15" ht="13.75" customHeight="1" x14ac:dyDescent="0.3">
      <c r="B144" s="110"/>
    </row>
    <row r="145" spans="2:2" ht="13.75" customHeight="1" x14ac:dyDescent="0.3">
      <c r="B145" s="110"/>
    </row>
    <row r="146" spans="2:2" ht="13.75" customHeight="1" x14ac:dyDescent="0.3">
      <c r="B146" s="110"/>
    </row>
    <row r="147" spans="2:2" ht="13.75" customHeight="1" x14ac:dyDescent="0.3">
      <c r="B147" s="110"/>
    </row>
    <row r="148" spans="2:2" ht="13.75" customHeight="1" x14ac:dyDescent="0.3">
      <c r="B148" s="110"/>
    </row>
    <row r="149" spans="2:2" ht="13.75" customHeight="1" x14ac:dyDescent="0.3">
      <c r="B149" s="110"/>
    </row>
    <row r="150" spans="2:2" ht="13.75" customHeight="1" x14ac:dyDescent="0.3">
      <c r="B150" s="110"/>
    </row>
    <row r="151" spans="2:2" ht="13.75" customHeight="1" x14ac:dyDescent="0.3">
      <c r="B151" s="110"/>
    </row>
    <row r="152" spans="2:2" ht="13.75" customHeight="1" x14ac:dyDescent="0.3">
      <c r="B152" s="110"/>
    </row>
    <row r="153" spans="2:2" ht="13.75" customHeight="1" x14ac:dyDescent="0.3">
      <c r="B153" s="110"/>
    </row>
    <row r="154" spans="2:2" ht="13.75" customHeight="1" x14ac:dyDescent="0.3">
      <c r="B154" s="110"/>
    </row>
    <row r="155" spans="2:2" ht="13.75" customHeight="1" x14ac:dyDescent="0.3">
      <c r="B155" s="110"/>
    </row>
  </sheetData>
  <mergeCells count="16">
    <mergeCell ref="J3:J4"/>
    <mergeCell ref="K3:K4"/>
    <mergeCell ref="L3:L4"/>
    <mergeCell ref="M3:M4"/>
    <mergeCell ref="N3:N4"/>
    <mergeCell ref="O3:O4"/>
    <mergeCell ref="B2:B4"/>
    <mergeCell ref="C2:C4"/>
    <mergeCell ref="D2:I2"/>
    <mergeCell ref="J2:O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0EF1-4FE4-4845-8208-CF95CD327540}">
  <dimension ref="A1:M75"/>
  <sheetViews>
    <sheetView showGridLines="0" workbookViewId="0">
      <pane ySplit="2" topLeftCell="A68" activePane="bottomLeft" state="frozen"/>
      <selection pane="bottomLeft" activeCell="B72" sqref="B72"/>
    </sheetView>
  </sheetViews>
  <sheetFormatPr defaultColWidth="9" defaultRowHeight="16.5" customHeight="1" x14ac:dyDescent="0.35"/>
  <cols>
    <col min="1" max="1" width="13.25" style="114" customWidth="1"/>
    <col min="2" max="2" width="12.4140625" style="65" customWidth="1"/>
    <col min="3" max="4" width="12.4140625" style="63" customWidth="1"/>
    <col min="5" max="5" width="9.9140625" style="63" bestFit="1" customWidth="1"/>
    <col min="6" max="6" width="8.9140625" style="63" customWidth="1"/>
    <col min="7" max="7" width="10.4140625" style="63" customWidth="1"/>
    <col min="8" max="8" width="9" style="63"/>
    <col min="9" max="9" width="14.4140625" style="63" bestFit="1" customWidth="1"/>
    <col min="10" max="16384" width="9" style="63"/>
  </cols>
  <sheetData>
    <row r="1" spans="1:9" s="66" customFormat="1" ht="13.75" customHeight="1" x14ac:dyDescent="0.3">
      <c r="A1" s="67" t="s">
        <v>127</v>
      </c>
      <c r="B1" s="68"/>
      <c r="C1" s="68"/>
      <c r="D1" s="68"/>
    </row>
    <row r="2" spans="1:9" s="66" customFormat="1" ht="67.5" customHeight="1" x14ac:dyDescent="0.3">
      <c r="A2" s="115"/>
      <c r="B2" s="116" t="s">
        <v>128</v>
      </c>
      <c r="C2" s="116" t="s">
        <v>129</v>
      </c>
      <c r="D2" s="117" t="s">
        <v>130</v>
      </c>
    </row>
    <row r="3" spans="1:9" s="69" customFormat="1" ht="16.5" customHeight="1" x14ac:dyDescent="0.35">
      <c r="A3" s="118">
        <v>43831</v>
      </c>
      <c r="B3" s="119"/>
      <c r="D3" s="74"/>
    </row>
    <row r="4" spans="1:9" s="69" customFormat="1" ht="16.5" customHeight="1" x14ac:dyDescent="0.35">
      <c r="A4" s="118">
        <v>43862</v>
      </c>
      <c r="B4" s="120"/>
      <c r="C4" s="120"/>
      <c r="D4" s="74"/>
      <c r="I4" s="75"/>
    </row>
    <row r="5" spans="1:9" s="69" customFormat="1" ht="16.5" customHeight="1" x14ac:dyDescent="0.35">
      <c r="A5" s="118">
        <v>43891</v>
      </c>
      <c r="B5" s="120">
        <v>0.72899999999999998</v>
      </c>
      <c r="C5" s="120">
        <v>15.771240000000001</v>
      </c>
      <c r="D5" s="74"/>
      <c r="I5" s="75"/>
    </row>
    <row r="6" spans="1:9" s="69" customFormat="1" ht="16.5" customHeight="1" x14ac:dyDescent="0.35">
      <c r="A6" s="118">
        <v>43922</v>
      </c>
      <c r="B6" s="120">
        <v>10.348750000000001</v>
      </c>
      <c r="C6" s="120"/>
      <c r="D6" s="74"/>
      <c r="I6" s="75"/>
    </row>
    <row r="7" spans="1:9" s="69" customFormat="1" ht="16.5" customHeight="1" x14ac:dyDescent="0.35">
      <c r="A7" s="118">
        <v>43952</v>
      </c>
      <c r="B7" s="120">
        <v>1095.30745</v>
      </c>
      <c r="C7" s="120"/>
      <c r="D7" s="74"/>
      <c r="I7" s="75"/>
    </row>
    <row r="8" spans="1:9" s="69" customFormat="1" ht="16.5" customHeight="1" x14ac:dyDescent="0.35">
      <c r="A8" s="118">
        <v>43983</v>
      </c>
      <c r="B8" s="120">
        <v>7.3028600000000097</v>
      </c>
      <c r="C8" s="120">
        <v>1126.4835600000001</v>
      </c>
      <c r="D8" s="74"/>
      <c r="I8" s="75"/>
    </row>
    <row r="9" spans="1:9" s="69" customFormat="1" ht="16.5" customHeight="1" x14ac:dyDescent="0.35">
      <c r="A9" s="118">
        <v>44013</v>
      </c>
      <c r="B9" s="120">
        <v>102219.34604</v>
      </c>
      <c r="C9" s="120"/>
      <c r="D9" s="74"/>
      <c r="I9" s="75"/>
    </row>
    <row r="10" spans="1:9" s="69" customFormat="1" ht="16.5" customHeight="1" x14ac:dyDescent="0.35">
      <c r="A10" s="118">
        <v>44044</v>
      </c>
      <c r="B10" s="120">
        <v>71831.304509999987</v>
      </c>
      <c r="C10" s="120"/>
      <c r="D10" s="74"/>
      <c r="I10" s="75"/>
    </row>
    <row r="11" spans="1:9" s="69" customFormat="1" ht="16.5" customHeight="1" x14ac:dyDescent="0.35">
      <c r="A11" s="118">
        <v>44075</v>
      </c>
      <c r="B11" s="120"/>
      <c r="C11" s="120">
        <v>1554.9980700000001</v>
      </c>
      <c r="D11" s="74"/>
      <c r="I11" s="75"/>
    </row>
    <row r="12" spans="1:9" s="69" customFormat="1" ht="16.5" customHeight="1" x14ac:dyDescent="0.35">
      <c r="A12" s="118">
        <v>44105</v>
      </c>
      <c r="B12" s="120"/>
      <c r="C12" s="120"/>
      <c r="D12" s="74"/>
      <c r="I12" s="75"/>
    </row>
    <row r="13" spans="1:9" s="69" customFormat="1" ht="16.5" customHeight="1" x14ac:dyDescent="0.35">
      <c r="A13" s="118">
        <v>44136</v>
      </c>
      <c r="B13" s="120"/>
      <c r="C13" s="120"/>
      <c r="D13" s="74"/>
      <c r="E13" s="76"/>
      <c r="F13" s="76"/>
      <c r="G13" s="76"/>
      <c r="I13" s="75"/>
    </row>
    <row r="14" spans="1:9" s="69" customFormat="1" ht="16.5" customHeight="1" x14ac:dyDescent="0.35">
      <c r="A14" s="121">
        <v>44166</v>
      </c>
      <c r="B14" s="122">
        <v>253300.13609999997</v>
      </c>
      <c r="C14" s="122">
        <v>1153.6185699999996</v>
      </c>
      <c r="D14" s="122">
        <v>1515.11868</v>
      </c>
      <c r="I14" s="75"/>
    </row>
    <row r="15" spans="1:9" s="69" customFormat="1" ht="16.5" customHeight="1" x14ac:dyDescent="0.35">
      <c r="A15" s="118">
        <v>44197</v>
      </c>
      <c r="B15" s="119"/>
      <c r="D15" s="74"/>
      <c r="E15" s="79"/>
      <c r="F15" s="79"/>
      <c r="I15" s="75"/>
    </row>
    <row r="16" spans="1:9" s="69" customFormat="1" ht="16.5" customHeight="1" x14ac:dyDescent="0.35">
      <c r="A16" s="118">
        <v>44228</v>
      </c>
      <c r="B16" s="120">
        <v>21.24457</v>
      </c>
      <c r="D16" s="74"/>
      <c r="E16" s="79"/>
      <c r="F16" s="79"/>
      <c r="I16" s="75"/>
    </row>
    <row r="17" spans="1:9" s="69" customFormat="1" ht="16.5" customHeight="1" x14ac:dyDescent="0.35">
      <c r="A17" s="118">
        <v>44256</v>
      </c>
      <c r="B17" s="120">
        <v>51057.625219999994</v>
      </c>
      <c r="C17" s="120">
        <v>45.560839999999999</v>
      </c>
      <c r="D17" s="74"/>
      <c r="E17" s="79"/>
      <c r="F17" s="79"/>
      <c r="I17" s="75"/>
    </row>
    <row r="18" spans="1:9" s="69" customFormat="1" ht="16.5" customHeight="1" x14ac:dyDescent="0.35">
      <c r="A18" s="118">
        <v>44287</v>
      </c>
      <c r="B18" s="120">
        <v>2500.6638999999996</v>
      </c>
      <c r="C18" s="120"/>
      <c r="D18" s="74"/>
      <c r="E18" s="79"/>
      <c r="F18" s="79"/>
      <c r="I18" s="75"/>
    </row>
    <row r="19" spans="1:9" s="69" customFormat="1" ht="16.5" customHeight="1" x14ac:dyDescent="0.35">
      <c r="A19" s="118">
        <v>44317</v>
      </c>
      <c r="B19" s="120">
        <v>0.66390000000683358</v>
      </c>
      <c r="C19" s="120"/>
      <c r="D19" s="74"/>
      <c r="E19" s="79"/>
      <c r="F19" s="79"/>
      <c r="I19" s="75"/>
    </row>
    <row r="20" spans="1:9" s="69" customFormat="1" ht="16.5" customHeight="1" x14ac:dyDescent="0.35">
      <c r="A20" s="118">
        <v>44348</v>
      </c>
      <c r="B20" s="120">
        <v>45698.155330000001</v>
      </c>
      <c r="C20" s="120">
        <v>1689.6644899999999</v>
      </c>
      <c r="D20" s="74"/>
      <c r="E20" s="79"/>
      <c r="F20" s="79"/>
      <c r="I20" s="75"/>
    </row>
    <row r="21" spans="1:9" s="69" customFormat="1" ht="16.5" customHeight="1" x14ac:dyDescent="0.35">
      <c r="A21" s="118">
        <v>44378</v>
      </c>
      <c r="B21" s="120">
        <v>50716.793879999983</v>
      </c>
      <c r="D21" s="74"/>
      <c r="E21" s="79"/>
      <c r="F21" s="79"/>
      <c r="I21" s="75"/>
    </row>
    <row r="22" spans="1:9" s="80" customFormat="1" ht="16.5" customHeight="1" x14ac:dyDescent="0.35">
      <c r="A22" s="123">
        <v>44409</v>
      </c>
      <c r="B22" s="120">
        <v>63011.986420000001</v>
      </c>
      <c r="D22" s="74"/>
      <c r="E22" s="82"/>
      <c r="F22" s="82"/>
      <c r="I22" s="83"/>
    </row>
    <row r="23" spans="1:9" s="69" customFormat="1" ht="16.5" customHeight="1" x14ac:dyDescent="0.35">
      <c r="A23" s="118">
        <v>44440</v>
      </c>
      <c r="B23" s="120">
        <v>250</v>
      </c>
      <c r="C23" s="120">
        <v>3870.0537199999999</v>
      </c>
      <c r="D23" s="74"/>
      <c r="E23" s="79"/>
      <c r="F23" s="79"/>
      <c r="I23" s="75"/>
    </row>
    <row r="24" spans="1:9" ht="16.5" customHeight="1" x14ac:dyDescent="0.35">
      <c r="A24" s="123">
        <v>44470</v>
      </c>
      <c r="B24" s="120">
        <v>15300</v>
      </c>
      <c r="D24" s="75"/>
      <c r="E24" s="79"/>
      <c r="F24" s="79"/>
    </row>
    <row r="25" spans="1:9" ht="16.5" customHeight="1" x14ac:dyDescent="0.35">
      <c r="A25" s="118">
        <v>44501</v>
      </c>
      <c r="B25" s="73">
        <v>2000.1361000000034</v>
      </c>
      <c r="D25" s="75"/>
      <c r="E25" s="79"/>
      <c r="F25" s="79"/>
    </row>
    <row r="26" spans="1:9" ht="16.5" customHeight="1" x14ac:dyDescent="0.35">
      <c r="A26" s="121">
        <v>44531</v>
      </c>
      <c r="B26" s="78">
        <v>250000</v>
      </c>
      <c r="C26" s="122">
        <v>1020.3738599999997</v>
      </c>
      <c r="D26" s="124"/>
      <c r="E26" s="79"/>
      <c r="F26" s="79"/>
    </row>
    <row r="27" spans="1:9" ht="16.5" customHeight="1" x14ac:dyDescent="0.35">
      <c r="A27" s="118">
        <v>44562</v>
      </c>
      <c r="B27" s="65">
        <v>31</v>
      </c>
      <c r="E27" s="74"/>
      <c r="F27" s="74"/>
      <c r="G27" s="74"/>
    </row>
    <row r="28" spans="1:9" ht="16.5" customHeight="1" x14ac:dyDescent="0.35">
      <c r="A28" s="118">
        <v>44593</v>
      </c>
      <c r="B28" s="120">
        <v>43.076879999999996</v>
      </c>
    </row>
    <row r="29" spans="1:9" ht="16.5" customHeight="1" x14ac:dyDescent="0.35">
      <c r="A29" s="118">
        <v>44621</v>
      </c>
      <c r="B29" s="120">
        <v>1530.96181</v>
      </c>
      <c r="C29" s="120">
        <v>283.41505999999998</v>
      </c>
    </row>
    <row r="30" spans="1:9" ht="16.5" customHeight="1" x14ac:dyDescent="0.35">
      <c r="A30" s="118">
        <v>44652</v>
      </c>
      <c r="B30" s="120">
        <v>-1524.84476</v>
      </c>
      <c r="C30" s="120"/>
    </row>
    <row r="31" spans="1:9" ht="16.5" customHeight="1" x14ac:dyDescent="0.35">
      <c r="A31" s="118">
        <v>44682</v>
      </c>
      <c r="B31" s="120">
        <v>0.92945999999999174</v>
      </c>
    </row>
    <row r="32" spans="1:9" ht="16.5" customHeight="1" x14ac:dyDescent="0.35">
      <c r="A32" s="118">
        <v>44713</v>
      </c>
      <c r="B32" s="120">
        <v>2000.1004399999999</v>
      </c>
      <c r="C32" s="120">
        <v>2612.60556</v>
      </c>
    </row>
    <row r="33" spans="1:13" s="65" customFormat="1" ht="16.5" customHeight="1" x14ac:dyDescent="0.35">
      <c r="A33" s="118">
        <v>44743</v>
      </c>
      <c r="B33" s="120">
        <v>78018.327770000004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6.5" customHeight="1" x14ac:dyDescent="0.35">
      <c r="A34" s="118">
        <v>44774</v>
      </c>
      <c r="B34" s="120">
        <v>34163.365779999993</v>
      </c>
    </row>
    <row r="35" spans="1:13" ht="16.5" customHeight="1" x14ac:dyDescent="0.35">
      <c r="A35" s="118">
        <v>44805</v>
      </c>
      <c r="B35" s="120">
        <v>0.26555999999982305</v>
      </c>
      <c r="C35" s="120">
        <v>3814.1923900000006</v>
      </c>
    </row>
    <row r="36" spans="1:13" ht="16.5" customHeight="1" x14ac:dyDescent="0.35">
      <c r="A36" s="118">
        <v>44835</v>
      </c>
      <c r="B36" s="65">
        <v>0</v>
      </c>
    </row>
    <row r="37" spans="1:13" ht="16.5" customHeight="1" x14ac:dyDescent="0.35">
      <c r="A37" s="118">
        <v>44866</v>
      </c>
      <c r="B37" s="65">
        <v>0</v>
      </c>
    </row>
    <row r="38" spans="1:13" ht="16.5" customHeight="1" x14ac:dyDescent="0.35">
      <c r="A38" s="121">
        <v>44896</v>
      </c>
      <c r="B38" s="122">
        <v>46340.174510000012</v>
      </c>
      <c r="C38" s="122">
        <v>3393.9787799999986</v>
      </c>
      <c r="D38" s="125"/>
    </row>
    <row r="39" spans="1:13" ht="16.5" customHeight="1" x14ac:dyDescent="0.35">
      <c r="A39" s="126">
        <v>44927</v>
      </c>
      <c r="B39" s="127">
        <v>16.13653</v>
      </c>
      <c r="C39" s="73"/>
    </row>
    <row r="40" spans="1:13" ht="16.5" customHeight="1" x14ac:dyDescent="0.35">
      <c r="A40" s="123">
        <v>44958</v>
      </c>
      <c r="B40" s="120">
        <v>1.8589099999999981</v>
      </c>
      <c r="C40" s="73"/>
    </row>
    <row r="41" spans="1:13" ht="16.5" customHeight="1" x14ac:dyDescent="0.35">
      <c r="A41" s="123">
        <v>44986</v>
      </c>
      <c r="B41" s="120">
        <v>220077.65213999999</v>
      </c>
      <c r="C41" s="120">
        <v>31.068390000000001</v>
      </c>
    </row>
    <row r="42" spans="1:13" ht="16.5" customHeight="1" x14ac:dyDescent="0.35">
      <c r="A42" s="123">
        <v>45017</v>
      </c>
      <c r="B42" s="120">
        <v>0.65256000000000003</v>
      </c>
      <c r="C42" s="73"/>
    </row>
    <row r="43" spans="1:13" ht="16.5" customHeight="1" x14ac:dyDescent="0.35">
      <c r="A43" s="123">
        <v>45047</v>
      </c>
      <c r="B43" s="73">
        <v>0</v>
      </c>
      <c r="C43" s="73"/>
    </row>
    <row r="44" spans="1:13" ht="16.5" customHeight="1" x14ac:dyDescent="0.35">
      <c r="A44" s="123">
        <v>45078</v>
      </c>
      <c r="B44" s="120">
        <v>83305.372659999994</v>
      </c>
      <c r="C44" s="120">
        <v>3436.2169800000001</v>
      </c>
    </row>
    <row r="45" spans="1:13" ht="16.5" customHeight="1" x14ac:dyDescent="0.35">
      <c r="A45" s="123">
        <v>45108</v>
      </c>
      <c r="B45" s="120">
        <v>20596.344700000016</v>
      </c>
      <c r="C45" s="73"/>
    </row>
    <row r="46" spans="1:13" ht="16.5" customHeight="1" x14ac:dyDescent="0.35">
      <c r="A46" s="123">
        <v>45139</v>
      </c>
      <c r="B46" s="120">
        <v>60710.92942999996</v>
      </c>
      <c r="C46" s="73"/>
    </row>
    <row r="47" spans="1:13" ht="16.5" customHeight="1" x14ac:dyDescent="0.35">
      <c r="A47" s="123">
        <v>45170</v>
      </c>
      <c r="B47" s="120">
        <v>0</v>
      </c>
      <c r="C47" s="73">
        <v>1452.50603</v>
      </c>
    </row>
    <row r="48" spans="1:13" ht="16.5" customHeight="1" x14ac:dyDescent="0.35">
      <c r="A48" s="123">
        <v>45200</v>
      </c>
      <c r="B48" s="120">
        <v>37091.01786</v>
      </c>
      <c r="C48" s="73"/>
      <c r="E48" s="74"/>
    </row>
    <row r="49" spans="1:4" ht="16.5" customHeight="1" x14ac:dyDescent="0.35">
      <c r="A49" s="123">
        <v>45231</v>
      </c>
      <c r="B49" s="120">
        <v>19392.02999000001</v>
      </c>
      <c r="C49" s="73"/>
    </row>
    <row r="50" spans="1:4" ht="16.5" customHeight="1" x14ac:dyDescent="0.35">
      <c r="A50" s="121">
        <v>45261</v>
      </c>
      <c r="B50" s="122">
        <v>1503.424170000013</v>
      </c>
      <c r="C50" s="78">
        <v>2192.2567200000003</v>
      </c>
      <c r="D50" s="125"/>
    </row>
    <row r="51" spans="1:4" ht="16.5" customHeight="1" x14ac:dyDescent="0.35">
      <c r="A51" s="126">
        <v>45292</v>
      </c>
      <c r="B51" s="127">
        <v>4.9128499999999997</v>
      </c>
      <c r="C51" s="73"/>
    </row>
    <row r="52" spans="1:4" ht="16.5" customHeight="1" x14ac:dyDescent="0.35">
      <c r="A52" s="123">
        <v>45323</v>
      </c>
      <c r="B52" s="120">
        <v>39.950099999999999</v>
      </c>
      <c r="C52" s="73"/>
    </row>
    <row r="53" spans="1:4" ht="16.5" customHeight="1" x14ac:dyDescent="0.35">
      <c r="A53" s="123">
        <v>45352</v>
      </c>
      <c r="B53" s="120">
        <v>34.713279999999997</v>
      </c>
      <c r="C53" s="120">
        <v>62.754049999999999</v>
      </c>
    </row>
    <row r="54" spans="1:4" ht="16.5" customHeight="1" x14ac:dyDescent="0.35">
      <c r="A54" s="123">
        <v>45383</v>
      </c>
      <c r="B54" s="120">
        <v>0.19350000000000023</v>
      </c>
      <c r="C54" s="73"/>
    </row>
    <row r="55" spans="1:4" ht="16.5" customHeight="1" x14ac:dyDescent="0.35">
      <c r="A55" s="123">
        <v>45413</v>
      </c>
      <c r="B55" s="73">
        <v>1.1950000000000074</v>
      </c>
      <c r="C55" s="73"/>
    </row>
    <row r="56" spans="1:4" ht="16.5" customHeight="1" x14ac:dyDescent="0.35">
      <c r="A56" s="123">
        <v>45444</v>
      </c>
      <c r="B56" s="120">
        <v>2172.2981</v>
      </c>
      <c r="C56" s="120">
        <v>4281.8345800000006</v>
      </c>
    </row>
    <row r="57" spans="1:4" ht="16.5" customHeight="1" x14ac:dyDescent="0.35">
      <c r="A57" s="123">
        <v>45474</v>
      </c>
      <c r="B57" s="120">
        <v>80662.021799999988</v>
      </c>
      <c r="C57" s="73"/>
    </row>
    <row r="58" spans="1:4" ht="16.5" customHeight="1" x14ac:dyDescent="0.35">
      <c r="A58" s="123">
        <v>45505</v>
      </c>
      <c r="B58" s="120">
        <v>0.5311199999996461</v>
      </c>
      <c r="C58" s="73"/>
    </row>
    <row r="59" spans="1:4" ht="16.5" customHeight="1" x14ac:dyDescent="0.35">
      <c r="A59" s="123">
        <v>45536</v>
      </c>
      <c r="B59" s="120">
        <v>19750</v>
      </c>
      <c r="C59" s="73">
        <v>1132.8617199999999</v>
      </c>
    </row>
    <row r="60" spans="1:4" ht="16.5" customHeight="1" x14ac:dyDescent="0.35">
      <c r="A60" s="123">
        <v>45566</v>
      </c>
      <c r="B60" s="120">
        <v>53867.00837000001</v>
      </c>
      <c r="C60" s="73"/>
    </row>
    <row r="61" spans="1:4" ht="16.5" customHeight="1" x14ac:dyDescent="0.35">
      <c r="A61" s="123">
        <v>45597</v>
      </c>
      <c r="B61" s="120">
        <v>3.3199999888893217E-3</v>
      </c>
      <c r="C61" s="73"/>
    </row>
    <row r="62" spans="1:4" ht="16.5" customHeight="1" x14ac:dyDescent="0.35">
      <c r="A62" s="121">
        <v>45627</v>
      </c>
      <c r="B62" s="122">
        <v>291822.83463000006</v>
      </c>
      <c r="C62" s="78">
        <v>1225.2310799999996</v>
      </c>
      <c r="D62" s="125"/>
    </row>
    <row r="63" spans="1:4" ht="16.5" customHeight="1" x14ac:dyDescent="0.35">
      <c r="A63" s="126">
        <v>45658</v>
      </c>
      <c r="B63" s="127">
        <v>10.604179999999999</v>
      </c>
      <c r="C63" s="73"/>
    </row>
    <row r="64" spans="1:4" ht="16.5" customHeight="1" x14ac:dyDescent="0.35">
      <c r="A64" s="123">
        <v>45689</v>
      </c>
      <c r="B64" s="120">
        <v>-10.05968</v>
      </c>
      <c r="C64" s="73"/>
    </row>
    <row r="65" spans="1:5" ht="16.5" customHeight="1" x14ac:dyDescent="0.35">
      <c r="A65" s="123">
        <v>45717</v>
      </c>
      <c r="B65" s="120">
        <v>0.27</v>
      </c>
      <c r="C65" s="120">
        <v>59.000100000000003</v>
      </c>
    </row>
    <row r="66" spans="1:5" ht="16.5" customHeight="1" x14ac:dyDescent="0.35">
      <c r="A66" s="123">
        <v>45748</v>
      </c>
      <c r="B66" s="120">
        <v>0.3600000000000001</v>
      </c>
      <c r="C66" s="73"/>
    </row>
    <row r="67" spans="1:5" ht="16.5" customHeight="1" x14ac:dyDescent="0.35">
      <c r="A67" s="123">
        <v>45778</v>
      </c>
      <c r="B67" s="73">
        <v>19.643460000000001</v>
      </c>
      <c r="C67" s="73"/>
    </row>
    <row r="68" spans="1:5" ht="16.5" customHeight="1" x14ac:dyDescent="0.35">
      <c r="A68" s="123">
        <v>45809</v>
      </c>
      <c r="B68" s="73">
        <v>8000</v>
      </c>
      <c r="C68" s="120">
        <v>2230.8703899000002</v>
      </c>
    </row>
    <row r="69" spans="1:5" ht="16.5" customHeight="1" x14ac:dyDescent="0.35">
      <c r="A69" s="123">
        <v>45839</v>
      </c>
      <c r="B69" s="120">
        <v>107273.92641</v>
      </c>
      <c r="C69" s="73"/>
      <c r="E69" s="74"/>
    </row>
    <row r="70" spans="1:5" ht="16.5" customHeight="1" x14ac:dyDescent="0.35">
      <c r="A70" s="123">
        <v>45870</v>
      </c>
      <c r="B70" s="120">
        <v>1264.5581099999999</v>
      </c>
      <c r="C70" s="73"/>
    </row>
    <row r="71" spans="1:5" ht="16.5" customHeight="1" x14ac:dyDescent="0.35">
      <c r="A71" s="123">
        <v>45901</v>
      </c>
      <c r="B71" s="120">
        <v>0</v>
      </c>
      <c r="C71" s="73"/>
    </row>
    <row r="72" spans="1:5" ht="16.5" customHeight="1" x14ac:dyDescent="0.35">
      <c r="A72" s="123">
        <v>45931</v>
      </c>
      <c r="B72" s="120"/>
      <c r="C72" s="73"/>
    </row>
    <row r="73" spans="1:5" ht="16.5" customHeight="1" x14ac:dyDescent="0.35">
      <c r="A73" s="123">
        <v>45962</v>
      </c>
      <c r="B73" s="120"/>
      <c r="C73" s="73"/>
    </row>
    <row r="74" spans="1:5" ht="16.5" customHeight="1" x14ac:dyDescent="0.35">
      <c r="A74" s="121">
        <v>45992</v>
      </c>
      <c r="B74" s="122"/>
      <c r="C74" s="78"/>
      <c r="D74" s="125"/>
    </row>
    <row r="75" spans="1:5" ht="16.5" customHeight="1" x14ac:dyDescent="0.35">
      <c r="A75" s="66" t="s">
        <v>131</v>
      </c>
    </row>
  </sheetData>
  <mergeCells count="2">
    <mergeCell ref="A1:D1"/>
    <mergeCell ref="E13:G13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Akruálne ročné</vt:lpstr>
      <vt:lpstr>Hotovostne_rocne</vt:lpstr>
      <vt:lpstr>Prijmy_myto_a_dialnicne_znamky</vt:lpstr>
      <vt:lpstr>odvod_z_hazardnych_hier</vt:lpstr>
      <vt:lpstr>emisne_kvoty</vt:lpstr>
      <vt:lpstr>dividendy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2024-10-29T12:32:20Z</dcterms:created>
  <dcterms:modified xsi:type="dcterms:W3CDTF">2025-10-08T06:43:03Z</dcterms:modified>
</cp:coreProperties>
</file>