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U:\IFP_NEW\1_DANE\1_03_Databazy\02_Danove_prijmy_web\2015\novy_web\"/>
    </mc:Choice>
  </mc:AlternateContent>
  <xr:revisionPtr revIDLastSave="0" documentId="8_{F23319AA-333B-4DC0-9BE8-8B17BD10A22E}" xr6:coauthVersionLast="47" xr6:coauthVersionMax="47" xr10:uidLastSave="{00000000-0000-0000-0000-000000000000}"/>
  <bookViews>
    <workbookView xWindow="28680" yWindow="-120" windowWidth="29040" windowHeight="18240" xr2:uid="{7D22B5B4-A8DF-455C-869E-4F697486DC46}"/>
  </bookViews>
  <sheets>
    <sheet name="DPFO ZČ" sheetId="1" r:id="rId1"/>
    <sheet name="DPFO podnikanie" sheetId="2" r:id="rId2"/>
    <sheet name="DPPO" sheetId="3" r:id="rId3"/>
    <sheet name="DPH" sheetId="4" r:id="rId4"/>
    <sheet name="SD - minerálne oleje" sheetId="5" r:id="rId5"/>
    <sheet name="SD - tabak" sheetId="6" r:id="rId6"/>
    <sheet name="SD - lieh" sheetId="7" r:id="rId7"/>
    <sheet name="SD - pivo" sheetId="8" r:id="rId8"/>
    <sheet name="SD - víno" sheetId="9" r:id="rId9"/>
    <sheet name="SD - elektrina" sheetId="10" r:id="rId10"/>
    <sheet name="SD - zemný plyn" sheetId="11" r:id="rId11"/>
    <sheet name="SD - uhlie" sheetId="12" r:id="rId12"/>
    <sheet name="Daň z poistenia" sheetId="13" r:id="rId13"/>
    <sheet name="SD - ostatné" sheetId="14" r:id="rId14"/>
    <sheet name="Daň z motorových vozidiel" sheetId="15" r:id="rId15"/>
    <sheet name="Daň vyberaná zrážkou" sheetId="16" r:id="rId16"/>
    <sheet name="Daň z nehnuteľností" sheetId="17" r:id="rId17"/>
    <sheet name="Podiel_vyb_fin_prost" sheetId="18" r:id="rId18"/>
    <sheet name="Dane_za_specif_sluzby" sheetId="19" r:id="rId19"/>
    <sheet name="OO_vyb_fin_inst" sheetId="20" r:id="rId20"/>
    <sheet name="OO_reg_odv" sheetId="21" r:id="rId21"/>
    <sheet name="RTVS" sheetId="22"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6" i="22" l="1"/>
  <c r="B175" i="22"/>
  <c r="B174" i="22"/>
  <c r="B173" i="22"/>
  <c r="B172" i="22"/>
  <c r="B171" i="22"/>
  <c r="H182" i="22" s="1"/>
  <c r="B170" i="22"/>
  <c r="B169" i="22"/>
  <c r="B168" i="22"/>
  <c r="B167" i="22"/>
  <c r="B166" i="22"/>
  <c r="B165" i="22"/>
  <c r="B164" i="22"/>
  <c r="B163" i="22"/>
  <c r="B162" i="22"/>
  <c r="B161" i="22"/>
  <c r="B160" i="22"/>
  <c r="B159" i="22"/>
  <c r="H170" i="22" s="1"/>
  <c r="B158" i="22"/>
  <c r="B157" i="22"/>
  <c r="B156" i="22"/>
  <c r="B155" i="22"/>
  <c r="B154" i="22"/>
  <c r="B153" i="22"/>
  <c r="B152" i="22"/>
  <c r="B151" i="22"/>
  <c r="B150" i="22"/>
  <c r="B149" i="22"/>
  <c r="B148" i="22"/>
  <c r="H158" i="22" s="1"/>
  <c r="B147" i="22"/>
  <c r="B146" i="22"/>
  <c r="B145" i="22"/>
  <c r="B144" i="22"/>
  <c r="B143" i="22"/>
  <c r="B142" i="22"/>
  <c r="B141" i="22"/>
  <c r="B140" i="22"/>
  <c r="B139" i="22"/>
  <c r="B138" i="22"/>
  <c r="B137" i="22"/>
  <c r="B136" i="22"/>
  <c r="B135" i="22"/>
  <c r="H146" i="22" s="1"/>
  <c r="H134" i="22"/>
  <c r="B134" i="22"/>
  <c r="B133" i="22"/>
  <c r="B132" i="22"/>
  <c r="B131" i="22"/>
  <c r="B130" i="22"/>
  <c r="B129" i="22"/>
  <c r="B128" i="22"/>
  <c r="B127" i="22"/>
  <c r="B126" i="22"/>
  <c r="B125" i="22"/>
  <c r="B124" i="22"/>
  <c r="B123" i="22"/>
  <c r="B122" i="22"/>
  <c r="B121" i="22"/>
  <c r="B120" i="22"/>
  <c r="B119" i="22"/>
  <c r="B118" i="22"/>
  <c r="B117" i="22"/>
  <c r="B116" i="22"/>
  <c r="B115" i="22"/>
  <c r="B114" i="22"/>
  <c r="B113" i="22"/>
  <c r="B112" i="22"/>
  <c r="B111" i="22"/>
  <c r="H122" i="22" s="1"/>
  <c r="B110" i="22"/>
  <c r="B109" i="22"/>
  <c r="B108" i="22"/>
  <c r="B107" i="22"/>
  <c r="B106" i="22"/>
  <c r="B105" i="22"/>
  <c r="B104" i="22"/>
  <c r="B103" i="22"/>
  <c r="B102" i="22"/>
  <c r="H110" i="22" s="1"/>
  <c r="B101" i="22"/>
  <c r="B100" i="22"/>
  <c r="B99" i="22"/>
  <c r="B98" i="22"/>
  <c r="B97" i="22"/>
  <c r="B96" i="22"/>
  <c r="B95" i="22"/>
  <c r="B94" i="22"/>
  <c r="B93" i="22"/>
  <c r="B92" i="22"/>
  <c r="B91" i="22"/>
  <c r="B90" i="22"/>
  <c r="B89" i="22"/>
  <c r="B88" i="22"/>
  <c r="B87" i="22"/>
  <c r="H98" i="22" s="1"/>
  <c r="B86" i="22"/>
  <c r="B85" i="22"/>
  <c r="B84" i="22"/>
  <c r="B83" i="22"/>
  <c r="B82" i="22"/>
  <c r="B81" i="22"/>
  <c r="B80" i="22"/>
  <c r="B79" i="22"/>
  <c r="B78" i="22"/>
  <c r="B77" i="22"/>
  <c r="B76" i="22"/>
  <c r="B75" i="22"/>
  <c r="H86" i="22" s="1"/>
  <c r="B74" i="22"/>
  <c r="B73" i="22"/>
  <c r="B72" i="22"/>
  <c r="B71" i="22"/>
  <c r="B70" i="22"/>
  <c r="B69" i="22"/>
  <c r="B68" i="22"/>
  <c r="B67" i="22"/>
  <c r="B66" i="22"/>
  <c r="B65" i="22"/>
  <c r="B64" i="22"/>
  <c r="H74" i="22" s="1"/>
  <c r="B63" i="22"/>
  <c r="B62" i="22"/>
  <c r="B61" i="22"/>
  <c r="B60" i="22"/>
  <c r="B59" i="22"/>
  <c r="B58" i="22"/>
  <c r="B57" i="22"/>
  <c r="B56" i="22"/>
  <c r="B55" i="22"/>
  <c r="B54" i="22"/>
  <c r="B53" i="22"/>
  <c r="B52" i="22"/>
  <c r="H62" i="22" s="1"/>
  <c r="B51" i="22"/>
  <c r="B50" i="22"/>
  <c r="B49" i="22"/>
  <c r="B48" i="22"/>
  <c r="B47" i="22"/>
  <c r="B46" i="22"/>
  <c r="B45" i="22"/>
  <c r="B44" i="22"/>
  <c r="B43" i="22"/>
  <c r="B42" i="22"/>
  <c r="B41" i="22"/>
  <c r="B40" i="22"/>
  <c r="B39" i="22"/>
  <c r="H50" i="22" s="1"/>
  <c r="H38" i="22"/>
  <c r="B38" i="22"/>
  <c r="B37" i="22"/>
  <c r="B36" i="22"/>
  <c r="B35" i="22"/>
  <c r="B34" i="22"/>
  <c r="B33" i="22"/>
  <c r="B32" i="22"/>
  <c r="B31" i="22"/>
  <c r="B30" i="22"/>
  <c r="B29" i="22"/>
  <c r="B28" i="22"/>
  <c r="B27" i="22"/>
  <c r="B26" i="22"/>
  <c r="B25" i="22"/>
  <c r="B24" i="22"/>
  <c r="B23" i="22"/>
  <c r="B22" i="22"/>
  <c r="B21" i="22"/>
  <c r="B20" i="22"/>
  <c r="B19" i="22"/>
  <c r="B18" i="22"/>
  <c r="B17" i="22"/>
  <c r="B16" i="22"/>
  <c r="B15" i="22"/>
  <c r="H26" i="22" s="1"/>
  <c r="B14" i="22"/>
  <c r="B13" i="22"/>
  <c r="B12" i="22"/>
  <c r="B11" i="22"/>
  <c r="B10" i="22"/>
  <c r="B9" i="22"/>
  <c r="B8" i="22"/>
  <c r="B7" i="22"/>
  <c r="B6" i="22"/>
  <c r="H14" i="22" s="1"/>
  <c r="B5" i="22"/>
  <c r="B4" i="22"/>
  <c r="B3" i="22"/>
  <c r="G159" i="21"/>
  <c r="G147" i="21"/>
  <c r="G135" i="21"/>
  <c r="H123" i="21"/>
  <c r="G123" i="21"/>
  <c r="H111" i="21"/>
  <c r="G111" i="21"/>
  <c r="H99" i="21"/>
  <c r="G99" i="21"/>
  <c r="H87" i="21"/>
  <c r="G87" i="21"/>
  <c r="H75" i="21"/>
  <c r="G75" i="21"/>
  <c r="H63" i="21"/>
  <c r="G63" i="21"/>
  <c r="H51" i="21"/>
  <c r="G51" i="21"/>
  <c r="H39" i="21"/>
  <c r="G39" i="21"/>
  <c r="H27" i="21"/>
  <c r="G27" i="21"/>
  <c r="H15" i="21"/>
  <c r="G15" i="21"/>
  <c r="H3" i="21"/>
  <c r="G3" i="21"/>
  <c r="G87" i="20"/>
  <c r="F87" i="20"/>
  <c r="G75" i="20"/>
  <c r="F75" i="20"/>
  <c r="F63" i="20"/>
  <c r="G63" i="20" s="1"/>
  <c r="G51" i="20"/>
  <c r="F51" i="20"/>
  <c r="G39" i="20"/>
  <c r="F39" i="20"/>
  <c r="F27" i="20"/>
  <c r="G27" i="20" s="1"/>
  <c r="B18" i="20"/>
  <c r="F15" i="20" s="1"/>
  <c r="G15" i="20" s="1"/>
  <c r="B13" i="20"/>
  <c r="I3" i="20"/>
  <c r="I4" i="20" s="1"/>
  <c r="I5" i="20" s="1"/>
  <c r="I6" i="20" s="1"/>
  <c r="I7" i="20" s="1"/>
  <c r="I8" i="20" s="1"/>
  <c r="I9" i="20" s="1"/>
  <c r="I10" i="20" s="1"/>
  <c r="I11" i="20" s="1"/>
  <c r="I12" i="20" s="1"/>
  <c r="I13" i="20" s="1"/>
  <c r="I14" i="20" s="1"/>
  <c r="I15" i="20" s="1"/>
  <c r="I16" i="20" s="1"/>
  <c r="I17" i="20" s="1"/>
  <c r="I18" i="20" s="1"/>
  <c r="I19" i="20" s="1"/>
  <c r="I20" i="20" s="1"/>
  <c r="I21" i="20" s="1"/>
  <c r="I22" i="20" s="1"/>
  <c r="I23" i="20" s="1"/>
  <c r="I24" i="20" s="1"/>
  <c r="I25" i="20" s="1"/>
  <c r="I26" i="20" s="1"/>
  <c r="I27" i="20" s="1"/>
  <c r="I28" i="20" s="1"/>
  <c r="I29" i="20" s="1"/>
  <c r="I30" i="20" s="1"/>
  <c r="I31" i="20" s="1"/>
  <c r="I32" i="20" s="1"/>
  <c r="I33" i="20" s="1"/>
  <c r="I34" i="20" s="1"/>
  <c r="I35" i="20" s="1"/>
  <c r="I36" i="20" s="1"/>
  <c r="I37" i="20" s="1"/>
  <c r="I38" i="20" s="1"/>
  <c r="I39" i="20" s="1"/>
  <c r="I40" i="20" s="1"/>
  <c r="I41" i="20" s="1"/>
  <c r="I42" i="20" s="1"/>
  <c r="I43" i="20" s="1"/>
  <c r="I44" i="20" s="1"/>
  <c r="I45" i="20" s="1"/>
  <c r="I46" i="20" s="1"/>
  <c r="I47" i="20" s="1"/>
  <c r="I48" i="20" s="1"/>
  <c r="I49" i="20" s="1"/>
  <c r="I50" i="20" s="1"/>
  <c r="I51" i="20" s="1"/>
  <c r="I52" i="20" s="1"/>
  <c r="I53" i="20" s="1"/>
  <c r="I54" i="20" s="1"/>
  <c r="I55" i="20" s="1"/>
  <c r="I56" i="20" s="1"/>
  <c r="I57" i="20" s="1"/>
  <c r="I58" i="20" s="1"/>
  <c r="I59" i="20" s="1"/>
  <c r="I60" i="20" s="1"/>
  <c r="I61" i="20" s="1"/>
  <c r="I62" i="20" s="1"/>
  <c r="I63" i="20" s="1"/>
  <c r="I64" i="20" s="1"/>
  <c r="I65" i="20" s="1"/>
  <c r="I66" i="20" s="1"/>
  <c r="I67" i="20" s="1"/>
  <c r="I68" i="20" s="1"/>
  <c r="I69" i="20" s="1"/>
  <c r="I70" i="20" s="1"/>
  <c r="I71" i="20" s="1"/>
  <c r="I72" i="20" s="1"/>
  <c r="I73" i="20" s="1"/>
  <c r="I74" i="20" s="1"/>
  <c r="I75" i="20" s="1"/>
  <c r="I76" i="20" s="1"/>
  <c r="I77" i="20" s="1"/>
  <c r="I78" i="20" s="1"/>
  <c r="I79" i="20" s="1"/>
  <c r="I80" i="20" s="1"/>
  <c r="I81" i="20" s="1"/>
  <c r="I82" i="20" s="1"/>
  <c r="I83" i="20" s="1"/>
  <c r="I84" i="20" s="1"/>
  <c r="I85" i="20" s="1"/>
  <c r="I86" i="20" s="1"/>
  <c r="I87" i="20" s="1"/>
  <c r="I88" i="20" s="1"/>
  <c r="I89" i="20" s="1"/>
  <c r="I90" i="20" s="1"/>
  <c r="I91" i="20" s="1"/>
  <c r="I92" i="20" s="1"/>
  <c r="I93" i="20" s="1"/>
  <c r="I94" i="20" s="1"/>
  <c r="I95" i="20" s="1"/>
  <c r="I96" i="20" s="1"/>
  <c r="I97" i="20" s="1"/>
  <c r="I98" i="20" s="1"/>
  <c r="I99" i="20" s="1"/>
  <c r="G3" i="20"/>
  <c r="F3" i="20"/>
  <c r="B86" i="19"/>
  <c r="B85" i="19"/>
  <c r="B84" i="19"/>
  <c r="B83" i="19"/>
  <c r="S86" i="19" s="1"/>
  <c r="S82" i="19"/>
  <c r="B82" i="19"/>
  <c r="B81" i="19"/>
  <c r="B80" i="19"/>
  <c r="B79" i="19"/>
  <c r="B78" i="19"/>
  <c r="B77" i="19"/>
  <c r="B76" i="19"/>
  <c r="B75" i="19"/>
  <c r="S78" i="19" s="1"/>
  <c r="B74" i="19"/>
  <c r="B73" i="19"/>
  <c r="B72" i="19"/>
  <c r="B71" i="19"/>
  <c r="S74" i="19" s="1"/>
  <c r="B70" i="19"/>
  <c r="B69" i="19"/>
  <c r="S70" i="19" s="1"/>
  <c r="B68" i="19"/>
  <c r="B67" i="19"/>
  <c r="B66" i="19"/>
  <c r="B65" i="19"/>
  <c r="B64" i="19"/>
  <c r="B63" i="19"/>
  <c r="S66" i="19" s="1"/>
  <c r="S62" i="19"/>
  <c r="B62" i="19"/>
  <c r="B61" i="19"/>
  <c r="B60" i="19"/>
  <c r="B59" i="19"/>
  <c r="S58" i="19"/>
  <c r="B58" i="19"/>
  <c r="B57" i="19"/>
  <c r="B56" i="19"/>
  <c r="B55" i="19"/>
  <c r="B54" i="19"/>
  <c r="B53" i="19"/>
  <c r="B52" i="19"/>
  <c r="B51" i="19"/>
  <c r="S54" i="19" s="1"/>
  <c r="S50" i="19"/>
  <c r="B50" i="19"/>
  <c r="B49" i="19"/>
  <c r="B48" i="19"/>
  <c r="B47" i="19"/>
  <c r="B46" i="19"/>
  <c r="B45" i="19"/>
  <c r="B44" i="19"/>
  <c r="B43" i="19"/>
  <c r="S46" i="19" s="1"/>
  <c r="B42" i="19"/>
  <c r="B41" i="19"/>
  <c r="B40" i="19"/>
  <c r="B39" i="19"/>
  <c r="S42" i="19" s="1"/>
  <c r="B38" i="19"/>
  <c r="B37" i="19"/>
  <c r="S38" i="19" s="1"/>
  <c r="B36" i="19"/>
  <c r="B35" i="19"/>
  <c r="B34" i="19"/>
  <c r="B33" i="19"/>
  <c r="B32" i="19"/>
  <c r="B31" i="19"/>
  <c r="S34" i="19" s="1"/>
  <c r="S30" i="19"/>
  <c r="B30" i="19"/>
  <c r="B29" i="19"/>
  <c r="B28" i="19"/>
  <c r="B27" i="19"/>
  <c r="S26" i="19"/>
  <c r="B26" i="19"/>
  <c r="B25" i="19"/>
  <c r="B24" i="19"/>
  <c r="B23" i="19"/>
  <c r="B22" i="19"/>
  <c r="B21" i="19"/>
  <c r="B20" i="19"/>
  <c r="B19" i="19"/>
  <c r="S22" i="19" s="1"/>
  <c r="S18" i="19"/>
  <c r="B18" i="19"/>
  <c r="B17" i="19"/>
  <c r="B16" i="19"/>
  <c r="B15" i="19"/>
  <c r="B14" i="19"/>
  <c r="B13" i="19"/>
  <c r="B12" i="19"/>
  <c r="B11" i="19"/>
  <c r="S14" i="19" s="1"/>
  <c r="B10" i="19"/>
  <c r="B9" i="19"/>
  <c r="B8" i="19"/>
  <c r="B7" i="19"/>
  <c r="S10" i="19" s="1"/>
  <c r="B6" i="19"/>
  <c r="B5" i="19"/>
  <c r="S6" i="19" s="1"/>
  <c r="B4" i="19"/>
  <c r="B3" i="19"/>
  <c r="C242" i="18"/>
  <c r="C230" i="18"/>
  <c r="C218" i="18"/>
  <c r="C206" i="18"/>
  <c r="C194" i="18"/>
  <c r="C182" i="18"/>
  <c r="C170" i="18"/>
  <c r="C158" i="18"/>
  <c r="C146" i="18"/>
  <c r="C134" i="18"/>
  <c r="C122" i="18"/>
  <c r="C110" i="18"/>
  <c r="C98" i="18"/>
  <c r="C86" i="18"/>
  <c r="C74" i="18"/>
  <c r="C62" i="18"/>
  <c r="C50" i="18"/>
  <c r="C38" i="18"/>
  <c r="C26" i="18"/>
  <c r="C14" i="18"/>
  <c r="B86" i="17"/>
  <c r="G86" i="17" s="1"/>
  <c r="B85" i="17"/>
  <c r="B84" i="17"/>
  <c r="B83" i="17"/>
  <c r="B82" i="17"/>
  <c r="B81" i="17"/>
  <c r="B80" i="17"/>
  <c r="B79" i="17"/>
  <c r="G82" i="17" s="1"/>
  <c r="B78" i="17"/>
  <c r="B77" i="17"/>
  <c r="B76" i="17"/>
  <c r="B75" i="17"/>
  <c r="G78" i="17" s="1"/>
  <c r="B74" i="17"/>
  <c r="B73" i="17"/>
  <c r="G74" i="17" s="1"/>
  <c r="B72" i="17"/>
  <c r="B71" i="17"/>
  <c r="B70" i="17"/>
  <c r="B69" i="17"/>
  <c r="B68" i="17"/>
  <c r="B67" i="17"/>
  <c r="G70" i="17" s="1"/>
  <c r="G66" i="17"/>
  <c r="B66" i="17"/>
  <c r="B65" i="17"/>
  <c r="B64" i="17"/>
  <c r="B63" i="17"/>
  <c r="G62" i="17"/>
  <c r="B62" i="17"/>
  <c r="B61" i="17"/>
  <c r="B60" i="17"/>
  <c r="B59" i="17"/>
  <c r="B58" i="17"/>
  <c r="B57" i="17"/>
  <c r="B56" i="17"/>
  <c r="B55" i="17"/>
  <c r="G58" i="17" s="1"/>
  <c r="B54" i="17"/>
  <c r="G54" i="17" s="1"/>
  <c r="B53" i="17"/>
  <c r="B52" i="17"/>
  <c r="B51" i="17"/>
  <c r="B50" i="17"/>
  <c r="B49" i="17"/>
  <c r="B48" i="17"/>
  <c r="B47" i="17"/>
  <c r="G50" i="17" s="1"/>
  <c r="B46" i="17"/>
  <c r="B45" i="17"/>
  <c r="B44" i="17"/>
  <c r="B43" i="17"/>
  <c r="G46" i="17" s="1"/>
  <c r="B42" i="17"/>
  <c r="B41" i="17"/>
  <c r="G42" i="17" s="1"/>
  <c r="B40" i="17"/>
  <c r="B39" i="17"/>
  <c r="B38" i="17"/>
  <c r="B37" i="17"/>
  <c r="B36" i="17"/>
  <c r="B35" i="17"/>
  <c r="G38" i="17" s="1"/>
  <c r="G34" i="17"/>
  <c r="B34" i="17"/>
  <c r="B33" i="17"/>
  <c r="B32" i="17"/>
  <c r="B31" i="17"/>
  <c r="G30" i="17"/>
  <c r="B30" i="17"/>
  <c r="B29" i="17"/>
  <c r="B28" i="17"/>
  <c r="B27" i="17"/>
  <c r="B26" i="17"/>
  <c r="B25" i="17"/>
  <c r="B24" i="17"/>
  <c r="B23" i="17"/>
  <c r="G26" i="17" s="1"/>
  <c r="G22" i="17"/>
  <c r="B22" i="17"/>
  <c r="B21" i="17"/>
  <c r="B20" i="17"/>
  <c r="B19" i="17"/>
  <c r="B18" i="17"/>
  <c r="B17" i="17"/>
  <c r="B16" i="17"/>
  <c r="B15" i="17"/>
  <c r="G18" i="17" s="1"/>
  <c r="B14" i="17"/>
  <c r="B13" i="17"/>
  <c r="B12" i="17"/>
  <c r="B11" i="17"/>
  <c r="G14" i="17" s="1"/>
  <c r="B10" i="17"/>
  <c r="B9" i="17"/>
  <c r="G10" i="17" s="1"/>
  <c r="B8" i="17"/>
  <c r="B7" i="17"/>
  <c r="B6" i="17"/>
  <c r="B5" i="17"/>
  <c r="B4" i="17"/>
  <c r="B3" i="17"/>
  <c r="G6" i="17" s="1"/>
  <c r="F290" i="16"/>
  <c r="D290" i="16"/>
  <c r="D289" i="16"/>
  <c r="D288" i="16"/>
  <c r="D287" i="16"/>
  <c r="D286" i="16"/>
  <c r="D285" i="16"/>
  <c r="D284" i="16"/>
  <c r="D283" i="16"/>
  <c r="D282" i="16"/>
  <c r="D281" i="16"/>
  <c r="D280" i="16"/>
  <c r="D279" i="16"/>
  <c r="F278" i="16"/>
  <c r="D278" i="16"/>
  <c r="D277" i="16"/>
  <c r="D276" i="16"/>
  <c r="D275" i="16"/>
  <c r="D274" i="16"/>
  <c r="D273" i="16"/>
  <c r="D272" i="16"/>
  <c r="D271" i="16"/>
  <c r="D270" i="16"/>
  <c r="D269" i="16"/>
  <c r="D268" i="16"/>
  <c r="D267" i="16"/>
  <c r="F266" i="16"/>
  <c r="D266" i="16"/>
  <c r="D265" i="16"/>
  <c r="D264" i="16"/>
  <c r="D263" i="16"/>
  <c r="D262" i="16"/>
  <c r="D261" i="16"/>
  <c r="D260" i="16"/>
  <c r="D259" i="16"/>
  <c r="D258" i="16"/>
  <c r="D257" i="16"/>
  <c r="D256" i="16"/>
  <c r="D255" i="16"/>
  <c r="F254" i="16"/>
  <c r="D254" i="16"/>
  <c r="D253" i="16"/>
  <c r="D252" i="16"/>
  <c r="D251" i="16"/>
  <c r="D250" i="16"/>
  <c r="D249" i="16"/>
  <c r="D248" i="16"/>
  <c r="D247" i="16"/>
  <c r="D246" i="16"/>
  <c r="D245" i="16"/>
  <c r="D244" i="16"/>
  <c r="D243" i="16"/>
  <c r="F242" i="16"/>
  <c r="D242" i="16"/>
  <c r="D241" i="16"/>
  <c r="D240" i="16"/>
  <c r="D239" i="16"/>
  <c r="D238" i="16"/>
  <c r="D237" i="16"/>
  <c r="D236" i="16"/>
  <c r="D235" i="16"/>
  <c r="D234" i="16"/>
  <c r="D233" i="16"/>
  <c r="D232" i="16"/>
  <c r="D231" i="16"/>
  <c r="F230" i="16"/>
  <c r="D230" i="16"/>
  <c r="D229" i="16"/>
  <c r="D228" i="16"/>
  <c r="D227" i="16"/>
  <c r="D226" i="16"/>
  <c r="D225" i="16"/>
  <c r="D224" i="16"/>
  <c r="D223" i="16"/>
  <c r="D222" i="16"/>
  <c r="D221" i="16"/>
  <c r="D220" i="16"/>
  <c r="D219" i="16"/>
  <c r="F218" i="16"/>
  <c r="D218" i="16"/>
  <c r="D217" i="16"/>
  <c r="D216" i="16"/>
  <c r="D215" i="16"/>
  <c r="D214" i="16"/>
  <c r="D213" i="16"/>
  <c r="D212" i="16"/>
  <c r="D211" i="16"/>
  <c r="D210" i="16"/>
  <c r="D209" i="16"/>
  <c r="D208" i="16"/>
  <c r="D207" i="16"/>
  <c r="F206" i="16"/>
  <c r="D206" i="16"/>
  <c r="D205" i="16"/>
  <c r="D204" i="16"/>
  <c r="D203" i="16"/>
  <c r="D202" i="16"/>
  <c r="D201" i="16"/>
  <c r="D200" i="16"/>
  <c r="D199" i="16"/>
  <c r="D198" i="16"/>
  <c r="D197" i="16"/>
  <c r="D196" i="16"/>
  <c r="D195" i="16"/>
  <c r="F194" i="16"/>
  <c r="D194" i="16"/>
  <c r="D193" i="16"/>
  <c r="D192" i="16"/>
  <c r="D191" i="16"/>
  <c r="D190" i="16"/>
  <c r="D189" i="16"/>
  <c r="D188" i="16"/>
  <c r="D187" i="16"/>
  <c r="D186" i="16"/>
  <c r="D185" i="16"/>
  <c r="D184" i="16"/>
  <c r="D183" i="16"/>
  <c r="F182" i="16"/>
  <c r="D182" i="16"/>
  <c r="D181" i="16"/>
  <c r="D180" i="16"/>
  <c r="D179" i="16"/>
  <c r="D178" i="16"/>
  <c r="D177" i="16"/>
  <c r="D176" i="16"/>
  <c r="D175" i="16"/>
  <c r="D174" i="16"/>
  <c r="D173" i="16"/>
  <c r="D172" i="16"/>
  <c r="D171" i="16"/>
  <c r="F170" i="16"/>
  <c r="D170" i="16"/>
  <c r="D169" i="16"/>
  <c r="D168" i="16"/>
  <c r="D167" i="16"/>
  <c r="D166" i="16"/>
  <c r="D165" i="16"/>
  <c r="D164" i="16"/>
  <c r="D163" i="16"/>
  <c r="D162" i="16"/>
  <c r="D161" i="16"/>
  <c r="D160" i="16"/>
  <c r="D159" i="16"/>
  <c r="F158" i="16"/>
  <c r="D158" i="16"/>
  <c r="D157" i="16"/>
  <c r="D156" i="16"/>
  <c r="D155" i="16"/>
  <c r="D154" i="16"/>
  <c r="D153" i="16"/>
  <c r="D152" i="16"/>
  <c r="D151" i="16"/>
  <c r="D150" i="16"/>
  <c r="D149" i="16"/>
  <c r="D148" i="16"/>
  <c r="D147" i="16"/>
  <c r="F146" i="16"/>
  <c r="D146" i="16"/>
  <c r="D145" i="16"/>
  <c r="D144" i="16"/>
  <c r="D143" i="16"/>
  <c r="D142" i="16"/>
  <c r="D141" i="16"/>
  <c r="D140" i="16"/>
  <c r="D139" i="16"/>
  <c r="D138" i="16"/>
  <c r="D137" i="16"/>
  <c r="D136" i="16"/>
  <c r="D135" i="16"/>
  <c r="F134" i="16"/>
  <c r="D134" i="16"/>
  <c r="D133" i="16"/>
  <c r="D132" i="16"/>
  <c r="D131" i="16"/>
  <c r="D130" i="16"/>
  <c r="D129" i="16"/>
  <c r="D128" i="16"/>
  <c r="D127" i="16"/>
  <c r="D126" i="16"/>
  <c r="D125" i="16"/>
  <c r="D124" i="16"/>
  <c r="D123" i="16"/>
  <c r="F122" i="16"/>
  <c r="D122" i="16"/>
  <c r="D121" i="16"/>
  <c r="D120" i="16"/>
  <c r="D119" i="16"/>
  <c r="D118" i="16"/>
  <c r="D117" i="16"/>
  <c r="D116" i="16"/>
  <c r="D115" i="16"/>
  <c r="D114" i="16"/>
  <c r="D113" i="16"/>
  <c r="D112" i="16"/>
  <c r="D111" i="16"/>
  <c r="F110" i="16"/>
  <c r="D110" i="16"/>
  <c r="D109" i="16"/>
  <c r="D108" i="16"/>
  <c r="D107" i="16"/>
  <c r="D106" i="16"/>
  <c r="D105" i="16"/>
  <c r="D104" i="16"/>
  <c r="D103" i="16"/>
  <c r="D102" i="16"/>
  <c r="D101" i="16"/>
  <c r="D100" i="16"/>
  <c r="D99" i="16"/>
  <c r="F98" i="16"/>
  <c r="D98" i="16"/>
  <c r="D97" i="16"/>
  <c r="D96" i="16"/>
  <c r="D95" i="16"/>
  <c r="D94" i="16"/>
  <c r="D93" i="16"/>
  <c r="D92" i="16"/>
  <c r="D91" i="16"/>
  <c r="D90" i="16"/>
  <c r="D89" i="16"/>
  <c r="D88" i="16"/>
  <c r="D87" i="16"/>
  <c r="F86" i="16"/>
  <c r="D86" i="16"/>
  <c r="D85" i="16"/>
  <c r="D84" i="16"/>
  <c r="D83" i="16"/>
  <c r="D82" i="16"/>
  <c r="D81" i="16"/>
  <c r="D80" i="16"/>
  <c r="D79" i="16"/>
  <c r="D78" i="16"/>
  <c r="D77" i="16"/>
  <c r="D76" i="16"/>
  <c r="D75" i="16"/>
  <c r="F74" i="16"/>
  <c r="D74" i="16"/>
  <c r="D73" i="16"/>
  <c r="D72" i="16"/>
  <c r="D71" i="16"/>
  <c r="D70" i="16"/>
  <c r="D69" i="16"/>
  <c r="D68" i="16"/>
  <c r="D67" i="16"/>
  <c r="D66" i="16"/>
  <c r="D65" i="16"/>
  <c r="D64" i="16"/>
  <c r="D63" i="16"/>
  <c r="F62" i="16"/>
  <c r="D62" i="16"/>
  <c r="D61" i="16"/>
  <c r="D60" i="16"/>
  <c r="D59" i="16"/>
  <c r="D58" i="16"/>
  <c r="D57" i="16"/>
  <c r="D56" i="16"/>
  <c r="D55" i="16"/>
  <c r="D54" i="16"/>
  <c r="D53" i="16"/>
  <c r="D52" i="16"/>
  <c r="D51" i="16"/>
  <c r="F50" i="16"/>
  <c r="D50" i="16"/>
  <c r="D49" i="16"/>
  <c r="D48" i="16"/>
  <c r="D47" i="16"/>
  <c r="D46" i="16"/>
  <c r="D45" i="16"/>
  <c r="D44" i="16"/>
  <c r="D43" i="16"/>
  <c r="D42" i="16"/>
  <c r="D41" i="16"/>
  <c r="D40" i="16"/>
  <c r="D39" i="16"/>
  <c r="F38" i="16"/>
  <c r="D38" i="16"/>
  <c r="D37" i="16"/>
  <c r="D36" i="16"/>
  <c r="D35" i="16"/>
  <c r="D34" i="16"/>
  <c r="D33" i="16"/>
  <c r="D32" i="16"/>
  <c r="D31" i="16"/>
  <c r="D30" i="16"/>
  <c r="D29" i="16"/>
  <c r="D28" i="16"/>
  <c r="D27" i="16"/>
  <c r="F26" i="16"/>
  <c r="D26" i="16"/>
  <c r="D25" i="16"/>
  <c r="D24" i="16"/>
  <c r="D23" i="16"/>
  <c r="D22" i="16"/>
  <c r="D21" i="16"/>
  <c r="D20" i="16"/>
  <c r="D19" i="16"/>
  <c r="D18" i="16"/>
  <c r="D17" i="16"/>
  <c r="D16" i="16"/>
  <c r="D15" i="16"/>
  <c r="F14" i="16"/>
  <c r="D14" i="16"/>
  <c r="D13" i="16"/>
  <c r="D12" i="16"/>
  <c r="D11" i="16"/>
  <c r="D10" i="16"/>
  <c r="D9" i="16"/>
  <c r="D8" i="16"/>
  <c r="D7" i="16"/>
  <c r="D6" i="16"/>
  <c r="D5" i="16"/>
  <c r="D4" i="16"/>
  <c r="D3" i="16"/>
  <c r="F195" i="15"/>
  <c r="G183" i="15"/>
  <c r="F183" i="15"/>
  <c r="G171" i="15"/>
  <c r="F171" i="15"/>
  <c r="G159" i="15"/>
  <c r="F159" i="15"/>
  <c r="G147" i="15"/>
  <c r="F147" i="15"/>
  <c r="G135" i="15"/>
  <c r="F135" i="15"/>
  <c r="G123" i="15"/>
  <c r="F123" i="15"/>
  <c r="G111" i="15"/>
  <c r="F111" i="15"/>
  <c r="G99" i="15"/>
  <c r="F99" i="15"/>
  <c r="G87" i="15"/>
  <c r="F87" i="15"/>
  <c r="G75" i="15"/>
  <c r="F75" i="15"/>
  <c r="G63" i="15"/>
  <c r="F63" i="15"/>
  <c r="G51" i="15"/>
  <c r="F51" i="15"/>
  <c r="B50" i="15"/>
  <c r="G39" i="15"/>
  <c r="F39" i="15"/>
  <c r="B38" i="15"/>
  <c r="G27" i="15"/>
  <c r="F27" i="15"/>
  <c r="B26" i="15"/>
  <c r="G15" i="15" s="1"/>
  <c r="F15" i="15"/>
  <c r="G3" i="15"/>
  <c r="F3" i="15"/>
  <c r="H98" i="13"/>
  <c r="H86" i="13"/>
  <c r="D86" i="13"/>
  <c r="C86" i="13"/>
  <c r="H74" i="13"/>
  <c r="D74" i="13"/>
  <c r="C74" i="13"/>
  <c r="H62" i="13"/>
  <c r="D62" i="13"/>
  <c r="C62" i="13"/>
  <c r="H50" i="13"/>
  <c r="D50" i="13"/>
  <c r="C50" i="13"/>
  <c r="H38" i="13"/>
  <c r="D38" i="13"/>
  <c r="C38" i="13"/>
  <c r="H26" i="13"/>
  <c r="D26" i="13"/>
  <c r="C26" i="13"/>
  <c r="H14" i="13"/>
  <c r="D14" i="13"/>
  <c r="C14" i="13"/>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B39" i="12"/>
  <c r="E38" i="12"/>
  <c r="E37" i="12"/>
  <c r="E36" i="12"/>
  <c r="E35" i="12"/>
  <c r="E34" i="12"/>
  <c r="E33" i="12"/>
  <c r="E32" i="12"/>
  <c r="E31" i="12"/>
  <c r="E30" i="12"/>
  <c r="E29" i="12"/>
  <c r="E28" i="12"/>
  <c r="E27" i="12"/>
  <c r="B27" i="12"/>
  <c r="E26" i="12"/>
  <c r="E25" i="12"/>
  <c r="E24" i="12"/>
  <c r="E23" i="12"/>
  <c r="E22" i="12"/>
  <c r="E21" i="12"/>
  <c r="E20" i="12"/>
  <c r="E19" i="12"/>
  <c r="E18" i="12"/>
  <c r="E17" i="12"/>
  <c r="E16" i="12"/>
  <c r="E15" i="12"/>
  <c r="E14" i="12"/>
  <c r="E13" i="12"/>
  <c r="E12" i="12"/>
  <c r="E11" i="12"/>
  <c r="E218" i="11"/>
  <c r="E217" i="11"/>
  <c r="E216" i="11"/>
  <c r="E215" i="11"/>
  <c r="E214" i="11"/>
  <c r="E213" i="11"/>
  <c r="E212" i="11"/>
  <c r="E211" i="11"/>
  <c r="E210" i="11"/>
  <c r="E209" i="11"/>
  <c r="E208" i="11"/>
  <c r="E207" i="11"/>
  <c r="E206" i="11"/>
  <c r="E205" i="11"/>
  <c r="E204" i="11"/>
  <c r="E203" i="11"/>
  <c r="E202" i="11"/>
  <c r="E201" i="11"/>
  <c r="E200" i="11"/>
  <c r="E199" i="11"/>
  <c r="E198" i="11"/>
  <c r="E197" i="11"/>
  <c r="E196" i="11"/>
  <c r="E195" i="11"/>
  <c r="E194" i="11"/>
  <c r="E193" i="11"/>
  <c r="E192" i="11"/>
  <c r="E191" i="11"/>
  <c r="E190" i="11"/>
  <c r="E189" i="11"/>
  <c r="E188" i="11"/>
  <c r="E187" i="11"/>
  <c r="E186" i="11"/>
  <c r="E185" i="11"/>
  <c r="E184" i="11"/>
  <c r="E183" i="11"/>
  <c r="E182" i="11"/>
  <c r="E181" i="11"/>
  <c r="E180" i="11"/>
  <c r="E179" i="11"/>
  <c r="E178" i="11"/>
  <c r="E177" i="11"/>
  <c r="E176" i="11"/>
  <c r="E175" i="11"/>
  <c r="E174" i="11"/>
  <c r="E173" i="11"/>
  <c r="E172" i="11"/>
  <c r="E171" i="11"/>
  <c r="E170" i="11"/>
  <c r="E169" i="11"/>
  <c r="E168" i="11"/>
  <c r="E167" i="11"/>
  <c r="E166" i="11"/>
  <c r="E165" i="1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B39" i="11"/>
  <c r="E38" i="11"/>
  <c r="E37" i="11"/>
  <c r="E36" i="11"/>
  <c r="E35" i="11"/>
  <c r="E34" i="11"/>
  <c r="E33" i="11"/>
  <c r="E32" i="11"/>
  <c r="E31" i="11"/>
  <c r="E30" i="11"/>
  <c r="E29" i="11"/>
  <c r="E28" i="11"/>
  <c r="E27" i="11"/>
  <c r="B27" i="11"/>
  <c r="E26" i="11"/>
  <c r="E25" i="11"/>
  <c r="E24" i="11"/>
  <c r="E23" i="11"/>
  <c r="E22" i="11"/>
  <c r="E21" i="11"/>
  <c r="E20" i="11"/>
  <c r="E19" i="11"/>
  <c r="E18" i="11"/>
  <c r="E17" i="11"/>
  <c r="E16" i="11"/>
  <c r="E15" i="11"/>
  <c r="E14" i="11"/>
  <c r="E13" i="11"/>
  <c r="E12" i="11"/>
  <c r="E11" i="11"/>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B39" i="10"/>
  <c r="E38" i="10"/>
  <c r="E37" i="10"/>
  <c r="E36" i="10"/>
  <c r="E35" i="10"/>
  <c r="E34" i="10"/>
  <c r="E33" i="10"/>
  <c r="E32" i="10"/>
  <c r="E31" i="10"/>
  <c r="E30" i="10"/>
  <c r="E29" i="10"/>
  <c r="E28" i="10"/>
  <c r="E27" i="10"/>
  <c r="B27" i="10"/>
  <c r="E26" i="10"/>
  <c r="E25" i="10"/>
  <c r="E24" i="10"/>
  <c r="E23" i="10"/>
  <c r="E22" i="10"/>
  <c r="E21" i="10"/>
  <c r="E20" i="10"/>
  <c r="E19" i="10"/>
  <c r="E18" i="10"/>
  <c r="E17" i="10"/>
  <c r="E16" i="10"/>
  <c r="E15" i="10"/>
  <c r="E14" i="10"/>
  <c r="E13" i="10"/>
  <c r="E12" i="10"/>
  <c r="E11" i="10"/>
  <c r="H374" i="9"/>
  <c r="H373" i="9"/>
  <c r="H372" i="9"/>
  <c r="H371" i="9"/>
  <c r="H370" i="9"/>
  <c r="H369" i="9"/>
  <c r="H368" i="9"/>
  <c r="H367" i="9"/>
  <c r="H366" i="9"/>
  <c r="H365" i="9"/>
  <c r="H364" i="9"/>
  <c r="H363" i="9"/>
  <c r="H362" i="9"/>
  <c r="H361" i="9"/>
  <c r="H360" i="9"/>
  <c r="H359" i="9"/>
  <c r="H358" i="9"/>
  <c r="H357" i="9"/>
  <c r="H356" i="9"/>
  <c r="H355" i="9"/>
  <c r="H354" i="9"/>
  <c r="H353" i="9"/>
  <c r="H352" i="9"/>
  <c r="H351" i="9"/>
  <c r="H350" i="9"/>
  <c r="H349" i="9"/>
  <c r="H348" i="9"/>
  <c r="H347" i="9"/>
  <c r="H346" i="9"/>
  <c r="H345" i="9"/>
  <c r="H344" i="9"/>
  <c r="H343" i="9"/>
  <c r="H342" i="9"/>
  <c r="H341" i="9"/>
  <c r="H340" i="9"/>
  <c r="H339" i="9"/>
  <c r="H338" i="9"/>
  <c r="H337" i="9"/>
  <c r="H336" i="9"/>
  <c r="H335" i="9"/>
  <c r="H334" i="9"/>
  <c r="H333" i="9"/>
  <c r="H332" i="9"/>
  <c r="H331" i="9"/>
  <c r="H330" i="9"/>
  <c r="H329" i="9"/>
  <c r="H328" i="9"/>
  <c r="H327" i="9"/>
  <c r="H326" i="9"/>
  <c r="H325" i="9"/>
  <c r="H324" i="9"/>
  <c r="H323" i="9"/>
  <c r="H322" i="9"/>
  <c r="H321" i="9"/>
  <c r="H320" i="9"/>
  <c r="H319"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347" i="8"/>
  <c r="H346" i="8"/>
  <c r="H345" i="8"/>
  <c r="H344" i="8"/>
  <c r="H343" i="8"/>
  <c r="H342" i="8"/>
  <c r="H341" i="8"/>
  <c r="H340" i="8"/>
  <c r="H339" i="8"/>
  <c r="H338" i="8"/>
  <c r="H337" i="8"/>
  <c r="H336" i="8"/>
  <c r="H335" i="8"/>
  <c r="H334" i="8"/>
  <c r="H333" i="8"/>
  <c r="H332" i="8"/>
  <c r="H331" i="8"/>
  <c r="H330" i="8"/>
  <c r="H329" i="8"/>
  <c r="H328" i="8"/>
  <c r="H327" i="8"/>
  <c r="H326" i="8"/>
  <c r="H325" i="8"/>
  <c r="H324" i="8"/>
  <c r="H323" i="8"/>
  <c r="H322" i="8"/>
  <c r="H321" i="8"/>
  <c r="H320" i="8"/>
  <c r="H319"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4" i="8"/>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74" i="5"/>
  <c r="H373" i="5"/>
  <c r="H372" i="5"/>
  <c r="H371" i="5"/>
  <c r="H370" i="5"/>
  <c r="H369" i="5"/>
  <c r="H368" i="5"/>
  <c r="H367" i="5"/>
  <c r="H366" i="5"/>
  <c r="H365" i="5"/>
  <c r="H364" i="5"/>
  <c r="H363" i="5"/>
  <c r="H362" i="5"/>
  <c r="H361" i="5"/>
  <c r="H360" i="5"/>
  <c r="H359" i="5"/>
  <c r="H358" i="5"/>
  <c r="H357" i="5"/>
  <c r="H356" i="5"/>
  <c r="H355" i="5"/>
  <c r="H354" i="5"/>
  <c r="H353" i="5"/>
  <c r="H352" i="5"/>
  <c r="H351" i="5"/>
  <c r="H350" i="5"/>
  <c r="H349" i="5"/>
  <c r="H348" i="5"/>
  <c r="H347" i="5"/>
  <c r="H346" i="5"/>
  <c r="H345" i="5"/>
  <c r="H344" i="5"/>
  <c r="H343" i="5"/>
  <c r="H342" i="5"/>
  <c r="H341" i="5"/>
  <c r="H340" i="5"/>
  <c r="H339" i="5"/>
  <c r="H338" i="5"/>
  <c r="H337" i="5"/>
  <c r="H336" i="5"/>
  <c r="H335" i="5"/>
  <c r="H334" i="5"/>
  <c r="H333" i="5"/>
  <c r="H332" i="5"/>
  <c r="H331" i="5"/>
  <c r="H330" i="5"/>
  <c r="H329" i="5"/>
  <c r="H328" i="5"/>
  <c r="H327" i="5"/>
  <c r="H326" i="5"/>
  <c r="H325" i="5"/>
  <c r="H324" i="5"/>
  <c r="H323" i="5"/>
  <c r="H322" i="5"/>
  <c r="H321" i="5"/>
  <c r="H320" i="5"/>
  <c r="H319" i="5"/>
  <c r="H318" i="5"/>
  <c r="H317" i="5"/>
  <c r="H316"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E195" i="5"/>
  <c r="H194" i="5" s="1"/>
  <c r="H193" i="5"/>
  <c r="H192" i="5"/>
  <c r="H191" i="5"/>
  <c r="H190" i="5"/>
  <c r="H189" i="5"/>
  <c r="H188" i="5"/>
  <c r="H187" i="5"/>
  <c r="H186" i="5"/>
  <c r="H185" i="5"/>
  <c r="H184" i="5"/>
  <c r="H183" i="5"/>
  <c r="E183" i="5"/>
  <c r="H182" i="5" s="1"/>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G350" i="4"/>
  <c r="E350" i="4"/>
  <c r="D350" i="4"/>
  <c r="C350" i="4"/>
  <c r="B350" i="4"/>
  <c r="G349" i="4"/>
  <c r="E349" i="4"/>
  <c r="D349" i="4"/>
  <c r="C349" i="4"/>
  <c r="B349" i="4"/>
  <c r="G348" i="4"/>
  <c r="E348" i="4"/>
  <c r="D348" i="4"/>
  <c r="C348" i="4"/>
  <c r="B348" i="4"/>
  <c r="G347" i="4"/>
  <c r="E347" i="4"/>
  <c r="D347" i="4"/>
  <c r="C347" i="4"/>
  <c r="B347" i="4"/>
  <c r="E344" i="4"/>
  <c r="C328" i="4"/>
  <c r="G308" i="4"/>
  <c r="G307" i="4"/>
  <c r="H302" i="4"/>
  <c r="H301" i="4"/>
  <c r="H300" i="4"/>
  <c r="H299" i="4"/>
  <c r="G299" i="4"/>
  <c r="H298" i="4"/>
  <c r="H297" i="4"/>
  <c r="H296" i="4"/>
  <c r="H295" i="4"/>
  <c r="H294" i="4"/>
  <c r="H293" i="4"/>
  <c r="H292" i="4"/>
  <c r="G292" i="4"/>
  <c r="H291" i="4"/>
  <c r="G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B206" i="4"/>
  <c r="H205" i="4"/>
  <c r="H204" i="4"/>
  <c r="H203" i="4"/>
  <c r="H202" i="4"/>
  <c r="H201" i="4"/>
  <c r="H200" i="4"/>
  <c r="H199" i="4"/>
  <c r="H198" i="4"/>
  <c r="H197" i="4"/>
  <c r="H196" i="4"/>
  <c r="H195" i="4"/>
  <c r="H194" i="4"/>
  <c r="B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351" i="3"/>
  <c r="H339" i="3"/>
  <c r="H327" i="3"/>
  <c r="H315" i="3"/>
  <c r="H303" i="3"/>
  <c r="H291" i="3"/>
  <c r="H279" i="3"/>
  <c r="H267" i="3"/>
  <c r="H255" i="3"/>
  <c r="J244" i="3"/>
  <c r="J243" i="3"/>
  <c r="H243" i="3"/>
  <c r="H231" i="3"/>
  <c r="H219" i="3"/>
  <c r="H207" i="3"/>
  <c r="B206" i="3"/>
  <c r="H195" i="3" s="1"/>
  <c r="B194" i="3"/>
  <c r="H183" i="3" s="1"/>
  <c r="H171" i="3"/>
  <c r="H159" i="3"/>
  <c r="H147" i="3"/>
  <c r="H135" i="3"/>
  <c r="H123" i="3"/>
  <c r="H111" i="3"/>
  <c r="H99" i="3"/>
  <c r="H87" i="3"/>
  <c r="H75" i="3"/>
  <c r="H63" i="3"/>
  <c r="H51" i="3"/>
  <c r="H39" i="3"/>
  <c r="H27" i="3"/>
  <c r="H15" i="3"/>
  <c r="H3" i="3"/>
  <c r="K362" i="2"/>
  <c r="G362" i="2"/>
  <c r="K361" i="2"/>
  <c r="G361" i="2"/>
  <c r="K360" i="2"/>
  <c r="G360" i="2"/>
  <c r="K359" i="2"/>
  <c r="G359" i="2"/>
  <c r="K358" i="2"/>
  <c r="G358" i="2"/>
  <c r="K357" i="2"/>
  <c r="G357" i="2"/>
  <c r="K356" i="2"/>
  <c r="G356" i="2"/>
  <c r="K355" i="2"/>
  <c r="G355" i="2"/>
  <c r="K354" i="2"/>
  <c r="G354" i="2"/>
  <c r="K353" i="2"/>
  <c r="G353" i="2"/>
  <c r="K352" i="2"/>
  <c r="G352" i="2"/>
  <c r="K351" i="2"/>
  <c r="G351" i="2"/>
  <c r="K350" i="2"/>
  <c r="G350" i="2"/>
  <c r="K349" i="2"/>
  <c r="G349" i="2"/>
  <c r="K348" i="2"/>
  <c r="G348" i="2"/>
  <c r="K347" i="2"/>
  <c r="G347" i="2"/>
  <c r="K346" i="2"/>
  <c r="G346" i="2"/>
  <c r="K345" i="2"/>
  <c r="G345" i="2"/>
  <c r="K344" i="2"/>
  <c r="G344" i="2"/>
  <c r="K343" i="2"/>
  <c r="G343" i="2"/>
  <c r="K342" i="2"/>
  <c r="G342" i="2"/>
  <c r="K341" i="2"/>
  <c r="G341" i="2"/>
  <c r="K340" i="2"/>
  <c r="G340" i="2"/>
  <c r="K339" i="2"/>
  <c r="G339" i="2"/>
  <c r="K338" i="2"/>
  <c r="G338" i="2"/>
  <c r="K337" i="2"/>
  <c r="G337" i="2"/>
  <c r="K336" i="2"/>
  <c r="G336" i="2"/>
  <c r="K335" i="2"/>
  <c r="G335" i="2"/>
  <c r="K334" i="2"/>
  <c r="G334" i="2"/>
  <c r="K333" i="2"/>
  <c r="G333" i="2"/>
  <c r="K332" i="2"/>
  <c r="G332" i="2"/>
  <c r="K331" i="2"/>
  <c r="G331" i="2"/>
  <c r="K330" i="2"/>
  <c r="G330" i="2"/>
  <c r="K329" i="2"/>
  <c r="G329" i="2"/>
  <c r="K328" i="2"/>
  <c r="G328" i="2"/>
  <c r="K327" i="2"/>
  <c r="G327" i="2"/>
  <c r="K326" i="2"/>
  <c r="G326" i="2"/>
  <c r="K325" i="2"/>
  <c r="G325" i="2"/>
  <c r="K324" i="2"/>
  <c r="G324" i="2"/>
  <c r="K323" i="2"/>
  <c r="G323" i="2"/>
  <c r="K322" i="2"/>
  <c r="G322" i="2"/>
  <c r="K321" i="2"/>
  <c r="G321" i="2"/>
  <c r="K320" i="2"/>
  <c r="G320" i="2"/>
  <c r="K319" i="2"/>
  <c r="G319" i="2"/>
  <c r="K318" i="2"/>
  <c r="G318" i="2"/>
  <c r="K317" i="2"/>
  <c r="G317" i="2"/>
  <c r="K316" i="2"/>
  <c r="G316" i="2"/>
  <c r="K315" i="2"/>
  <c r="G315" i="2"/>
  <c r="K314" i="2"/>
  <c r="G314" i="2"/>
  <c r="K313" i="2"/>
  <c r="G313" i="2"/>
  <c r="K312" i="2"/>
  <c r="G312" i="2"/>
  <c r="K311" i="2"/>
  <c r="G311" i="2"/>
  <c r="K310" i="2"/>
  <c r="G310" i="2"/>
  <c r="K309" i="2"/>
  <c r="G309" i="2"/>
  <c r="K308" i="2"/>
  <c r="G308" i="2"/>
  <c r="K307" i="2"/>
  <c r="G307" i="2"/>
  <c r="K306" i="2"/>
  <c r="G306" i="2"/>
  <c r="K305" i="2"/>
  <c r="G305" i="2"/>
  <c r="K304" i="2"/>
  <c r="G304" i="2"/>
  <c r="K303" i="2"/>
  <c r="G303" i="2"/>
  <c r="K302" i="2"/>
  <c r="G302" i="2"/>
  <c r="K301" i="2"/>
  <c r="G301" i="2"/>
  <c r="K300" i="2"/>
  <c r="G300" i="2"/>
  <c r="K299" i="2"/>
  <c r="G299" i="2"/>
  <c r="K298" i="2"/>
  <c r="G298" i="2"/>
  <c r="K297" i="2"/>
  <c r="G297" i="2"/>
  <c r="K296" i="2"/>
  <c r="G296" i="2"/>
  <c r="K295" i="2"/>
  <c r="G295" i="2"/>
  <c r="K294" i="2"/>
  <c r="G294" i="2"/>
  <c r="K293" i="2"/>
  <c r="G293" i="2"/>
  <c r="K292" i="2"/>
  <c r="G292" i="2"/>
  <c r="K291" i="2"/>
  <c r="G291" i="2"/>
  <c r="K290" i="2"/>
  <c r="G290" i="2"/>
  <c r="K289" i="2"/>
  <c r="G289" i="2"/>
  <c r="K288" i="2"/>
  <c r="G288" i="2"/>
  <c r="K287" i="2"/>
  <c r="G287" i="2"/>
  <c r="K286" i="2"/>
  <c r="G286" i="2"/>
  <c r="K285" i="2"/>
  <c r="G285" i="2"/>
  <c r="K284" i="2"/>
  <c r="G284" i="2"/>
  <c r="K283" i="2"/>
  <c r="G283" i="2"/>
  <c r="K282" i="2"/>
  <c r="G282" i="2"/>
  <c r="K281" i="2"/>
  <c r="G281" i="2"/>
  <c r="K280" i="2"/>
  <c r="G280" i="2"/>
  <c r="K279" i="2"/>
  <c r="G279" i="2"/>
  <c r="K278" i="2"/>
  <c r="G278" i="2"/>
  <c r="K277" i="2"/>
  <c r="G277" i="2"/>
  <c r="K276" i="2"/>
  <c r="G276" i="2"/>
  <c r="K275" i="2"/>
  <c r="G275" i="2"/>
  <c r="K274" i="2"/>
  <c r="G274" i="2"/>
  <c r="K273" i="2"/>
  <c r="G273" i="2"/>
  <c r="K272" i="2"/>
  <c r="G272" i="2"/>
  <c r="K271" i="2"/>
  <c r="G271" i="2"/>
  <c r="K270" i="2"/>
  <c r="G270" i="2"/>
  <c r="K269" i="2"/>
  <c r="G269" i="2"/>
  <c r="K268" i="2"/>
  <c r="G268" i="2"/>
  <c r="K267" i="2"/>
  <c r="G267" i="2"/>
  <c r="K266" i="2"/>
  <c r="G266" i="2"/>
  <c r="K265" i="2"/>
  <c r="G265" i="2"/>
  <c r="K264" i="2"/>
  <c r="G264" i="2"/>
  <c r="K263" i="2"/>
  <c r="G263" i="2"/>
  <c r="K262" i="2"/>
  <c r="G262" i="2"/>
  <c r="K261" i="2"/>
  <c r="G261" i="2"/>
  <c r="K260" i="2"/>
  <c r="G260" i="2"/>
  <c r="K259" i="2"/>
  <c r="G259" i="2"/>
  <c r="K258" i="2"/>
  <c r="G258" i="2"/>
  <c r="K257" i="2"/>
  <c r="G257" i="2"/>
  <c r="K256" i="2"/>
  <c r="G256" i="2"/>
  <c r="K255" i="2"/>
  <c r="G255" i="2"/>
  <c r="K254" i="2"/>
  <c r="G254" i="2"/>
  <c r="F254" i="2"/>
  <c r="K253" i="2"/>
  <c r="G253" i="2"/>
  <c r="K252" i="2"/>
  <c r="G252" i="2"/>
  <c r="K251" i="2"/>
  <c r="G251" i="2"/>
  <c r="K250" i="2"/>
  <c r="G250" i="2"/>
  <c r="K249" i="2"/>
  <c r="G249" i="2"/>
  <c r="K248" i="2"/>
  <c r="G248" i="2"/>
  <c r="K247" i="2"/>
  <c r="G247" i="2"/>
  <c r="K246" i="2"/>
  <c r="G246" i="2"/>
  <c r="K245" i="2"/>
  <c r="G245" i="2"/>
  <c r="K244" i="2"/>
  <c r="G244" i="2"/>
  <c r="K243" i="2"/>
  <c r="G243" i="2"/>
  <c r="H254" i="2" s="1"/>
  <c r="K242" i="2"/>
  <c r="G242" i="2"/>
  <c r="F242" i="2"/>
  <c r="K241" i="2"/>
  <c r="G241" i="2"/>
  <c r="K240" i="2"/>
  <c r="G240" i="2"/>
  <c r="K239" i="2"/>
  <c r="G239" i="2"/>
  <c r="K238" i="2"/>
  <c r="G238" i="2"/>
  <c r="K237" i="2"/>
  <c r="G237" i="2"/>
  <c r="K236" i="2"/>
  <c r="G236" i="2"/>
  <c r="K235" i="2"/>
  <c r="G235" i="2"/>
  <c r="K234" i="2"/>
  <c r="G234" i="2"/>
  <c r="K233" i="2"/>
  <c r="G233" i="2"/>
  <c r="K232" i="2"/>
  <c r="G232" i="2"/>
  <c r="K231" i="2"/>
  <c r="G231" i="2"/>
  <c r="H242" i="2" s="1"/>
  <c r="K230" i="2"/>
  <c r="G230" i="2"/>
  <c r="F230" i="2"/>
  <c r="K229" i="2"/>
  <c r="G229" i="2"/>
  <c r="K228" i="2"/>
  <c r="G228" i="2"/>
  <c r="K227" i="2"/>
  <c r="G227" i="2"/>
  <c r="K226" i="2"/>
  <c r="G226" i="2"/>
  <c r="K225" i="2"/>
  <c r="G225" i="2"/>
  <c r="K224" i="2"/>
  <c r="G224" i="2"/>
  <c r="K223" i="2"/>
  <c r="G223" i="2"/>
  <c r="K222" i="2"/>
  <c r="G222" i="2"/>
  <c r="K221" i="2"/>
  <c r="G221" i="2"/>
  <c r="K220" i="2"/>
  <c r="G220" i="2"/>
  <c r="K219" i="2"/>
  <c r="G219" i="2"/>
  <c r="H230" i="2" s="1"/>
  <c r="K218" i="2"/>
  <c r="G218" i="2"/>
  <c r="F218" i="2"/>
  <c r="K217" i="2"/>
  <c r="G217" i="2"/>
  <c r="K216" i="2"/>
  <c r="G216" i="2"/>
  <c r="K215" i="2"/>
  <c r="G215" i="2"/>
  <c r="K214" i="2"/>
  <c r="G214" i="2"/>
  <c r="K213" i="2"/>
  <c r="G213" i="2"/>
  <c r="K212" i="2"/>
  <c r="G212" i="2"/>
  <c r="K211" i="2"/>
  <c r="G211" i="2"/>
  <c r="K210" i="2"/>
  <c r="G210" i="2"/>
  <c r="K209" i="2"/>
  <c r="G209" i="2"/>
  <c r="K208" i="2"/>
  <c r="G208" i="2"/>
  <c r="H218" i="2" s="1"/>
  <c r="K207" i="2"/>
  <c r="G207" i="2"/>
  <c r="K206" i="2"/>
  <c r="F206" i="2"/>
  <c r="B206" i="2"/>
  <c r="G206" i="2" s="1"/>
  <c r="K205" i="2"/>
  <c r="G205" i="2"/>
  <c r="K204" i="2"/>
  <c r="G204" i="2"/>
  <c r="K203" i="2"/>
  <c r="G203" i="2"/>
  <c r="K202" i="2"/>
  <c r="G202" i="2"/>
  <c r="K201" i="2"/>
  <c r="G201" i="2"/>
  <c r="K200" i="2"/>
  <c r="G200" i="2"/>
  <c r="K199" i="2"/>
  <c r="G199" i="2"/>
  <c r="K198" i="2"/>
  <c r="G198" i="2"/>
  <c r="K197" i="2"/>
  <c r="G197" i="2"/>
  <c r="K196" i="2"/>
  <c r="G196" i="2"/>
  <c r="K195" i="2"/>
  <c r="G195" i="2"/>
  <c r="H206" i="2" s="1"/>
  <c r="B194" i="2"/>
  <c r="K194" i="2" s="1"/>
  <c r="K193" i="2"/>
  <c r="G193" i="2"/>
  <c r="K192" i="2"/>
  <c r="G192" i="2"/>
  <c r="K191" i="2"/>
  <c r="G191" i="2"/>
  <c r="K190" i="2"/>
  <c r="G190" i="2"/>
  <c r="K189" i="2"/>
  <c r="G189" i="2"/>
  <c r="K188" i="2"/>
  <c r="G188" i="2"/>
  <c r="K187" i="2"/>
  <c r="G187" i="2"/>
  <c r="K186" i="2"/>
  <c r="G186" i="2"/>
  <c r="K185" i="2"/>
  <c r="G185" i="2"/>
  <c r="K184" i="2"/>
  <c r="G184" i="2"/>
  <c r="K183" i="2"/>
  <c r="G183" i="2"/>
  <c r="K182" i="2"/>
  <c r="G182" i="2"/>
  <c r="F182" i="2"/>
  <c r="K181" i="2"/>
  <c r="G181" i="2"/>
  <c r="K180" i="2"/>
  <c r="G180" i="2"/>
  <c r="K179" i="2"/>
  <c r="G179" i="2"/>
  <c r="K178" i="2"/>
  <c r="G178" i="2"/>
  <c r="K177" i="2"/>
  <c r="G177" i="2"/>
  <c r="K176" i="2"/>
  <c r="G176" i="2"/>
  <c r="K175" i="2"/>
  <c r="G175" i="2"/>
  <c r="K174" i="2"/>
  <c r="G174" i="2"/>
  <c r="K173" i="2"/>
  <c r="G173" i="2"/>
  <c r="K172" i="2"/>
  <c r="G172" i="2"/>
  <c r="K171" i="2"/>
  <c r="G171" i="2"/>
  <c r="H182" i="2" s="1"/>
  <c r="K170" i="2"/>
  <c r="G170" i="2"/>
  <c r="F170" i="2"/>
  <c r="K169" i="2"/>
  <c r="G169" i="2"/>
  <c r="K168" i="2"/>
  <c r="G168" i="2"/>
  <c r="K167" i="2"/>
  <c r="G167" i="2"/>
  <c r="K166" i="2"/>
  <c r="G166" i="2"/>
  <c r="K165" i="2"/>
  <c r="G165" i="2"/>
  <c r="K164" i="2"/>
  <c r="G164" i="2"/>
  <c r="K163" i="2"/>
  <c r="G163" i="2"/>
  <c r="K162" i="2"/>
  <c r="G162" i="2"/>
  <c r="K161" i="2"/>
  <c r="G161" i="2"/>
  <c r="K160" i="2"/>
  <c r="G160" i="2"/>
  <c r="K159" i="2"/>
  <c r="G159" i="2"/>
  <c r="H170" i="2" s="1"/>
  <c r="K158" i="2"/>
  <c r="G158" i="2"/>
  <c r="F158" i="2"/>
  <c r="K157" i="2"/>
  <c r="G157" i="2"/>
  <c r="K156" i="2"/>
  <c r="G156" i="2"/>
  <c r="K155" i="2"/>
  <c r="G155" i="2"/>
  <c r="K154" i="2"/>
  <c r="G154" i="2"/>
  <c r="K153" i="2"/>
  <c r="G153" i="2"/>
  <c r="K152" i="2"/>
  <c r="G152" i="2"/>
  <c r="K151" i="2"/>
  <c r="G151" i="2"/>
  <c r="K150" i="2"/>
  <c r="G150" i="2"/>
  <c r="K149" i="2"/>
  <c r="G149" i="2"/>
  <c r="K148" i="2"/>
  <c r="G148" i="2"/>
  <c r="H158" i="2" s="1"/>
  <c r="K147" i="2"/>
  <c r="G147" i="2"/>
  <c r="K146" i="2"/>
  <c r="G146" i="2"/>
  <c r="F146" i="2"/>
  <c r="K145" i="2"/>
  <c r="G145" i="2"/>
  <c r="K144" i="2"/>
  <c r="G144" i="2"/>
  <c r="K143" i="2"/>
  <c r="G143" i="2"/>
  <c r="K142" i="2"/>
  <c r="G142" i="2"/>
  <c r="K141" i="2"/>
  <c r="G141" i="2"/>
  <c r="K140" i="2"/>
  <c r="G140" i="2"/>
  <c r="K139" i="2"/>
  <c r="G139" i="2"/>
  <c r="K138" i="2"/>
  <c r="G138" i="2"/>
  <c r="K137" i="2"/>
  <c r="G137" i="2"/>
  <c r="K136" i="2"/>
  <c r="G136" i="2"/>
  <c r="K135" i="2"/>
  <c r="G135" i="2"/>
  <c r="H146" i="2" s="1"/>
  <c r="K134" i="2"/>
  <c r="G134" i="2"/>
  <c r="F134" i="2"/>
  <c r="K133" i="2"/>
  <c r="G133" i="2"/>
  <c r="K132" i="2"/>
  <c r="G132" i="2"/>
  <c r="K131" i="2"/>
  <c r="G131" i="2"/>
  <c r="K130" i="2"/>
  <c r="G130" i="2"/>
  <c r="K129" i="2"/>
  <c r="G129" i="2"/>
  <c r="K128" i="2"/>
  <c r="G128" i="2"/>
  <c r="K127" i="2"/>
  <c r="G127" i="2"/>
  <c r="K126" i="2"/>
  <c r="G126" i="2"/>
  <c r="K125" i="2"/>
  <c r="G125" i="2"/>
  <c r="K124" i="2"/>
  <c r="G124" i="2"/>
  <c r="K123" i="2"/>
  <c r="G123" i="2"/>
  <c r="H134" i="2" s="1"/>
  <c r="K122" i="2"/>
  <c r="G122" i="2"/>
  <c r="F122" i="2"/>
  <c r="K121" i="2"/>
  <c r="G121" i="2"/>
  <c r="K120" i="2"/>
  <c r="G120" i="2"/>
  <c r="K119" i="2"/>
  <c r="G119" i="2"/>
  <c r="K118" i="2"/>
  <c r="G118" i="2"/>
  <c r="K117" i="2"/>
  <c r="G117" i="2"/>
  <c r="K116" i="2"/>
  <c r="G116" i="2"/>
  <c r="K115" i="2"/>
  <c r="G115" i="2"/>
  <c r="K114" i="2"/>
  <c r="G114" i="2"/>
  <c r="K113" i="2"/>
  <c r="G113" i="2"/>
  <c r="K112" i="2"/>
  <c r="G112" i="2"/>
  <c r="K111" i="2"/>
  <c r="G111" i="2"/>
  <c r="H122" i="2" s="1"/>
  <c r="G110" i="2"/>
  <c r="F110" i="2"/>
  <c r="G109" i="2"/>
  <c r="G108" i="2"/>
  <c r="G107" i="2"/>
  <c r="G106" i="2"/>
  <c r="G105" i="2"/>
  <c r="G104" i="2"/>
  <c r="G103" i="2"/>
  <c r="G102" i="2"/>
  <c r="G101" i="2"/>
  <c r="G100" i="2"/>
  <c r="G99" i="2"/>
  <c r="H110" i="2" s="1"/>
  <c r="G98" i="2"/>
  <c r="F98" i="2"/>
  <c r="G97" i="2"/>
  <c r="G96" i="2"/>
  <c r="G95" i="2"/>
  <c r="G94" i="2"/>
  <c r="G93" i="2"/>
  <c r="G92" i="2"/>
  <c r="G91" i="2"/>
  <c r="G90" i="2"/>
  <c r="G89" i="2"/>
  <c r="G88" i="2"/>
  <c r="G87" i="2"/>
  <c r="H98" i="2" s="1"/>
  <c r="G86" i="2"/>
  <c r="F86" i="2"/>
  <c r="G85" i="2"/>
  <c r="G84" i="2"/>
  <c r="G83" i="2"/>
  <c r="G82" i="2"/>
  <c r="G81" i="2"/>
  <c r="G80" i="2"/>
  <c r="G79" i="2"/>
  <c r="G78" i="2"/>
  <c r="G77" i="2"/>
  <c r="G76" i="2"/>
  <c r="G75" i="2"/>
  <c r="H86" i="2" s="1"/>
  <c r="G74" i="2"/>
  <c r="F74" i="2"/>
  <c r="G73" i="2"/>
  <c r="G72" i="2"/>
  <c r="G71" i="2"/>
  <c r="G70" i="2"/>
  <c r="G69" i="2"/>
  <c r="G68" i="2"/>
  <c r="G67" i="2"/>
  <c r="G66" i="2"/>
  <c r="G65" i="2"/>
  <c r="G64" i="2"/>
  <c r="G63" i="2"/>
  <c r="H74" i="2" s="1"/>
  <c r="G62" i="2"/>
  <c r="F62" i="2"/>
  <c r="G61" i="2"/>
  <c r="G60" i="2"/>
  <c r="G59" i="2"/>
  <c r="G58" i="2"/>
  <c r="G57" i="2"/>
  <c r="G56" i="2"/>
  <c r="G55" i="2"/>
  <c r="G54" i="2"/>
  <c r="G53" i="2"/>
  <c r="G52" i="2"/>
  <c r="G51" i="2"/>
  <c r="H62" i="2" s="1"/>
  <c r="G50" i="2"/>
  <c r="F50" i="2"/>
  <c r="G49" i="2"/>
  <c r="G48" i="2"/>
  <c r="G47" i="2"/>
  <c r="G46" i="2"/>
  <c r="G45" i="2"/>
  <c r="G44" i="2"/>
  <c r="G43" i="2"/>
  <c r="G42" i="2"/>
  <c r="G41" i="2"/>
  <c r="G40" i="2"/>
  <c r="G39" i="2"/>
  <c r="H50" i="2" s="1"/>
  <c r="G38" i="2"/>
  <c r="F38" i="2"/>
  <c r="G37" i="2"/>
  <c r="G36" i="2"/>
  <c r="G35" i="2"/>
  <c r="G34" i="2"/>
  <c r="G33" i="2"/>
  <c r="G32" i="2"/>
  <c r="G31" i="2"/>
  <c r="G30" i="2"/>
  <c r="G29" i="2"/>
  <c r="G28" i="2"/>
  <c r="G27" i="2"/>
  <c r="H38" i="2" s="1"/>
  <c r="G26" i="2"/>
  <c r="F26" i="2"/>
  <c r="G25" i="2"/>
  <c r="G24" i="2"/>
  <c r="G23" i="2"/>
  <c r="G22" i="2"/>
  <c r="G21" i="2"/>
  <c r="G20" i="2"/>
  <c r="G19" i="2"/>
  <c r="G18" i="2"/>
  <c r="G17" i="2"/>
  <c r="G16" i="2"/>
  <c r="G15" i="2"/>
  <c r="H26" i="2" s="1"/>
  <c r="G14" i="2"/>
  <c r="F14" i="2"/>
  <c r="G13" i="2"/>
  <c r="G12" i="2"/>
  <c r="G11" i="2"/>
  <c r="G10" i="2"/>
  <c r="G9" i="2"/>
  <c r="G8" i="2"/>
  <c r="G7" i="2"/>
  <c r="G6" i="2"/>
  <c r="G5" i="2"/>
  <c r="G4" i="2"/>
  <c r="G3" i="2"/>
  <c r="H14" i="2" s="1"/>
  <c r="F374" i="1"/>
  <c r="M373" i="1"/>
  <c r="G373" i="1"/>
  <c r="M372" i="1"/>
  <c r="G372" i="1"/>
  <c r="M371" i="1"/>
  <c r="G371" i="1"/>
  <c r="M370" i="1"/>
  <c r="G370" i="1"/>
  <c r="M369" i="1"/>
  <c r="G369" i="1"/>
  <c r="M368" i="1"/>
  <c r="G368" i="1"/>
  <c r="M367" i="1"/>
  <c r="G367" i="1"/>
  <c r="M366" i="1"/>
  <c r="G366" i="1"/>
  <c r="M365" i="1"/>
  <c r="G365" i="1"/>
  <c r="M364" i="1"/>
  <c r="G364" i="1"/>
  <c r="M363" i="1"/>
  <c r="G363" i="1"/>
  <c r="M362" i="1"/>
  <c r="G362" i="1"/>
  <c r="F362" i="1"/>
  <c r="M361" i="1"/>
  <c r="G361" i="1"/>
  <c r="M360" i="1"/>
  <c r="G360" i="1"/>
  <c r="M359" i="1"/>
  <c r="G359" i="1"/>
  <c r="M358" i="1"/>
  <c r="G358" i="1"/>
  <c r="M357" i="1"/>
  <c r="G357" i="1"/>
  <c r="M356" i="1"/>
  <c r="G356" i="1"/>
  <c r="M355" i="1"/>
  <c r="G355" i="1"/>
  <c r="M354" i="1"/>
  <c r="G354" i="1"/>
  <c r="M353" i="1"/>
  <c r="G353" i="1"/>
  <c r="M352" i="1"/>
  <c r="G352" i="1"/>
  <c r="M351" i="1"/>
  <c r="G351" i="1"/>
  <c r="M350" i="1"/>
  <c r="G350" i="1"/>
  <c r="F350" i="1"/>
  <c r="M349" i="1"/>
  <c r="G349" i="1"/>
  <c r="M348" i="1"/>
  <c r="G348" i="1"/>
  <c r="M347" i="1"/>
  <c r="G347" i="1"/>
  <c r="M346" i="1"/>
  <c r="G346" i="1"/>
  <c r="M345" i="1"/>
  <c r="G345" i="1"/>
  <c r="M344" i="1"/>
  <c r="G344" i="1"/>
  <c r="M343" i="1"/>
  <c r="G343" i="1"/>
  <c r="M342" i="1"/>
  <c r="G342" i="1"/>
  <c r="M341" i="1"/>
  <c r="G341" i="1"/>
  <c r="M340" i="1"/>
  <c r="G340" i="1"/>
  <c r="M339" i="1"/>
  <c r="G339" i="1"/>
  <c r="M338" i="1"/>
  <c r="G338" i="1"/>
  <c r="F338" i="1"/>
  <c r="M337" i="1"/>
  <c r="G337" i="1"/>
  <c r="M336" i="1"/>
  <c r="G336" i="1"/>
  <c r="M335" i="1"/>
  <c r="G335" i="1"/>
  <c r="M334" i="1"/>
  <c r="G334" i="1"/>
  <c r="M333" i="1"/>
  <c r="G333" i="1"/>
  <c r="M332" i="1"/>
  <c r="G332" i="1"/>
  <c r="M331" i="1"/>
  <c r="G331" i="1"/>
  <c r="M330" i="1"/>
  <c r="G330" i="1"/>
  <c r="M329" i="1"/>
  <c r="G329" i="1"/>
  <c r="M328" i="1"/>
  <c r="G328" i="1"/>
  <c r="M327" i="1"/>
  <c r="G327" i="1"/>
  <c r="M326" i="1"/>
  <c r="G326" i="1"/>
  <c r="F326" i="1"/>
  <c r="M325" i="1"/>
  <c r="G325" i="1"/>
  <c r="M324" i="1"/>
  <c r="G324" i="1"/>
  <c r="M323" i="1"/>
  <c r="G323" i="1"/>
  <c r="M322" i="1"/>
  <c r="G322" i="1"/>
  <c r="M321" i="1"/>
  <c r="G321" i="1"/>
  <c r="M320" i="1"/>
  <c r="G320" i="1"/>
  <c r="M319" i="1"/>
  <c r="G319" i="1"/>
  <c r="M318" i="1"/>
  <c r="G318" i="1"/>
  <c r="M317" i="1"/>
  <c r="G317" i="1"/>
  <c r="M316" i="1"/>
  <c r="G316" i="1"/>
  <c r="M315" i="1"/>
  <c r="G315" i="1"/>
  <c r="M314" i="1"/>
  <c r="G314" i="1"/>
  <c r="F314" i="1"/>
  <c r="M313" i="1"/>
  <c r="G313" i="1"/>
  <c r="M312" i="1"/>
  <c r="G312" i="1"/>
  <c r="M311" i="1"/>
  <c r="G311" i="1"/>
  <c r="M310" i="1"/>
  <c r="G310" i="1"/>
  <c r="M309" i="1"/>
  <c r="G309" i="1"/>
  <c r="M308" i="1"/>
  <c r="G308" i="1"/>
  <c r="M307" i="1"/>
  <c r="G307" i="1"/>
  <c r="M306" i="1"/>
  <c r="G306" i="1"/>
  <c r="M305" i="1"/>
  <c r="G305" i="1"/>
  <c r="M304" i="1"/>
  <c r="G304" i="1"/>
  <c r="M303" i="1"/>
  <c r="G303" i="1"/>
  <c r="M302" i="1"/>
  <c r="G302" i="1"/>
  <c r="F302" i="1"/>
  <c r="M301" i="1"/>
  <c r="G301" i="1"/>
  <c r="M300" i="1"/>
  <c r="G300" i="1"/>
  <c r="M299" i="1"/>
  <c r="G299" i="1"/>
  <c r="M298" i="1"/>
  <c r="G298" i="1"/>
  <c r="M297" i="1"/>
  <c r="G297" i="1"/>
  <c r="M296" i="1"/>
  <c r="G296" i="1"/>
  <c r="M295" i="1"/>
  <c r="G295" i="1"/>
  <c r="M294" i="1"/>
  <c r="G294" i="1"/>
  <c r="M293" i="1"/>
  <c r="G293" i="1"/>
  <c r="M292" i="1"/>
  <c r="G292" i="1"/>
  <c r="M291" i="1"/>
  <c r="G291" i="1"/>
  <c r="M290" i="1"/>
  <c r="G290" i="1"/>
  <c r="F290" i="1"/>
  <c r="M289" i="1"/>
  <c r="G289" i="1"/>
  <c r="M288" i="1"/>
  <c r="G288" i="1"/>
  <c r="M287" i="1"/>
  <c r="G287" i="1"/>
  <c r="M286" i="1"/>
  <c r="G286" i="1"/>
  <c r="M285" i="1"/>
  <c r="G285" i="1"/>
  <c r="M284" i="1"/>
  <c r="G284" i="1"/>
  <c r="M283" i="1"/>
  <c r="G283" i="1"/>
  <c r="M282" i="1"/>
  <c r="G282" i="1"/>
  <c r="M281" i="1"/>
  <c r="G281" i="1"/>
  <c r="M280" i="1"/>
  <c r="G280" i="1"/>
  <c r="M279" i="1"/>
  <c r="G279" i="1"/>
  <c r="M278" i="1"/>
  <c r="G278" i="1"/>
  <c r="F278" i="1"/>
  <c r="M277" i="1"/>
  <c r="G277" i="1"/>
  <c r="M276" i="1"/>
  <c r="G276" i="1"/>
  <c r="M275" i="1"/>
  <c r="G275" i="1"/>
  <c r="M274" i="1"/>
  <c r="G274" i="1"/>
  <c r="M273" i="1"/>
  <c r="G273" i="1"/>
  <c r="M272" i="1"/>
  <c r="G272" i="1"/>
  <c r="M271" i="1"/>
  <c r="G271" i="1"/>
  <c r="M270" i="1"/>
  <c r="G270" i="1"/>
  <c r="M269" i="1"/>
  <c r="G269" i="1"/>
  <c r="M268" i="1"/>
  <c r="G268" i="1"/>
  <c r="M267" i="1"/>
  <c r="G267" i="1"/>
  <c r="M266" i="1"/>
  <c r="G266" i="1"/>
  <c r="F266" i="1"/>
  <c r="M265" i="1"/>
  <c r="G265" i="1"/>
  <c r="M264" i="1"/>
  <c r="G264" i="1"/>
  <c r="M263" i="1"/>
  <c r="G263" i="1"/>
  <c r="M262" i="1"/>
  <c r="G262" i="1"/>
  <c r="M261" i="1"/>
  <c r="G261" i="1"/>
  <c r="M260" i="1"/>
  <c r="G260" i="1"/>
  <c r="M259" i="1"/>
  <c r="G259" i="1"/>
  <c r="M258" i="1"/>
  <c r="G258" i="1"/>
  <c r="M257" i="1"/>
  <c r="G257" i="1"/>
  <c r="M256" i="1"/>
  <c r="G256" i="1"/>
  <c r="H266" i="1" s="1"/>
  <c r="M255" i="1"/>
  <c r="G255" i="1"/>
  <c r="M254" i="1"/>
  <c r="G254" i="1"/>
  <c r="F254" i="1"/>
  <c r="M253" i="1"/>
  <c r="G253" i="1"/>
  <c r="M252" i="1"/>
  <c r="G252" i="1"/>
  <c r="M251" i="1"/>
  <c r="G251" i="1"/>
  <c r="M250" i="1"/>
  <c r="G250" i="1"/>
  <c r="M249" i="1"/>
  <c r="G249" i="1"/>
  <c r="M248" i="1"/>
  <c r="G248" i="1"/>
  <c r="M247" i="1"/>
  <c r="G247" i="1"/>
  <c r="M246" i="1"/>
  <c r="G246" i="1"/>
  <c r="M245" i="1"/>
  <c r="G245" i="1"/>
  <c r="M244" i="1"/>
  <c r="G244" i="1"/>
  <c r="M243" i="1"/>
  <c r="G243" i="1"/>
  <c r="H254" i="1" s="1"/>
  <c r="M242" i="1"/>
  <c r="H242" i="1"/>
  <c r="G242" i="1"/>
  <c r="F242" i="1"/>
  <c r="M241" i="1"/>
  <c r="M240" i="1"/>
  <c r="M239" i="1"/>
  <c r="M238" i="1"/>
  <c r="M237" i="1"/>
  <c r="M236" i="1"/>
  <c r="M235" i="1"/>
  <c r="M234" i="1"/>
  <c r="M233" i="1"/>
  <c r="M232" i="1"/>
  <c r="M231" i="1"/>
  <c r="M230" i="1"/>
  <c r="G230" i="1"/>
  <c r="F230" i="1"/>
  <c r="M229" i="1"/>
  <c r="G229" i="1"/>
  <c r="M228" i="1"/>
  <c r="G228" i="1"/>
  <c r="M227" i="1"/>
  <c r="G227" i="1"/>
  <c r="M226" i="1"/>
  <c r="G226" i="1"/>
  <c r="M225" i="1"/>
  <c r="G225" i="1"/>
  <c r="M224" i="1"/>
  <c r="G224" i="1"/>
  <c r="M223" i="1"/>
  <c r="G223" i="1"/>
  <c r="M222" i="1"/>
  <c r="G222" i="1"/>
  <c r="M221" i="1"/>
  <c r="G221" i="1"/>
  <c r="M220" i="1"/>
  <c r="G220" i="1"/>
  <c r="M219" i="1"/>
  <c r="G219" i="1"/>
  <c r="H230" i="1" s="1"/>
  <c r="M218" i="1"/>
  <c r="G218" i="1"/>
  <c r="F218" i="1"/>
  <c r="M217" i="1"/>
  <c r="G217" i="1"/>
  <c r="M216" i="1"/>
  <c r="G216" i="1"/>
  <c r="M215" i="1"/>
  <c r="G215" i="1"/>
  <c r="M214" i="1"/>
  <c r="G214" i="1"/>
  <c r="M213" i="1"/>
  <c r="G213" i="1"/>
  <c r="M212" i="1"/>
  <c r="G212" i="1"/>
  <c r="M211" i="1"/>
  <c r="G211" i="1"/>
  <c r="M210" i="1"/>
  <c r="G210" i="1"/>
  <c r="M209" i="1"/>
  <c r="G209" i="1"/>
  <c r="M208" i="1"/>
  <c r="G208" i="1"/>
  <c r="M207" i="1"/>
  <c r="G207" i="1"/>
  <c r="H218" i="1" s="1"/>
  <c r="M206" i="1"/>
  <c r="G206" i="1"/>
  <c r="F206" i="1"/>
  <c r="B206" i="1"/>
  <c r="G205" i="1" s="1"/>
  <c r="M205" i="1"/>
  <c r="M204" i="1"/>
  <c r="G204" i="1"/>
  <c r="M203" i="1"/>
  <c r="G203" i="1"/>
  <c r="M202" i="1"/>
  <c r="G202" i="1"/>
  <c r="M201" i="1"/>
  <c r="G201" i="1"/>
  <c r="M200" i="1"/>
  <c r="G200" i="1"/>
  <c r="M199" i="1"/>
  <c r="G199" i="1"/>
  <c r="M198" i="1"/>
  <c r="G198" i="1"/>
  <c r="M197" i="1"/>
  <c r="G197" i="1"/>
  <c r="M196" i="1"/>
  <c r="G196" i="1"/>
  <c r="M195" i="1"/>
  <c r="G195" i="1"/>
  <c r="H206" i="1" s="1"/>
  <c r="M194" i="1"/>
  <c r="G194" i="1"/>
  <c r="B194" i="1"/>
  <c r="F194" i="1" s="1"/>
  <c r="G193" i="1"/>
  <c r="M192" i="1"/>
  <c r="G192" i="1"/>
  <c r="M191" i="1"/>
  <c r="G191" i="1"/>
  <c r="M190" i="1"/>
  <c r="G190" i="1"/>
  <c r="M189" i="1"/>
  <c r="G189" i="1"/>
  <c r="M188" i="1"/>
  <c r="G188" i="1"/>
  <c r="M187" i="1"/>
  <c r="G187" i="1"/>
  <c r="M186" i="1"/>
  <c r="G186" i="1"/>
  <c r="M185" i="1"/>
  <c r="G185" i="1"/>
  <c r="M184" i="1"/>
  <c r="G184" i="1"/>
  <c r="M183" i="1"/>
  <c r="G183" i="1"/>
  <c r="H194" i="1" s="1"/>
  <c r="M182" i="1"/>
  <c r="G182" i="1"/>
  <c r="F182" i="1"/>
  <c r="M181" i="1"/>
  <c r="G181" i="1"/>
  <c r="M180" i="1"/>
  <c r="G180" i="1"/>
  <c r="M179" i="1"/>
  <c r="G179" i="1"/>
  <c r="M178" i="1"/>
  <c r="G178" i="1"/>
  <c r="M177" i="1"/>
  <c r="G177" i="1"/>
  <c r="M176" i="1"/>
  <c r="G176" i="1"/>
  <c r="M175" i="1"/>
  <c r="G175" i="1"/>
  <c r="M174" i="1"/>
  <c r="G174" i="1"/>
  <c r="M173" i="1"/>
  <c r="G173" i="1"/>
  <c r="M172" i="1"/>
  <c r="G172" i="1"/>
  <c r="M171" i="1"/>
  <c r="G171" i="1"/>
  <c r="H182" i="1" s="1"/>
  <c r="M170" i="1"/>
  <c r="G170" i="1"/>
  <c r="F170" i="1"/>
  <c r="M169" i="1"/>
  <c r="G169" i="1"/>
  <c r="M168" i="1"/>
  <c r="G168" i="1"/>
  <c r="M167" i="1"/>
  <c r="G167" i="1"/>
  <c r="M166" i="1"/>
  <c r="G166" i="1"/>
  <c r="M165" i="1"/>
  <c r="G165" i="1"/>
  <c r="M164" i="1"/>
  <c r="G164" i="1"/>
  <c r="M163" i="1"/>
  <c r="G163" i="1"/>
  <c r="M162" i="1"/>
  <c r="G162" i="1"/>
  <c r="M161" i="1"/>
  <c r="G161" i="1"/>
  <c r="M160" i="1"/>
  <c r="G160" i="1"/>
  <c r="M159" i="1"/>
  <c r="G159" i="1"/>
  <c r="H170" i="1" s="1"/>
  <c r="M158" i="1"/>
  <c r="G158" i="1"/>
  <c r="F158" i="1"/>
  <c r="M157" i="1"/>
  <c r="G157" i="1"/>
  <c r="M156" i="1"/>
  <c r="G156" i="1"/>
  <c r="M155" i="1"/>
  <c r="G155" i="1"/>
  <c r="M154" i="1"/>
  <c r="G154" i="1"/>
  <c r="M153" i="1"/>
  <c r="G153" i="1"/>
  <c r="M152" i="1"/>
  <c r="G152" i="1"/>
  <c r="M151" i="1"/>
  <c r="G151" i="1"/>
  <c r="M150" i="1"/>
  <c r="G150" i="1"/>
  <c r="M149" i="1"/>
  <c r="G149" i="1"/>
  <c r="M148" i="1"/>
  <c r="G148" i="1"/>
  <c r="M147" i="1"/>
  <c r="G147" i="1"/>
  <c r="H158" i="1" s="1"/>
  <c r="M146" i="1"/>
  <c r="G146" i="1"/>
  <c r="F146" i="1"/>
  <c r="M145" i="1"/>
  <c r="G145" i="1"/>
  <c r="M144" i="1"/>
  <c r="G144" i="1"/>
  <c r="M143" i="1"/>
  <c r="G143" i="1"/>
  <c r="M142" i="1"/>
  <c r="G142" i="1"/>
  <c r="M141" i="1"/>
  <c r="G141" i="1"/>
  <c r="M140" i="1"/>
  <c r="G140" i="1"/>
  <c r="M139" i="1"/>
  <c r="G139" i="1"/>
  <c r="M138" i="1"/>
  <c r="G138" i="1"/>
  <c r="M137" i="1"/>
  <c r="G137" i="1"/>
  <c r="M136" i="1"/>
  <c r="G136" i="1"/>
  <c r="M135" i="1"/>
  <c r="G135" i="1"/>
  <c r="H146" i="1" s="1"/>
  <c r="M134" i="1"/>
  <c r="G134" i="1"/>
  <c r="F134" i="1"/>
  <c r="M133" i="1"/>
  <c r="G133" i="1"/>
  <c r="M132" i="1"/>
  <c r="G132" i="1"/>
  <c r="M131" i="1"/>
  <c r="G131" i="1"/>
  <c r="M130" i="1"/>
  <c r="G130" i="1"/>
  <c r="M129" i="1"/>
  <c r="G129" i="1"/>
  <c r="M128" i="1"/>
  <c r="G128" i="1"/>
  <c r="M127" i="1"/>
  <c r="G127" i="1"/>
  <c r="M126" i="1"/>
  <c r="G126" i="1"/>
  <c r="M125" i="1"/>
  <c r="G125" i="1"/>
  <c r="M124" i="1"/>
  <c r="G124" i="1"/>
  <c r="M123" i="1"/>
  <c r="G123" i="1"/>
  <c r="H134" i="1" s="1"/>
  <c r="M122" i="1"/>
  <c r="G122" i="1"/>
  <c r="F122" i="1"/>
  <c r="M121" i="1"/>
  <c r="G121" i="1"/>
  <c r="M120" i="1"/>
  <c r="G120" i="1"/>
  <c r="M119" i="1"/>
  <c r="G119" i="1"/>
  <c r="M118" i="1"/>
  <c r="G118" i="1"/>
  <c r="M117" i="1"/>
  <c r="G117" i="1"/>
  <c r="M116" i="1"/>
  <c r="G116" i="1"/>
  <c r="M115" i="1"/>
  <c r="G115" i="1"/>
  <c r="M114" i="1"/>
  <c r="G114" i="1"/>
  <c r="M113" i="1"/>
  <c r="G113" i="1"/>
  <c r="M112" i="1"/>
  <c r="G112" i="1"/>
  <c r="M111" i="1"/>
  <c r="G111" i="1"/>
  <c r="H122" i="1" s="1"/>
  <c r="G110" i="1"/>
  <c r="F110" i="1"/>
  <c r="G109" i="1"/>
  <c r="G108" i="1"/>
  <c r="G107" i="1"/>
  <c r="G106" i="1"/>
  <c r="G105" i="1"/>
  <c r="G104" i="1"/>
  <c r="G103" i="1"/>
  <c r="G102" i="1"/>
  <c r="G101" i="1"/>
  <c r="G100" i="1"/>
  <c r="G99" i="1"/>
  <c r="H110" i="1" s="1"/>
  <c r="G98" i="1"/>
  <c r="F98" i="1"/>
  <c r="G97" i="1"/>
  <c r="G96" i="1"/>
  <c r="G95" i="1"/>
  <c r="G94" i="1"/>
  <c r="G93" i="1"/>
  <c r="G92" i="1"/>
  <c r="G91" i="1"/>
  <c r="G90" i="1"/>
  <c r="G89" i="1"/>
  <c r="G88" i="1"/>
  <c r="G87" i="1"/>
  <c r="H98" i="1" s="1"/>
  <c r="G86" i="1"/>
  <c r="F86" i="1"/>
  <c r="G85" i="1"/>
  <c r="G84" i="1"/>
  <c r="G83" i="1"/>
  <c r="G82" i="1"/>
  <c r="G81" i="1"/>
  <c r="G80" i="1"/>
  <c r="G79" i="1"/>
  <c r="G78" i="1"/>
  <c r="G77" i="1"/>
  <c r="G76" i="1"/>
  <c r="G75" i="1"/>
  <c r="H86" i="1" s="1"/>
  <c r="G74" i="1"/>
  <c r="F74" i="1"/>
  <c r="G73" i="1"/>
  <c r="G72" i="1"/>
  <c r="G71" i="1"/>
  <c r="G70" i="1"/>
  <c r="G69" i="1"/>
  <c r="G68" i="1"/>
  <c r="G67" i="1"/>
  <c r="G66" i="1"/>
  <c r="G65" i="1"/>
  <c r="G64" i="1"/>
  <c r="G63" i="1"/>
  <c r="H74" i="1" s="1"/>
  <c r="G62" i="1"/>
  <c r="F62" i="1"/>
  <c r="G61" i="1"/>
  <c r="G60" i="1"/>
  <c r="G59" i="1"/>
  <c r="G58" i="1"/>
  <c r="G57" i="1"/>
  <c r="G56" i="1"/>
  <c r="G55" i="1"/>
  <c r="G54" i="1"/>
  <c r="G53" i="1"/>
  <c r="G52" i="1"/>
  <c r="G51" i="1"/>
  <c r="H62" i="1" s="1"/>
  <c r="G50" i="1"/>
  <c r="F50" i="1"/>
  <c r="G49" i="1"/>
  <c r="G48" i="1"/>
  <c r="G47" i="1"/>
  <c r="G46" i="1"/>
  <c r="G45" i="1"/>
  <c r="G44" i="1"/>
  <c r="G43" i="1"/>
  <c r="G42" i="1"/>
  <c r="G41" i="1"/>
  <c r="G40" i="1"/>
  <c r="G39" i="1"/>
  <c r="H50" i="1" s="1"/>
  <c r="H38" i="1"/>
  <c r="G38" i="1"/>
  <c r="F38" i="1"/>
  <c r="G37" i="1"/>
  <c r="G36" i="1"/>
  <c r="G35" i="1"/>
  <c r="G34" i="1"/>
  <c r="G33" i="1"/>
  <c r="G32" i="1"/>
  <c r="G31" i="1"/>
  <c r="G30" i="1"/>
  <c r="G29" i="1"/>
  <c r="G28" i="1"/>
  <c r="G27" i="1"/>
  <c r="G26" i="1"/>
  <c r="F26" i="1"/>
  <c r="G25" i="1"/>
  <c r="G24" i="1"/>
  <c r="G23" i="1"/>
  <c r="G22" i="1"/>
  <c r="G21" i="1"/>
  <c r="G20" i="1"/>
  <c r="G19" i="1"/>
  <c r="G18" i="1"/>
  <c r="G17" i="1"/>
  <c r="G16" i="1"/>
  <c r="G15" i="1"/>
  <c r="H26" i="1" s="1"/>
  <c r="G14" i="1"/>
  <c r="F14" i="1"/>
  <c r="G13" i="1"/>
  <c r="G12" i="1"/>
  <c r="G11" i="1"/>
  <c r="G10" i="1"/>
  <c r="G9" i="1"/>
  <c r="G8" i="1"/>
  <c r="G7" i="1"/>
  <c r="G6" i="1"/>
  <c r="G5" i="1"/>
  <c r="G4" i="1"/>
  <c r="G3" i="1"/>
  <c r="H14" i="1" s="1"/>
  <c r="H194" i="2" l="1"/>
  <c r="M193" i="1"/>
  <c r="F194" i="2"/>
  <c r="G19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3D0DE4DC-0833-48F4-AF20-2A7CA02075D8}">
      <text>
        <r>
          <rPr>
            <sz val="9"/>
            <color indexed="8"/>
            <rFont val="Tahoma"/>
            <family val="1"/>
            <charset val="238"/>
          </rPr>
          <t>Od 2012 zmena v spôsobe akrualizácie, pripočítajú sa aj sankcie z colných úradov.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2E10FF9A-1F57-4236-AA3A-34E6F11ACC27}">
      <text>
        <r>
          <rPr>
            <sz val="9"/>
            <color indexed="8"/>
            <rFont val="Tahoma"/>
            <family val="1"/>
            <charset val="238"/>
          </rPr>
          <t>Od 2012 zmena v spôsobe akrualizácie, pripočítajú sa aj sankcie z colných úradov.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44755A67-282A-4172-8025-48285EAE9EAB}">
      <text>
        <r>
          <rPr>
            <sz val="9"/>
            <color indexed="8"/>
            <rFont val="Tahoma"/>
            <family val="1"/>
            <charset val="238"/>
          </rPr>
          <t>Od 2012 zmena v spôsobe akrualizácie, pripočítajú sa aj sankcie z colných úradov.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Stanova Nadezda</author>
  </authors>
  <commentList>
    <comment ref="H208" authorId="0" shapeId="0" xr:uid="{4CFE5559-9FBC-40C8-A007-780E507F42C3}">
      <text>
        <r>
          <rPr>
            <sz val="9"/>
            <color indexed="8"/>
            <rFont val="Tahoma"/>
            <family val="1"/>
            <charset val="238"/>
          </rPr>
          <t>Od 2012 zmena v spôsobe akrualizácie, pripočítajú sa aj sankcie z colných úradov.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Bukovina Jaroslav</author>
  </authors>
  <commentList>
    <comment ref="E98" authorId="0" shapeId="0" xr:uid="{58FC9353-2E2E-4A5D-88BD-14628D9427B8}">
      <text>
        <r>
          <rPr>
            <b/>
            <sz val="9"/>
            <color indexed="81"/>
            <rFont val="Segoe UI"/>
            <family val="2"/>
            <charset val="238"/>
          </rPr>
          <t>Bukovina Jaroslav:</t>
        </r>
        <r>
          <rPr>
            <sz val="9"/>
            <color indexed="81"/>
            <rFont val="Segoe UI"/>
            <family val="2"/>
            <charset val="238"/>
          </rPr>
          <t xml:space="preserve">
zmena z -567 tis. eur na základe dodatočných dát od FRSR</t>
        </r>
      </text>
    </comment>
  </commentList>
</comments>
</file>

<file path=xl/sharedStrings.xml><?xml version="1.0" encoding="utf-8"?>
<sst xmlns="http://schemas.openxmlformats.org/spreadsheetml/2006/main" count="5777" uniqueCount="490">
  <si>
    <t>Z toho: Volne platby*</t>
  </si>
  <si>
    <t>Volne platby zatriedene v preddavkoch</t>
  </si>
  <si>
    <t>Volne platby zatriedene vo vyrovnani</t>
  </si>
  <si>
    <t>Volne platby zatriedene v doruboch</t>
  </si>
  <si>
    <t>Volne platby zatriedene v sankciach</t>
  </si>
  <si>
    <t xml:space="preserve">* cast hotovostneho vynosu, ktora nebola automaticky (ale najlepsim odhadom) zatriedena do struktury vynosu z dovodu nespracovania tychto udajov v IS FS SR pre ich nekorektne alebo neuplne vyplnenie </t>
  </si>
  <si>
    <t>prevod podielu zaplatenej dane obciam a VÚC</t>
  </si>
  <si>
    <t>Volne platby (VP) zatriedene v preddavkoch</t>
  </si>
  <si>
    <t>VP zatriedene vo vyrovnani</t>
  </si>
  <si>
    <t>VP zatriedene v doruboch</t>
  </si>
  <si>
    <t>VP zatriedene v sankciach</t>
  </si>
  <si>
    <t>Odvod z PZP (hotovostný výnos, v tis. eur)</t>
  </si>
  <si>
    <t>Ročná akruálna daň</t>
  </si>
  <si>
    <t>Odvod z povinného zmluvného poistenia zodpovednosti za škodu spôsobenú prevádzkou motorového vozidla</t>
  </si>
  <si>
    <t>alebo odvod z PZP</t>
  </si>
  <si>
    <t>Levy on compulsory car insurance</t>
  </si>
  <si>
    <t>cash</t>
  </si>
  <si>
    <t>akruál</t>
  </si>
  <si>
    <t xml:space="preserve">V roku 2020 bol kvôli pandémii problém s výkazmi obcí, ktoré neboli načas dodané. Preto údaje za rok 2020 za 1Q až 3Q nie sú premietnuté vo FIN výkazoch, toto sú aktuálnejšie číslanie. Údaje za 4Q budú do konca marca premietnuté do FIN výkazov. </t>
  </si>
  <si>
    <t>Z predaja alkoholických nápojov a tabakových výrobkov</t>
  </si>
  <si>
    <t>Z reklamy</t>
  </si>
  <si>
    <t>Zo vstupného</t>
  </si>
  <si>
    <t>Za pobyt v kúpeľ. mieste alebo mieste sústred. cest. ruchu</t>
  </si>
  <si>
    <t>Za znečisťovanie ovzdušia</t>
  </si>
  <si>
    <t>Za užívanie bytu alebo časti bytu na iné účely ako na bývanie</t>
  </si>
  <si>
    <t>Za rozvoj</t>
  </si>
  <si>
    <t>debet (použitie prostriedkov v súlade s § 4 ods. 5 zákona č. 384/2011)</t>
  </si>
  <si>
    <t>príjem ŠR (od 2024)</t>
  </si>
  <si>
    <t>zostatok v ŠR na MRÚ**</t>
  </si>
  <si>
    <t>v tom: zúčtovanie za predchádzajúci rok z bežného odvodu</t>
  </si>
  <si>
    <t>v tom: zúčtovanie jednorazového mimoriadneho výnosu ***</t>
  </si>
  <si>
    <t>** od januára 2017, uvádzame mesačnú dekompozíciu MRÚ</t>
  </si>
  <si>
    <t>*** vrátane platby jednorázového mimoriadneho odvodu</t>
  </si>
  <si>
    <t>**** červenou sú uvedené odhady, alebo neúplné údaje</t>
  </si>
  <si>
    <t>údaj za november 2023 nie je k dispozícii, preto je zahrnutý v decembrovom výnose</t>
  </si>
  <si>
    <t>Hotovostné plnenie DPFO zo závislej činnosti* (v tis. eur)</t>
  </si>
  <si>
    <t>Výnos dane</t>
  </si>
  <si>
    <t>Ostatné</t>
  </si>
  <si>
    <t>Sankcie</t>
  </si>
  <si>
    <t>prevod na VPÚ</t>
  </si>
  <si>
    <t>Ročný cash</t>
  </si>
  <si>
    <t>Akruál</t>
  </si>
  <si>
    <t>Ročný akruál</t>
  </si>
  <si>
    <t>Daňový bonus</t>
  </si>
  <si>
    <t>Zamestnanecká prémia</t>
  </si>
  <si>
    <t>Akruál (ESA 2010)</t>
  </si>
  <si>
    <t>január 1995</t>
  </si>
  <si>
    <t>február 1995</t>
  </si>
  <si>
    <t>marec 1995</t>
  </si>
  <si>
    <t>apríl 1995</t>
  </si>
  <si>
    <t>máj 1995</t>
  </si>
  <si>
    <t>jún 1995</t>
  </si>
  <si>
    <t>júl 1995</t>
  </si>
  <si>
    <t>august 1995</t>
  </si>
  <si>
    <t>september 1995</t>
  </si>
  <si>
    <t>október 1995</t>
  </si>
  <si>
    <t>november 1995</t>
  </si>
  <si>
    <t>december 1995</t>
  </si>
  <si>
    <t>január 1996</t>
  </si>
  <si>
    <t>február 1996</t>
  </si>
  <si>
    <t>marec 1996</t>
  </si>
  <si>
    <t>apríl 1996</t>
  </si>
  <si>
    <t>máj 1996</t>
  </si>
  <si>
    <t>jún 1996</t>
  </si>
  <si>
    <t>júl 1996</t>
  </si>
  <si>
    <t>august 1996</t>
  </si>
  <si>
    <t>september 1996</t>
  </si>
  <si>
    <t>október 1996</t>
  </si>
  <si>
    <t>november 1996</t>
  </si>
  <si>
    <t>december 1996</t>
  </si>
  <si>
    <t>január 1997</t>
  </si>
  <si>
    <t>február 1997</t>
  </si>
  <si>
    <t>marec 1997</t>
  </si>
  <si>
    <t>apríl 1997</t>
  </si>
  <si>
    <t>máj 1997</t>
  </si>
  <si>
    <t>jún 1997</t>
  </si>
  <si>
    <t>júl 1997</t>
  </si>
  <si>
    <t>august 1997</t>
  </si>
  <si>
    <t>september 1997</t>
  </si>
  <si>
    <t>október 1997</t>
  </si>
  <si>
    <t>november 1997</t>
  </si>
  <si>
    <t>december 1997</t>
  </si>
  <si>
    <t>január 1998</t>
  </si>
  <si>
    <t>február 1998</t>
  </si>
  <si>
    <t>marec 1998</t>
  </si>
  <si>
    <t>apríl 1998</t>
  </si>
  <si>
    <t>máj 1998</t>
  </si>
  <si>
    <t>jún 1998</t>
  </si>
  <si>
    <t>júl 1998</t>
  </si>
  <si>
    <t>august 1998</t>
  </si>
  <si>
    <t>september 1998</t>
  </si>
  <si>
    <t>október 1998</t>
  </si>
  <si>
    <t>november 1998</t>
  </si>
  <si>
    <t>december 1998</t>
  </si>
  <si>
    <t>január 1999</t>
  </si>
  <si>
    <t>február 1999</t>
  </si>
  <si>
    <t>marec 1999</t>
  </si>
  <si>
    <t>apríl 1999</t>
  </si>
  <si>
    <t>máj 1999</t>
  </si>
  <si>
    <t>jún 1999</t>
  </si>
  <si>
    <t>júl 1999</t>
  </si>
  <si>
    <t>august 1999</t>
  </si>
  <si>
    <t>september 1999</t>
  </si>
  <si>
    <t>október 1999</t>
  </si>
  <si>
    <t>november 1999</t>
  </si>
  <si>
    <t>december 1999</t>
  </si>
  <si>
    <t>január 2000</t>
  </si>
  <si>
    <t>február 2000</t>
  </si>
  <si>
    <t>marec 2000</t>
  </si>
  <si>
    <t>apríl 2000</t>
  </si>
  <si>
    <t>máj 2000</t>
  </si>
  <si>
    <t>jún 2000</t>
  </si>
  <si>
    <t>júl 2000</t>
  </si>
  <si>
    <t>august 2000</t>
  </si>
  <si>
    <t>september 2000</t>
  </si>
  <si>
    <t>október 2000</t>
  </si>
  <si>
    <t>november 2000</t>
  </si>
  <si>
    <t>december 2000</t>
  </si>
  <si>
    <t>január 2001</t>
  </si>
  <si>
    <t>február 2001</t>
  </si>
  <si>
    <t>marec 2001</t>
  </si>
  <si>
    <t>apríl 2001</t>
  </si>
  <si>
    <t>máj 2001</t>
  </si>
  <si>
    <t>jún 2001</t>
  </si>
  <si>
    <t>júl 2001</t>
  </si>
  <si>
    <t>august 2001</t>
  </si>
  <si>
    <t>september 2001</t>
  </si>
  <si>
    <t>október 2001</t>
  </si>
  <si>
    <t>november 2001</t>
  </si>
  <si>
    <t>december 2001</t>
  </si>
  <si>
    <t>január 2002</t>
  </si>
  <si>
    <t>február 2002</t>
  </si>
  <si>
    <t>marec 2002</t>
  </si>
  <si>
    <t>apríl 2002</t>
  </si>
  <si>
    <t>máj 2002</t>
  </si>
  <si>
    <t>jún 2002</t>
  </si>
  <si>
    <t>júl 2002</t>
  </si>
  <si>
    <t>august 2002</t>
  </si>
  <si>
    <t>september 2002</t>
  </si>
  <si>
    <t>október 2002</t>
  </si>
  <si>
    <t>november 2002</t>
  </si>
  <si>
    <t>december 2002</t>
  </si>
  <si>
    <t>január 2003</t>
  </si>
  <si>
    <t>február 2003</t>
  </si>
  <si>
    <t>marec 2003</t>
  </si>
  <si>
    <t>apríl 2003</t>
  </si>
  <si>
    <t>máj 2003</t>
  </si>
  <si>
    <t>jún 2003</t>
  </si>
  <si>
    <t>júl 2003</t>
  </si>
  <si>
    <t>august 2003</t>
  </si>
  <si>
    <t>september 2003</t>
  </si>
  <si>
    <t>október 2003</t>
  </si>
  <si>
    <t>november 2003</t>
  </si>
  <si>
    <t>december 2003</t>
  </si>
  <si>
    <t>január 2004</t>
  </si>
  <si>
    <t>február 2004</t>
  </si>
  <si>
    <t>marec 2004</t>
  </si>
  <si>
    <t>apríl 2004</t>
  </si>
  <si>
    <t>máj 2004</t>
  </si>
  <si>
    <t>jún 2004</t>
  </si>
  <si>
    <t>júl 2004</t>
  </si>
  <si>
    <t>august 2004</t>
  </si>
  <si>
    <t>september 2004</t>
  </si>
  <si>
    <t>október 2004</t>
  </si>
  <si>
    <t>november 2004</t>
  </si>
  <si>
    <t>december 2004</t>
  </si>
  <si>
    <t>január 2005</t>
  </si>
  <si>
    <t>február 2005</t>
  </si>
  <si>
    <t>marec 2005</t>
  </si>
  <si>
    <t>apríl 2005</t>
  </si>
  <si>
    <t>máj 2005</t>
  </si>
  <si>
    <t>jún 2005</t>
  </si>
  <si>
    <t>júl 2005</t>
  </si>
  <si>
    <t>august 2005</t>
  </si>
  <si>
    <t>september 2005</t>
  </si>
  <si>
    <t>október 2005</t>
  </si>
  <si>
    <t>november 2005</t>
  </si>
  <si>
    <t>december 2005</t>
  </si>
  <si>
    <t>január 2006</t>
  </si>
  <si>
    <t>február 2006</t>
  </si>
  <si>
    <t>marec 2006</t>
  </si>
  <si>
    <t>apríl 2006</t>
  </si>
  <si>
    <t>máj 2006</t>
  </si>
  <si>
    <t>jún 2006</t>
  </si>
  <si>
    <t>júl 2006</t>
  </si>
  <si>
    <t>august 2006</t>
  </si>
  <si>
    <t>september 2006</t>
  </si>
  <si>
    <t>október 2006</t>
  </si>
  <si>
    <t>november 2006</t>
  </si>
  <si>
    <t>december 2006</t>
  </si>
  <si>
    <t>január 2007</t>
  </si>
  <si>
    <t>február 2007</t>
  </si>
  <si>
    <t>marec 2007</t>
  </si>
  <si>
    <t>apríl 2007</t>
  </si>
  <si>
    <t>máj 2007</t>
  </si>
  <si>
    <t>jún 2007</t>
  </si>
  <si>
    <t>júl 2007</t>
  </si>
  <si>
    <t>august 2007</t>
  </si>
  <si>
    <t>september 2007</t>
  </si>
  <si>
    <t>október 2007</t>
  </si>
  <si>
    <t>november 2007</t>
  </si>
  <si>
    <t>december 2007</t>
  </si>
  <si>
    <t>január 2008</t>
  </si>
  <si>
    <t>február 2008</t>
  </si>
  <si>
    <t>marec 2008</t>
  </si>
  <si>
    <t>apríl 2008</t>
  </si>
  <si>
    <t>máj 2008</t>
  </si>
  <si>
    <t>jún 2008</t>
  </si>
  <si>
    <t>júl 2008</t>
  </si>
  <si>
    <t>august 2008</t>
  </si>
  <si>
    <t>september 2008</t>
  </si>
  <si>
    <t>október 2008</t>
  </si>
  <si>
    <t>november 2008</t>
  </si>
  <si>
    <t>december 2008</t>
  </si>
  <si>
    <t>január 2009</t>
  </si>
  <si>
    <t>február 2009</t>
  </si>
  <si>
    <t>marec 2009</t>
  </si>
  <si>
    <t>apríl 2009</t>
  </si>
  <si>
    <t>máj 2009</t>
  </si>
  <si>
    <t>jún 2009</t>
  </si>
  <si>
    <t>júl 2009</t>
  </si>
  <si>
    <t>august 2009</t>
  </si>
  <si>
    <t>september 2009</t>
  </si>
  <si>
    <t>október 2009</t>
  </si>
  <si>
    <t>november 2009</t>
  </si>
  <si>
    <t>december 2009</t>
  </si>
  <si>
    <t>január 2010</t>
  </si>
  <si>
    <t>február 2010</t>
  </si>
  <si>
    <t>marec 2010</t>
  </si>
  <si>
    <t>apríl 2010</t>
  </si>
  <si>
    <t>máj 2010</t>
  </si>
  <si>
    <t>jún 2010</t>
  </si>
  <si>
    <t>júl 2010</t>
  </si>
  <si>
    <t>august 2010</t>
  </si>
  <si>
    <t>september 2010</t>
  </si>
  <si>
    <t>október 2010</t>
  </si>
  <si>
    <t>november 2010</t>
  </si>
  <si>
    <t>december 2010</t>
  </si>
  <si>
    <t>január 2011</t>
  </si>
  <si>
    <t>február 2011</t>
  </si>
  <si>
    <t>marec 2011</t>
  </si>
  <si>
    <t>apríl 2011</t>
  </si>
  <si>
    <t>máj 2011</t>
  </si>
  <si>
    <t>jún 2011</t>
  </si>
  <si>
    <t>júl 2011</t>
  </si>
  <si>
    <t>august 2011</t>
  </si>
  <si>
    <t>september 2011</t>
  </si>
  <si>
    <t>október 2011</t>
  </si>
  <si>
    <t>november 2011</t>
  </si>
  <si>
    <t>december 2011</t>
  </si>
  <si>
    <t>január 2012</t>
  </si>
  <si>
    <t>február 2012</t>
  </si>
  <si>
    <t>marec 2012</t>
  </si>
  <si>
    <t>apríl 2012</t>
  </si>
  <si>
    <t>máj 2012</t>
  </si>
  <si>
    <t>jún 2012</t>
  </si>
  <si>
    <t>júl 2012</t>
  </si>
  <si>
    <t>august 2012</t>
  </si>
  <si>
    <t>september 2012</t>
  </si>
  <si>
    <t>október 2012</t>
  </si>
  <si>
    <t>november 2012</t>
  </si>
  <si>
    <t>december 2012</t>
  </si>
  <si>
    <t>január 2013</t>
  </si>
  <si>
    <t>február 2013</t>
  </si>
  <si>
    <t>marec 2013</t>
  </si>
  <si>
    <t>apríl 2013</t>
  </si>
  <si>
    <t>máj 2013</t>
  </si>
  <si>
    <t>jún 2013</t>
  </si>
  <si>
    <t>júl 2013</t>
  </si>
  <si>
    <t>august 2013</t>
  </si>
  <si>
    <t>september 2013</t>
  </si>
  <si>
    <t>október 2013</t>
  </si>
  <si>
    <t>november 2013</t>
  </si>
  <si>
    <t>december 2013</t>
  </si>
  <si>
    <t>január 2014</t>
  </si>
  <si>
    <t>február 2014</t>
  </si>
  <si>
    <t>marec 2014</t>
  </si>
  <si>
    <t>apríl 2014</t>
  </si>
  <si>
    <t>máj 2014</t>
  </si>
  <si>
    <t>jún 2014</t>
  </si>
  <si>
    <t>júl 2014</t>
  </si>
  <si>
    <t>august 2014</t>
  </si>
  <si>
    <t>september 2014</t>
  </si>
  <si>
    <t>október 2014</t>
  </si>
  <si>
    <t>november 2014</t>
  </si>
  <si>
    <t>december 2014</t>
  </si>
  <si>
    <t>január 2015</t>
  </si>
  <si>
    <t>február 2015</t>
  </si>
  <si>
    <t>marec 2015</t>
  </si>
  <si>
    <t>apríl 2015</t>
  </si>
  <si>
    <t>máj 2015</t>
  </si>
  <si>
    <t>jún 2015</t>
  </si>
  <si>
    <t>júl 2015</t>
  </si>
  <si>
    <t>august 2015</t>
  </si>
  <si>
    <t>september 2015</t>
  </si>
  <si>
    <t>október 2015</t>
  </si>
  <si>
    <t>november 2015</t>
  </si>
  <si>
    <t>december 2015</t>
  </si>
  <si>
    <t>január 2016</t>
  </si>
  <si>
    <t>február 2016</t>
  </si>
  <si>
    <t>marec 2016</t>
  </si>
  <si>
    <t>apríl 2016</t>
  </si>
  <si>
    <t>máj 2016</t>
  </si>
  <si>
    <t>jún 2016</t>
  </si>
  <si>
    <t>júl 2016</t>
  </si>
  <si>
    <t>august 2016</t>
  </si>
  <si>
    <t>september 2016</t>
  </si>
  <si>
    <t>október 2016</t>
  </si>
  <si>
    <t>november 2016</t>
  </si>
  <si>
    <t>december 2016</t>
  </si>
  <si>
    <t>január 2017</t>
  </si>
  <si>
    <t>február 2017</t>
  </si>
  <si>
    <t>marec 2017</t>
  </si>
  <si>
    <t>apríl 2017</t>
  </si>
  <si>
    <t>máj 2017</t>
  </si>
  <si>
    <t>jún 2017</t>
  </si>
  <si>
    <t>júl 2017</t>
  </si>
  <si>
    <t>august 2017</t>
  </si>
  <si>
    <t>september 2017</t>
  </si>
  <si>
    <t>október 2017</t>
  </si>
  <si>
    <t>november 2017</t>
  </si>
  <si>
    <t>december 2017</t>
  </si>
  <si>
    <t>január 2018</t>
  </si>
  <si>
    <t>február 2018</t>
  </si>
  <si>
    <t>marec 2018</t>
  </si>
  <si>
    <t>apríl 2018</t>
  </si>
  <si>
    <t>máj 2018</t>
  </si>
  <si>
    <t>jún 2018</t>
  </si>
  <si>
    <t>júl 2018</t>
  </si>
  <si>
    <t>august 2018</t>
  </si>
  <si>
    <t>september 2018</t>
  </si>
  <si>
    <t>október 2018</t>
  </si>
  <si>
    <t>november 2018</t>
  </si>
  <si>
    <t>december 2018</t>
  </si>
  <si>
    <t>január 2019</t>
  </si>
  <si>
    <t>február 2019</t>
  </si>
  <si>
    <t>marec 2019</t>
  </si>
  <si>
    <t>apríl 2019</t>
  </si>
  <si>
    <t>máj 2019</t>
  </si>
  <si>
    <t>jún 2019</t>
  </si>
  <si>
    <t>júl 2019</t>
  </si>
  <si>
    <t>august 2019</t>
  </si>
  <si>
    <t>september 2019</t>
  </si>
  <si>
    <t>október 2019</t>
  </si>
  <si>
    <t>november 2019</t>
  </si>
  <si>
    <t>december 2019</t>
  </si>
  <si>
    <t>január 2020</t>
  </si>
  <si>
    <t>február 2020</t>
  </si>
  <si>
    <t>marec 2020</t>
  </si>
  <si>
    <t>apríl 2020</t>
  </si>
  <si>
    <t>máj 2020</t>
  </si>
  <si>
    <t>jún 2020</t>
  </si>
  <si>
    <t>júl 2020</t>
  </si>
  <si>
    <t>august 2020</t>
  </si>
  <si>
    <t>september 2020</t>
  </si>
  <si>
    <t>október 2020</t>
  </si>
  <si>
    <t>november 2020</t>
  </si>
  <si>
    <t>december 2020</t>
  </si>
  <si>
    <t>január 2021</t>
  </si>
  <si>
    <t>február 2021</t>
  </si>
  <si>
    <t>marec 2021</t>
  </si>
  <si>
    <t>apríl 2021</t>
  </si>
  <si>
    <t>máj 2021</t>
  </si>
  <si>
    <t>jún 2021</t>
  </si>
  <si>
    <t>júl 2021</t>
  </si>
  <si>
    <t>august 2021</t>
  </si>
  <si>
    <t>september 2021</t>
  </si>
  <si>
    <t>október 2021</t>
  </si>
  <si>
    <t>november 2021</t>
  </si>
  <si>
    <t>december 2021</t>
  </si>
  <si>
    <t>január 2022</t>
  </si>
  <si>
    <t>február 2022</t>
  </si>
  <si>
    <t>marec 2022</t>
  </si>
  <si>
    <t>apríl 2022</t>
  </si>
  <si>
    <t>máj 2022</t>
  </si>
  <si>
    <t>jún 2022</t>
  </si>
  <si>
    <t>júl 2022</t>
  </si>
  <si>
    <t>august 2022</t>
  </si>
  <si>
    <t>september 2022</t>
  </si>
  <si>
    <t>október 2022</t>
  </si>
  <si>
    <t>november 2022</t>
  </si>
  <si>
    <t>december 2022</t>
  </si>
  <si>
    <t>január 2023</t>
  </si>
  <si>
    <t>február 2023</t>
  </si>
  <si>
    <t>marec 2023</t>
  </si>
  <si>
    <t>apríl 2023</t>
  </si>
  <si>
    <t>máj 2023</t>
  </si>
  <si>
    <t>jún 2023</t>
  </si>
  <si>
    <t>júl 2023</t>
  </si>
  <si>
    <t>august 2023</t>
  </si>
  <si>
    <t>september 2023</t>
  </si>
  <si>
    <t>október 2023</t>
  </si>
  <si>
    <t>november 2023</t>
  </si>
  <si>
    <t>december 2023</t>
  </si>
  <si>
    <t>január 2024</t>
  </si>
  <si>
    <t>február 2024</t>
  </si>
  <si>
    <t>marec 2024</t>
  </si>
  <si>
    <t>apríl 2024</t>
  </si>
  <si>
    <t>máj 2024</t>
  </si>
  <si>
    <t>jún 2024</t>
  </si>
  <si>
    <t>júl 2024</t>
  </si>
  <si>
    <t>august 2024</t>
  </si>
  <si>
    <t>september 2024</t>
  </si>
  <si>
    <t>október 2024</t>
  </si>
  <si>
    <t>november 2024</t>
  </si>
  <si>
    <t>december 2024</t>
  </si>
  <si>
    <t>január 2025</t>
  </si>
  <si>
    <t>február 2025</t>
  </si>
  <si>
    <t>marec 2025</t>
  </si>
  <si>
    <t>apríl 2025</t>
  </si>
  <si>
    <t>máj 2025</t>
  </si>
  <si>
    <t>jún 2025</t>
  </si>
  <si>
    <t>júl 2025</t>
  </si>
  <si>
    <t>august 2025</t>
  </si>
  <si>
    <t>september 2025</t>
  </si>
  <si>
    <t>október 2025</t>
  </si>
  <si>
    <t>november 2025</t>
  </si>
  <si>
    <t>december 2025</t>
  </si>
  <si>
    <t>Hotovostné plnenie DPFO z podnikania (v tis. eur)</t>
  </si>
  <si>
    <t>preddavky</t>
  </si>
  <si>
    <t>vyrovnanie</t>
  </si>
  <si>
    <t>ostatné</t>
  </si>
  <si>
    <t>sankcie</t>
  </si>
  <si>
    <t>Hotovostné plnenie DPPO (v tis. eur)</t>
  </si>
  <si>
    <t xml:space="preserve">doruby </t>
  </si>
  <si>
    <t>ročný akruál</t>
  </si>
  <si>
    <t>Hotovostné plnenie DPH (v tis. eur)</t>
  </si>
  <si>
    <t>výber dane DÚ</t>
  </si>
  <si>
    <t>uplatnený odpočet DÚ</t>
  </si>
  <si>
    <t>doruby</t>
  </si>
  <si>
    <t>výber dane CÚ</t>
  </si>
  <si>
    <t>Sankcie (DÚ + CÚ)</t>
  </si>
  <si>
    <t xml:space="preserve">Akruálna daň </t>
  </si>
  <si>
    <t>*červené - credity a debety zo Štátnej pokladnice - kvoli zlému účtovaniu DPH (štandardné výkazy používané doposiaľ) súvisiaceho s IT problémami FSSR sa v roku 2012 ako alternatíva použili údaje zo Štátnej pokladnice - tieto nie sú ideálnym zdrojom, ale ide o najlepší možný zdroj údajov k dipozícii v roku 2012.</t>
  </si>
  <si>
    <t>Hotovostné plnenie spotrebnej dane z minerálnych olejov (v tis. eur)</t>
  </si>
  <si>
    <t>daňové priznania</t>
  </si>
  <si>
    <t>dovoz</t>
  </si>
  <si>
    <t xml:space="preserve">akruálna daň </t>
  </si>
  <si>
    <t>Hotovostné plnenie spotrebnej dane z tabaku (v tis. eur)</t>
  </si>
  <si>
    <t>Hotovostné plnenie spotrebnej dane z liehu (v tis. eur)</t>
  </si>
  <si>
    <t>Hotovostné plnenie spotrebnej dane z piva (v tis. eur)</t>
  </si>
  <si>
    <t>Hotovostné plnenie spotrebnej dane z vína (v tis. eur)</t>
  </si>
  <si>
    <t>Hotovostné plnenie spotrebnej dane z elektriny (v tis. eur)</t>
  </si>
  <si>
    <t>Hotovostné plnenie spotrebnej dane zo zemného plynu (v tis. eur)</t>
  </si>
  <si>
    <t>Hotovostné plnenie spotrebnej dane z uhlia (v tis. eur)</t>
  </si>
  <si>
    <t>Daň z poistenia (hotovostný výnos,v tis. eur)</t>
  </si>
  <si>
    <t>Hotovostné plnenie ostatných spotrebných daní (v tis. eur)</t>
  </si>
  <si>
    <t>Hotovostné plnenie dane z motorových vozidiel (v tis. eur)</t>
  </si>
  <si>
    <t>Hotovostné plnenie dane z príjmov vyberanej zrážkou (v tis. eur)</t>
  </si>
  <si>
    <t>výnos</t>
  </si>
  <si>
    <t>výnos vrátane sankcií</t>
  </si>
  <si>
    <t>ročný cash</t>
  </si>
  <si>
    <t>Hotovostný výnos dane z nehnutelností (v tis. Eur) *</t>
  </si>
  <si>
    <t>Daň z nehnuteľností celkom</t>
  </si>
  <si>
    <t>Z toho: z pozemkov</t>
  </si>
  <si>
    <t>Z toho: zo stavieb</t>
  </si>
  <si>
    <t>Z toho: z bytov a nebytových priestorov v bytovom dome</t>
  </si>
  <si>
    <t>* údaje sú k dispozícii s dvojmesačným oneskorením</t>
  </si>
  <si>
    <t>Hotovostný výnos (v tis. Eur)</t>
  </si>
  <si>
    <t>Podiel na vybratých finančných prostriedkoch</t>
  </si>
  <si>
    <t xml:space="preserve">Poznámka: k dispozícii sú iba údaje od roku 2006. Údaje za obdobie 2006 - 2007 sú analytickým odhadom na základe dát zo Štátnej pokladnice. Od roku 2008 vychádzajú z analytickej evidencie FS SR. </t>
  </si>
  <si>
    <t>Hotovostný výnos daní za špecifické služby (v tis. Eur) *</t>
  </si>
  <si>
    <t>Dane za špecifické služby celkom</t>
  </si>
  <si>
    <t>Za psa</t>
  </si>
  <si>
    <t>Za zábavné hracie prístroje</t>
  </si>
  <si>
    <t>Za predajné automaty</t>
  </si>
  <si>
    <t>Za vjazd motorovým vozidlom do historických častí miest</t>
  </si>
  <si>
    <t>Za ubytovaciu kapacitu v rekreačných a vzdel. zariadeniach</t>
  </si>
  <si>
    <t>Za užívanie verejného priestranstva</t>
  </si>
  <si>
    <t>Za zber, prepravu a zneškodňovanie komunálnych odpadov</t>
  </si>
  <si>
    <t>Za umiestnenie jadrového zariadenia</t>
  </si>
  <si>
    <t>Osobitný odvod vybraných finančných inštitúcií (v tis. eur)</t>
  </si>
  <si>
    <t>hotovostný výnos</t>
  </si>
  <si>
    <t>z toho: jednorazový mimoriadny odvod za 4Q2012</t>
  </si>
  <si>
    <t>ročný hotovostný výnos</t>
  </si>
  <si>
    <t>ročný akruálny výnos</t>
  </si>
  <si>
    <t>kumulatív **</t>
  </si>
  <si>
    <t>* platba súvisiaca s predchádzajúcim rokom</t>
  </si>
  <si>
    <t>** rozhodujúci pre výšku sadzby od nasledujúceho roka</t>
  </si>
  <si>
    <t>Osobitný odvod z podnikania v regulovaných odvetviach (v tis. eur)</t>
  </si>
  <si>
    <t>hotovostný výnos *</t>
  </si>
  <si>
    <t>* okrem mesačných platieb odvodu obsahuje aj zúčtovanie odvodu za predchádzajúci rok</t>
  </si>
  <si>
    <t>Hotovostné plnenie Úhrad za služby poskytované RTVS (v tis. eur)*</t>
  </si>
  <si>
    <t>Úhrady celkom</t>
  </si>
  <si>
    <t>Úhrady platené zamestnávateľom</t>
  </si>
  <si>
    <t>Úhrady platené FO - priama platba</t>
  </si>
  <si>
    <t>Úhrady platené SIPO</t>
  </si>
  <si>
    <t>Vratky a iné</t>
  </si>
  <si>
    <t>koncesionárske poplatky (na ročnej báze)</t>
  </si>
  <si>
    <t>* údaje sú k dispozícii s 10-dňovým oneskorením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</si>
</sst>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mmmm\ yyyy"/>
    <numFmt numFmtId="165" formatCode="#,##0.00000"/>
    <numFmt numFmtId="166" formatCode="#,##0.000"/>
    <numFmt numFmtId="167" formatCode="_-* #,##0.00\ _€_-;\-* #,##0.00\ _€_-;_-* &quot;-&quot;??\ _€_-;_-@_-"/>
    <numFmt numFmtId="168" formatCode="0.0"/>
    <numFmt numFmtId="169" formatCode="_-* #,##0\ _€_-;\-* #,##0\ _€_-;_-* &quot;-&quot;??\ _€_-;_-@_-"/>
    <numFmt numFmtId="170" formatCode="0.00000"/>
    <numFmt numFmtId="171" formatCode="0.0000"/>
    <numFmt numFmtId="172" formatCode="#,##0.0000"/>
    <numFmt numFmtId="173" formatCode="0.000"/>
    <numFmt numFmtId="174" formatCode="0.000000"/>
    <numFmt numFmtId="175" formatCode="_-* #,##0.0\ _€_-;\-* #,##0.0\ _€_-;_-* &quot;-&quot;??\ _€_-;_-@_-"/>
    <numFmt numFmtId="176" formatCode="#,##0_ ;\-#,##0\ "/>
    <numFmt numFmtId="177" formatCode="mm/yyyy"/>
    <numFmt numFmtId="178" formatCode="#,##0.0"/>
    <numFmt numFmtId="179" formatCode="#,##0.000000"/>
  </numFmts>
  <fonts count="22" x14ac:knownFonts="1">
    <font>
      <sz val="10"/>
      <name val="Times New Roman"/>
      <family val="1"/>
      <charset val="238"/>
    </font>
    <font>
      <sz val="11"/>
      <color theme="1"/>
      <name val="Calibri"/>
      <family val="2"/>
      <charset val="238"/>
      <scheme val="minor"/>
    </font>
    <font>
      <sz val="10"/>
      <name val="Times New Roman"/>
      <family val="1"/>
      <charset val="238"/>
    </font>
    <font>
      <b/>
      <sz val="12"/>
      <color theme="4"/>
      <name val="Calibri Light"/>
      <family val="2"/>
      <charset val="238"/>
      <scheme val="major"/>
    </font>
    <font>
      <sz val="10"/>
      <name val="Calibri Light"/>
      <family val="2"/>
      <charset val="238"/>
      <scheme val="major"/>
    </font>
    <font>
      <b/>
      <sz val="10"/>
      <color indexed="9"/>
      <name val="Calibri Light"/>
      <family val="2"/>
      <charset val="238"/>
      <scheme val="major"/>
    </font>
    <font>
      <b/>
      <sz val="10"/>
      <name val="Calibri Light"/>
      <family val="2"/>
      <charset val="238"/>
      <scheme val="major"/>
    </font>
    <font>
      <sz val="10"/>
      <color theme="1"/>
      <name val="Calibri Light"/>
      <family val="2"/>
      <charset val="238"/>
      <scheme val="major"/>
    </font>
    <font>
      <sz val="12"/>
      <color theme="4"/>
      <name val="Calibri Light"/>
      <family val="2"/>
      <charset val="238"/>
      <scheme val="major"/>
    </font>
    <font>
      <sz val="10"/>
      <name val="Arial"/>
      <family val="2"/>
      <charset val="238"/>
    </font>
    <font>
      <sz val="10"/>
      <color rgb="FFFF0000"/>
      <name val="Calibri Light"/>
      <family val="2"/>
      <charset val="238"/>
      <scheme val="major"/>
    </font>
    <font>
      <sz val="11"/>
      <color theme="1"/>
      <name val="Arial Narrow"/>
      <family val="2"/>
      <charset val="238"/>
    </font>
    <font>
      <sz val="10"/>
      <color indexed="8"/>
      <name val="Calibri Light"/>
      <family val="2"/>
      <charset val="238"/>
      <scheme val="major"/>
    </font>
    <font>
      <sz val="10"/>
      <color indexed="10"/>
      <name val="Calibri Light"/>
      <family val="2"/>
      <charset val="238"/>
      <scheme val="major"/>
    </font>
    <font>
      <sz val="12"/>
      <name val="Calibri Light"/>
      <family val="2"/>
      <charset val="238"/>
      <scheme val="major"/>
    </font>
    <font>
      <sz val="9"/>
      <color indexed="8"/>
      <name val="Tahoma"/>
      <family val="1"/>
      <charset val="238"/>
    </font>
    <font>
      <b/>
      <sz val="10"/>
      <color theme="4"/>
      <name val="Calibri Light"/>
      <family val="2"/>
      <charset val="238"/>
      <scheme val="major"/>
    </font>
    <font>
      <sz val="10"/>
      <color indexed="8"/>
      <name val="Arial Narrow"/>
      <family val="2"/>
      <charset val="238"/>
    </font>
    <font>
      <b/>
      <sz val="10"/>
      <color indexed="8"/>
      <name val="Calibri Light"/>
      <family val="2"/>
      <charset val="238"/>
      <scheme val="major"/>
    </font>
    <font>
      <b/>
      <sz val="12"/>
      <color indexed="9"/>
      <name val="Calibri Light"/>
      <family val="2"/>
      <charset val="238"/>
      <scheme val="major"/>
    </font>
    <font>
      <b/>
      <sz val="9"/>
      <color indexed="81"/>
      <name val="Segoe UI"/>
      <family val="2"/>
      <charset val="238"/>
    </font>
    <font>
      <sz val="9"/>
      <color indexed="81"/>
      <name val="Segoe UI"/>
      <family val="2"/>
      <charset val="238"/>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2DDDC"/>
        <bgColor indexed="64"/>
      </patternFill>
    </fill>
    <fill>
      <patternFill patternType="lightUp">
        <fgColor rgb="FF000000"/>
        <bgColor rgb="FFFFFFFF"/>
      </patternFill>
    </fill>
    <fill>
      <patternFill patternType="solid">
        <fgColor rgb="FFB8CCE4"/>
        <bgColor indexed="64"/>
      </patternFill>
    </fill>
  </fills>
  <borders count="10">
    <border>
      <left/>
      <right/>
      <top/>
      <bottom/>
      <diagonal/>
    </border>
    <border>
      <left/>
      <right/>
      <top/>
      <bottom style="thin">
        <color auto="1"/>
      </bottom>
      <diagonal/>
    </border>
    <border>
      <left/>
      <right/>
      <top style="thin">
        <color indexed="64"/>
      </top>
      <bottom style="thin">
        <color auto="1"/>
      </bottom>
      <diagonal/>
    </border>
    <border>
      <left style="thin">
        <color auto="1"/>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64"/>
      </bottom>
      <diagonal/>
    </border>
    <border>
      <left style="thin">
        <color auto="1"/>
      </left>
      <right/>
      <top/>
      <bottom/>
      <diagonal/>
    </border>
    <border>
      <left/>
      <right style="thin">
        <color auto="1"/>
      </right>
      <top/>
      <bottom/>
      <diagonal/>
    </border>
  </borders>
  <cellStyleXfs count="9">
    <xf numFmtId="0" fontId="0" fillId="0" borderId="0"/>
    <xf numFmtId="167" fontId="2" fillId="0" borderId="0" applyFont="0" applyFill="0" applyBorder="0" applyAlignment="0" applyProtection="0"/>
    <xf numFmtId="9" fontId="2" fillId="0" borderId="0" applyFont="0" applyFill="0" applyBorder="0" applyAlignment="0" applyProtection="0"/>
    <xf numFmtId="0" fontId="9" fillId="0" borderId="0"/>
    <xf numFmtId="0" fontId="1" fillId="0" borderId="0"/>
    <xf numFmtId="0" fontId="17" fillId="0" borderId="0"/>
    <xf numFmtId="167" fontId="2" fillId="0" borderId="0" applyFont="0" applyFill="0" applyBorder="0" applyAlignment="0" applyProtection="0"/>
    <xf numFmtId="0" fontId="2" fillId="0" borderId="0"/>
    <xf numFmtId="0" fontId="17" fillId="0" borderId="0"/>
  </cellStyleXfs>
  <cellXfs count="249">
    <xf numFmtId="0" fontId="0" fillId="0" borderId="0" xfId="0"/>
    <xf numFmtId="0" fontId="3" fillId="0" borderId="1" xfId="0" applyFont="1" applyBorder="1" applyAlignment="1">
      <alignment horizontal="left" vertical="center"/>
    </xf>
    <xf numFmtId="0" fontId="4" fillId="0" borderId="0" xfId="0" applyFont="1"/>
    <xf numFmtId="0" fontId="5" fillId="0" borderId="0" xfId="0" applyFont="1" applyAlignment="1">
      <alignment vertical="center"/>
    </xf>
    <xf numFmtId="0" fontId="6" fillId="0" borderId="0" xfId="0" applyFont="1" applyAlignment="1">
      <alignment horizontal="center" vertical="center" wrapText="1"/>
    </xf>
    <xf numFmtId="3" fontId="4" fillId="0" borderId="0" xfId="0" applyNumberFormat="1" applyFont="1" applyAlignment="1">
      <alignment horizontal="center"/>
    </xf>
    <xf numFmtId="0" fontId="6" fillId="0" borderId="2" xfId="0" applyFont="1" applyBorder="1" applyAlignment="1">
      <alignment horizontal="center" vertical="center" wrapText="1"/>
    </xf>
    <xf numFmtId="164" fontId="4" fillId="0" borderId="0" xfId="0" applyNumberFormat="1" applyFont="1" applyAlignment="1">
      <alignment horizontal="left"/>
    </xf>
    <xf numFmtId="3" fontId="4" fillId="0" borderId="0" xfId="0" applyNumberFormat="1" applyFont="1"/>
    <xf numFmtId="165" fontId="4" fillId="0" borderId="0" xfId="0" applyNumberFormat="1" applyFont="1"/>
    <xf numFmtId="3" fontId="4" fillId="2" borderId="0" xfId="0" applyNumberFormat="1" applyFont="1" applyFill="1" applyAlignment="1">
      <alignment horizontal="right"/>
    </xf>
    <xf numFmtId="0" fontId="4" fillId="0" borderId="0" xfId="0" applyFont="1" applyAlignment="1">
      <alignment horizontal="right"/>
    </xf>
    <xf numFmtId="3" fontId="4" fillId="0" borderId="0" xfId="0" applyNumberFormat="1" applyFont="1" applyAlignment="1">
      <alignment horizontal="right"/>
    </xf>
    <xf numFmtId="166" fontId="4" fillId="0" borderId="0" xfId="0" applyNumberFormat="1" applyFont="1"/>
    <xf numFmtId="1" fontId="4" fillId="0" borderId="0" xfId="0" applyNumberFormat="1" applyFont="1"/>
    <xf numFmtId="3" fontId="4" fillId="0" borderId="0" xfId="0" applyNumberFormat="1" applyFont="1" applyAlignment="1">
      <alignment horizontal="right" vertical="center"/>
    </xf>
    <xf numFmtId="3" fontId="4" fillId="0" borderId="0" xfId="0" applyNumberFormat="1" applyFont="1" applyAlignment="1">
      <alignment horizontal="center" vertical="center"/>
    </xf>
    <xf numFmtId="3" fontId="4" fillId="3" borderId="0" xfId="0" applyNumberFormat="1" applyFont="1" applyFill="1"/>
    <xf numFmtId="3" fontId="4" fillId="4" borderId="0" xfId="0" applyNumberFormat="1" applyFont="1" applyFill="1"/>
    <xf numFmtId="3" fontId="4" fillId="0" borderId="0" xfId="1" applyNumberFormat="1" applyFont="1" applyAlignment="1">
      <alignment horizontal="right"/>
    </xf>
    <xf numFmtId="3" fontId="7" fillId="0" borderId="0" xfId="0" applyNumberFormat="1" applyFont="1" applyAlignment="1">
      <alignment vertical="center"/>
    </xf>
    <xf numFmtId="1" fontId="4" fillId="0" borderId="0" xfId="1" applyNumberFormat="1" applyFont="1" applyAlignment="1">
      <alignment horizontal="right"/>
    </xf>
    <xf numFmtId="0" fontId="8" fillId="0" borderId="1" xfId="0" applyFont="1" applyBorder="1"/>
    <xf numFmtId="0" fontId="8" fillId="0" borderId="0" xfId="0" applyFont="1"/>
    <xf numFmtId="0" fontId="5" fillId="0" borderId="2" xfId="0" applyFont="1" applyBorder="1" applyAlignment="1">
      <alignment horizontal="center" vertical="center"/>
    </xf>
    <xf numFmtId="0" fontId="6" fillId="0" borderId="2" xfId="0" applyFont="1" applyBorder="1" applyAlignment="1">
      <alignment horizontal="center" vertical="center"/>
    </xf>
    <xf numFmtId="3" fontId="4" fillId="2" borderId="0" xfId="0" applyNumberFormat="1" applyFont="1" applyFill="1"/>
    <xf numFmtId="1" fontId="4" fillId="2" borderId="0" xfId="0" applyNumberFormat="1" applyFont="1" applyFill="1"/>
    <xf numFmtId="1" fontId="4" fillId="3" borderId="0" xfId="0" applyNumberFormat="1" applyFont="1" applyFill="1"/>
    <xf numFmtId="1" fontId="4" fillId="4" borderId="0" xfId="0" applyNumberFormat="1" applyFont="1" applyFill="1"/>
    <xf numFmtId="0" fontId="3"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164" fontId="4" fillId="0" borderId="0" xfId="0" applyNumberFormat="1" applyFont="1" applyAlignment="1">
      <alignment horizontal="left" vertical="center"/>
    </xf>
    <xf numFmtId="3" fontId="4" fillId="0" borderId="0" xfId="0" applyNumberFormat="1" applyFont="1" applyAlignment="1">
      <alignment vertical="center"/>
    </xf>
    <xf numFmtId="3" fontId="4" fillId="0" borderId="0" xfId="0" applyNumberFormat="1" applyFont="1" applyAlignment="1">
      <alignment horizontal="right" vertical="center"/>
    </xf>
    <xf numFmtId="3" fontId="4" fillId="2" borderId="0" xfId="0" applyNumberFormat="1" applyFont="1" applyFill="1" applyAlignment="1">
      <alignment vertical="center"/>
    </xf>
    <xf numFmtId="3" fontId="4" fillId="0" borderId="0" xfId="3" applyNumberFormat="1" applyFont="1" applyAlignment="1">
      <alignment vertical="center"/>
    </xf>
    <xf numFmtId="3" fontId="7" fillId="0" borderId="0" xfId="0" applyNumberFormat="1" applyFont="1" applyAlignment="1">
      <alignment horizontal="right" vertical="center"/>
    </xf>
    <xf numFmtId="3" fontId="10" fillId="0" borderId="0" xfId="0" applyNumberFormat="1" applyFont="1" applyAlignment="1">
      <alignment horizontal="right" vertical="center"/>
    </xf>
    <xf numFmtId="3" fontId="7" fillId="0" borderId="0" xfId="0" applyNumberFormat="1" applyFont="1" applyAlignment="1">
      <alignment horizontal="center" vertical="center"/>
    </xf>
    <xf numFmtId="168" fontId="4" fillId="0" borderId="0" xfId="0" applyNumberFormat="1" applyFont="1" applyAlignment="1">
      <alignment vertical="center"/>
    </xf>
    <xf numFmtId="3" fontId="4" fillId="0" borderId="0" xfId="1" applyNumberFormat="1" applyFont="1" applyAlignment="1">
      <alignment vertical="center"/>
    </xf>
    <xf numFmtId="3" fontId="4" fillId="0" borderId="0" xfId="1" applyNumberFormat="1" applyFont="1"/>
    <xf numFmtId="169" fontId="4" fillId="0" borderId="0" xfId="1" applyNumberFormat="1" applyFont="1"/>
    <xf numFmtId="1" fontId="4" fillId="0" borderId="0" xfId="1" applyNumberFormat="1" applyFont="1" applyAlignment="1">
      <alignment vertical="center"/>
    </xf>
    <xf numFmtId="4" fontId="11" fillId="0" borderId="0" xfId="4" applyNumberFormat="1" applyFont="1"/>
    <xf numFmtId="0" fontId="3" fillId="0" borderId="0" xfId="0" applyFont="1" applyAlignment="1">
      <alignment horizontal="left"/>
    </xf>
    <xf numFmtId="0" fontId="5" fillId="0" borderId="2" xfId="0" applyFont="1" applyBorder="1" applyAlignment="1">
      <alignment horizontal="center"/>
    </xf>
    <xf numFmtId="164" fontId="4" fillId="0" borderId="1" xfId="0" applyNumberFormat="1" applyFont="1" applyBorder="1" applyAlignment="1">
      <alignment horizontal="left"/>
    </xf>
    <xf numFmtId="3" fontId="4" fillId="0" borderId="1" xfId="0" applyNumberFormat="1" applyFont="1" applyBorder="1"/>
    <xf numFmtId="3" fontId="12" fillId="0" borderId="0" xfId="0" applyNumberFormat="1" applyFont="1"/>
    <xf numFmtId="3" fontId="12" fillId="0" borderId="1" xfId="0" applyNumberFormat="1" applyFont="1" applyBorder="1"/>
    <xf numFmtId="3" fontId="13" fillId="0" borderId="0" xfId="0" applyNumberFormat="1" applyFont="1"/>
    <xf numFmtId="3" fontId="13" fillId="0" borderId="1" xfId="0" applyNumberFormat="1" applyFont="1" applyBorder="1"/>
    <xf numFmtId="1" fontId="4" fillId="0" borderId="1" xfId="0" applyNumberFormat="1" applyFont="1" applyBorder="1"/>
    <xf numFmtId="170" fontId="4" fillId="0" borderId="0" xfId="0" applyNumberFormat="1" applyFont="1"/>
    <xf numFmtId="4" fontId="4" fillId="0" borderId="0" xfId="0" applyNumberFormat="1" applyFont="1"/>
    <xf numFmtId="0" fontId="4" fillId="0" borderId="1" xfId="0" applyFont="1" applyBorder="1"/>
    <xf numFmtId="167" fontId="4" fillId="0" borderId="0" xfId="1" applyFont="1"/>
    <xf numFmtId="171" fontId="4" fillId="0" borderId="0" xfId="0" applyNumberFormat="1" applyFont="1"/>
    <xf numFmtId="164" fontId="4" fillId="0" borderId="0" xfId="0" applyNumberFormat="1" applyFont="1" applyAlignment="1">
      <alignment horizontal="left" vertical="top" wrapText="1"/>
    </xf>
    <xf numFmtId="172" fontId="4" fillId="0" borderId="0" xfId="0" applyNumberFormat="1" applyFont="1"/>
    <xf numFmtId="0" fontId="3" fillId="0" borderId="1" xfId="0" applyFont="1" applyBorder="1"/>
    <xf numFmtId="0" fontId="3" fillId="0" borderId="3" xfId="0" applyFont="1" applyBorder="1"/>
    <xf numFmtId="0" fontId="14" fillId="0" borderId="0" xfId="0" applyFont="1"/>
    <xf numFmtId="0" fontId="5" fillId="0" borderId="4" xfId="0" applyFont="1" applyBorder="1"/>
    <xf numFmtId="0" fontId="6" fillId="0" borderId="5" xfId="0" applyFont="1" applyBorder="1" applyAlignment="1">
      <alignment horizontal="center"/>
    </xf>
    <xf numFmtId="0" fontId="6" fillId="0" borderId="6" xfId="0" applyFont="1" applyBorder="1" applyAlignment="1">
      <alignment horizontal="center"/>
    </xf>
    <xf numFmtId="0" fontId="6" fillId="0" borderId="4" xfId="0" applyFont="1" applyBorder="1" applyAlignment="1">
      <alignment horizontal="center"/>
    </xf>
    <xf numFmtId="0" fontId="5" fillId="0" borderId="6" xfId="0" applyFont="1" applyBorder="1"/>
    <xf numFmtId="0" fontId="5" fillId="0" borderId="1" xfId="0" applyFont="1" applyBorder="1" applyAlignment="1">
      <alignment horizont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3" fontId="4" fillId="2" borderId="8" xfId="0" applyNumberFormat="1" applyFont="1" applyFill="1" applyBorder="1"/>
    <xf numFmtId="3" fontId="4" fillId="2" borderId="9" xfId="0" applyNumberFormat="1" applyFont="1" applyFill="1" applyBorder="1"/>
    <xf numFmtId="1" fontId="14" fillId="0" borderId="0" xfId="0" applyNumberFormat="1" applyFont="1"/>
    <xf numFmtId="171" fontId="14" fillId="0" borderId="0" xfId="0" applyNumberFormat="1" applyFont="1"/>
    <xf numFmtId="173" fontId="14" fillId="0" borderId="0" xfId="0" applyNumberFormat="1" applyFont="1"/>
    <xf numFmtId="3" fontId="14" fillId="2" borderId="0" xfId="0" applyNumberFormat="1" applyFont="1" applyFill="1"/>
    <xf numFmtId="0" fontId="4" fillId="0" borderId="9" xfId="0" applyFont="1" applyBorder="1"/>
    <xf numFmtId="1" fontId="4" fillId="0" borderId="9" xfId="0" applyNumberFormat="1" applyFont="1" applyBorder="1"/>
    <xf numFmtId="3" fontId="4" fillId="0" borderId="9" xfId="0" applyNumberFormat="1" applyFont="1" applyBorder="1"/>
    <xf numFmtId="3" fontId="4" fillId="0" borderId="8" xfId="0" applyNumberFormat="1" applyFont="1" applyBorder="1"/>
    <xf numFmtId="3" fontId="14" fillId="0" borderId="0" xfId="0" applyNumberFormat="1" applyFont="1"/>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xf numFmtId="0" fontId="3" fillId="0" borderId="8" xfId="0" applyFont="1" applyBorder="1"/>
    <xf numFmtId="0" fontId="5" fillId="0" borderId="0" xfId="0" applyFont="1"/>
    <xf numFmtId="0" fontId="6" fillId="0" borderId="9" xfId="0" applyFont="1" applyBorder="1" applyAlignment="1">
      <alignment horizontal="center"/>
    </xf>
    <xf numFmtId="0" fontId="6" fillId="0" borderId="8"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vertical="center" wrapText="1"/>
    </xf>
    <xf numFmtId="0" fontId="5" fillId="0" borderId="0" xfId="0" applyFont="1" applyAlignment="1">
      <alignment horizontal="center"/>
    </xf>
    <xf numFmtId="0" fontId="6" fillId="0" borderId="9" xfId="0" applyFont="1" applyBorder="1" applyAlignment="1">
      <alignment horizontal="center" vertical="center" wrapText="1"/>
    </xf>
    <xf numFmtId="174" fontId="4" fillId="0" borderId="0" xfId="0" applyNumberFormat="1" applyFont="1"/>
    <xf numFmtId="173" fontId="4" fillId="0" borderId="0" xfId="0" applyNumberFormat="1" applyFont="1"/>
    <xf numFmtId="49" fontId="4" fillId="0" borderId="0" xfId="0" applyNumberFormat="1" applyFont="1" applyAlignment="1">
      <alignment horizontal="left" vertical="center"/>
    </xf>
    <xf numFmtId="49" fontId="4" fillId="0" borderId="0" xfId="0" applyNumberFormat="1" applyFont="1" applyAlignment="1">
      <alignment horizontal="left"/>
    </xf>
    <xf numFmtId="0" fontId="16" fillId="0" borderId="1" xfId="0" applyFont="1" applyBorder="1"/>
    <xf numFmtId="0" fontId="3" fillId="0" borderId="0" xfId="5" applyFont="1" applyAlignment="1">
      <alignment horizontal="left"/>
    </xf>
    <xf numFmtId="0" fontId="3" fillId="0" borderId="0" xfId="5" applyFont="1"/>
    <xf numFmtId="0" fontId="8" fillId="0" borderId="0" xfId="5" applyFont="1"/>
    <xf numFmtId="0" fontId="3" fillId="0" borderId="1" xfId="5" applyFont="1" applyBorder="1" applyAlignment="1">
      <alignment horizontal="left"/>
    </xf>
    <xf numFmtId="0" fontId="3" fillId="0" borderId="1" xfId="5" applyFont="1" applyBorder="1"/>
    <xf numFmtId="0" fontId="12" fillId="0" borderId="0" xfId="5" applyFont="1"/>
    <xf numFmtId="0" fontId="18" fillId="0" borderId="2" xfId="5" applyFont="1" applyBorder="1" applyAlignment="1">
      <alignment horizontal="center" vertical="center" wrapText="1"/>
    </xf>
    <xf numFmtId="0" fontId="18" fillId="0" borderId="1" xfId="5" applyFont="1" applyBorder="1" applyAlignment="1">
      <alignment horizontal="center" vertical="center" wrapText="1"/>
    </xf>
    <xf numFmtId="17" fontId="12" fillId="0" borderId="0" xfId="5" applyNumberFormat="1" applyFont="1"/>
    <xf numFmtId="175" fontId="4" fillId="0" borderId="0" xfId="6" applyNumberFormat="1" applyFont="1" applyBorder="1"/>
    <xf numFmtId="175" fontId="4" fillId="0" borderId="0" xfId="6" applyNumberFormat="1" applyFont="1"/>
    <xf numFmtId="3" fontId="12" fillId="0" borderId="0" xfId="5" applyNumberFormat="1" applyFont="1"/>
    <xf numFmtId="176" fontId="4" fillId="0" borderId="0" xfId="6" applyNumberFormat="1" applyFont="1" applyBorder="1"/>
    <xf numFmtId="17" fontId="12" fillId="0" borderId="1" xfId="5" applyNumberFormat="1" applyFont="1" applyBorder="1"/>
    <xf numFmtId="176" fontId="4" fillId="0" borderId="1" xfId="6" applyNumberFormat="1" applyFont="1" applyBorder="1"/>
    <xf numFmtId="3" fontId="12" fillId="0" borderId="1" xfId="5" applyNumberFormat="1" applyFont="1" applyBorder="1"/>
    <xf numFmtId="3" fontId="4" fillId="0" borderId="0" xfId="6" applyNumberFormat="1" applyFont="1" applyBorder="1"/>
    <xf numFmtId="166" fontId="12" fillId="0" borderId="0" xfId="5" applyNumberFormat="1" applyFont="1"/>
    <xf numFmtId="3" fontId="4" fillId="0" borderId="1" xfId="6" applyNumberFormat="1" applyFont="1" applyBorder="1"/>
    <xf numFmtId="1" fontId="12" fillId="0" borderId="0" xfId="5" applyNumberFormat="1" applyFont="1"/>
    <xf numFmtId="0" fontId="12" fillId="0" borderId="1" xfId="5" applyFont="1" applyBorder="1"/>
    <xf numFmtId="1" fontId="12" fillId="0" borderId="1" xfId="5" applyNumberFormat="1" applyFont="1" applyBorder="1"/>
    <xf numFmtId="3" fontId="4" fillId="5" borderId="0" xfId="0" applyNumberFormat="1" applyFont="1" applyFill="1"/>
    <xf numFmtId="0" fontId="3" fillId="0" borderId="1" xfId="7" applyFont="1" applyBorder="1" applyAlignment="1">
      <alignment horizontal="left"/>
    </xf>
    <xf numFmtId="0" fontId="19" fillId="0" borderId="1" xfId="7" applyFont="1" applyBorder="1" applyAlignment="1">
      <alignment horizontal="left"/>
    </xf>
    <xf numFmtId="0" fontId="5" fillId="0" borderId="2" xfId="7" applyFont="1" applyBorder="1" applyAlignment="1">
      <alignment horizontal="center"/>
    </xf>
    <xf numFmtId="0" fontId="6" fillId="0" borderId="2" xfId="7" applyFont="1" applyBorder="1" applyAlignment="1">
      <alignment horizontal="center" vertical="center" wrapText="1"/>
    </xf>
    <xf numFmtId="3" fontId="4" fillId="0" borderId="4" xfId="7" applyNumberFormat="1" applyFont="1" applyBorder="1"/>
    <xf numFmtId="3" fontId="4" fillId="0" borderId="4" xfId="7" applyNumberFormat="1" applyFont="1" applyBorder="1" applyAlignment="1">
      <alignment horizontal="center" vertical="center"/>
    </xf>
    <xf numFmtId="3" fontId="4" fillId="0" borderId="0" xfId="7" applyNumberFormat="1" applyFont="1"/>
    <xf numFmtId="3" fontId="4" fillId="0" borderId="0" xfId="7" applyNumberFormat="1" applyFont="1" applyAlignment="1">
      <alignment horizontal="center" vertical="center"/>
    </xf>
    <xf numFmtId="3" fontId="4" fillId="0" borderId="1" xfId="7" applyNumberFormat="1" applyFont="1" applyBorder="1"/>
    <xf numFmtId="3" fontId="4" fillId="0" borderId="1" xfId="7" applyNumberFormat="1" applyFont="1" applyBorder="1" applyAlignment="1">
      <alignment horizontal="center" vertical="center"/>
    </xf>
    <xf numFmtId="3" fontId="4" fillId="0" borderId="4"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3" fontId="4" fillId="0" borderId="4" xfId="0" applyNumberFormat="1" applyFont="1" applyBorder="1"/>
    <xf numFmtId="0" fontId="4" fillId="0" borderId="4" xfId="0" applyFont="1" applyBorder="1"/>
    <xf numFmtId="0" fontId="3" fillId="0" borderId="0" xfId="7" applyFont="1" applyAlignment="1">
      <alignment horizontal="left"/>
    </xf>
    <xf numFmtId="0" fontId="5" fillId="0" borderId="0" xfId="7" applyFont="1" applyAlignment="1">
      <alignment horizontal="left"/>
    </xf>
    <xf numFmtId="0" fontId="6" fillId="0" borderId="2" xfId="7" applyFont="1" applyBorder="1" applyAlignment="1">
      <alignment horizontal="center" vertical="center"/>
    </xf>
    <xf numFmtId="164" fontId="4" fillId="0" borderId="0" xfId="7" applyNumberFormat="1" applyFont="1" applyAlignment="1">
      <alignment horizontal="left"/>
    </xf>
    <xf numFmtId="3" fontId="4" fillId="0" borderId="0" xfId="7" applyNumberFormat="1" applyFont="1" applyAlignment="1">
      <alignment horizontal="right"/>
    </xf>
    <xf numFmtId="164" fontId="4" fillId="0" borderId="1" xfId="7" applyNumberFormat="1" applyFont="1" applyBorder="1" applyAlignment="1">
      <alignment horizontal="left"/>
    </xf>
    <xf numFmtId="3" fontId="4" fillId="0" borderId="1" xfId="7" applyNumberFormat="1" applyFont="1" applyBorder="1" applyAlignment="1">
      <alignment horizontal="right"/>
    </xf>
    <xf numFmtId="4" fontId="12" fillId="0" borderId="0" xfId="5" applyNumberFormat="1" applyFont="1"/>
    <xf numFmtId="0" fontId="5" fillId="0" borderId="1" xfId="5" applyFont="1" applyBorder="1"/>
    <xf numFmtId="0" fontId="18" fillId="0" borderId="0" xfId="5" applyFont="1" applyAlignment="1">
      <alignment horizontal="left" vertical="center" wrapText="1"/>
    </xf>
    <xf numFmtId="0" fontId="12" fillId="0" borderId="0" xfId="5" applyFont="1" applyAlignment="1">
      <alignment wrapText="1"/>
    </xf>
    <xf numFmtId="177" fontId="6" fillId="0" borderId="0" xfId="5" applyNumberFormat="1" applyFont="1" applyAlignment="1">
      <alignment horizontal="center"/>
    </xf>
    <xf numFmtId="3" fontId="18" fillId="0" borderId="0" xfId="5" applyNumberFormat="1" applyFont="1"/>
    <xf numFmtId="177" fontId="6" fillId="0" borderId="1" xfId="5" applyNumberFormat="1" applyFont="1" applyBorder="1" applyAlignment="1">
      <alignment horizontal="center"/>
    </xf>
    <xf numFmtId="3" fontId="18" fillId="0" borderId="1" xfId="5" applyNumberFormat="1" applyFont="1" applyBorder="1"/>
    <xf numFmtId="0" fontId="4" fillId="2" borderId="0" xfId="5" applyFont="1" applyFill="1"/>
    <xf numFmtId="0" fontId="12" fillId="0" borderId="0" xfId="5" applyFont="1" applyAlignment="1">
      <alignment horizontal="left" vertical="top" wrapText="1"/>
    </xf>
    <xf numFmtId="0" fontId="18" fillId="0" borderId="2" xfId="5" applyFont="1" applyBorder="1" applyAlignment="1">
      <alignment horizontal="left" vertical="center" wrapText="1"/>
    </xf>
    <xf numFmtId="164" fontId="12" fillId="0" borderId="0" xfId="5" applyNumberFormat="1" applyFont="1"/>
    <xf numFmtId="167" fontId="12" fillId="0" borderId="0" xfId="5" applyNumberFormat="1" applyFont="1"/>
    <xf numFmtId="0" fontId="12" fillId="2" borderId="0" xfId="5" applyFont="1" applyFill="1"/>
    <xf numFmtId="175" fontId="4" fillId="0" borderId="1" xfId="6" applyNumberFormat="1" applyFont="1" applyBorder="1"/>
    <xf numFmtId="0" fontId="12" fillId="0" borderId="2" xfId="5" applyFont="1" applyBorder="1"/>
    <xf numFmtId="0" fontId="12" fillId="0" borderId="2" xfId="5" applyFont="1" applyBorder="1" applyAlignment="1">
      <alignment horizontal="center" wrapText="1"/>
    </xf>
    <xf numFmtId="3" fontId="12" fillId="6" borderId="0" xfId="5" applyNumberFormat="1" applyFont="1" applyFill="1"/>
    <xf numFmtId="3" fontId="12" fillId="6" borderId="1" xfId="5" applyNumberFormat="1" applyFont="1" applyFill="1" applyBorder="1"/>
    <xf numFmtId="9" fontId="12" fillId="0" borderId="0" xfId="2" applyFont="1"/>
    <xf numFmtId="172" fontId="12" fillId="0" borderId="0" xfId="5" applyNumberFormat="1" applyFont="1"/>
    <xf numFmtId="0" fontId="3" fillId="0" borderId="1" xfId="5" applyFont="1" applyBorder="1" applyAlignment="1">
      <alignment vertical="center"/>
    </xf>
    <xf numFmtId="0" fontId="16" fillId="0" borderId="1" xfId="5" applyFont="1" applyBorder="1" applyAlignment="1">
      <alignment vertical="center"/>
    </xf>
    <xf numFmtId="0" fontId="16" fillId="0" borderId="0" xfId="5" applyFont="1" applyAlignment="1">
      <alignment vertical="center"/>
    </xf>
    <xf numFmtId="0" fontId="16" fillId="0" borderId="1" xfId="5" applyFont="1" applyBorder="1" applyAlignment="1">
      <alignment horizontal="center" vertical="center"/>
    </xf>
    <xf numFmtId="0" fontId="16" fillId="0" borderId="0" xfId="5" applyFont="1" applyAlignment="1">
      <alignment horizontal="center" vertical="center"/>
    </xf>
    <xf numFmtId="0" fontId="16" fillId="0" borderId="1" xfId="5" applyFont="1" applyBorder="1" applyAlignment="1">
      <alignment horizontal="center" vertical="center"/>
    </xf>
    <xf numFmtId="0" fontId="12" fillId="0" borderId="0" xfId="5" applyFont="1" applyAlignment="1">
      <alignment vertical="center"/>
    </xf>
    <xf numFmtId="0" fontId="5" fillId="0" borderId="2" xfId="5" applyFont="1" applyBorder="1" applyAlignment="1">
      <alignment horizontal="center" vertical="center"/>
    </xf>
    <xf numFmtId="0" fontId="6" fillId="0" borderId="2" xfId="5" applyFont="1" applyBorder="1" applyAlignment="1">
      <alignment horizontal="center" vertical="center" wrapText="1"/>
    </xf>
    <xf numFmtId="0" fontId="6" fillId="0" borderId="1" xfId="5" applyFont="1" applyBorder="1" applyAlignment="1">
      <alignment horizontal="center" vertical="center" wrapText="1"/>
    </xf>
    <xf numFmtId="164" fontId="4" fillId="0" borderId="4" xfId="5" applyNumberFormat="1" applyFont="1" applyBorder="1" applyAlignment="1">
      <alignment horizontal="left" vertical="center"/>
    </xf>
    <xf numFmtId="3" fontId="4" fillId="0" borderId="4" xfId="5" applyNumberFormat="1" applyFont="1" applyBorder="1" applyAlignment="1">
      <alignment vertical="center"/>
    </xf>
    <xf numFmtId="0" fontId="12" fillId="0" borderId="4" xfId="5" applyFont="1" applyBorder="1" applyAlignment="1">
      <alignment vertical="center"/>
    </xf>
    <xf numFmtId="166" fontId="12" fillId="0" borderId="4" xfId="5" applyNumberFormat="1" applyFont="1" applyBorder="1" applyAlignment="1">
      <alignment horizontal="center" vertical="center"/>
    </xf>
    <xf numFmtId="3" fontId="12" fillId="0" borderId="4" xfId="5" applyNumberFormat="1" applyFont="1" applyBorder="1" applyAlignment="1">
      <alignment horizontal="center" vertical="center"/>
    </xf>
    <xf numFmtId="3" fontId="12" fillId="0" borderId="4" xfId="5" applyNumberFormat="1" applyFont="1" applyBorder="1" applyAlignment="1">
      <alignment vertical="center"/>
    </xf>
    <xf numFmtId="164" fontId="4" fillId="0" borderId="0" xfId="5" applyNumberFormat="1" applyFont="1" applyAlignment="1">
      <alignment horizontal="left" vertical="center"/>
    </xf>
    <xf numFmtId="3" fontId="4" fillId="0" borderId="0" xfId="5" applyNumberFormat="1" applyFont="1" applyAlignment="1">
      <alignment vertical="center"/>
    </xf>
    <xf numFmtId="166" fontId="12" fillId="0" borderId="0" xfId="5" applyNumberFormat="1" applyFont="1" applyAlignment="1">
      <alignment horizontal="center" vertical="center"/>
    </xf>
    <xf numFmtId="3" fontId="12" fillId="0" borderId="0" xfId="5" applyNumberFormat="1" applyFont="1" applyAlignment="1">
      <alignment horizontal="center" vertical="center"/>
    </xf>
    <xf numFmtId="3" fontId="12" fillId="0" borderId="0" xfId="5" applyNumberFormat="1" applyFont="1" applyAlignment="1">
      <alignment vertical="center"/>
    </xf>
    <xf numFmtId="3" fontId="4" fillId="2" borderId="0" xfId="5" applyNumberFormat="1" applyFont="1" applyFill="1" applyAlignment="1">
      <alignment vertical="center"/>
    </xf>
    <xf numFmtId="3" fontId="6" fillId="2" borderId="0" xfId="5" applyNumberFormat="1" applyFont="1" applyFill="1" applyAlignment="1">
      <alignment vertical="center"/>
    </xf>
    <xf numFmtId="164" fontId="4" fillId="0" borderId="1" xfId="5" applyNumberFormat="1" applyFont="1" applyBorder="1" applyAlignment="1">
      <alignment horizontal="left" vertical="center"/>
    </xf>
    <xf numFmtId="3" fontId="4" fillId="0" borderId="1" xfId="5" applyNumberFormat="1" applyFont="1" applyBorder="1" applyAlignment="1">
      <alignment vertical="center"/>
    </xf>
    <xf numFmtId="0" fontId="12" fillId="2" borderId="1" xfId="5" applyFont="1" applyFill="1" applyBorder="1" applyAlignment="1">
      <alignment vertical="center"/>
    </xf>
    <xf numFmtId="0" fontId="12" fillId="0" borderId="1" xfId="5" applyFont="1" applyBorder="1" applyAlignment="1">
      <alignment vertical="center"/>
    </xf>
    <xf numFmtId="166" fontId="12" fillId="0" borderId="1" xfId="5" applyNumberFormat="1" applyFont="1" applyBorder="1" applyAlignment="1">
      <alignment horizontal="center" vertical="center"/>
    </xf>
    <xf numFmtId="3" fontId="12" fillId="0" borderId="1" xfId="5" applyNumberFormat="1" applyFont="1" applyBorder="1" applyAlignment="1">
      <alignment horizontal="center" vertical="center"/>
    </xf>
    <xf numFmtId="3" fontId="12" fillId="0" borderId="1" xfId="5" applyNumberFormat="1" applyFont="1" applyBorder="1" applyAlignment="1">
      <alignment vertical="center"/>
    </xf>
    <xf numFmtId="0" fontId="12" fillId="2" borderId="4" xfId="5" applyFont="1" applyFill="1" applyBorder="1" applyAlignment="1">
      <alignment vertical="center"/>
    </xf>
    <xf numFmtId="0" fontId="12" fillId="2" borderId="0" xfId="5" applyFont="1" applyFill="1" applyAlignment="1">
      <alignment vertical="center"/>
    </xf>
    <xf numFmtId="0" fontId="12" fillId="0" borderId="0" xfId="5" applyFont="1" applyAlignment="1">
      <alignment horizontal="center" vertical="center"/>
    </xf>
    <xf numFmtId="0" fontId="12" fillId="0" borderId="1" xfId="5" applyFont="1" applyBorder="1" applyAlignment="1">
      <alignment horizontal="center" vertical="center"/>
    </xf>
    <xf numFmtId="172" fontId="12" fillId="0" borderId="0" xfId="5" applyNumberFormat="1" applyFont="1" applyAlignment="1">
      <alignment vertical="center"/>
    </xf>
    <xf numFmtId="166" fontId="12" fillId="0" borderId="0" xfId="5" applyNumberFormat="1" applyFont="1" applyAlignment="1">
      <alignment vertical="center"/>
    </xf>
    <xf numFmtId="0" fontId="4" fillId="0" borderId="0" xfId="5" applyFont="1" applyAlignment="1">
      <alignment vertical="center"/>
    </xf>
    <xf numFmtId="0" fontId="4" fillId="0" borderId="1" xfId="5" applyFont="1" applyBorder="1" applyAlignment="1">
      <alignment vertical="center"/>
    </xf>
    <xf numFmtId="166" fontId="12" fillId="0" borderId="0" xfId="5" applyNumberFormat="1" applyFont="1" applyAlignment="1">
      <alignment horizontal="center" vertical="center"/>
    </xf>
    <xf numFmtId="166" fontId="12" fillId="0" borderId="1" xfId="5" applyNumberFormat="1" applyFont="1" applyBorder="1" applyAlignment="1">
      <alignment vertical="center"/>
    </xf>
    <xf numFmtId="178" fontId="12" fillId="0" borderId="0" xfId="5" applyNumberFormat="1" applyFont="1" applyAlignment="1">
      <alignment vertical="center"/>
    </xf>
    <xf numFmtId="0" fontId="4" fillId="0" borderId="0" xfId="5" applyFont="1"/>
    <xf numFmtId="0" fontId="3" fillId="0" borderId="1" xfId="5" applyFont="1" applyBorder="1" applyAlignment="1">
      <alignment horizontal="center" vertical="center"/>
    </xf>
    <xf numFmtId="0" fontId="5" fillId="0" borderId="1" xfId="5" applyFont="1" applyBorder="1" applyAlignment="1">
      <alignment horizontal="center" vertical="center"/>
    </xf>
    <xf numFmtId="0" fontId="6" fillId="0" borderId="1" xfId="8" applyFont="1" applyBorder="1" applyAlignment="1">
      <alignment horizontal="center" vertical="center" wrapText="1"/>
    </xf>
    <xf numFmtId="3" fontId="6" fillId="0" borderId="0" xfId="5" applyNumberFormat="1" applyFont="1" applyAlignment="1">
      <alignment vertical="center"/>
    </xf>
    <xf numFmtId="3" fontId="12" fillId="0" borderId="4" xfId="5" applyNumberFormat="1" applyFont="1" applyBorder="1" applyAlignment="1">
      <alignment horizontal="center" vertical="center"/>
    </xf>
    <xf numFmtId="3" fontId="12" fillId="0" borderId="0" xfId="5" applyNumberFormat="1" applyFont="1" applyAlignment="1">
      <alignment horizontal="center" vertical="center"/>
    </xf>
    <xf numFmtId="3" fontId="12" fillId="0" borderId="1" xfId="5" applyNumberFormat="1" applyFont="1" applyBorder="1" applyAlignment="1">
      <alignment horizontal="center" vertical="center"/>
    </xf>
    <xf numFmtId="3" fontId="7" fillId="0" borderId="4" xfId="5" applyNumberFormat="1" applyFont="1" applyBorder="1" applyAlignment="1">
      <alignment horizontal="center" vertical="center"/>
    </xf>
    <xf numFmtId="3" fontId="7" fillId="0" borderId="0" xfId="5" applyNumberFormat="1" applyFont="1" applyAlignment="1">
      <alignment horizontal="center" vertical="center"/>
    </xf>
    <xf numFmtId="3" fontId="12" fillId="0" borderId="0" xfId="8" applyNumberFormat="1" applyFont="1" applyAlignment="1">
      <alignment horizontal="center" vertical="center"/>
    </xf>
    <xf numFmtId="3" fontId="4" fillId="0" borderId="1" xfId="5" applyNumberFormat="1" applyFont="1" applyBorder="1" applyAlignment="1">
      <alignment horizontal="right" vertical="center"/>
    </xf>
    <xf numFmtId="3" fontId="7" fillId="0" borderId="1" xfId="5" applyNumberFormat="1" applyFont="1" applyBorder="1" applyAlignment="1">
      <alignment horizontal="center" vertical="center"/>
    </xf>
    <xf numFmtId="1" fontId="4" fillId="0" borderId="0" xfId="5" applyNumberFormat="1" applyFont="1" applyAlignment="1">
      <alignment vertical="center"/>
    </xf>
    <xf numFmtId="3" fontId="4" fillId="0" borderId="4" xfId="5" applyNumberFormat="1" applyFont="1" applyBorder="1" applyAlignment="1">
      <alignment horizontal="center" vertical="center"/>
    </xf>
    <xf numFmtId="3" fontId="4" fillId="0" borderId="0" xfId="5" applyNumberFormat="1" applyFont="1" applyAlignment="1">
      <alignment horizontal="center" vertical="center"/>
    </xf>
    <xf numFmtId="1" fontId="4" fillId="0" borderId="1" xfId="5" applyNumberFormat="1" applyFont="1" applyBorder="1" applyAlignment="1">
      <alignment vertical="center"/>
    </xf>
    <xf numFmtId="3" fontId="4" fillId="0" borderId="1" xfId="5" applyNumberFormat="1" applyFont="1" applyBorder="1" applyAlignment="1">
      <alignment horizontal="center" vertical="center"/>
    </xf>
    <xf numFmtId="3" fontId="4" fillId="0" borderId="4" xfId="8" applyNumberFormat="1" applyFont="1" applyBorder="1" applyAlignment="1">
      <alignment horizontal="right" vertical="center"/>
    </xf>
    <xf numFmtId="3" fontId="4" fillId="0" borderId="0" xfId="8" applyNumberFormat="1" applyFont="1" applyAlignment="1">
      <alignment horizontal="right" vertical="center"/>
    </xf>
    <xf numFmtId="3" fontId="4" fillId="0" borderId="1" xfId="8" applyNumberFormat="1" applyFont="1" applyBorder="1" applyAlignment="1">
      <alignment horizontal="right" vertical="center"/>
    </xf>
    <xf numFmtId="3" fontId="4" fillId="3" borderId="0" xfId="5" applyNumberFormat="1" applyFont="1" applyFill="1" applyAlignment="1">
      <alignment vertical="center"/>
    </xf>
    <xf numFmtId="3" fontId="4" fillId="3" borderId="0" xfId="8" applyNumberFormat="1" applyFont="1" applyFill="1" applyAlignment="1">
      <alignment horizontal="right" vertical="center"/>
    </xf>
    <xf numFmtId="3" fontId="4" fillId="3" borderId="1" xfId="8" applyNumberFormat="1" applyFont="1" applyFill="1" applyBorder="1" applyAlignment="1">
      <alignment horizontal="right" vertical="center"/>
    </xf>
    <xf numFmtId="3" fontId="4" fillId="0" borderId="0" xfId="5" applyNumberFormat="1" applyFont="1" applyAlignment="1">
      <alignment horizontal="center" vertical="center"/>
    </xf>
    <xf numFmtId="0" fontId="7" fillId="0" borderId="0" xfId="5" applyFont="1" applyAlignment="1">
      <alignment vertical="center"/>
    </xf>
    <xf numFmtId="0" fontId="5" fillId="0" borderId="2" xfId="5" applyFont="1" applyBorder="1" applyAlignment="1">
      <alignment horizontal="center"/>
    </xf>
    <xf numFmtId="164" fontId="4" fillId="0" borderId="0" xfId="5" applyNumberFormat="1" applyFont="1" applyAlignment="1">
      <alignment horizontal="left"/>
    </xf>
    <xf numFmtId="3" fontId="6" fillId="0" borderId="0" xfId="5" applyNumberFormat="1" applyFont="1" applyAlignment="1">
      <alignment horizontal="center" vertical="center" wrapText="1"/>
    </xf>
    <xf numFmtId="3" fontId="4" fillId="0" borderId="0" xfId="5" applyNumberFormat="1" applyFont="1"/>
    <xf numFmtId="0" fontId="6" fillId="0" borderId="0" xfId="5" applyFont="1" applyAlignment="1">
      <alignment horizontal="center" vertical="center" wrapText="1"/>
    </xf>
    <xf numFmtId="164" fontId="4" fillId="0" borderId="1" xfId="5" applyNumberFormat="1" applyFont="1" applyBorder="1" applyAlignment="1">
      <alignment horizontal="left"/>
    </xf>
    <xf numFmtId="3" fontId="6" fillId="0" borderId="1" xfId="5" applyNumberFormat="1" applyFont="1" applyBorder="1" applyAlignment="1">
      <alignment horizontal="center" vertical="center" wrapText="1"/>
    </xf>
    <xf numFmtId="3" fontId="4" fillId="0" borderId="1" xfId="5" applyNumberFormat="1" applyFont="1" applyBorder="1"/>
    <xf numFmtId="1" fontId="4" fillId="0" borderId="0" xfId="5" applyNumberFormat="1" applyFont="1"/>
    <xf numFmtId="3" fontId="6" fillId="0" borderId="0" xfId="5" applyNumberFormat="1" applyFont="1"/>
    <xf numFmtId="3" fontId="6" fillId="0" borderId="1" xfId="5" applyNumberFormat="1" applyFont="1" applyBorder="1"/>
    <xf numFmtId="1" fontId="4" fillId="0" borderId="1" xfId="5" applyNumberFormat="1" applyFont="1" applyBorder="1"/>
    <xf numFmtId="165" fontId="4" fillId="0" borderId="0" xfId="5" applyNumberFormat="1" applyFont="1"/>
    <xf numFmtId="179" fontId="4" fillId="0" borderId="0" xfId="5" applyNumberFormat="1" applyFont="1"/>
  </cellXfs>
  <cellStyles count="9">
    <cellStyle name="Čiarka" xfId="1" builtinId="3"/>
    <cellStyle name="Čiarka 2" xfId="6" xr:uid="{BFCD2800-54C7-48DF-B6F7-1EF67564CF60}"/>
    <cellStyle name="Normálna" xfId="0" builtinId="0"/>
    <cellStyle name="Normálna 13" xfId="4" xr:uid="{493637E3-B26E-478A-A5A4-2D098BC5CF1B}"/>
    <cellStyle name="Normálna 2" xfId="5" xr:uid="{ACF5E1E7-3F12-4A3C-B597-15C78B48F772}"/>
    <cellStyle name="Normálna 2 9" xfId="8" xr:uid="{982F7514-AD09-4CEE-8676-FB5BEEF674EE}"/>
    <cellStyle name="Normálna 5" xfId="3" xr:uid="{4FED2C61-5820-4DA9-868F-08AD48D30E3C}"/>
    <cellStyle name="normálne_Tabulky_dane pre notifikaciu_2007_20090121" xfId="7" xr:uid="{CD41D7DB-09ED-4ADE-8158-C49E883B6D8D}"/>
    <cellStyle name="Percentá"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Motív balíka Office">
  <a:themeElements>
    <a:clrScheme name="IFP motiv">
      <a:dk1>
        <a:srgbClr val="686767"/>
      </a:dk1>
      <a:lt1>
        <a:srgbClr val="FFFFFF"/>
      </a:lt1>
      <a:dk2>
        <a:srgbClr val="868585"/>
      </a:dk2>
      <a:lt2>
        <a:srgbClr val="FFFFFF"/>
      </a:lt2>
      <a:accent1>
        <a:srgbClr val="2EAAE1"/>
      </a:accent1>
      <a:accent2>
        <a:srgbClr val="131D2B"/>
      </a:accent2>
      <a:accent3>
        <a:srgbClr val="1AA380"/>
      </a:accent3>
      <a:accent4>
        <a:srgbClr val="F2CA6D"/>
      </a:accent4>
      <a:accent5>
        <a:srgbClr val="E85477"/>
      </a:accent5>
      <a:accent6>
        <a:srgbClr val="7D5708"/>
      </a:accent6>
      <a:hlink>
        <a:srgbClr val="65358E"/>
      </a:hlink>
      <a:folHlink>
        <a:srgbClr val="86858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025A7-6C3E-47BA-804E-5A3B7AC1A715}">
  <sheetPr codeName="Hárok3"/>
  <dimension ref="A1:P380"/>
  <sheetViews>
    <sheetView showGridLines="0" tabSelected="1" zoomScaleNormal="100" workbookViewId="0">
      <pane xSplit="1" ySplit="2" topLeftCell="B339" activePane="bottomRight" state="frozen"/>
      <selection activeCell="D100" activeCellId="1" sqref="B80 D100"/>
      <selection pane="topRight" activeCell="D100" activeCellId="1" sqref="B80 D100"/>
      <selection pane="bottomLeft" activeCell="D100" activeCellId="1" sqref="B80 D100"/>
      <selection pane="bottomRight" sqref="A1:H1"/>
    </sheetView>
  </sheetViews>
  <sheetFormatPr defaultColWidth="11.19921875" defaultRowHeight="13.4" customHeight="1" x14ac:dyDescent="0.3"/>
  <cols>
    <col min="1" max="1" width="30.296875" style="2" customWidth="1"/>
    <col min="2" max="2" width="22.796875" style="2" customWidth="1"/>
    <col min="3" max="4" width="11.19921875" style="2"/>
    <col min="5" max="5" width="11.796875" style="2" customWidth="1"/>
    <col min="6" max="7" width="11.19921875" style="2"/>
    <col min="8" max="8" width="13.296875" style="2" customWidth="1"/>
    <col min="9" max="9" width="12.69921875" style="2" bestFit="1" customWidth="1"/>
    <col min="10" max="10" width="11.19921875" style="2"/>
    <col min="11" max="11" width="11.796875" style="2" customWidth="1"/>
    <col min="12" max="12" width="15.19921875" style="2" customWidth="1"/>
    <col min="13" max="16384" width="11.19921875" style="2"/>
  </cols>
  <sheetData>
    <row r="1" spans="1:13" ht="16.5" customHeight="1" x14ac:dyDescent="0.3">
      <c r="A1" s="1" t="s">
        <v>35</v>
      </c>
      <c r="B1" s="1"/>
      <c r="C1" s="1"/>
      <c r="D1" s="1"/>
      <c r="E1" s="1"/>
      <c r="F1" s="1"/>
      <c r="G1" s="1"/>
      <c r="H1" s="1"/>
    </row>
    <row r="2" spans="1:13" ht="30" customHeight="1" x14ac:dyDescent="0.3">
      <c r="A2" s="3"/>
      <c r="B2" s="4" t="s">
        <v>36</v>
      </c>
      <c r="C2" s="4" t="s">
        <v>37</v>
      </c>
      <c r="D2" s="4" t="s">
        <v>38</v>
      </c>
      <c r="E2" s="4" t="s">
        <v>39</v>
      </c>
      <c r="F2" s="4" t="s">
        <v>40</v>
      </c>
      <c r="G2" s="4" t="s">
        <v>41</v>
      </c>
      <c r="H2" s="4" t="s">
        <v>42</v>
      </c>
      <c r="I2" s="5"/>
      <c r="K2" s="6" t="s">
        <v>43</v>
      </c>
      <c r="L2" s="6" t="s">
        <v>44</v>
      </c>
      <c r="M2" s="6" t="s">
        <v>45</v>
      </c>
    </row>
    <row r="3" spans="1:13" ht="16.5" customHeight="1" x14ac:dyDescent="0.3">
      <c r="A3" s="7" t="s">
        <v>46</v>
      </c>
      <c r="B3" s="8">
        <v>47294.426243112262</v>
      </c>
      <c r="C3" s="8">
        <v>0</v>
      </c>
      <c r="D3" s="8">
        <v>0</v>
      </c>
      <c r="E3" s="8"/>
      <c r="F3" s="8"/>
      <c r="G3" s="5">
        <f t="shared" ref="G3:G66" si="0">B4+C3</f>
        <v>33916.333499302928</v>
      </c>
      <c r="H3" s="5"/>
      <c r="I3" s="5"/>
    </row>
    <row r="4" spans="1:13" ht="13.4" customHeight="1" x14ac:dyDescent="0.3">
      <c r="A4" s="7" t="s">
        <v>47</v>
      </c>
      <c r="B4" s="8">
        <v>33916.333499302928</v>
      </c>
      <c r="C4" s="8">
        <v>0</v>
      </c>
      <c r="D4" s="8">
        <v>0</v>
      </c>
      <c r="E4" s="8"/>
      <c r="F4" s="8"/>
      <c r="G4" s="5">
        <f t="shared" si="0"/>
        <v>29118.686782181503</v>
      </c>
      <c r="H4" s="5"/>
      <c r="I4" s="5"/>
    </row>
    <row r="5" spans="1:13" ht="13.4" customHeight="1" x14ac:dyDescent="0.3">
      <c r="A5" s="7" t="s">
        <v>48</v>
      </c>
      <c r="B5" s="8">
        <v>29118.686782181503</v>
      </c>
      <c r="C5" s="8">
        <v>0</v>
      </c>
      <c r="D5" s="8">
        <v>0</v>
      </c>
      <c r="E5" s="8"/>
      <c r="F5" s="8"/>
      <c r="G5" s="5">
        <f t="shared" si="0"/>
        <v>27629.102901148508</v>
      </c>
      <c r="H5" s="5"/>
      <c r="I5" s="5"/>
    </row>
    <row r="6" spans="1:13" ht="13.4" customHeight="1" x14ac:dyDescent="0.3">
      <c r="A6" s="7" t="s">
        <v>49</v>
      </c>
      <c r="B6" s="8">
        <v>27629.102901148508</v>
      </c>
      <c r="C6" s="8">
        <v>0</v>
      </c>
      <c r="D6" s="8">
        <v>0</v>
      </c>
      <c r="E6" s="8"/>
      <c r="F6" s="8"/>
      <c r="G6" s="5">
        <f t="shared" si="0"/>
        <v>39068.48745269866</v>
      </c>
      <c r="H6" s="5"/>
      <c r="I6" s="5"/>
    </row>
    <row r="7" spans="1:13" ht="13.4" customHeight="1" x14ac:dyDescent="0.3">
      <c r="A7" s="7" t="s">
        <v>50</v>
      </c>
      <c r="B7" s="8">
        <v>39068.48745269866</v>
      </c>
      <c r="C7" s="8">
        <v>0</v>
      </c>
      <c r="D7" s="8">
        <v>0</v>
      </c>
      <c r="E7" s="8"/>
      <c r="F7" s="8"/>
      <c r="G7" s="5">
        <f t="shared" si="0"/>
        <v>44407.180010622054</v>
      </c>
      <c r="H7" s="5"/>
      <c r="I7" s="5"/>
    </row>
    <row r="8" spans="1:13" ht="13.4" customHeight="1" x14ac:dyDescent="0.3">
      <c r="A8" s="7" t="s">
        <v>51</v>
      </c>
      <c r="B8" s="8">
        <v>44407.180010622054</v>
      </c>
      <c r="C8" s="8">
        <v>0</v>
      </c>
      <c r="D8" s="8">
        <v>0</v>
      </c>
      <c r="E8" s="8"/>
      <c r="F8" s="8"/>
      <c r="G8" s="5">
        <f t="shared" si="0"/>
        <v>45373.155546703842</v>
      </c>
      <c r="H8" s="5"/>
      <c r="I8" s="5"/>
    </row>
    <row r="9" spans="1:13" ht="13.4" customHeight="1" x14ac:dyDescent="0.3">
      <c r="A9" s="7" t="s">
        <v>52</v>
      </c>
      <c r="B9" s="8">
        <v>45373.155546703842</v>
      </c>
      <c r="C9" s="8">
        <v>0</v>
      </c>
      <c r="D9" s="8">
        <v>0</v>
      </c>
      <c r="E9" s="8"/>
      <c r="F9" s="8"/>
      <c r="G9" s="5">
        <f t="shared" si="0"/>
        <v>44989.514704906054</v>
      </c>
      <c r="H9" s="5"/>
      <c r="I9" s="5"/>
    </row>
    <row r="10" spans="1:13" ht="13.4" customHeight="1" x14ac:dyDescent="0.3">
      <c r="A10" s="7" t="s">
        <v>53</v>
      </c>
      <c r="B10" s="8">
        <v>44989.514704906054</v>
      </c>
      <c r="C10" s="8">
        <v>0</v>
      </c>
      <c r="D10" s="8">
        <v>0</v>
      </c>
      <c r="E10" s="8"/>
      <c r="F10" s="8"/>
      <c r="G10" s="5">
        <f t="shared" si="0"/>
        <v>46063.82855340901</v>
      </c>
      <c r="H10" s="5"/>
      <c r="I10" s="5"/>
    </row>
    <row r="11" spans="1:13" ht="13.4" customHeight="1" x14ac:dyDescent="0.3">
      <c r="A11" s="7" t="s">
        <v>54</v>
      </c>
      <c r="B11" s="8">
        <v>46063.82855340901</v>
      </c>
      <c r="C11" s="8">
        <v>0</v>
      </c>
      <c r="D11" s="8">
        <v>0</v>
      </c>
      <c r="E11" s="8"/>
      <c r="F11" s="8"/>
      <c r="G11" s="5">
        <f t="shared" si="0"/>
        <v>47666.47659828719</v>
      </c>
      <c r="H11" s="5"/>
      <c r="I11" s="5"/>
    </row>
    <row r="12" spans="1:13" ht="13.4" customHeight="1" x14ac:dyDescent="0.3">
      <c r="A12" s="7" t="s">
        <v>55</v>
      </c>
      <c r="B12" s="8">
        <v>47666.47659828719</v>
      </c>
      <c r="C12" s="8">
        <v>0</v>
      </c>
      <c r="D12" s="8">
        <v>0</v>
      </c>
      <c r="E12" s="8"/>
      <c r="F12" s="8"/>
      <c r="G12" s="5">
        <f t="shared" si="0"/>
        <v>49981.571034986388</v>
      </c>
      <c r="H12" s="5"/>
      <c r="I12" s="5"/>
    </row>
    <row r="13" spans="1:13" ht="13.4" customHeight="1" x14ac:dyDescent="0.3">
      <c r="A13" s="7" t="s">
        <v>56</v>
      </c>
      <c r="B13" s="8">
        <v>49981.571034986388</v>
      </c>
      <c r="C13" s="8">
        <v>0</v>
      </c>
      <c r="D13" s="8">
        <v>0</v>
      </c>
      <c r="E13" s="8"/>
      <c r="F13" s="8"/>
      <c r="G13" s="5">
        <f t="shared" si="0"/>
        <v>65726.472648210838</v>
      </c>
      <c r="H13" s="5"/>
      <c r="I13" s="5"/>
    </row>
    <row r="14" spans="1:13" ht="13.4" customHeight="1" x14ac:dyDescent="0.3">
      <c r="A14" s="7" t="s">
        <v>57</v>
      </c>
      <c r="B14" s="8">
        <v>65726.472648210838</v>
      </c>
      <c r="C14" s="8">
        <v>22457.146650733583</v>
      </c>
      <c r="D14" s="8">
        <v>66.387837748124539</v>
      </c>
      <c r="E14" s="8"/>
      <c r="F14" s="8">
        <f>SUM(B3:C14)</f>
        <v>543692.38262630277</v>
      </c>
      <c r="G14" s="5">
        <f t="shared" si="0"/>
        <v>85939.396137555595</v>
      </c>
      <c r="H14" s="5">
        <f>SUM(G3:G14)</f>
        <v>559880.20587001252</v>
      </c>
      <c r="I14" s="5"/>
    </row>
    <row r="15" spans="1:13" ht="13.4" customHeight="1" x14ac:dyDescent="0.3">
      <c r="A15" s="7" t="s">
        <v>58</v>
      </c>
      <c r="B15" s="8">
        <v>63482.249486822016</v>
      </c>
      <c r="C15" s="8">
        <v>0</v>
      </c>
      <c r="D15" s="8">
        <v>0</v>
      </c>
      <c r="E15" s="8"/>
      <c r="F15" s="8"/>
      <c r="G15" s="5">
        <f t="shared" si="0"/>
        <v>45166.697157604729</v>
      </c>
      <c r="H15" s="5"/>
      <c r="I15" s="5"/>
    </row>
    <row r="16" spans="1:13" ht="13.4" customHeight="1" x14ac:dyDescent="0.3">
      <c r="A16" s="7" t="s">
        <v>59</v>
      </c>
      <c r="B16" s="8">
        <v>45166.697157604729</v>
      </c>
      <c r="C16" s="8">
        <v>0</v>
      </c>
      <c r="D16" s="8">
        <v>0</v>
      </c>
      <c r="E16" s="8"/>
      <c r="F16" s="8"/>
      <c r="G16" s="5">
        <f t="shared" si="0"/>
        <v>37905.866444599342</v>
      </c>
      <c r="H16" s="5"/>
      <c r="I16" s="5"/>
    </row>
    <row r="17" spans="1:9" ht="13.4" customHeight="1" x14ac:dyDescent="0.3">
      <c r="A17" s="7" t="s">
        <v>60</v>
      </c>
      <c r="B17" s="8">
        <v>37905.866444599342</v>
      </c>
      <c r="C17" s="8">
        <v>0</v>
      </c>
      <c r="D17" s="8">
        <v>0</v>
      </c>
      <c r="E17" s="8"/>
      <c r="F17" s="8"/>
      <c r="G17" s="5">
        <f t="shared" si="0"/>
        <v>38865.812653521869</v>
      </c>
      <c r="H17" s="5"/>
      <c r="I17" s="5"/>
    </row>
    <row r="18" spans="1:9" ht="13.4" customHeight="1" x14ac:dyDescent="0.3">
      <c r="A18" s="7" t="s">
        <v>61</v>
      </c>
      <c r="B18" s="8">
        <v>38865.812653521869</v>
      </c>
      <c r="C18" s="8">
        <v>0</v>
      </c>
      <c r="D18" s="8">
        <v>0</v>
      </c>
      <c r="E18" s="8"/>
      <c r="F18" s="8"/>
      <c r="G18" s="5">
        <f t="shared" si="0"/>
        <v>52038.823734979756</v>
      </c>
      <c r="H18" s="5"/>
      <c r="I18" s="5"/>
    </row>
    <row r="19" spans="1:9" ht="13.4" customHeight="1" x14ac:dyDescent="0.3">
      <c r="A19" s="7" t="s">
        <v>62</v>
      </c>
      <c r="B19" s="8">
        <v>52038.823734979756</v>
      </c>
      <c r="C19" s="8">
        <v>0</v>
      </c>
      <c r="D19" s="8">
        <v>0</v>
      </c>
      <c r="E19" s="8"/>
      <c r="F19" s="8"/>
      <c r="G19" s="5">
        <f t="shared" si="0"/>
        <v>54212.954866560453</v>
      </c>
      <c r="H19" s="5"/>
      <c r="I19" s="5"/>
    </row>
    <row r="20" spans="1:9" ht="13.4" customHeight="1" x14ac:dyDescent="0.3">
      <c r="A20" s="7" t="s">
        <v>63</v>
      </c>
      <c r="B20" s="8">
        <v>54212.954866560453</v>
      </c>
      <c r="C20" s="8">
        <v>0</v>
      </c>
      <c r="D20" s="8">
        <v>0</v>
      </c>
      <c r="E20" s="8"/>
      <c r="F20" s="8"/>
      <c r="G20" s="5">
        <f t="shared" si="0"/>
        <v>60380.092713602869</v>
      </c>
      <c r="H20" s="5"/>
      <c r="I20" s="5"/>
    </row>
    <row r="21" spans="1:9" ht="13.4" customHeight="1" x14ac:dyDescent="0.3">
      <c r="A21" s="7" t="s">
        <v>64</v>
      </c>
      <c r="B21" s="8">
        <v>60380.092713602869</v>
      </c>
      <c r="C21" s="8">
        <v>0</v>
      </c>
      <c r="D21" s="8">
        <v>0</v>
      </c>
      <c r="E21" s="8"/>
      <c r="F21" s="8"/>
      <c r="G21" s="5">
        <f t="shared" si="0"/>
        <v>58763.114893115526</v>
      </c>
      <c r="H21" s="5"/>
      <c r="I21" s="5"/>
    </row>
    <row r="22" spans="1:9" ht="13.4" customHeight="1" x14ac:dyDescent="0.3">
      <c r="A22" s="7" t="s">
        <v>65</v>
      </c>
      <c r="B22" s="8">
        <v>58763.114893115526</v>
      </c>
      <c r="C22" s="8">
        <v>0</v>
      </c>
      <c r="D22" s="8">
        <v>0</v>
      </c>
      <c r="E22" s="8"/>
      <c r="F22" s="8"/>
      <c r="G22" s="5">
        <f t="shared" si="0"/>
        <v>57499.579064263475</v>
      </c>
      <c r="H22" s="5"/>
      <c r="I22" s="5"/>
    </row>
    <row r="23" spans="1:9" ht="13.4" customHeight="1" x14ac:dyDescent="0.3">
      <c r="A23" s="7" t="s">
        <v>66</v>
      </c>
      <c r="B23" s="8">
        <v>57499.579064263475</v>
      </c>
      <c r="C23" s="8">
        <v>0</v>
      </c>
      <c r="D23" s="8">
        <v>0</v>
      </c>
      <c r="E23" s="8"/>
      <c r="F23" s="8"/>
      <c r="G23" s="5">
        <f t="shared" si="0"/>
        <v>58767.66456217222</v>
      </c>
      <c r="H23" s="5"/>
      <c r="I23" s="5"/>
    </row>
    <row r="24" spans="1:9" ht="13.4" customHeight="1" x14ac:dyDescent="0.3">
      <c r="A24" s="7" t="s">
        <v>67</v>
      </c>
      <c r="B24" s="8">
        <v>58767.66456217222</v>
      </c>
      <c r="C24" s="8">
        <v>0</v>
      </c>
      <c r="D24" s="8">
        <v>0</v>
      </c>
      <c r="E24" s="8"/>
      <c r="F24" s="8"/>
      <c r="G24" s="5">
        <f t="shared" si="0"/>
        <v>64148.974847971804</v>
      </c>
      <c r="H24" s="5"/>
      <c r="I24" s="5"/>
    </row>
    <row r="25" spans="1:9" ht="13.4" customHeight="1" x14ac:dyDescent="0.3">
      <c r="A25" s="7" t="s">
        <v>68</v>
      </c>
      <c r="B25" s="8">
        <v>64148.974847971804</v>
      </c>
      <c r="C25" s="8">
        <v>0</v>
      </c>
      <c r="D25" s="8">
        <v>0</v>
      </c>
      <c r="E25" s="8"/>
      <c r="F25" s="8"/>
      <c r="G25" s="5">
        <f t="shared" si="0"/>
        <v>83288.930195844121</v>
      </c>
      <c r="H25" s="5"/>
      <c r="I25" s="5"/>
    </row>
    <row r="26" spans="1:9" ht="13.4" customHeight="1" x14ac:dyDescent="0.3">
      <c r="A26" s="7" t="s">
        <v>69</v>
      </c>
      <c r="B26" s="8">
        <v>83288.930195844121</v>
      </c>
      <c r="C26" s="8">
        <v>0</v>
      </c>
      <c r="D26" s="8">
        <v>132.77567549624908</v>
      </c>
      <c r="E26" s="8"/>
      <c r="F26" s="8">
        <f>SUM(B15:C26)</f>
        <v>674520.76062105829</v>
      </c>
      <c r="G26" s="5">
        <f t="shared" si="0"/>
        <v>82978.690790015258</v>
      </c>
      <c r="H26" s="5">
        <f>SUM(G15:G26)</f>
        <v>694017.20192425151</v>
      </c>
      <c r="I26" s="5"/>
    </row>
    <row r="27" spans="1:9" ht="16.5" customHeight="1" x14ac:dyDescent="0.3">
      <c r="A27" s="7" t="s">
        <v>70</v>
      </c>
      <c r="B27" s="8">
        <v>82978.690790015258</v>
      </c>
      <c r="C27" s="8">
        <v>320.61631613888335</v>
      </c>
      <c r="D27" s="8">
        <v>414.51118469096451</v>
      </c>
      <c r="E27" s="8"/>
      <c r="F27" s="8"/>
      <c r="G27" s="5">
        <f t="shared" si="0"/>
        <v>58804.046278297814</v>
      </c>
      <c r="H27" s="5"/>
      <c r="I27" s="5"/>
    </row>
    <row r="28" spans="1:9" ht="13.4" customHeight="1" x14ac:dyDescent="0.3">
      <c r="A28" s="7" t="s">
        <v>71</v>
      </c>
      <c r="B28" s="8">
        <v>58483.429962158931</v>
      </c>
      <c r="C28" s="8">
        <v>271.64506705171601</v>
      </c>
      <c r="D28" s="8">
        <v>-172.43836055234675</v>
      </c>
      <c r="E28" s="8"/>
      <c r="F28" s="8"/>
      <c r="G28" s="5">
        <f t="shared" si="0"/>
        <v>49432.015210449455</v>
      </c>
      <c r="H28" s="5"/>
      <c r="I28" s="5"/>
    </row>
    <row r="29" spans="1:9" ht="13.4" customHeight="1" x14ac:dyDescent="0.3">
      <c r="A29" s="7" t="s">
        <v>72</v>
      </c>
      <c r="B29" s="8">
        <v>49160.37014339774</v>
      </c>
      <c r="C29" s="8">
        <v>620.43447055699392</v>
      </c>
      <c r="D29" s="8">
        <v>-61.996058554072924</v>
      </c>
      <c r="E29" s="8"/>
      <c r="F29" s="8"/>
      <c r="G29" s="5">
        <f t="shared" si="0"/>
        <v>55040.969110071041</v>
      </c>
      <c r="H29" s="5"/>
      <c r="I29" s="5"/>
    </row>
    <row r="30" spans="1:9" ht="13.4" customHeight="1" x14ac:dyDescent="0.3">
      <c r="A30" s="7" t="s">
        <v>73</v>
      </c>
      <c r="B30" s="8">
        <v>54420.534639514044</v>
      </c>
      <c r="C30" s="8">
        <v>702.17775343557059</v>
      </c>
      <c r="D30" s="8">
        <v>268.73238564694952</v>
      </c>
      <c r="E30" s="8"/>
      <c r="F30" s="8"/>
      <c r="G30" s="5">
        <f t="shared" si="0"/>
        <v>63133.064510389668</v>
      </c>
      <c r="H30" s="5"/>
      <c r="I30" s="5"/>
    </row>
    <row r="31" spans="1:9" ht="13.4" customHeight="1" x14ac:dyDescent="0.3">
      <c r="A31" s="7" t="s">
        <v>74</v>
      </c>
      <c r="B31" s="8">
        <v>62430.886756954096</v>
      </c>
      <c r="C31" s="8">
        <v>920.50545176923606</v>
      </c>
      <c r="D31" s="8">
        <v>-41.981746664011133</v>
      </c>
      <c r="E31" s="8"/>
      <c r="F31" s="8"/>
      <c r="G31" s="5">
        <f t="shared" si="0"/>
        <v>70444.385592179504</v>
      </c>
      <c r="H31" s="5"/>
      <c r="I31" s="5"/>
    </row>
    <row r="32" spans="1:9" ht="13.4" customHeight="1" x14ac:dyDescent="0.3">
      <c r="A32" s="7" t="s">
        <v>75</v>
      </c>
      <c r="B32" s="8">
        <v>69523.880140410271</v>
      </c>
      <c r="C32" s="8">
        <v>815.99169986058564</v>
      </c>
      <c r="D32" s="8">
        <v>7.0399322844054995</v>
      </c>
      <c r="E32" s="8"/>
      <c r="F32" s="8"/>
      <c r="G32" s="5">
        <f t="shared" si="0"/>
        <v>77548.875720308046</v>
      </c>
      <c r="H32" s="5"/>
      <c r="I32" s="5"/>
    </row>
    <row r="33" spans="1:9" ht="13.4" customHeight="1" x14ac:dyDescent="0.3">
      <c r="A33" s="7" t="s">
        <v>76</v>
      </c>
      <c r="B33" s="8">
        <v>76732.884020447455</v>
      </c>
      <c r="C33" s="8">
        <v>873.07275376750943</v>
      </c>
      <c r="D33" s="8">
        <v>53.044376950142642</v>
      </c>
      <c r="E33" s="8"/>
      <c r="F33" s="8"/>
      <c r="G33" s="5">
        <f t="shared" si="0"/>
        <v>71260.750595498903</v>
      </c>
      <c r="H33" s="5"/>
      <c r="I33" s="5"/>
    </row>
    <row r="34" spans="1:9" ht="13.4" customHeight="1" x14ac:dyDescent="0.3">
      <c r="A34" s="7" t="s">
        <v>77</v>
      </c>
      <c r="B34" s="8">
        <v>70387.677841731391</v>
      </c>
      <c r="C34" s="8">
        <v>1148.3954421429992</v>
      </c>
      <c r="D34" s="8">
        <v>-4.4476648078071923</v>
      </c>
      <c r="E34" s="8"/>
      <c r="F34" s="8"/>
      <c r="G34" s="5">
        <f t="shared" si="0"/>
        <v>67822.842451371034</v>
      </c>
      <c r="H34" s="5"/>
      <c r="I34" s="5"/>
    </row>
    <row r="35" spans="1:9" ht="13.4" customHeight="1" x14ac:dyDescent="0.3">
      <c r="A35" s="7" t="s">
        <v>78</v>
      </c>
      <c r="B35" s="8">
        <v>66674.447009228039</v>
      </c>
      <c r="C35" s="8">
        <v>680.65172010887625</v>
      </c>
      <c r="D35" s="8">
        <v>101.19640343889</v>
      </c>
      <c r="E35" s="8"/>
      <c r="F35" s="8"/>
      <c r="G35" s="5">
        <f t="shared" si="0"/>
        <v>75332.696926574979</v>
      </c>
      <c r="H35" s="5"/>
      <c r="I35" s="5"/>
    </row>
    <row r="36" spans="1:9" ht="13.4" customHeight="1" x14ac:dyDescent="0.3">
      <c r="A36" s="7" t="s">
        <v>79</v>
      </c>
      <c r="B36" s="8">
        <v>74652.045206466108</v>
      </c>
      <c r="C36" s="8">
        <v>976.16810894244225</v>
      </c>
      <c r="D36" s="8">
        <v>-17.021445595166938</v>
      </c>
      <c r="E36" s="8"/>
      <c r="F36" s="8"/>
      <c r="G36" s="5">
        <f t="shared" si="0"/>
        <v>76955.360300072949</v>
      </c>
      <c r="H36" s="5"/>
      <c r="I36" s="5"/>
    </row>
    <row r="37" spans="1:9" ht="13.4" customHeight="1" x14ac:dyDescent="0.3">
      <c r="A37" s="7" t="s">
        <v>80</v>
      </c>
      <c r="B37" s="8">
        <v>75979.192191130511</v>
      </c>
      <c r="C37" s="8">
        <v>2204.4423730332587</v>
      </c>
      <c r="D37" s="8">
        <v>-23.208047865630995</v>
      </c>
      <c r="E37" s="8"/>
      <c r="F37" s="8"/>
      <c r="G37" s="5">
        <f t="shared" si="0"/>
        <v>100105.74793035917</v>
      </c>
      <c r="H37" s="5"/>
      <c r="I37" s="5"/>
    </row>
    <row r="38" spans="1:9" ht="13.4" customHeight="1" x14ac:dyDescent="0.3">
      <c r="A38" s="7" t="s">
        <v>81</v>
      </c>
      <c r="B38" s="8">
        <v>97901.305557325904</v>
      </c>
      <c r="C38" s="8">
        <v>1681.8309364004529</v>
      </c>
      <c r="D38" s="8">
        <v>-363.46482672774351</v>
      </c>
      <c r="E38" s="8"/>
      <c r="F38" s="8">
        <f>SUM(B27:C38)</f>
        <v>850541.27635198832</v>
      </c>
      <c r="G38" s="5">
        <f t="shared" si="0"/>
        <v>104303.4734574786</v>
      </c>
      <c r="H38" s="5">
        <f>SUM(G27:G38)</f>
        <v>870184.22808305116</v>
      </c>
      <c r="I38" s="5"/>
    </row>
    <row r="39" spans="1:9" ht="16.5" customHeight="1" x14ac:dyDescent="0.3">
      <c r="A39" s="7" t="s">
        <v>82</v>
      </c>
      <c r="B39" s="8">
        <v>102621.64252107815</v>
      </c>
      <c r="C39" s="8">
        <v>482.32514904069575</v>
      </c>
      <c r="D39" s="8">
        <v>531.09541957113458</v>
      </c>
      <c r="E39" s="8"/>
      <c r="F39" s="8"/>
      <c r="G39" s="5">
        <f t="shared" si="0"/>
        <v>69869.604143264922</v>
      </c>
      <c r="H39" s="5"/>
      <c r="I39" s="5"/>
    </row>
    <row r="40" spans="1:9" ht="13.4" customHeight="1" x14ac:dyDescent="0.3">
      <c r="A40" s="7" t="s">
        <v>83</v>
      </c>
      <c r="B40" s="8">
        <v>69387.278994224223</v>
      </c>
      <c r="C40" s="8">
        <v>958.16978457146649</v>
      </c>
      <c r="D40" s="8">
        <v>266.90822379340113</v>
      </c>
      <c r="E40" s="8"/>
      <c r="F40" s="8"/>
      <c r="G40" s="5">
        <f t="shared" si="0"/>
        <v>59533.292280090303</v>
      </c>
      <c r="H40" s="5"/>
      <c r="I40" s="5"/>
    </row>
    <row r="41" spans="1:9" ht="13.4" customHeight="1" x14ac:dyDescent="0.3">
      <c r="A41" s="7" t="s">
        <v>84</v>
      </c>
      <c r="B41" s="8">
        <v>58575.122495518837</v>
      </c>
      <c r="C41" s="8">
        <v>1368.411780853748</v>
      </c>
      <c r="D41" s="8">
        <v>-415.71572860651929</v>
      </c>
      <c r="E41" s="8"/>
      <c r="F41" s="8"/>
      <c r="G41" s="5">
        <f t="shared" si="0"/>
        <v>65883.754548230776</v>
      </c>
      <c r="H41" s="5"/>
      <c r="I41" s="5"/>
    </row>
    <row r="42" spans="1:9" ht="13.4" customHeight="1" x14ac:dyDescent="0.3">
      <c r="A42" s="7" t="s">
        <v>85</v>
      </c>
      <c r="B42" s="8">
        <v>64515.342767377035</v>
      </c>
      <c r="C42" s="8">
        <v>1865.986362942308</v>
      </c>
      <c r="D42" s="8">
        <v>-346.54425745203474</v>
      </c>
      <c r="E42" s="8"/>
      <c r="F42" s="8"/>
      <c r="G42" s="5">
        <f t="shared" si="0"/>
        <v>78268.99654683657</v>
      </c>
      <c r="H42" s="5"/>
      <c r="I42" s="5"/>
    </row>
    <row r="43" spans="1:9" ht="13.4" customHeight="1" x14ac:dyDescent="0.3">
      <c r="A43" s="7" t="s">
        <v>86</v>
      </c>
      <c r="B43" s="8">
        <v>76403.010183894265</v>
      </c>
      <c r="C43" s="8">
        <v>1377.60804819757</v>
      </c>
      <c r="D43" s="8">
        <v>930.59538737303319</v>
      </c>
      <c r="E43" s="8"/>
      <c r="F43" s="8"/>
      <c r="G43" s="5">
        <f t="shared" si="0"/>
        <v>82330.400368452494</v>
      </c>
      <c r="H43" s="5"/>
      <c r="I43" s="5"/>
    </row>
    <row r="44" spans="1:9" ht="13.4" customHeight="1" x14ac:dyDescent="0.3">
      <c r="A44" s="7" t="s">
        <v>87</v>
      </c>
      <c r="B44" s="8">
        <v>80952.792320254928</v>
      </c>
      <c r="C44" s="8">
        <v>2346.4191392816838</v>
      </c>
      <c r="D44" s="8">
        <v>-634.21176259709216</v>
      </c>
      <c r="E44" s="8"/>
      <c r="F44" s="8"/>
      <c r="G44" s="5">
        <f t="shared" si="0"/>
        <v>90018.62418608513</v>
      </c>
      <c r="H44" s="5"/>
      <c r="I44" s="5"/>
    </row>
    <row r="45" spans="1:9" ht="13.4" customHeight="1" x14ac:dyDescent="0.3">
      <c r="A45" s="7" t="s">
        <v>88</v>
      </c>
      <c r="B45" s="8">
        <v>87672.205046803443</v>
      </c>
      <c r="C45" s="8">
        <v>1213.8454637190462</v>
      </c>
      <c r="D45" s="8">
        <v>-36.285655247958566</v>
      </c>
      <c r="E45" s="8"/>
      <c r="F45" s="8"/>
      <c r="G45" s="5">
        <f t="shared" si="0"/>
        <v>80362.237845050695</v>
      </c>
      <c r="H45" s="5"/>
      <c r="I45" s="5"/>
    </row>
    <row r="46" spans="1:9" ht="13.4" customHeight="1" x14ac:dyDescent="0.3">
      <c r="A46" s="7" t="s">
        <v>89</v>
      </c>
      <c r="B46" s="8">
        <v>79148.392381331651</v>
      </c>
      <c r="C46" s="8">
        <v>1181.7162062670125</v>
      </c>
      <c r="D46" s="8">
        <v>73.304218947088856</v>
      </c>
      <c r="E46" s="8"/>
      <c r="F46" s="8"/>
      <c r="G46" s="5">
        <f t="shared" si="0"/>
        <v>75162.576907322626</v>
      </c>
      <c r="H46" s="5"/>
      <c r="I46" s="5"/>
    </row>
    <row r="47" spans="1:9" ht="13.4" customHeight="1" x14ac:dyDescent="0.3">
      <c r="A47" s="7" t="s">
        <v>90</v>
      </c>
      <c r="B47" s="8">
        <v>73980.860701055615</v>
      </c>
      <c r="C47" s="8">
        <v>1724.0460177255532</v>
      </c>
      <c r="D47" s="8">
        <v>20.307872601739419</v>
      </c>
      <c r="E47" s="8"/>
      <c r="F47" s="8"/>
      <c r="G47" s="5">
        <f t="shared" si="0"/>
        <v>81936.160230365727</v>
      </c>
      <c r="H47" s="5"/>
      <c r="I47" s="5"/>
    </row>
    <row r="48" spans="1:9" ht="13.4" customHeight="1" x14ac:dyDescent="0.3">
      <c r="A48" s="7" t="s">
        <v>91</v>
      </c>
      <c r="B48" s="8">
        <v>80212.114212640168</v>
      </c>
      <c r="C48" s="8">
        <v>1127.5916789484149</v>
      </c>
      <c r="D48" s="8">
        <v>-105.47005078669589</v>
      </c>
      <c r="E48" s="8"/>
      <c r="F48" s="8"/>
      <c r="G48" s="5">
        <f t="shared" si="0"/>
        <v>84780.028444201133</v>
      </c>
      <c r="H48" s="5"/>
      <c r="I48" s="5"/>
    </row>
    <row r="49" spans="1:9" ht="13.4" customHeight="1" x14ac:dyDescent="0.3">
      <c r="A49" s="7" t="s">
        <v>92</v>
      </c>
      <c r="B49" s="8">
        <v>83652.436765252714</v>
      </c>
      <c r="C49" s="8">
        <v>1540.9053369182773</v>
      </c>
      <c r="D49" s="8">
        <v>276.4617035119166</v>
      </c>
      <c r="E49" s="8"/>
      <c r="F49" s="8"/>
      <c r="G49" s="5">
        <f t="shared" si="0"/>
        <v>106079.48319524662</v>
      </c>
      <c r="H49" s="5"/>
      <c r="I49" s="5"/>
    </row>
    <row r="50" spans="1:9" ht="13.4" customHeight="1" x14ac:dyDescent="0.3">
      <c r="A50" s="7" t="s">
        <v>93</v>
      </c>
      <c r="B50" s="8">
        <v>104538.57785832834</v>
      </c>
      <c r="C50" s="8">
        <v>1620.9832427139345</v>
      </c>
      <c r="D50" s="8">
        <v>-682.33861149837344</v>
      </c>
      <c r="E50" s="8"/>
      <c r="F50" s="8">
        <f>SUM(B39:C50)</f>
        <v>978467.78445893922</v>
      </c>
      <c r="G50" s="5">
        <f t="shared" si="0"/>
        <v>101200.61216191995</v>
      </c>
      <c r="H50" s="5">
        <f>SUM(G39:G50)</f>
        <v>975425.77085706696</v>
      </c>
      <c r="I50" s="5"/>
    </row>
    <row r="51" spans="1:9" ht="16.5" customHeight="1" x14ac:dyDescent="0.3">
      <c r="A51" s="7" t="s">
        <v>94</v>
      </c>
      <c r="B51" s="8">
        <v>99579.628919206021</v>
      </c>
      <c r="C51" s="8">
        <v>1333.5242464980417</v>
      </c>
      <c r="D51" s="8">
        <v>561.51538139812772</v>
      </c>
      <c r="E51" s="8"/>
      <c r="F51" s="8"/>
      <c r="G51" s="5">
        <f t="shared" si="0"/>
        <v>76377.73614419435</v>
      </c>
      <c r="H51" s="5"/>
      <c r="I51" s="5"/>
    </row>
    <row r="52" spans="1:9" ht="13.4" customHeight="1" x14ac:dyDescent="0.3">
      <c r="A52" s="7" t="s">
        <v>95</v>
      </c>
      <c r="B52" s="8">
        <v>75044.21189769631</v>
      </c>
      <c r="C52" s="8">
        <v>1010.2370274845647</v>
      </c>
      <c r="D52" s="8">
        <v>-301.05065026887064</v>
      </c>
      <c r="E52" s="8"/>
      <c r="F52" s="8"/>
      <c r="G52" s="5">
        <f t="shared" si="0"/>
        <v>61549.293475735278</v>
      </c>
      <c r="H52" s="5"/>
      <c r="I52" s="5"/>
    </row>
    <row r="53" spans="1:9" ht="13.4" customHeight="1" x14ac:dyDescent="0.3">
      <c r="A53" s="7" t="s">
        <v>96</v>
      </c>
      <c r="B53" s="8">
        <v>60539.056448250711</v>
      </c>
      <c r="C53" s="8">
        <v>2137.9392133041224</v>
      </c>
      <c r="D53" s="8">
        <v>222.85455520148705</v>
      </c>
      <c r="E53" s="8"/>
      <c r="F53" s="8"/>
      <c r="G53" s="5">
        <f t="shared" si="0"/>
        <v>69358.453296820022</v>
      </c>
      <c r="H53" s="5"/>
      <c r="I53" s="5"/>
    </row>
    <row r="54" spans="1:9" ht="13.4" customHeight="1" x14ac:dyDescent="0.3">
      <c r="A54" s="7" t="s">
        <v>97</v>
      </c>
      <c r="B54" s="8">
        <v>67220.514083515896</v>
      </c>
      <c r="C54" s="8">
        <v>1245.2739208656981</v>
      </c>
      <c r="D54" s="8">
        <v>-187.9929884485162</v>
      </c>
      <c r="E54" s="8"/>
      <c r="F54" s="8"/>
      <c r="G54" s="5">
        <f t="shared" si="0"/>
        <v>78911.478975635662</v>
      </c>
      <c r="H54" s="5"/>
      <c r="I54" s="5"/>
    </row>
    <row r="55" spans="1:9" ht="13.4" customHeight="1" x14ac:dyDescent="0.3">
      <c r="A55" s="7" t="s">
        <v>98</v>
      </c>
      <c r="B55" s="8">
        <v>77666.205054769962</v>
      </c>
      <c r="C55" s="8">
        <v>1696.5831959105085</v>
      </c>
      <c r="D55" s="8">
        <v>323.48491601938525</v>
      </c>
      <c r="E55" s="8"/>
      <c r="F55" s="8"/>
      <c r="G55" s="5">
        <f t="shared" si="0"/>
        <v>83510.043740290756</v>
      </c>
      <c r="H55" s="5"/>
      <c r="I55" s="5"/>
    </row>
    <row r="56" spans="1:9" ht="13.4" customHeight="1" x14ac:dyDescent="0.3">
      <c r="A56" s="7" t="s">
        <v>99</v>
      </c>
      <c r="B56" s="8">
        <v>81813.460544380243</v>
      </c>
      <c r="C56" s="8">
        <v>1071.7583519219279</v>
      </c>
      <c r="D56" s="8">
        <v>-209.70533492664143</v>
      </c>
      <c r="E56" s="8"/>
      <c r="F56" s="8"/>
      <c r="G56" s="5">
        <f t="shared" si="0"/>
        <v>91447.802164575449</v>
      </c>
      <c r="H56" s="5"/>
      <c r="I56" s="5"/>
    </row>
    <row r="57" spans="1:9" ht="13.4" customHeight="1" x14ac:dyDescent="0.3">
      <c r="A57" s="7" t="s">
        <v>100</v>
      </c>
      <c r="B57" s="8">
        <v>90376.043812653515</v>
      </c>
      <c r="C57" s="8">
        <v>1818.5389119033387</v>
      </c>
      <c r="D57" s="8">
        <v>397.83259841996943</v>
      </c>
      <c r="E57" s="8"/>
      <c r="F57" s="8"/>
      <c r="G57" s="5">
        <f t="shared" si="0"/>
        <v>84597.391757617967</v>
      </c>
      <c r="H57" s="5"/>
      <c r="I57" s="5"/>
    </row>
    <row r="58" spans="1:9" ht="13.4" customHeight="1" x14ac:dyDescent="0.3">
      <c r="A58" s="7" t="s">
        <v>101</v>
      </c>
      <c r="B58" s="8">
        <v>82778.852845714631</v>
      </c>
      <c r="C58" s="8">
        <v>4168.72712839408</v>
      </c>
      <c r="D58" s="8">
        <v>19.610448449844036</v>
      </c>
      <c r="E58" s="8"/>
      <c r="F58" s="8"/>
      <c r="G58" s="5">
        <f t="shared" si="0"/>
        <v>85692.767629290334</v>
      </c>
      <c r="H58" s="5"/>
      <c r="I58" s="5"/>
    </row>
    <row r="59" spans="1:9" ht="13.4" customHeight="1" x14ac:dyDescent="0.3">
      <c r="A59" s="7" t="s">
        <v>102</v>
      </c>
      <c r="B59" s="8">
        <v>81524.040500896255</v>
      </c>
      <c r="C59" s="8">
        <v>1655.0481723428256</v>
      </c>
      <c r="D59" s="8">
        <v>-368.83313151430667</v>
      </c>
      <c r="E59" s="8"/>
      <c r="F59" s="8"/>
      <c r="G59" s="5">
        <f t="shared" si="0"/>
        <v>84839.235235344968</v>
      </c>
      <c r="H59" s="5"/>
      <c r="I59" s="5"/>
    </row>
    <row r="60" spans="1:9" ht="13.4" customHeight="1" x14ac:dyDescent="0.3">
      <c r="A60" s="7" t="s">
        <v>103</v>
      </c>
      <c r="B60" s="8">
        <v>83184.187063002144</v>
      </c>
      <c r="C60" s="8">
        <v>1753.3853352585825</v>
      </c>
      <c r="D60" s="8">
        <v>529.48433081059557</v>
      </c>
      <c r="E60" s="8"/>
      <c r="F60" s="8"/>
      <c r="G60" s="5">
        <f t="shared" si="0"/>
        <v>85281.504195047441</v>
      </c>
      <c r="H60" s="5"/>
      <c r="I60" s="5"/>
    </row>
    <row r="61" spans="1:9" ht="13.4" customHeight="1" x14ac:dyDescent="0.3">
      <c r="A61" s="7" t="s">
        <v>104</v>
      </c>
      <c r="B61" s="8">
        <v>83528.118859788854</v>
      </c>
      <c r="C61" s="8">
        <v>1777.4099522007546</v>
      </c>
      <c r="D61" s="8">
        <v>-550.60208856137547</v>
      </c>
      <c r="E61" s="8"/>
      <c r="F61" s="8"/>
      <c r="G61" s="5">
        <f t="shared" si="0"/>
        <v>125182.9986702516</v>
      </c>
      <c r="H61" s="5"/>
      <c r="I61" s="5"/>
    </row>
    <row r="62" spans="1:9" ht="13.4" customHeight="1" x14ac:dyDescent="0.3">
      <c r="A62" s="7" t="s">
        <v>105</v>
      </c>
      <c r="B62" s="8">
        <v>123405.58871805084</v>
      </c>
      <c r="C62" s="8">
        <v>22962.502838080061</v>
      </c>
      <c r="D62" s="8">
        <v>-262.07714864236868</v>
      </c>
      <c r="E62" s="8"/>
      <c r="F62" s="8">
        <f>SUM(B51:C62)</f>
        <v>1049290.8370420898</v>
      </c>
      <c r="G62" s="5">
        <f t="shared" si="0"/>
        <v>127790.14611564761</v>
      </c>
      <c r="H62" s="5">
        <f>SUM(G51:G62)</f>
        <v>1054538.8514004513</v>
      </c>
      <c r="I62" s="5"/>
    </row>
    <row r="63" spans="1:9" ht="16.5" customHeight="1" x14ac:dyDescent="0.3">
      <c r="A63" s="7" t="s">
        <v>106</v>
      </c>
      <c r="B63" s="8">
        <v>104827.64327756755</v>
      </c>
      <c r="C63" s="8">
        <v>-1022.3298323707097</v>
      </c>
      <c r="D63" s="8">
        <v>1472.5827743477394</v>
      </c>
      <c r="E63" s="8"/>
      <c r="F63" s="8"/>
      <c r="G63" s="5">
        <f t="shared" si="0"/>
        <v>65926.302491535564</v>
      </c>
      <c r="H63" s="5"/>
      <c r="I63" s="5"/>
    </row>
    <row r="64" spans="1:9" ht="13.4" customHeight="1" x14ac:dyDescent="0.3">
      <c r="A64" s="7" t="s">
        <v>107</v>
      </c>
      <c r="B64" s="8">
        <v>66948.632323906277</v>
      </c>
      <c r="C64" s="8">
        <v>-2249.2265033525855</v>
      </c>
      <c r="D64" s="8">
        <v>-1655.463563367191</v>
      </c>
      <c r="E64" s="8"/>
      <c r="F64" s="8"/>
      <c r="G64" s="5">
        <f t="shared" si="0"/>
        <v>48378.661540197827</v>
      </c>
      <c r="H64" s="5"/>
      <c r="I64" s="5"/>
    </row>
    <row r="65" spans="1:9" ht="13.4" customHeight="1" x14ac:dyDescent="0.3">
      <c r="A65" s="7" t="s">
        <v>108</v>
      </c>
      <c r="B65" s="8">
        <v>50627.888043550411</v>
      </c>
      <c r="C65" s="8">
        <v>736.46116776206577</v>
      </c>
      <c r="D65" s="8">
        <v>1674.2257810529109</v>
      </c>
      <c r="E65" s="8"/>
      <c r="F65" s="8"/>
      <c r="G65" s="5">
        <f t="shared" si="0"/>
        <v>54016.581685919111</v>
      </c>
      <c r="H65" s="5"/>
      <c r="I65" s="5"/>
    </row>
    <row r="66" spans="1:9" ht="13.4" customHeight="1" x14ac:dyDescent="0.3">
      <c r="A66" s="7" t="s">
        <v>109</v>
      </c>
      <c r="B66" s="8">
        <v>53280.120518157048</v>
      </c>
      <c r="C66" s="8">
        <v>576.95377614021129</v>
      </c>
      <c r="D66" s="8">
        <v>-1164.3720430857063</v>
      </c>
      <c r="E66" s="8"/>
      <c r="F66" s="8"/>
      <c r="G66" s="5">
        <f t="shared" si="0"/>
        <v>64214.054554205664</v>
      </c>
      <c r="H66" s="5"/>
      <c r="I66" s="5"/>
    </row>
    <row r="67" spans="1:9" ht="13.4" customHeight="1" x14ac:dyDescent="0.3">
      <c r="A67" s="7" t="s">
        <v>110</v>
      </c>
      <c r="B67" s="8">
        <v>63637.100778065455</v>
      </c>
      <c r="C67" s="8">
        <v>958.97938889995351</v>
      </c>
      <c r="D67" s="8">
        <v>121.50854112726542</v>
      </c>
      <c r="E67" s="8"/>
      <c r="F67" s="8"/>
      <c r="G67" s="5">
        <f t="shared" ref="G67:G130" si="1">B68+C67</f>
        <v>72613.632488216186</v>
      </c>
      <c r="H67" s="5"/>
      <c r="I67" s="5"/>
    </row>
    <row r="68" spans="1:9" ht="13.4" customHeight="1" x14ac:dyDescent="0.3">
      <c r="A68" s="7" t="s">
        <v>111</v>
      </c>
      <c r="B68" s="8">
        <v>71654.653099316231</v>
      </c>
      <c r="C68" s="8">
        <v>625.09709652791616</v>
      </c>
      <c r="D68" s="8">
        <v>-33.845497908783052</v>
      </c>
      <c r="E68" s="8"/>
      <c r="F68" s="8"/>
      <c r="G68" s="5">
        <f t="shared" si="1"/>
        <v>83208.241758945747</v>
      </c>
      <c r="H68" s="5"/>
      <c r="I68" s="5"/>
    </row>
    <row r="69" spans="1:9" ht="13.4" customHeight="1" x14ac:dyDescent="0.3">
      <c r="A69" s="7" t="s">
        <v>112</v>
      </c>
      <c r="B69" s="8">
        <v>82583.144662417835</v>
      </c>
      <c r="C69" s="8">
        <v>1010.6309171479784</v>
      </c>
      <c r="D69" s="8">
        <v>-113.45874925313689</v>
      </c>
      <c r="E69" s="8"/>
      <c r="F69" s="8"/>
      <c r="G69" s="5">
        <f t="shared" si="1"/>
        <v>72053.362815840155</v>
      </c>
      <c r="H69" s="5"/>
      <c r="I69" s="5"/>
    </row>
    <row r="70" spans="1:9" ht="13.4" customHeight="1" x14ac:dyDescent="0.3">
      <c r="A70" s="7" t="s">
        <v>113</v>
      </c>
      <c r="B70" s="8">
        <v>71042.731898692175</v>
      </c>
      <c r="C70" s="8">
        <v>843.23424981743347</v>
      </c>
      <c r="D70" s="8">
        <v>125.65465577906126</v>
      </c>
      <c r="E70" s="8"/>
      <c r="F70" s="8"/>
      <c r="G70" s="5">
        <f t="shared" si="1"/>
        <v>68439.152222996767</v>
      </c>
      <c r="H70" s="5"/>
      <c r="I70" s="5"/>
    </row>
    <row r="71" spans="1:9" ht="13.4" customHeight="1" x14ac:dyDescent="0.3">
      <c r="A71" s="7" t="s">
        <v>114</v>
      </c>
      <c r="B71" s="8">
        <v>67595.917973179327</v>
      </c>
      <c r="C71" s="8">
        <v>286.63969428400708</v>
      </c>
      <c r="D71" s="8">
        <v>-179.59852287061005</v>
      </c>
      <c r="E71" s="8"/>
      <c r="F71" s="8"/>
      <c r="G71" s="5">
        <f t="shared" si="1"/>
        <v>75007.148792737076</v>
      </c>
      <c r="H71" s="5"/>
      <c r="I71" s="5"/>
    </row>
    <row r="72" spans="1:9" ht="13.4" customHeight="1" x14ac:dyDescent="0.3">
      <c r="A72" s="7" t="s">
        <v>115</v>
      </c>
      <c r="B72" s="8">
        <v>74720.509098453069</v>
      </c>
      <c r="C72" s="8">
        <v>557.30267941313139</v>
      </c>
      <c r="D72" s="8">
        <v>88.2009579764987</v>
      </c>
      <c r="E72" s="8"/>
      <c r="F72" s="8"/>
      <c r="G72" s="5">
        <f t="shared" si="1"/>
        <v>83200.559495784342</v>
      </c>
      <c r="H72" s="5"/>
      <c r="I72" s="5"/>
    </row>
    <row r="73" spans="1:9" ht="13.4" customHeight="1" x14ac:dyDescent="0.3">
      <c r="A73" s="7" t="s">
        <v>116</v>
      </c>
      <c r="B73" s="8">
        <v>82643.256816371213</v>
      </c>
      <c r="C73" s="8">
        <v>639.56627464648466</v>
      </c>
      <c r="D73" s="8">
        <v>184.32354743411008</v>
      </c>
      <c r="E73" s="8"/>
      <c r="F73" s="8"/>
      <c r="G73" s="5">
        <f t="shared" si="1"/>
        <v>114356.88860618733</v>
      </c>
      <c r="H73" s="5"/>
      <c r="I73" s="5"/>
    </row>
    <row r="74" spans="1:9" ht="13.4" customHeight="1" x14ac:dyDescent="0.3">
      <c r="A74" s="7" t="s">
        <v>117</v>
      </c>
      <c r="B74" s="8">
        <v>113717.32233154085</v>
      </c>
      <c r="C74" s="8">
        <v>500.17560844453266</v>
      </c>
      <c r="D74" s="8">
        <v>-407.98761634468565</v>
      </c>
      <c r="E74" s="8"/>
      <c r="F74" s="8">
        <f>SUM(B63:C74)</f>
        <v>906742.40533857781</v>
      </c>
      <c r="G74" s="5">
        <f t="shared" si="1"/>
        <v>99829.112729867891</v>
      </c>
      <c r="H74" s="5">
        <f>SUM(G63:G74)</f>
        <v>901243.69918243366</v>
      </c>
      <c r="I74" s="5"/>
    </row>
    <row r="75" spans="1:9" ht="16.5" customHeight="1" x14ac:dyDescent="0.3">
      <c r="A75" s="7" t="s">
        <v>118</v>
      </c>
      <c r="B75" s="8">
        <v>99328.937121423354</v>
      </c>
      <c r="C75" s="8">
        <v>69.080594503087042</v>
      </c>
      <c r="D75" s="8">
        <v>602.5998180973246</v>
      </c>
      <c r="E75" s="8"/>
      <c r="F75" s="8"/>
      <c r="G75" s="5">
        <f t="shared" si="1"/>
        <v>74591.047624975079</v>
      </c>
      <c r="H75" s="5"/>
      <c r="I75" s="5"/>
    </row>
    <row r="76" spans="1:9" ht="13.4" customHeight="1" x14ac:dyDescent="0.3">
      <c r="A76" s="7" t="s">
        <v>119</v>
      </c>
      <c r="B76" s="8">
        <v>74521.967030471991</v>
      </c>
      <c r="C76" s="8">
        <v>556.24035749850623</v>
      </c>
      <c r="D76" s="8">
        <v>926.63722731195628</v>
      </c>
      <c r="E76" s="8"/>
      <c r="F76" s="8"/>
      <c r="G76" s="5">
        <f t="shared" si="1"/>
        <v>46868.925952665501</v>
      </c>
      <c r="H76" s="5"/>
      <c r="I76" s="5"/>
    </row>
    <row r="77" spans="1:9" ht="13.4" customHeight="1" x14ac:dyDescent="0.3">
      <c r="A77" s="7" t="s">
        <v>120</v>
      </c>
      <c r="B77" s="8">
        <v>46312.685595166993</v>
      </c>
      <c r="C77" s="8">
        <v>279.45056960764794</v>
      </c>
      <c r="D77" s="8">
        <v>-175.19449312885871</v>
      </c>
      <c r="E77" s="8"/>
      <c r="F77" s="8"/>
      <c r="G77" s="5">
        <f t="shared" si="1"/>
        <v>61627.276975038178</v>
      </c>
      <c r="H77" s="5"/>
      <c r="I77" s="5"/>
    </row>
    <row r="78" spans="1:9" ht="13.4" customHeight="1" x14ac:dyDescent="0.3">
      <c r="A78" s="7" t="s">
        <v>121</v>
      </c>
      <c r="B78" s="8">
        <v>61347.826405430533</v>
      </c>
      <c r="C78" s="8">
        <v>204.27931321781858</v>
      </c>
      <c r="D78" s="8">
        <v>-755.95945927106141</v>
      </c>
      <c r="E78" s="8"/>
      <c r="F78" s="8"/>
      <c r="G78" s="5">
        <f t="shared" si="1"/>
        <v>73814.690608776451</v>
      </c>
      <c r="H78" s="5"/>
      <c r="I78" s="5"/>
    </row>
    <row r="79" spans="1:9" ht="13.4" customHeight="1" x14ac:dyDescent="0.3">
      <c r="A79" s="7" t="s">
        <v>122</v>
      </c>
      <c r="B79" s="8">
        <v>73610.411295558632</v>
      </c>
      <c r="C79" s="8">
        <v>462.37991203611483</v>
      </c>
      <c r="D79" s="8">
        <v>458.14593905596496</v>
      </c>
      <c r="E79" s="8"/>
      <c r="F79" s="8"/>
      <c r="G79" s="5">
        <f t="shared" si="1"/>
        <v>79089.192686051902</v>
      </c>
      <c r="H79" s="5"/>
      <c r="I79" s="5"/>
    </row>
    <row r="80" spans="1:9" ht="13.4" customHeight="1" x14ac:dyDescent="0.3">
      <c r="A80" s="7" t="s">
        <v>123</v>
      </c>
      <c r="B80" s="8">
        <v>78626.81277401578</v>
      </c>
      <c r="C80" s="8">
        <v>188.58844519683993</v>
      </c>
      <c r="D80" s="8">
        <v>-807.02252638916548</v>
      </c>
      <c r="E80" s="8"/>
      <c r="F80" s="8"/>
      <c r="G80" s="5">
        <f t="shared" si="1"/>
        <v>96208.88821184363</v>
      </c>
      <c r="H80" s="5"/>
      <c r="I80" s="5"/>
    </row>
    <row r="81" spans="1:9" ht="13.4" customHeight="1" x14ac:dyDescent="0.3">
      <c r="A81" s="7" t="s">
        <v>124</v>
      </c>
      <c r="B81" s="8">
        <v>96020.299766646785</v>
      </c>
      <c r="C81" s="8">
        <v>295.91557624643156</v>
      </c>
      <c r="D81" s="8">
        <v>277.37065557989774</v>
      </c>
      <c r="E81" s="8"/>
      <c r="F81" s="8"/>
      <c r="G81" s="5">
        <f t="shared" si="1"/>
        <v>84692.404329814832</v>
      </c>
      <c r="H81" s="5"/>
      <c r="I81" s="5"/>
    </row>
    <row r="82" spans="1:9" ht="13.4" customHeight="1" x14ac:dyDescent="0.3">
      <c r="A82" s="7" t="s">
        <v>125</v>
      </c>
      <c r="B82" s="8">
        <v>84396.488753568396</v>
      </c>
      <c r="C82" s="8">
        <v>100.89685686782201</v>
      </c>
      <c r="D82" s="8">
        <v>685.71336088428609</v>
      </c>
      <c r="E82" s="8"/>
      <c r="F82" s="8"/>
      <c r="G82" s="5">
        <f t="shared" si="1"/>
        <v>78265.051123282188</v>
      </c>
      <c r="H82" s="5"/>
      <c r="I82" s="5"/>
    </row>
    <row r="83" spans="1:9" ht="13.4" customHeight="1" x14ac:dyDescent="0.3">
      <c r="A83" s="7" t="s">
        <v>126</v>
      </c>
      <c r="B83" s="8">
        <v>78164.154266414364</v>
      </c>
      <c r="C83" s="8">
        <v>213.72087266812724</v>
      </c>
      <c r="D83" s="8">
        <v>-485.85468299807491</v>
      </c>
      <c r="E83" s="8"/>
      <c r="F83" s="8"/>
      <c r="G83" s="5">
        <f t="shared" si="1"/>
        <v>88487.067403903508</v>
      </c>
      <c r="H83" s="5"/>
      <c r="I83" s="5"/>
    </row>
    <row r="84" spans="1:9" ht="13.4" customHeight="1" x14ac:dyDescent="0.3">
      <c r="A84" s="7" t="s">
        <v>127</v>
      </c>
      <c r="B84" s="8">
        <v>88273.34653123538</v>
      </c>
      <c r="C84" s="8">
        <v>325.6637578835556</v>
      </c>
      <c r="D84" s="8">
        <v>3788.2893918874061</v>
      </c>
      <c r="E84" s="8"/>
      <c r="F84" s="8"/>
      <c r="G84" s="5">
        <f t="shared" si="1"/>
        <v>86721.723135497625</v>
      </c>
      <c r="H84" s="5"/>
      <c r="I84" s="5"/>
    </row>
    <row r="85" spans="1:9" ht="13.4" customHeight="1" x14ac:dyDescent="0.3">
      <c r="A85" s="7" t="s">
        <v>128</v>
      </c>
      <c r="B85" s="8">
        <v>86396.059377614074</v>
      </c>
      <c r="C85" s="8">
        <v>209.63591050919479</v>
      </c>
      <c r="D85" s="8">
        <v>-2021.0398599216624</v>
      </c>
      <c r="E85" s="8"/>
      <c r="F85" s="8"/>
      <c r="G85" s="5">
        <f t="shared" si="1"/>
        <v>126292.12439387904</v>
      </c>
      <c r="H85" s="5"/>
      <c r="I85" s="5"/>
    </row>
    <row r="86" spans="1:9" ht="13.4" customHeight="1" x14ac:dyDescent="0.3">
      <c r="A86" s="7" t="s">
        <v>129</v>
      </c>
      <c r="B86" s="8">
        <v>126082.48848336985</v>
      </c>
      <c r="C86" s="8">
        <v>279.97990440151341</v>
      </c>
      <c r="D86" s="8">
        <v>-2335.4156107681074</v>
      </c>
      <c r="E86" s="8"/>
      <c r="F86" s="8">
        <f>SUM(B75:C86)</f>
        <v>996267.30947155261</v>
      </c>
      <c r="G86" s="5">
        <f t="shared" si="1"/>
        <v>130211.2144054969</v>
      </c>
      <c r="H86" s="5">
        <f>SUM(G75:G86)</f>
        <v>1026869.6068512248</v>
      </c>
      <c r="I86" s="5"/>
    </row>
    <row r="87" spans="1:9" ht="16.5" customHeight="1" x14ac:dyDescent="0.3">
      <c r="A87" s="7" t="s">
        <v>130</v>
      </c>
      <c r="B87" s="8">
        <v>129931.23450109539</v>
      </c>
      <c r="C87" s="8">
        <v>75.161962756423023</v>
      </c>
      <c r="D87" s="8">
        <v>384.04589590387047</v>
      </c>
      <c r="E87" s="8"/>
      <c r="F87" s="8"/>
      <c r="G87" s="5">
        <f t="shared" si="1"/>
        <v>81223.002928699469</v>
      </c>
      <c r="H87" s="5"/>
      <c r="I87" s="5"/>
    </row>
    <row r="88" spans="1:9" ht="13.4" customHeight="1" x14ac:dyDescent="0.3">
      <c r="A88" s="7" t="s">
        <v>131</v>
      </c>
      <c r="B88" s="8">
        <v>81147.840965943047</v>
      </c>
      <c r="C88" s="8">
        <v>373.55474772621653</v>
      </c>
      <c r="D88" s="8">
        <v>3907.591358627099</v>
      </c>
      <c r="E88" s="8"/>
      <c r="F88" s="8"/>
      <c r="G88" s="5">
        <f t="shared" si="1"/>
        <v>47097.336893381107</v>
      </c>
      <c r="H88" s="5"/>
      <c r="I88" s="5"/>
    </row>
    <row r="89" spans="1:9" ht="13.4" customHeight="1" x14ac:dyDescent="0.3">
      <c r="A89" s="7" t="s">
        <v>132</v>
      </c>
      <c r="B89" s="8">
        <v>46723.782145654892</v>
      </c>
      <c r="C89" s="8">
        <v>-298.10894576113657</v>
      </c>
      <c r="D89" s="8">
        <v>-1997.4679748390092</v>
      </c>
      <c r="E89" s="8"/>
      <c r="F89" s="8"/>
      <c r="G89" s="5">
        <f t="shared" si="1"/>
        <v>58248.009650136111</v>
      </c>
      <c r="H89" s="5"/>
      <c r="I89" s="5"/>
    </row>
    <row r="90" spans="1:9" ht="13.4" customHeight="1" x14ac:dyDescent="0.3">
      <c r="A90" s="7" t="s">
        <v>133</v>
      </c>
      <c r="B90" s="8">
        <v>58546.118595897249</v>
      </c>
      <c r="C90" s="8">
        <v>30.576203279559191</v>
      </c>
      <c r="D90" s="8">
        <v>-672.02614917347125</v>
      </c>
      <c r="E90" s="8"/>
      <c r="F90" s="8"/>
      <c r="G90" s="5">
        <f t="shared" si="1"/>
        <v>73492.330986523273</v>
      </c>
      <c r="H90" s="5"/>
      <c r="I90" s="5"/>
    </row>
    <row r="91" spans="1:9" ht="13.4" customHeight="1" x14ac:dyDescent="0.3">
      <c r="A91" s="7" t="s">
        <v>134</v>
      </c>
      <c r="B91" s="8">
        <v>73461.754783243712</v>
      </c>
      <c r="C91" s="8">
        <v>-18.880279824736089</v>
      </c>
      <c r="D91" s="8">
        <v>-1404.6557561574721</v>
      </c>
      <c r="E91" s="8"/>
      <c r="F91" s="8"/>
      <c r="G91" s="5">
        <f t="shared" si="1"/>
        <v>82719.987370045797</v>
      </c>
      <c r="H91" s="5"/>
      <c r="I91" s="5"/>
    </row>
    <row r="92" spans="1:9" ht="13.4" customHeight="1" x14ac:dyDescent="0.3">
      <c r="A92" s="7" t="s">
        <v>135</v>
      </c>
      <c r="B92" s="8">
        <v>82738.867649870532</v>
      </c>
      <c r="C92" s="8">
        <v>96.004755692757058</v>
      </c>
      <c r="D92" s="8">
        <v>-20.08475303724358</v>
      </c>
      <c r="E92" s="8"/>
      <c r="F92" s="8"/>
      <c r="G92" s="5">
        <f t="shared" si="1"/>
        <v>100400.7610827857</v>
      </c>
      <c r="H92" s="5"/>
      <c r="I92" s="5"/>
    </row>
    <row r="93" spans="1:9" ht="13.4" customHeight="1" x14ac:dyDescent="0.3">
      <c r="A93" s="7" t="s">
        <v>136</v>
      </c>
      <c r="B93" s="8">
        <v>100304.75632709294</v>
      </c>
      <c r="C93" s="8">
        <v>-14.182834428732622</v>
      </c>
      <c r="D93" s="8">
        <v>23.998320719644184</v>
      </c>
      <c r="E93" s="8"/>
      <c r="F93" s="8"/>
      <c r="G93" s="5">
        <f t="shared" si="1"/>
        <v>84087.03583416318</v>
      </c>
      <c r="H93" s="5"/>
      <c r="I93" s="5"/>
    </row>
    <row r="94" spans="1:9" ht="13.4" customHeight="1" x14ac:dyDescent="0.3">
      <c r="A94" s="7" t="s">
        <v>137</v>
      </c>
      <c r="B94" s="8">
        <v>84101.218668591915</v>
      </c>
      <c r="C94" s="8">
        <v>10.388100643962016</v>
      </c>
      <c r="D94" s="8">
        <v>-67.606675629024778</v>
      </c>
      <c r="E94" s="8"/>
      <c r="F94" s="8"/>
      <c r="G94" s="5">
        <f t="shared" si="1"/>
        <v>80598.683436566294</v>
      </c>
      <c r="H94" s="5"/>
      <c r="I94" s="5"/>
    </row>
    <row r="95" spans="1:9" ht="13.4" customHeight="1" x14ac:dyDescent="0.3">
      <c r="A95" s="7" t="s">
        <v>138</v>
      </c>
      <c r="B95" s="8">
        <v>80588.295335922332</v>
      </c>
      <c r="C95" s="8">
        <v>59.319262099183412</v>
      </c>
      <c r="D95" s="8">
        <v>390.81614485826202</v>
      </c>
      <c r="E95" s="8"/>
      <c r="F95" s="8"/>
      <c r="G95" s="5">
        <f t="shared" si="1"/>
        <v>88912.337343490784</v>
      </c>
      <c r="H95" s="5"/>
      <c r="I95" s="5"/>
    </row>
    <row r="96" spans="1:9" ht="13.4" customHeight="1" x14ac:dyDescent="0.3">
      <c r="A96" s="7" t="s">
        <v>139</v>
      </c>
      <c r="B96" s="8">
        <v>88853.018081391594</v>
      </c>
      <c r="C96" s="8">
        <v>107.95711279293634</v>
      </c>
      <c r="D96" s="8">
        <v>-250.44197271459873</v>
      </c>
      <c r="E96" s="8"/>
      <c r="F96" s="8"/>
      <c r="G96" s="5">
        <f t="shared" si="1"/>
        <v>90562.515054437928</v>
      </c>
      <c r="H96" s="5"/>
      <c r="I96" s="5"/>
    </row>
    <row r="97" spans="1:13" ht="13.4" customHeight="1" x14ac:dyDescent="0.3">
      <c r="A97" s="7" t="s">
        <v>140</v>
      </c>
      <c r="B97" s="8">
        <v>90454.557941644991</v>
      </c>
      <c r="C97" s="8">
        <v>300.18824736108343</v>
      </c>
      <c r="D97" s="8">
        <v>333.85620427537668</v>
      </c>
      <c r="E97" s="8"/>
      <c r="F97" s="8"/>
      <c r="G97" s="5">
        <f t="shared" si="1"/>
        <v>140319.01855274514</v>
      </c>
      <c r="H97" s="5"/>
      <c r="I97" s="5"/>
    </row>
    <row r="98" spans="1:13" ht="13.4" customHeight="1" x14ac:dyDescent="0.3">
      <c r="A98" s="7" t="s">
        <v>141</v>
      </c>
      <c r="B98" s="8">
        <v>140018.83030538406</v>
      </c>
      <c r="C98" s="8">
        <v>244.56737568877378</v>
      </c>
      <c r="D98" s="8">
        <v>-494.96769202682066</v>
      </c>
      <c r="E98" s="8"/>
      <c r="F98" s="8">
        <f>SUM(B87:C98)</f>
        <v>1057836.8210097591</v>
      </c>
      <c r="G98" s="5">
        <f t="shared" si="1"/>
        <v>121129.84520314676</v>
      </c>
      <c r="H98" s="5">
        <f>SUM(G87:G98)</f>
        <v>1048790.8643361214</v>
      </c>
      <c r="I98" s="5"/>
    </row>
    <row r="99" spans="1:13" ht="16.5" customHeight="1" x14ac:dyDescent="0.3">
      <c r="A99" s="7" t="s">
        <v>142</v>
      </c>
      <c r="B99" s="8">
        <v>120885.27782745799</v>
      </c>
      <c r="C99" s="8">
        <v>109.39244705569939</v>
      </c>
      <c r="D99" s="8">
        <v>404.35665870012605</v>
      </c>
      <c r="E99" s="8">
        <v>-2.5703711080130121</v>
      </c>
      <c r="F99" s="8"/>
      <c r="G99" s="5">
        <f t="shared" si="1"/>
        <v>62770.662447719587</v>
      </c>
      <c r="H99" s="5"/>
      <c r="I99" s="5"/>
      <c r="K99" s="9"/>
    </row>
    <row r="100" spans="1:13" ht="13.4" customHeight="1" x14ac:dyDescent="0.3">
      <c r="A100" s="7" t="s">
        <v>143</v>
      </c>
      <c r="B100" s="8">
        <v>62661.270000663892</v>
      </c>
      <c r="C100" s="8">
        <v>62.757741485759801</v>
      </c>
      <c r="D100" s="8">
        <v>208.56485527451383</v>
      </c>
      <c r="E100" s="8">
        <v>-0.28637057691031009</v>
      </c>
      <c r="F100" s="8"/>
      <c r="G100" s="5">
        <f t="shared" si="1"/>
        <v>74503.521243776137</v>
      </c>
      <c r="H100" s="5"/>
      <c r="I100" s="5"/>
      <c r="K100" s="9"/>
    </row>
    <row r="101" spans="1:13" ht="13.4" customHeight="1" x14ac:dyDescent="0.3">
      <c r="A101" s="7" t="s">
        <v>144</v>
      </c>
      <c r="B101" s="8">
        <v>74440.763502290371</v>
      </c>
      <c r="C101" s="8">
        <v>175.75286197968538</v>
      </c>
      <c r="D101" s="8">
        <v>1317.2390991170419</v>
      </c>
      <c r="E101" s="8">
        <v>-1.1789417778662947</v>
      </c>
      <c r="F101" s="8"/>
      <c r="G101" s="5">
        <f t="shared" si="1"/>
        <v>70814.96548695481</v>
      </c>
      <c r="H101" s="5"/>
      <c r="I101" s="5"/>
      <c r="K101" s="9"/>
    </row>
    <row r="102" spans="1:13" ht="13.4" customHeight="1" x14ac:dyDescent="0.3">
      <c r="A102" s="7" t="s">
        <v>145</v>
      </c>
      <c r="B102" s="8">
        <v>70639.212624975131</v>
      </c>
      <c r="C102" s="8">
        <v>44.043808338312395</v>
      </c>
      <c r="D102" s="8">
        <v>380.44903106950784</v>
      </c>
      <c r="E102" s="8">
        <v>8.7300006638783775E-3</v>
      </c>
      <c r="F102" s="8"/>
      <c r="G102" s="5">
        <f t="shared" si="1"/>
        <v>85952.396526588287</v>
      </c>
      <c r="H102" s="5"/>
      <c r="I102" s="5"/>
      <c r="K102" s="9"/>
    </row>
    <row r="103" spans="1:13" ht="13.4" customHeight="1" x14ac:dyDescent="0.3">
      <c r="A103" s="7" t="s">
        <v>146</v>
      </c>
      <c r="B103" s="8">
        <v>85908.352718249967</v>
      </c>
      <c r="C103" s="8">
        <v>55.950756821350303</v>
      </c>
      <c r="D103" s="8">
        <v>-297.81917247560227</v>
      </c>
      <c r="E103" s="8">
        <v>-0.89972117108145788</v>
      </c>
      <c r="F103" s="8"/>
      <c r="G103" s="5">
        <f t="shared" si="1"/>
        <v>95244.856336055251</v>
      </c>
      <c r="H103" s="5"/>
      <c r="I103" s="5"/>
      <c r="K103" s="9"/>
    </row>
    <row r="104" spans="1:13" ht="13.4" customHeight="1" x14ac:dyDescent="0.3">
      <c r="A104" s="7" t="s">
        <v>147</v>
      </c>
      <c r="B104" s="8">
        <v>95188.905579233906</v>
      </c>
      <c r="C104" s="8">
        <v>66.128692823474751</v>
      </c>
      <c r="D104" s="8">
        <v>207.11242083250357</v>
      </c>
      <c r="E104" s="8">
        <v>-2869.981510987187</v>
      </c>
      <c r="F104" s="8"/>
      <c r="G104" s="5">
        <f t="shared" si="1"/>
        <v>117686.98225486292</v>
      </c>
      <c r="H104" s="5"/>
      <c r="I104" s="5"/>
      <c r="K104" s="9"/>
    </row>
    <row r="105" spans="1:13" ht="13.4" customHeight="1" x14ac:dyDescent="0.3">
      <c r="A105" s="7" t="s">
        <v>148</v>
      </c>
      <c r="B105" s="8">
        <v>117620.85356203944</v>
      </c>
      <c r="C105" s="8">
        <v>242.51805384053645</v>
      </c>
      <c r="D105" s="8">
        <v>338.1277023169356</v>
      </c>
      <c r="E105" s="8">
        <v>-184.91837615348868</v>
      </c>
      <c r="F105" s="8"/>
      <c r="G105" s="5">
        <f t="shared" si="1"/>
        <v>93414.616015070089</v>
      </c>
      <c r="H105" s="5"/>
      <c r="I105" s="5"/>
      <c r="K105" s="9"/>
    </row>
    <row r="106" spans="1:13" ht="13.4" customHeight="1" x14ac:dyDescent="0.3">
      <c r="A106" s="7" t="s">
        <v>149</v>
      </c>
      <c r="B106" s="8">
        <v>93172.097961229549</v>
      </c>
      <c r="C106" s="8">
        <v>140.22543815972921</v>
      </c>
      <c r="D106" s="8">
        <v>215.75298911239454</v>
      </c>
      <c r="E106" s="8">
        <v>-43.812773019982536</v>
      </c>
      <c r="F106" s="8"/>
      <c r="G106" s="5">
        <f t="shared" si="1"/>
        <v>88602.743066786032</v>
      </c>
      <c r="H106" s="5"/>
      <c r="I106" s="5"/>
      <c r="K106" s="9"/>
    </row>
    <row r="107" spans="1:13" ht="13.4" customHeight="1" x14ac:dyDescent="0.3">
      <c r="A107" s="7" t="s">
        <v>150</v>
      </c>
      <c r="B107" s="8">
        <v>88462.517628626301</v>
      </c>
      <c r="C107" s="8">
        <v>49.039494456615429</v>
      </c>
      <c r="D107" s="8">
        <v>227.05615016928877</v>
      </c>
      <c r="E107" s="8">
        <v>-78.792471619199361</v>
      </c>
      <c r="F107" s="8"/>
      <c r="G107" s="5">
        <f t="shared" si="1"/>
        <v>98172.051289915704</v>
      </c>
      <c r="H107" s="5"/>
      <c r="I107" s="5"/>
      <c r="K107" s="9"/>
    </row>
    <row r="108" spans="1:13" ht="13.4" customHeight="1" x14ac:dyDescent="0.3">
      <c r="A108" s="7" t="s">
        <v>151</v>
      </c>
      <c r="B108" s="8">
        <v>98123.011795459082</v>
      </c>
      <c r="C108" s="8">
        <v>33.399700258912596</v>
      </c>
      <c r="D108" s="8">
        <v>264.76096328752573</v>
      </c>
      <c r="E108" s="8">
        <v>-20.999276372568644</v>
      </c>
      <c r="F108" s="8"/>
      <c r="G108" s="5">
        <f t="shared" si="1"/>
        <v>97311.699704242215</v>
      </c>
      <c r="H108" s="5"/>
      <c r="I108" s="5"/>
      <c r="K108" s="9"/>
    </row>
    <row r="109" spans="1:13" ht="13.4" customHeight="1" x14ac:dyDescent="0.3">
      <c r="A109" s="7" t="s">
        <v>152</v>
      </c>
      <c r="B109" s="8">
        <v>97278.300003983299</v>
      </c>
      <c r="C109" s="8">
        <v>86.478417313947915</v>
      </c>
      <c r="D109" s="8">
        <v>345.1877265484963</v>
      </c>
      <c r="E109" s="8">
        <v>-9.9534953196574367</v>
      </c>
      <c r="F109" s="8"/>
      <c r="G109" s="5">
        <f t="shared" si="1"/>
        <v>151160.99035285137</v>
      </c>
      <c r="H109" s="5"/>
      <c r="I109" s="5"/>
      <c r="K109" s="9"/>
    </row>
    <row r="110" spans="1:13" ht="13.4" customHeight="1" x14ac:dyDescent="0.3">
      <c r="A110" s="7" t="s">
        <v>153</v>
      </c>
      <c r="B110" s="8">
        <v>151074.51193553742</v>
      </c>
      <c r="C110" s="8">
        <v>275.06245535417929</v>
      </c>
      <c r="D110" s="8">
        <v>588.03440483303461</v>
      </c>
      <c r="E110" s="8">
        <v>-8.6072561906659679</v>
      </c>
      <c r="F110" s="8">
        <f>SUM(B99:C110,E99:E110)</f>
        <v>1153573.8331733386</v>
      </c>
      <c r="G110" s="5">
        <f t="shared" si="1"/>
        <v>124813.64613191262</v>
      </c>
      <c r="H110" s="5">
        <f>SUM(G99:G110)</f>
        <v>1160449.1308567349</v>
      </c>
      <c r="I110" s="5"/>
      <c r="K110" s="9"/>
    </row>
    <row r="111" spans="1:13" ht="16.5" customHeight="1" x14ac:dyDescent="0.3">
      <c r="A111" s="7" t="s">
        <v>154</v>
      </c>
      <c r="B111" s="8">
        <v>124538.58367655844</v>
      </c>
      <c r="C111" s="8">
        <v>73.116809400517823</v>
      </c>
      <c r="D111" s="8">
        <v>227.62563898293831</v>
      </c>
      <c r="E111" s="8">
        <v>-9.8024961826993309</v>
      </c>
      <c r="F111" s="8"/>
      <c r="G111" s="5">
        <f t="shared" si="1"/>
        <v>76040.676992962894</v>
      </c>
      <c r="H111" s="5"/>
      <c r="I111" s="5"/>
      <c r="K111" s="10">
        <v>0</v>
      </c>
      <c r="L111" s="11">
        <v>0</v>
      </c>
      <c r="M111" s="8">
        <f t="shared" ref="M111:M174" si="2">B112+C111+K112+L112</f>
        <v>76040.676992962894</v>
      </c>
    </row>
    <row r="112" spans="1:13" ht="13.4" customHeight="1" x14ac:dyDescent="0.3">
      <c r="A112" s="7" t="s">
        <v>155</v>
      </c>
      <c r="B112" s="8">
        <v>75967.560183562382</v>
      </c>
      <c r="C112" s="8">
        <v>183.54345913828584</v>
      </c>
      <c r="D112" s="8">
        <v>230.75570503883682</v>
      </c>
      <c r="E112" s="8">
        <v>-0.81106021376883752</v>
      </c>
      <c r="F112" s="8"/>
      <c r="G112" s="5">
        <f t="shared" si="1"/>
        <v>48427.007576511976</v>
      </c>
      <c r="H112" s="5"/>
      <c r="I112" s="5"/>
      <c r="K112" s="10">
        <v>0</v>
      </c>
      <c r="L112" s="11">
        <v>0</v>
      </c>
      <c r="M112" s="8">
        <f t="shared" si="2"/>
        <v>75360.270040828516</v>
      </c>
    </row>
    <row r="113" spans="1:16" ht="13.4" customHeight="1" x14ac:dyDescent="0.3">
      <c r="A113" s="7" t="s">
        <v>156</v>
      </c>
      <c r="B113" s="8">
        <v>48243.464117373689</v>
      </c>
      <c r="C113" s="8">
        <v>-42.999925977560878</v>
      </c>
      <c r="D113" s="8">
        <v>361.05742083250357</v>
      </c>
      <c r="E113" s="8">
        <v>9.9332802230631341</v>
      </c>
      <c r="F113" s="8"/>
      <c r="G113" s="5">
        <f t="shared" si="1"/>
        <v>58679.416641107346</v>
      </c>
      <c r="H113" s="5"/>
      <c r="I113" s="5"/>
      <c r="K113" s="12">
        <v>26933.262464316536</v>
      </c>
      <c r="L113" s="11">
        <v>0</v>
      </c>
      <c r="M113" s="8">
        <f t="shared" si="2"/>
        <v>58679.416641107346</v>
      </c>
    </row>
    <row r="114" spans="1:16" ht="13.4" customHeight="1" x14ac:dyDescent="0.3">
      <c r="A114" s="7" t="s">
        <v>157</v>
      </c>
      <c r="B114" s="8">
        <v>58722.416567084903</v>
      </c>
      <c r="C114" s="8">
        <v>40.48084710880967</v>
      </c>
      <c r="D114" s="8">
        <v>50.278235411272647</v>
      </c>
      <c r="E114" s="8">
        <v>-8.6968067450043166E-3</v>
      </c>
      <c r="F114" s="8"/>
      <c r="G114" s="5">
        <f t="shared" si="1"/>
        <v>72146.15470523799</v>
      </c>
      <c r="H114" s="5"/>
      <c r="I114" s="5"/>
      <c r="K114" s="12">
        <v>0</v>
      </c>
      <c r="L114" s="11">
        <v>0</v>
      </c>
      <c r="M114" s="8">
        <f t="shared" si="2"/>
        <v>72146.15470523799</v>
      </c>
    </row>
    <row r="115" spans="1:16" ht="13.4" customHeight="1" x14ac:dyDescent="0.3">
      <c r="A115" s="7" t="s">
        <v>158</v>
      </c>
      <c r="B115" s="8">
        <v>72105.673858129187</v>
      </c>
      <c r="C115" s="8">
        <v>44.098851490406936</v>
      </c>
      <c r="D115" s="8">
        <v>190.23838212839408</v>
      </c>
      <c r="E115" s="8">
        <v>5.7226316138883362E-2</v>
      </c>
      <c r="F115" s="8"/>
      <c r="G115" s="5">
        <f t="shared" si="1"/>
        <v>77058.872699329484</v>
      </c>
      <c r="H115" s="5"/>
      <c r="I115" s="5"/>
      <c r="K115" s="12">
        <v>0</v>
      </c>
      <c r="L115" s="11">
        <v>0</v>
      </c>
      <c r="M115" s="8">
        <f t="shared" si="2"/>
        <v>117458.7663958043</v>
      </c>
    </row>
    <row r="116" spans="1:16" ht="13.4" customHeight="1" x14ac:dyDescent="0.3">
      <c r="A116" s="7" t="s">
        <v>159</v>
      </c>
      <c r="B116" s="8">
        <v>77014.773847839082</v>
      </c>
      <c r="C116" s="8">
        <v>18.701121954457946</v>
      </c>
      <c r="D116" s="8">
        <v>134.21178882028804</v>
      </c>
      <c r="E116" s="8">
        <v>-25843.266115647613</v>
      </c>
      <c r="F116" s="8"/>
      <c r="G116" s="5">
        <f t="shared" si="1"/>
        <v>93705.779129655435</v>
      </c>
      <c r="H116" s="5"/>
      <c r="I116" s="5"/>
      <c r="K116" s="12">
        <v>40399.893696474806</v>
      </c>
      <c r="L116" s="11">
        <v>0</v>
      </c>
      <c r="M116" s="8">
        <f t="shared" si="2"/>
        <v>93705.779129655435</v>
      </c>
    </row>
    <row r="117" spans="1:16" ht="13.4" customHeight="1" x14ac:dyDescent="0.3">
      <c r="A117" s="7" t="s">
        <v>160</v>
      </c>
      <c r="B117" s="8">
        <v>93687.078007700984</v>
      </c>
      <c r="C117" s="8">
        <v>65.426940848436573</v>
      </c>
      <c r="D117" s="8">
        <v>209.26845714665072</v>
      </c>
      <c r="E117" s="8">
        <v>-1620.1922591781183</v>
      </c>
      <c r="F117" s="8"/>
      <c r="G117" s="5">
        <f t="shared" si="1"/>
        <v>80005.398667596121</v>
      </c>
      <c r="H117" s="5"/>
      <c r="I117" s="5"/>
      <c r="K117" s="12">
        <v>0</v>
      </c>
      <c r="L117" s="11">
        <v>0</v>
      </c>
      <c r="M117" s="8">
        <f t="shared" si="2"/>
        <v>80005.398667596121</v>
      </c>
    </row>
    <row r="118" spans="1:16" ht="13.4" customHeight="1" x14ac:dyDescent="0.3">
      <c r="A118" s="7" t="s">
        <v>161</v>
      </c>
      <c r="B118" s="8">
        <v>79939.971726747681</v>
      </c>
      <c r="C118" s="8">
        <v>105.30271393480717</v>
      </c>
      <c r="D118" s="8">
        <v>240.62619962822825</v>
      </c>
      <c r="E118" s="8">
        <v>-56.450939387904135</v>
      </c>
      <c r="F118" s="8"/>
      <c r="G118" s="5">
        <f t="shared" si="1"/>
        <v>77321.367300006605</v>
      </c>
      <c r="H118" s="5"/>
      <c r="I118" s="5"/>
      <c r="K118" s="12">
        <v>0</v>
      </c>
      <c r="L118" s="11">
        <v>0</v>
      </c>
      <c r="M118" s="8">
        <f t="shared" si="2"/>
        <v>117721.2609964814</v>
      </c>
    </row>
    <row r="119" spans="1:16" ht="13.4" customHeight="1" x14ac:dyDescent="0.3">
      <c r="A119" s="7" t="s">
        <v>162</v>
      </c>
      <c r="B119" s="8">
        <v>77216.064586071792</v>
      </c>
      <c r="C119" s="8">
        <v>452.77117406891051</v>
      </c>
      <c r="D119" s="8">
        <v>439.15662417845039</v>
      </c>
      <c r="E119" s="8">
        <v>-49.011385514173803</v>
      </c>
      <c r="F119" s="8"/>
      <c r="G119" s="5">
        <f t="shared" si="1"/>
        <v>84299.068721370306</v>
      </c>
      <c r="H119" s="5"/>
      <c r="I119" s="5"/>
      <c r="K119" s="12">
        <v>40399.893696474806</v>
      </c>
      <c r="L119" s="11">
        <v>0</v>
      </c>
      <c r="M119" s="8">
        <f t="shared" si="2"/>
        <v>84299.068721370306</v>
      </c>
    </row>
    <row r="120" spans="1:16" ht="13.4" customHeight="1" x14ac:dyDescent="0.3">
      <c r="A120" s="7" t="s">
        <v>163</v>
      </c>
      <c r="B120" s="8">
        <v>83846.297547301394</v>
      </c>
      <c r="C120" s="8">
        <v>134.35376419040023</v>
      </c>
      <c r="D120" s="8">
        <v>325.89283442873295</v>
      </c>
      <c r="E120" s="8">
        <v>-104.31414724822412</v>
      </c>
      <c r="F120" s="8"/>
      <c r="G120" s="5">
        <f t="shared" si="1"/>
        <v>85969.975129456201</v>
      </c>
      <c r="H120" s="5"/>
      <c r="I120" s="5"/>
      <c r="K120" s="12">
        <v>0</v>
      </c>
      <c r="L120" s="11">
        <v>0</v>
      </c>
      <c r="M120" s="8">
        <f t="shared" si="2"/>
        <v>85969.975129456201</v>
      </c>
    </row>
    <row r="121" spans="1:16" ht="13.4" customHeight="1" x14ac:dyDescent="0.3">
      <c r="A121" s="7" t="s">
        <v>164</v>
      </c>
      <c r="B121" s="8">
        <v>85835.621365265804</v>
      </c>
      <c r="C121" s="8">
        <v>136.07319458275245</v>
      </c>
      <c r="D121" s="8">
        <v>138.79097756091068</v>
      </c>
      <c r="E121" s="8">
        <v>-210.24626568412666</v>
      </c>
      <c r="F121" s="8"/>
      <c r="G121" s="5">
        <f t="shared" si="1"/>
        <v>140813.4241316471</v>
      </c>
      <c r="H121" s="5"/>
      <c r="I121" s="5"/>
      <c r="K121" s="12">
        <v>0</v>
      </c>
      <c r="L121" s="11">
        <v>0</v>
      </c>
      <c r="M121" s="8">
        <f t="shared" si="2"/>
        <v>181213.31782812192</v>
      </c>
    </row>
    <row r="122" spans="1:16" ht="13.4" customHeight="1" x14ac:dyDescent="0.3">
      <c r="A122" s="7" t="s">
        <v>165</v>
      </c>
      <c r="B122" s="8">
        <v>140677.35093706436</v>
      </c>
      <c r="C122" s="8">
        <v>146.94718216822682</v>
      </c>
      <c r="D122" s="8">
        <v>423.51443105623014</v>
      </c>
      <c r="E122" s="8">
        <v>-170.4946624178466</v>
      </c>
      <c r="F122" s="8">
        <f>SUM(B111:C122,E111:E122)</f>
        <v>991098.06503186631</v>
      </c>
      <c r="G122" s="5">
        <f t="shared" si="1"/>
        <v>124158.73213735643</v>
      </c>
      <c r="H122" s="5">
        <f>SUM(G111:G122)</f>
        <v>1018625.8738322378</v>
      </c>
      <c r="I122" s="5"/>
      <c r="K122" s="12">
        <v>40399.893696474806</v>
      </c>
      <c r="L122" s="11">
        <v>0</v>
      </c>
      <c r="M122" s="8">
        <f t="shared" si="2"/>
        <v>124158.73213735643</v>
      </c>
    </row>
    <row r="123" spans="1:16" ht="16.5" customHeight="1" x14ac:dyDescent="0.3">
      <c r="A123" s="7" t="s">
        <v>166</v>
      </c>
      <c r="B123" s="8">
        <v>124011.78495518821</v>
      </c>
      <c r="C123" s="8">
        <v>533.87878908583946</v>
      </c>
      <c r="D123" s="8">
        <v>1113.5813327358428</v>
      </c>
      <c r="E123" s="8">
        <v>-31.211793799375954</v>
      </c>
      <c r="F123" s="8"/>
      <c r="G123" s="5">
        <f t="shared" si="1"/>
        <v>83566.048686848546</v>
      </c>
      <c r="H123" s="5"/>
      <c r="I123" s="5"/>
      <c r="K123" s="12">
        <v>0</v>
      </c>
      <c r="L123" s="11">
        <v>0</v>
      </c>
      <c r="M123" s="8">
        <f t="shared" si="2"/>
        <v>83566.048686848546</v>
      </c>
      <c r="N123" s="5"/>
      <c r="O123" s="5"/>
      <c r="P123" s="5"/>
    </row>
    <row r="124" spans="1:16" ht="13.4" customHeight="1" x14ac:dyDescent="0.3">
      <c r="A124" s="7" t="s">
        <v>167</v>
      </c>
      <c r="B124" s="8">
        <v>83032.169897762709</v>
      </c>
      <c r="C124" s="8">
        <v>995.97815176259724</v>
      </c>
      <c r="D124" s="8">
        <v>-552.79660459403851</v>
      </c>
      <c r="E124" s="8">
        <v>-6.1507335856071164</v>
      </c>
      <c r="F124" s="8"/>
      <c r="G124" s="5">
        <f t="shared" si="1"/>
        <v>61128.915277169217</v>
      </c>
      <c r="H124" s="5"/>
      <c r="I124" s="5"/>
      <c r="K124" s="12">
        <v>0</v>
      </c>
      <c r="L124" s="11">
        <v>0</v>
      </c>
      <c r="M124" s="8">
        <f t="shared" si="2"/>
        <v>101453.45093297042</v>
      </c>
      <c r="N124" s="5"/>
      <c r="O124" s="5"/>
      <c r="P124" s="5"/>
    </row>
    <row r="125" spans="1:16" ht="13.4" customHeight="1" x14ac:dyDescent="0.3">
      <c r="A125" s="7" t="s">
        <v>168</v>
      </c>
      <c r="B125" s="8">
        <v>60132.937125406621</v>
      </c>
      <c r="C125" s="8">
        <v>44.379361017061612</v>
      </c>
      <c r="D125" s="8">
        <v>423.45923886344031</v>
      </c>
      <c r="E125" s="8">
        <v>-22.058670251609904</v>
      </c>
      <c r="F125" s="8"/>
      <c r="G125" s="5">
        <f t="shared" si="1"/>
        <v>62968.025108212176</v>
      </c>
      <c r="H125" s="5"/>
      <c r="I125" s="5"/>
      <c r="K125" s="12">
        <v>40324.535655801192</v>
      </c>
      <c r="L125" s="11">
        <v>0</v>
      </c>
      <c r="M125" s="8">
        <f t="shared" si="2"/>
        <v>62968.025108212176</v>
      </c>
      <c r="N125" s="5"/>
      <c r="O125" s="5"/>
      <c r="P125" s="5"/>
    </row>
    <row r="126" spans="1:16" ht="13.4" customHeight="1" x14ac:dyDescent="0.3">
      <c r="A126" s="7" t="s">
        <v>169</v>
      </c>
      <c r="B126" s="8">
        <v>62923.645747195114</v>
      </c>
      <c r="C126" s="8">
        <v>25.482123083051196</v>
      </c>
      <c r="D126" s="8">
        <v>234.63832702648892</v>
      </c>
      <c r="E126" s="8">
        <v>3.6653555068711414</v>
      </c>
      <c r="F126" s="8"/>
      <c r="G126" s="5">
        <f t="shared" si="1"/>
        <v>75976.551819026805</v>
      </c>
      <c r="H126" s="5"/>
      <c r="I126" s="5"/>
      <c r="K126" s="12">
        <v>0</v>
      </c>
      <c r="L126" s="11">
        <v>0</v>
      </c>
      <c r="M126" s="8">
        <f t="shared" si="2"/>
        <v>75976.551819026805</v>
      </c>
      <c r="N126" s="5"/>
      <c r="O126" s="5"/>
      <c r="P126" s="5"/>
    </row>
    <row r="127" spans="1:16" ht="13.4" customHeight="1" x14ac:dyDescent="0.3">
      <c r="A127" s="7" t="s">
        <v>170</v>
      </c>
      <c r="B127" s="8">
        <v>75951.069695943748</v>
      </c>
      <c r="C127" s="8">
        <v>203.30593142136357</v>
      </c>
      <c r="D127" s="8">
        <v>317.56785932417171</v>
      </c>
      <c r="E127" s="8">
        <v>13.118651663015335</v>
      </c>
      <c r="F127" s="8"/>
      <c r="G127" s="5">
        <f t="shared" si="1"/>
        <v>87357.754434375587</v>
      </c>
      <c r="H127" s="5"/>
      <c r="I127" s="5"/>
      <c r="K127" s="12">
        <v>0</v>
      </c>
      <c r="L127" s="11">
        <v>0</v>
      </c>
      <c r="M127" s="8">
        <f t="shared" si="2"/>
        <v>127644.61106983997</v>
      </c>
      <c r="N127" s="5"/>
      <c r="O127" s="5"/>
      <c r="P127" s="5"/>
    </row>
    <row r="128" spans="1:16" ht="13.4" customHeight="1" x14ac:dyDescent="0.3">
      <c r="A128" s="7" t="s">
        <v>171</v>
      </c>
      <c r="B128" s="8">
        <v>87154.448502954227</v>
      </c>
      <c r="C128" s="8">
        <v>-24.13351955121821</v>
      </c>
      <c r="D128" s="8">
        <v>163.32781517625955</v>
      </c>
      <c r="E128" s="8">
        <v>-6624.5662052711941</v>
      </c>
      <c r="F128" s="8"/>
      <c r="G128" s="5">
        <f t="shared" si="1"/>
        <v>107824.15705470351</v>
      </c>
      <c r="H128" s="5"/>
      <c r="I128" s="5"/>
      <c r="K128" s="12">
        <v>40286.856635464384</v>
      </c>
      <c r="L128" s="11">
        <v>0</v>
      </c>
      <c r="M128" s="8">
        <f t="shared" si="2"/>
        <v>107824.15705470351</v>
      </c>
      <c r="N128" s="5"/>
      <c r="O128" s="5"/>
      <c r="P128" s="5"/>
    </row>
    <row r="129" spans="1:16" ht="13.4" customHeight="1" x14ac:dyDescent="0.3">
      <c r="A129" s="7" t="s">
        <v>172</v>
      </c>
      <c r="B129" s="8">
        <v>107848.29057425473</v>
      </c>
      <c r="C129" s="8">
        <v>528.63113689172133</v>
      </c>
      <c r="D129" s="8">
        <v>247.81381929230582</v>
      </c>
      <c r="E129" s="8">
        <v>-3257.7546139547235</v>
      </c>
      <c r="F129" s="8"/>
      <c r="G129" s="5">
        <f t="shared" si="1"/>
        <v>89043.290453760899</v>
      </c>
      <c r="H129" s="5"/>
      <c r="I129" s="5"/>
      <c r="K129" s="12">
        <v>0</v>
      </c>
      <c r="L129" s="11">
        <v>0</v>
      </c>
      <c r="M129" s="8">
        <f t="shared" si="2"/>
        <v>89043.290453760899</v>
      </c>
      <c r="N129" s="5"/>
      <c r="O129" s="5"/>
      <c r="P129" s="5"/>
    </row>
    <row r="130" spans="1:16" ht="13.4" customHeight="1" x14ac:dyDescent="0.3">
      <c r="A130" s="7" t="s">
        <v>173</v>
      </c>
      <c r="B130" s="8">
        <v>88514.659316869176</v>
      </c>
      <c r="C130" s="8">
        <v>44.555153023965744</v>
      </c>
      <c r="D130" s="8">
        <v>137.70636792139686</v>
      </c>
      <c r="E130" s="8">
        <v>-319.40609440350528</v>
      </c>
      <c r="F130" s="8"/>
      <c r="G130" s="5">
        <f t="shared" si="1"/>
        <v>89452.241135563949</v>
      </c>
      <c r="H130" s="5"/>
      <c r="I130" s="5"/>
      <c r="K130" s="12">
        <v>0</v>
      </c>
      <c r="L130" s="11">
        <v>0</v>
      </c>
      <c r="M130" s="8">
        <f t="shared" si="2"/>
        <v>129739.09777102833</v>
      </c>
      <c r="N130" s="5"/>
      <c r="O130" s="5"/>
      <c r="P130" s="5"/>
    </row>
    <row r="131" spans="1:16" ht="13.4" customHeight="1" x14ac:dyDescent="0.3">
      <c r="A131" s="7" t="s">
        <v>174</v>
      </c>
      <c r="B131" s="8">
        <v>89407.685982539988</v>
      </c>
      <c r="C131" s="8">
        <v>63.35723029940926</v>
      </c>
      <c r="D131" s="8">
        <v>237.8223849830708</v>
      </c>
      <c r="E131" s="8">
        <v>-49.25979220606785</v>
      </c>
      <c r="F131" s="8"/>
      <c r="G131" s="5">
        <f t="shared" ref="G131:G194" si="3">B132+C131</f>
        <v>94742.692753435724</v>
      </c>
      <c r="H131" s="5"/>
      <c r="I131" s="5"/>
      <c r="K131" s="12">
        <v>40286.856635464384</v>
      </c>
      <c r="L131" s="11">
        <v>0</v>
      </c>
      <c r="M131" s="8">
        <f t="shared" si="2"/>
        <v>94742.692753435724</v>
      </c>
      <c r="N131" s="5"/>
      <c r="O131" s="5"/>
      <c r="P131" s="5"/>
    </row>
    <row r="132" spans="1:16" ht="13.4" customHeight="1" x14ac:dyDescent="0.3">
      <c r="A132" s="7" t="s">
        <v>175</v>
      </c>
      <c r="B132" s="8">
        <v>94679.335523136309</v>
      </c>
      <c r="C132" s="8">
        <v>196.32587665139746</v>
      </c>
      <c r="D132" s="8">
        <v>401.05737436101708</v>
      </c>
      <c r="E132" s="8">
        <v>-16.171330412268471</v>
      </c>
      <c r="F132" s="8"/>
      <c r="G132" s="5">
        <f t="shared" si="3"/>
        <v>95241.773334328958</v>
      </c>
      <c r="H132" s="5"/>
      <c r="I132" s="5"/>
      <c r="K132" s="12">
        <v>0</v>
      </c>
      <c r="L132" s="11">
        <v>0</v>
      </c>
      <c r="M132" s="8">
        <f t="shared" si="2"/>
        <v>95241.773334328958</v>
      </c>
      <c r="N132" s="5"/>
      <c r="O132" s="5"/>
      <c r="P132" s="5"/>
    </row>
    <row r="133" spans="1:16" ht="13.4" customHeight="1" x14ac:dyDescent="0.3">
      <c r="A133" s="7" t="s">
        <v>176</v>
      </c>
      <c r="B133" s="8">
        <v>95045.447457677554</v>
      </c>
      <c r="C133" s="8">
        <v>147.03915255925119</v>
      </c>
      <c r="D133" s="8">
        <v>240.67490838478369</v>
      </c>
      <c r="E133" s="8">
        <v>-16.869182765717319</v>
      </c>
      <c r="F133" s="8"/>
      <c r="G133" s="5">
        <f t="shared" si="3"/>
        <v>145030.60675861395</v>
      </c>
      <c r="H133" s="5"/>
      <c r="I133" s="5"/>
      <c r="K133" s="12">
        <v>0</v>
      </c>
      <c r="L133" s="11">
        <v>0</v>
      </c>
      <c r="M133" s="8">
        <f t="shared" si="2"/>
        <v>185317.46339407834</v>
      </c>
      <c r="N133" s="5"/>
      <c r="O133" s="5"/>
      <c r="P133" s="5"/>
    </row>
    <row r="134" spans="1:16" ht="13.4" customHeight="1" x14ac:dyDescent="0.3">
      <c r="A134" s="7" t="s">
        <v>177</v>
      </c>
      <c r="B134" s="8">
        <v>144883.56760605471</v>
      </c>
      <c r="C134" s="8">
        <v>43.40318263294192</v>
      </c>
      <c r="D134" s="8">
        <v>705.10353382460369</v>
      </c>
      <c r="E134" s="8">
        <v>-44.428616477461325</v>
      </c>
      <c r="F134" s="8">
        <f>SUM(B123:C134,E123:E134)</f>
        <v>1106016.1519279024</v>
      </c>
      <c r="G134" s="5">
        <f t="shared" si="3"/>
        <v>125993.40926143531</v>
      </c>
      <c r="H134" s="5">
        <f>SUM(G123:G134)</f>
        <v>1118325.4660774746</v>
      </c>
      <c r="I134" s="5"/>
      <c r="K134" s="12">
        <v>40286.856635464384</v>
      </c>
      <c r="L134" s="11">
        <v>0</v>
      </c>
      <c r="M134" s="8">
        <f t="shared" si="2"/>
        <v>125993.40926143531</v>
      </c>
      <c r="N134" s="5"/>
      <c r="O134" s="5"/>
      <c r="P134" s="5"/>
    </row>
    <row r="135" spans="1:16" ht="16.5" customHeight="1" x14ac:dyDescent="0.3">
      <c r="A135" s="7" t="s">
        <v>178</v>
      </c>
      <c r="B135" s="8">
        <v>125950.00607880237</v>
      </c>
      <c r="C135" s="8">
        <v>116.95463021974373</v>
      </c>
      <c r="D135" s="8">
        <v>385.1171327092876</v>
      </c>
      <c r="E135" s="8">
        <v>-0.7429794861581358</v>
      </c>
      <c r="F135" s="8"/>
      <c r="G135" s="5">
        <f t="shared" si="3"/>
        <v>84033.191766248405</v>
      </c>
      <c r="K135" s="12">
        <v>0</v>
      </c>
      <c r="L135" s="11">
        <v>0</v>
      </c>
      <c r="M135" s="8">
        <f t="shared" si="2"/>
        <v>84033.191766248405</v>
      </c>
    </row>
    <row r="136" spans="1:16" ht="13.4" customHeight="1" x14ac:dyDescent="0.3">
      <c r="A136" s="7" t="s">
        <v>179</v>
      </c>
      <c r="B136" s="8">
        <v>83916.237136028663</v>
      </c>
      <c r="C136" s="8">
        <v>217.74722797583479</v>
      </c>
      <c r="D136" s="8">
        <v>432.93772588461798</v>
      </c>
      <c r="E136" s="8">
        <v>-1.3458573989245171</v>
      </c>
      <c r="F136" s="8"/>
      <c r="G136" s="5">
        <f t="shared" si="3"/>
        <v>54126.069972780992</v>
      </c>
      <c r="K136" s="12">
        <v>0</v>
      </c>
      <c r="L136" s="11">
        <v>0</v>
      </c>
      <c r="M136" s="8">
        <f t="shared" si="2"/>
        <v>103078.59638407576</v>
      </c>
    </row>
    <row r="137" spans="1:16" ht="13.4" customHeight="1" x14ac:dyDescent="0.3">
      <c r="A137" s="7" t="s">
        <v>180</v>
      </c>
      <c r="B137" s="8">
        <v>53908.322744805155</v>
      </c>
      <c r="C137" s="8">
        <v>537.77094669056623</v>
      </c>
      <c r="D137" s="8">
        <v>440.67533027949287</v>
      </c>
      <c r="E137" s="8">
        <v>-1.7599083847839074</v>
      </c>
      <c r="F137" s="8"/>
      <c r="G137" s="5">
        <f t="shared" si="3"/>
        <v>60586.082137024481</v>
      </c>
      <c r="K137" s="12">
        <v>48952.526411294777</v>
      </c>
      <c r="L137" s="11">
        <v>0</v>
      </c>
      <c r="M137" s="8">
        <f t="shared" si="2"/>
        <v>60586.082137024481</v>
      </c>
    </row>
    <row r="138" spans="1:16" ht="13.4" customHeight="1" x14ac:dyDescent="0.3">
      <c r="A138" s="7" t="s">
        <v>181</v>
      </c>
      <c r="B138" s="8">
        <v>60048.311190333916</v>
      </c>
      <c r="C138" s="8">
        <v>112.5274181769899</v>
      </c>
      <c r="D138" s="8">
        <v>243.44785235344867</v>
      </c>
      <c r="E138" s="8">
        <v>-0.20807939985394647</v>
      </c>
      <c r="F138" s="8"/>
      <c r="G138" s="5">
        <f t="shared" si="3"/>
        <v>78300.846437628628</v>
      </c>
      <c r="K138" s="12">
        <v>0</v>
      </c>
      <c r="L138" s="11">
        <v>0</v>
      </c>
      <c r="M138" s="8">
        <f t="shared" si="2"/>
        <v>78300.846437628628</v>
      </c>
    </row>
    <row r="139" spans="1:16" ht="13.4" customHeight="1" x14ac:dyDescent="0.3">
      <c r="A139" s="7" t="s">
        <v>182</v>
      </c>
      <c r="B139" s="8">
        <v>78188.319019451636</v>
      </c>
      <c r="C139" s="8">
        <v>81.81187246896387</v>
      </c>
      <c r="D139" s="8">
        <v>195.36829150899558</v>
      </c>
      <c r="E139" s="8">
        <v>-1.721476465511518</v>
      </c>
      <c r="F139" s="8"/>
      <c r="G139" s="5">
        <f t="shared" si="3"/>
        <v>99421.71707395601</v>
      </c>
      <c r="K139" s="12">
        <v>0</v>
      </c>
      <c r="L139" s="11">
        <v>0</v>
      </c>
      <c r="M139" s="8">
        <f t="shared" si="2"/>
        <v>152707.07837316598</v>
      </c>
    </row>
    <row r="140" spans="1:16" ht="13.4" customHeight="1" x14ac:dyDescent="0.3">
      <c r="A140" s="7" t="s">
        <v>183</v>
      </c>
      <c r="B140" s="8">
        <v>99339.905201487039</v>
      </c>
      <c r="C140" s="8">
        <v>75.024297948615597</v>
      </c>
      <c r="D140" s="8">
        <v>320.30313416982011</v>
      </c>
      <c r="E140" s="8">
        <v>-7234.350643962026</v>
      </c>
      <c r="F140" s="8"/>
      <c r="G140" s="5">
        <f t="shared" si="3"/>
        <v>111742.3189444333</v>
      </c>
      <c r="K140" s="12">
        <v>53285.361299209981</v>
      </c>
      <c r="L140" s="11">
        <v>0</v>
      </c>
      <c r="M140" s="8">
        <f t="shared" si="2"/>
        <v>111742.3189444333</v>
      </c>
    </row>
    <row r="141" spans="1:16" ht="13.4" customHeight="1" x14ac:dyDescent="0.3">
      <c r="A141" s="7" t="s">
        <v>184</v>
      </c>
      <c r="B141" s="8">
        <v>111667.29464648468</v>
      </c>
      <c r="C141" s="8">
        <v>98.486748987585756</v>
      </c>
      <c r="D141" s="8">
        <v>196.19895206798091</v>
      </c>
      <c r="E141" s="8">
        <v>-4315.5318396069852</v>
      </c>
      <c r="F141" s="8"/>
      <c r="G141" s="5">
        <f t="shared" si="3"/>
        <v>99723.191010754905</v>
      </c>
      <c r="K141" s="12">
        <v>0</v>
      </c>
      <c r="L141" s="11">
        <v>0</v>
      </c>
      <c r="M141" s="8">
        <f t="shared" si="2"/>
        <v>99723.191010754905</v>
      </c>
    </row>
    <row r="142" spans="1:16" ht="13.4" customHeight="1" x14ac:dyDescent="0.3">
      <c r="A142" s="7" t="s">
        <v>185</v>
      </c>
      <c r="B142" s="8">
        <v>99624.704261767314</v>
      </c>
      <c r="C142" s="8">
        <v>71.564490473345046</v>
      </c>
      <c r="D142" s="8">
        <v>168.51975834827067</v>
      </c>
      <c r="E142" s="8">
        <v>-78.93829250481312</v>
      </c>
      <c r="F142" s="8"/>
      <c r="G142" s="5">
        <f t="shared" si="3"/>
        <v>95469.892495518885</v>
      </c>
      <c r="K142" s="12">
        <v>0</v>
      </c>
      <c r="L142" s="11">
        <v>0</v>
      </c>
      <c r="M142" s="8">
        <f t="shared" si="2"/>
        <v>148755.25379472887</v>
      </c>
    </row>
    <row r="143" spans="1:16" ht="13.4" customHeight="1" x14ac:dyDescent="0.3">
      <c r="A143" s="7" t="s">
        <v>186</v>
      </c>
      <c r="B143" s="8">
        <v>95398.328005045536</v>
      </c>
      <c r="C143" s="8">
        <v>48.207030472017635</v>
      </c>
      <c r="D143" s="8">
        <v>259.92723063134832</v>
      </c>
      <c r="E143" s="8">
        <v>-36.167755427206124</v>
      </c>
      <c r="F143" s="8"/>
      <c r="G143" s="5">
        <f t="shared" si="3"/>
        <v>104023.85459835344</v>
      </c>
      <c r="K143" s="12">
        <v>53285.361299209981</v>
      </c>
      <c r="L143" s="11">
        <v>0</v>
      </c>
      <c r="M143" s="8">
        <f t="shared" si="2"/>
        <v>104023.85459835344</v>
      </c>
    </row>
    <row r="144" spans="1:16" ht="13.4" customHeight="1" x14ac:dyDescent="0.3">
      <c r="A144" s="7" t="s">
        <v>187</v>
      </c>
      <c r="B144" s="8">
        <v>103975.64756788143</v>
      </c>
      <c r="C144" s="8">
        <v>128.80701984996332</v>
      </c>
      <c r="D144" s="8">
        <v>395.80480249618296</v>
      </c>
      <c r="E144" s="8">
        <v>-29.423179313549362</v>
      </c>
      <c r="F144" s="8"/>
      <c r="G144" s="5">
        <f t="shared" si="3"/>
        <v>108048.62778563375</v>
      </c>
      <c r="K144" s="12">
        <v>0</v>
      </c>
      <c r="L144" s="11">
        <v>0</v>
      </c>
      <c r="M144" s="8">
        <f t="shared" si="2"/>
        <v>108048.62778563375</v>
      </c>
    </row>
    <row r="145" spans="1:13" ht="13.4" customHeight="1" x14ac:dyDescent="0.3">
      <c r="A145" s="7" t="s">
        <v>188</v>
      </c>
      <c r="B145" s="8">
        <v>107919.82076578379</v>
      </c>
      <c r="C145" s="8">
        <v>62.099275708690342</v>
      </c>
      <c r="D145" s="8">
        <v>423.14126435636967</v>
      </c>
      <c r="E145" s="8">
        <v>-7.8468100643962027</v>
      </c>
      <c r="F145" s="8"/>
      <c r="G145" s="5">
        <f t="shared" si="3"/>
        <v>161686.04177355094</v>
      </c>
      <c r="K145" s="12">
        <v>0</v>
      </c>
      <c r="L145" s="11">
        <v>0</v>
      </c>
      <c r="M145" s="8">
        <f t="shared" si="2"/>
        <v>214971.40307276091</v>
      </c>
    </row>
    <row r="146" spans="1:13" ht="13.4" customHeight="1" x14ac:dyDescent="0.3">
      <c r="A146" s="7" t="s">
        <v>189</v>
      </c>
      <c r="B146" s="8">
        <v>161623.94249784225</v>
      </c>
      <c r="C146" s="8">
        <v>180.07481909314214</v>
      </c>
      <c r="D146" s="8">
        <v>354.04588992896504</v>
      </c>
      <c r="E146" s="8">
        <v>-5.0574918674898761</v>
      </c>
      <c r="F146" s="8">
        <f>SUM(B135:C146,E135:E146)</f>
        <v>1171578.8205798974</v>
      </c>
      <c r="G146" s="5">
        <f t="shared" si="3"/>
        <v>138901.92309234547</v>
      </c>
      <c r="H146" s="5">
        <f>SUM(G135:G146)</f>
        <v>1196063.7570882293</v>
      </c>
      <c r="K146" s="12">
        <v>53285.361299209981</v>
      </c>
      <c r="L146" s="11">
        <v>0</v>
      </c>
      <c r="M146" s="8">
        <f t="shared" si="2"/>
        <v>138901.92309234547</v>
      </c>
    </row>
    <row r="147" spans="1:13" ht="13.4" customHeight="1" x14ac:dyDescent="0.3">
      <c r="A147" s="7" t="s">
        <v>190</v>
      </c>
      <c r="B147" s="8">
        <v>138721.84827325234</v>
      </c>
      <c r="C147" s="8">
        <v>24.356192989444335</v>
      </c>
      <c r="D147" s="8">
        <v>238.68239228573324</v>
      </c>
      <c r="E147" s="8">
        <v>4.4164973776804075</v>
      </c>
      <c r="F147" s="8"/>
      <c r="G147" s="5">
        <f t="shared" si="3"/>
        <v>98667.024995020911</v>
      </c>
      <c r="K147" s="12">
        <v>0</v>
      </c>
      <c r="L147" s="11">
        <v>0</v>
      </c>
      <c r="M147" s="8">
        <f t="shared" si="2"/>
        <v>98667.024995020911</v>
      </c>
    </row>
    <row r="148" spans="1:13" ht="13.4" customHeight="1" x14ac:dyDescent="0.3">
      <c r="A148" s="7" t="s">
        <v>191</v>
      </c>
      <c r="B148" s="8">
        <v>98642.668802031461</v>
      </c>
      <c r="C148" s="8">
        <v>20.008451171745332</v>
      </c>
      <c r="D148" s="8">
        <v>89.579833698466445</v>
      </c>
      <c r="E148" s="8">
        <v>1.3505742547965212</v>
      </c>
      <c r="F148" s="8"/>
      <c r="G148" s="5">
        <f t="shared" si="3"/>
        <v>70621.278432915133</v>
      </c>
      <c r="K148" s="12">
        <v>0</v>
      </c>
      <c r="L148" s="11">
        <v>0</v>
      </c>
      <c r="M148" s="8">
        <f t="shared" si="2"/>
        <v>123914.12763294169</v>
      </c>
    </row>
    <row r="149" spans="1:13" ht="13.4" customHeight="1" x14ac:dyDescent="0.3">
      <c r="A149" s="7" t="s">
        <v>192</v>
      </c>
      <c r="B149" s="8">
        <v>70601.26998174339</v>
      </c>
      <c r="C149" s="8">
        <v>47.528496979353378</v>
      </c>
      <c r="D149" s="8">
        <v>292.41171911305844</v>
      </c>
      <c r="E149" s="8">
        <v>-2.474268074088827</v>
      </c>
      <c r="F149" s="8"/>
      <c r="G149" s="5">
        <f t="shared" si="3"/>
        <v>74700.131462524034</v>
      </c>
      <c r="K149" s="12">
        <v>53292.849200026554</v>
      </c>
      <c r="L149" s="11">
        <v>0</v>
      </c>
      <c r="M149" s="8">
        <f t="shared" si="2"/>
        <v>74700.131462524034</v>
      </c>
    </row>
    <row r="150" spans="1:13" ht="13.4" customHeight="1" x14ac:dyDescent="0.3">
      <c r="A150" s="7" t="s">
        <v>193</v>
      </c>
      <c r="B150" s="8">
        <v>74652.602965544676</v>
      </c>
      <c r="C150" s="8">
        <v>39.496836619531308</v>
      </c>
      <c r="D150" s="8">
        <v>323.11048164376291</v>
      </c>
      <c r="E150" s="8">
        <v>0.45611100046471487</v>
      </c>
      <c r="F150" s="8"/>
      <c r="G150" s="5">
        <f t="shared" si="3"/>
        <v>89322.318317068304</v>
      </c>
      <c r="K150" s="12">
        <v>0</v>
      </c>
      <c r="L150" s="11">
        <v>0</v>
      </c>
      <c r="M150" s="8">
        <f t="shared" si="2"/>
        <v>89322.318317068304</v>
      </c>
    </row>
    <row r="151" spans="1:13" ht="13.4" customHeight="1" x14ac:dyDescent="0.3">
      <c r="A151" s="7" t="s">
        <v>194</v>
      </c>
      <c r="B151" s="8">
        <v>89282.82148044878</v>
      </c>
      <c r="C151" s="8">
        <v>43.585607116776181</v>
      </c>
      <c r="D151" s="8">
        <v>277.01470689769644</v>
      </c>
      <c r="E151" s="8">
        <v>-11.295552014870873</v>
      </c>
      <c r="F151" s="8"/>
      <c r="G151" s="5">
        <f t="shared" si="3"/>
        <v>116332.47506140871</v>
      </c>
      <c r="K151" s="12">
        <v>0</v>
      </c>
      <c r="L151" s="11">
        <v>0</v>
      </c>
      <c r="M151" s="8">
        <f t="shared" si="2"/>
        <v>169629.06821184355</v>
      </c>
    </row>
    <row r="152" spans="1:13" ht="13.4" customHeight="1" x14ac:dyDescent="0.3">
      <c r="A152" s="7" t="s">
        <v>195</v>
      </c>
      <c r="B152" s="8">
        <v>116288.88945429193</v>
      </c>
      <c r="C152" s="8">
        <v>23.108371174400851</v>
      </c>
      <c r="D152" s="8">
        <v>422.58890991170415</v>
      </c>
      <c r="E152" s="8">
        <v>-7970.5367290712338</v>
      </c>
      <c r="F152" s="8"/>
      <c r="G152" s="5">
        <f t="shared" si="3"/>
        <v>129500.88594303915</v>
      </c>
      <c r="K152" s="12">
        <v>53296.593150434841</v>
      </c>
      <c r="L152" s="11">
        <v>0</v>
      </c>
      <c r="M152" s="8">
        <f t="shared" si="2"/>
        <v>129500.88594303915</v>
      </c>
    </row>
    <row r="153" spans="1:13" ht="13.4" customHeight="1" x14ac:dyDescent="0.3">
      <c r="A153" s="7" t="s">
        <v>196</v>
      </c>
      <c r="B153" s="8">
        <v>129477.77757186475</v>
      </c>
      <c r="C153" s="8">
        <v>269.71172973511256</v>
      </c>
      <c r="D153" s="8">
        <v>246.31504481179019</v>
      </c>
      <c r="E153" s="8">
        <v>-4690.4301433977289</v>
      </c>
      <c r="F153" s="8"/>
      <c r="G153" s="5">
        <f t="shared" si="3"/>
        <v>115210.2255427206</v>
      </c>
      <c r="K153" s="12">
        <v>0</v>
      </c>
      <c r="L153" s="11">
        <v>0</v>
      </c>
      <c r="M153" s="8">
        <f t="shared" si="2"/>
        <v>115210.2255427206</v>
      </c>
    </row>
    <row r="154" spans="1:13" ht="13.4" customHeight="1" x14ac:dyDescent="0.3">
      <c r="A154" s="7" t="s">
        <v>197</v>
      </c>
      <c r="B154" s="8">
        <v>114940.51381298549</v>
      </c>
      <c r="C154" s="8">
        <v>38.825056429662098</v>
      </c>
      <c r="D154" s="8">
        <v>181.89487983801385</v>
      </c>
      <c r="E154" s="8">
        <v>-80.957262829449647</v>
      </c>
      <c r="F154" s="8"/>
      <c r="G154" s="5">
        <f t="shared" si="3"/>
        <v>114100.47192889875</v>
      </c>
      <c r="K154" s="12">
        <v>0</v>
      </c>
      <c r="L154" s="11">
        <v>0</v>
      </c>
      <c r="M154" s="8">
        <f t="shared" si="2"/>
        <v>167397.06507933361</v>
      </c>
    </row>
    <row r="155" spans="1:13" ht="13.4" customHeight="1" x14ac:dyDescent="0.3">
      <c r="A155" s="7" t="s">
        <v>198</v>
      </c>
      <c r="B155" s="8">
        <v>114061.64687246909</v>
      </c>
      <c r="C155" s="8">
        <v>114.90080661222862</v>
      </c>
      <c r="D155" s="8">
        <v>348.37806479452956</v>
      </c>
      <c r="E155" s="8">
        <v>-32.39555533426276</v>
      </c>
      <c r="F155" s="8"/>
      <c r="G155" s="5">
        <f t="shared" si="3"/>
        <v>122107.5411601275</v>
      </c>
      <c r="K155" s="12">
        <v>53296.593150434841</v>
      </c>
      <c r="L155" s="11">
        <v>0</v>
      </c>
      <c r="M155" s="8">
        <f t="shared" si="2"/>
        <v>122107.5411601275</v>
      </c>
    </row>
    <row r="156" spans="1:13" ht="13.4" customHeight="1" x14ac:dyDescent="0.3">
      <c r="A156" s="7" t="s">
        <v>199</v>
      </c>
      <c r="B156" s="8">
        <v>121992.64035351526</v>
      </c>
      <c r="C156" s="8">
        <v>344.49349399190066</v>
      </c>
      <c r="D156" s="8">
        <v>534.6160037841064</v>
      </c>
      <c r="E156" s="8">
        <v>-18.131547500497909</v>
      </c>
      <c r="F156" s="8"/>
      <c r="G156" s="5">
        <f t="shared" si="3"/>
        <v>126059.65880933404</v>
      </c>
      <c r="K156" s="12">
        <v>0</v>
      </c>
      <c r="L156" s="11">
        <v>0</v>
      </c>
      <c r="M156" s="8">
        <f t="shared" si="2"/>
        <v>126059.65880933404</v>
      </c>
    </row>
    <row r="157" spans="1:13" ht="13.4" customHeight="1" x14ac:dyDescent="0.3">
      <c r="A157" s="7" t="s">
        <v>200</v>
      </c>
      <c r="B157" s="8">
        <v>125715.16531534214</v>
      </c>
      <c r="C157" s="8">
        <v>227.3405032198101</v>
      </c>
      <c r="D157" s="8">
        <v>293.93383954059601</v>
      </c>
      <c r="E157" s="8">
        <v>-11.887738166367921</v>
      </c>
      <c r="F157" s="8"/>
      <c r="G157" s="5">
        <f t="shared" si="3"/>
        <v>186619.08442192286</v>
      </c>
      <c r="K157" s="12">
        <v>0</v>
      </c>
      <c r="L157" s="11">
        <v>0</v>
      </c>
      <c r="M157" s="8">
        <f t="shared" si="2"/>
        <v>239915.6775723577</v>
      </c>
    </row>
    <row r="158" spans="1:13" ht="13.4" customHeight="1" x14ac:dyDescent="0.3">
      <c r="A158" s="7" t="s">
        <v>201</v>
      </c>
      <c r="B158" s="8">
        <v>186391.74391870305</v>
      </c>
      <c r="C158" s="8">
        <v>45.19474872203412</v>
      </c>
      <c r="D158" s="8">
        <v>413.59806844586063</v>
      </c>
      <c r="E158" s="8">
        <v>-6.9821084777268805</v>
      </c>
      <c r="F158" s="8">
        <f>SUM(B147:C158,E147:E158)</f>
        <v>1369189.2713747208</v>
      </c>
      <c r="G158" s="5">
        <f t="shared" si="3"/>
        <v>161851.53026621524</v>
      </c>
      <c r="H158" s="5">
        <f>SUM(G147:G158)</f>
        <v>1405092.6263411955</v>
      </c>
      <c r="K158" s="12">
        <v>53296.593150434841</v>
      </c>
      <c r="L158" s="11">
        <v>0</v>
      </c>
      <c r="M158" s="8">
        <f t="shared" si="2"/>
        <v>161851.53026621524</v>
      </c>
    </row>
    <row r="159" spans="1:13" ht="13.4" customHeight="1" x14ac:dyDescent="0.3">
      <c r="A159" s="7" t="s">
        <v>202</v>
      </c>
      <c r="B159" s="8">
        <v>161806.33551749319</v>
      </c>
      <c r="C159" s="8">
        <v>21.113577640576246</v>
      </c>
      <c r="D159" s="8">
        <v>353.08035218747921</v>
      </c>
      <c r="E159" s="8">
        <v>-1.3263626103697803</v>
      </c>
      <c r="F159" s="8"/>
      <c r="G159" s="5">
        <f t="shared" si="3"/>
        <v>118161.05226648076</v>
      </c>
      <c r="K159" s="12">
        <v>0</v>
      </c>
      <c r="L159" s="11">
        <v>0</v>
      </c>
      <c r="M159" s="8">
        <f t="shared" si="2"/>
        <v>118161.05226648076</v>
      </c>
    </row>
    <row r="160" spans="1:13" ht="13.4" customHeight="1" x14ac:dyDescent="0.3">
      <c r="A160" s="7" t="s">
        <v>203</v>
      </c>
      <c r="B160" s="8">
        <v>118139.93868884019</v>
      </c>
      <c r="C160" s="8">
        <v>32.44774015800305</v>
      </c>
      <c r="D160" s="8">
        <v>283.87847407554932</v>
      </c>
      <c r="E160" s="8">
        <v>-31.15777069640842</v>
      </c>
      <c r="F160" s="8"/>
      <c r="G160" s="5">
        <f t="shared" si="3"/>
        <v>88436.334066586991</v>
      </c>
      <c r="K160" s="12">
        <v>0</v>
      </c>
      <c r="L160" s="11">
        <v>0</v>
      </c>
      <c r="M160" s="8">
        <f t="shared" si="2"/>
        <v>143002.74294673195</v>
      </c>
    </row>
    <row r="161" spans="1:13" ht="13.4" customHeight="1" x14ac:dyDescent="0.3">
      <c r="A161" s="7" t="s">
        <v>204</v>
      </c>
      <c r="B161" s="8">
        <v>88403.886326428983</v>
      </c>
      <c r="C161" s="8">
        <v>10.351462524065591</v>
      </c>
      <c r="D161" s="8">
        <v>271.39880933413002</v>
      </c>
      <c r="E161" s="8">
        <v>-1.2434773949412468</v>
      </c>
      <c r="F161" s="8"/>
      <c r="G161" s="5">
        <f t="shared" si="3"/>
        <v>102020.155480316</v>
      </c>
      <c r="K161" s="12">
        <v>54566.408880144947</v>
      </c>
      <c r="L161" s="11">
        <v>0</v>
      </c>
      <c r="M161" s="8">
        <f t="shared" si="2"/>
        <v>102020.155480316</v>
      </c>
    </row>
    <row r="162" spans="1:13" ht="13.4" customHeight="1" x14ac:dyDescent="0.3">
      <c r="A162" s="7" t="s">
        <v>205</v>
      </c>
      <c r="B162" s="8">
        <v>102009.80401779193</v>
      </c>
      <c r="C162" s="8">
        <v>7.8835783044546233</v>
      </c>
      <c r="D162" s="8">
        <v>266.54559051981676</v>
      </c>
      <c r="E162" s="8">
        <v>13.451118635066058</v>
      </c>
      <c r="F162" s="8"/>
      <c r="G162" s="5">
        <f t="shared" si="3"/>
        <v>115312.7774168492</v>
      </c>
      <c r="K162" s="12">
        <v>0</v>
      </c>
      <c r="L162" s="11">
        <v>0</v>
      </c>
      <c r="M162" s="8">
        <f t="shared" si="2"/>
        <v>115312.7774168492</v>
      </c>
    </row>
    <row r="163" spans="1:13" ht="13.4" customHeight="1" x14ac:dyDescent="0.3">
      <c r="A163" s="7" t="s">
        <v>206</v>
      </c>
      <c r="B163" s="8">
        <v>115304.89383854475</v>
      </c>
      <c r="C163" s="8">
        <v>18.077019849963488</v>
      </c>
      <c r="D163" s="8">
        <v>184.29991635132438</v>
      </c>
      <c r="E163" s="8">
        <v>-73.257232954922642</v>
      </c>
      <c r="F163" s="8"/>
      <c r="G163" s="5">
        <f t="shared" si="3"/>
        <v>137107.37852386644</v>
      </c>
      <c r="K163" s="12">
        <v>0</v>
      </c>
      <c r="L163" s="11">
        <v>0</v>
      </c>
      <c r="M163" s="8">
        <f t="shared" si="2"/>
        <v>192308.69526886643</v>
      </c>
    </row>
    <row r="164" spans="1:13" ht="13.4" customHeight="1" x14ac:dyDescent="0.3">
      <c r="A164" s="7" t="s">
        <v>207</v>
      </c>
      <c r="B164" s="8">
        <v>137089.30150401648</v>
      </c>
      <c r="C164" s="8">
        <v>52.695681139215303</v>
      </c>
      <c r="D164" s="8">
        <v>135.2323468100644</v>
      </c>
      <c r="E164" s="8">
        <v>-9072.2192989444338</v>
      </c>
      <c r="F164" s="8"/>
      <c r="G164" s="5">
        <f t="shared" si="3"/>
        <v>151822.03603896967</v>
      </c>
      <c r="K164" s="12">
        <v>55201.316744999996</v>
      </c>
      <c r="L164" s="11">
        <v>0</v>
      </c>
      <c r="M164" s="8">
        <f t="shared" si="2"/>
        <v>151822.03603896967</v>
      </c>
    </row>
    <row r="165" spans="1:13" ht="13.4" customHeight="1" x14ac:dyDescent="0.3">
      <c r="A165" s="7" t="s">
        <v>208</v>
      </c>
      <c r="B165" s="8">
        <v>151769.34035783046</v>
      </c>
      <c r="C165" s="8">
        <v>97.436400119498117</v>
      </c>
      <c r="D165" s="8">
        <v>230.59980813914891</v>
      </c>
      <c r="E165" s="8">
        <v>-5659.244984398857</v>
      </c>
      <c r="F165" s="8"/>
      <c r="G165" s="5">
        <f t="shared" si="3"/>
        <v>133682.41687280091</v>
      </c>
      <c r="K165" s="12">
        <v>0</v>
      </c>
      <c r="L165" s="11">
        <v>0</v>
      </c>
      <c r="M165" s="8">
        <f t="shared" si="2"/>
        <v>133682.41687280091</v>
      </c>
    </row>
    <row r="166" spans="1:13" ht="13.4" customHeight="1" x14ac:dyDescent="0.3">
      <c r="A166" s="7" t="s">
        <v>209</v>
      </c>
      <c r="B166" s="8">
        <v>133584.9804726814</v>
      </c>
      <c r="C166" s="8">
        <v>37.167672442408552</v>
      </c>
      <c r="D166" s="8">
        <v>193.4723962690035</v>
      </c>
      <c r="E166" s="8">
        <v>-68.208816304853343</v>
      </c>
      <c r="F166" s="8"/>
      <c r="G166" s="5">
        <f t="shared" si="3"/>
        <v>131979.92441346345</v>
      </c>
      <c r="K166" s="12">
        <v>0</v>
      </c>
      <c r="L166" s="11">
        <v>0</v>
      </c>
      <c r="M166" s="8">
        <f t="shared" si="2"/>
        <v>187181.24115846344</v>
      </c>
    </row>
    <row r="167" spans="1:13" ht="13.4" customHeight="1" x14ac:dyDescent="0.3">
      <c r="A167" s="7" t="s">
        <v>210</v>
      </c>
      <c r="B167" s="8">
        <v>131942.75674102103</v>
      </c>
      <c r="C167" s="8">
        <v>63.164741419371964</v>
      </c>
      <c r="D167" s="8">
        <v>325.30148675562634</v>
      </c>
      <c r="E167" s="8">
        <v>-45.481368253335589</v>
      </c>
      <c r="F167" s="8"/>
      <c r="G167" s="5">
        <f t="shared" si="3"/>
        <v>140607.97684259445</v>
      </c>
      <c r="K167" s="12">
        <v>55201.316744999996</v>
      </c>
      <c r="L167" s="11">
        <v>0</v>
      </c>
      <c r="M167" s="8">
        <f t="shared" si="2"/>
        <v>140607.97684259445</v>
      </c>
    </row>
    <row r="168" spans="1:13" ht="13.4" customHeight="1" x14ac:dyDescent="0.3">
      <c r="A168" s="7" t="s">
        <v>211</v>
      </c>
      <c r="B168" s="8">
        <v>140544.81210117508</v>
      </c>
      <c r="C168" s="8">
        <v>4.1918774480515166</v>
      </c>
      <c r="D168" s="8">
        <v>633.22653057159926</v>
      </c>
      <c r="E168" s="8">
        <v>-45.066636792139683</v>
      </c>
      <c r="F168" s="8"/>
      <c r="G168" s="5">
        <f t="shared" si="3"/>
        <v>138523.99107548298</v>
      </c>
      <c r="K168" s="12">
        <v>0</v>
      </c>
      <c r="L168" s="11">
        <v>0</v>
      </c>
      <c r="M168" s="8">
        <f t="shared" si="2"/>
        <v>138523.99107548298</v>
      </c>
    </row>
    <row r="169" spans="1:13" ht="13.4" customHeight="1" x14ac:dyDescent="0.3">
      <c r="A169" s="7" t="s">
        <v>212</v>
      </c>
      <c r="B169" s="8">
        <v>138519.79919803492</v>
      </c>
      <c r="C169" s="8">
        <v>66.644111398791736</v>
      </c>
      <c r="D169" s="8">
        <v>733.48520148708758</v>
      </c>
      <c r="E169" s="8">
        <v>-11.877016530571598</v>
      </c>
      <c r="F169" s="8"/>
      <c r="G169" s="5">
        <f t="shared" si="3"/>
        <v>215722.61740091589</v>
      </c>
      <c r="K169" s="12">
        <v>0</v>
      </c>
      <c r="L169" s="11">
        <v>0</v>
      </c>
      <c r="M169" s="8">
        <f t="shared" si="2"/>
        <v>270923.9341459159</v>
      </c>
    </row>
    <row r="170" spans="1:13" ht="13.4" customHeight="1" x14ac:dyDescent="0.3">
      <c r="A170" s="7" t="s">
        <v>213</v>
      </c>
      <c r="B170" s="8">
        <v>215655.9732895171</v>
      </c>
      <c r="C170" s="8">
        <v>83.815324636526597</v>
      </c>
      <c r="D170" s="8">
        <v>898.43105689437527</v>
      </c>
      <c r="E170" s="8">
        <v>-40.572296355307707</v>
      </c>
      <c r="F170" s="8">
        <f>SUM(B159:C170,E159:E170)</f>
        <v>1620230.6070978551</v>
      </c>
      <c r="G170" s="5">
        <f t="shared" si="3"/>
        <v>154378.42129463653</v>
      </c>
      <c r="H170" s="5">
        <f>SUM(G159:G170)</f>
        <v>1627755.0816929631</v>
      </c>
      <c r="K170" s="12">
        <v>55201.316744999996</v>
      </c>
      <c r="L170" s="11">
        <v>0</v>
      </c>
      <c r="M170" s="8">
        <f t="shared" si="2"/>
        <v>154378.42129463653</v>
      </c>
    </row>
    <row r="171" spans="1:13" ht="13.4" customHeight="1" x14ac:dyDescent="0.3">
      <c r="A171" s="7" t="s">
        <v>214</v>
      </c>
      <c r="B171" s="8">
        <v>154294.60597</v>
      </c>
      <c r="C171" s="8">
        <v>2.9596799999999996</v>
      </c>
      <c r="D171" s="8">
        <v>297.41990999999996</v>
      </c>
      <c r="E171" s="8">
        <v>-0.19005</v>
      </c>
      <c r="F171" s="8"/>
      <c r="G171" s="5">
        <f t="shared" si="3"/>
        <v>132814.90607</v>
      </c>
      <c r="K171" s="12">
        <v>0</v>
      </c>
      <c r="L171" s="10">
        <v>0</v>
      </c>
      <c r="M171" s="8">
        <f t="shared" si="2"/>
        <v>132814.90607</v>
      </c>
    </row>
    <row r="172" spans="1:13" ht="13.4" customHeight="1" x14ac:dyDescent="0.3">
      <c r="A172" s="7" t="s">
        <v>215</v>
      </c>
      <c r="B172" s="8">
        <v>132811.94639</v>
      </c>
      <c r="C172" s="8">
        <v>96.768230000000003</v>
      </c>
      <c r="D172" s="8">
        <v>480.16235000000006</v>
      </c>
      <c r="E172" s="8">
        <v>-1.3552299999999999</v>
      </c>
      <c r="F172" s="8"/>
      <c r="G172" s="5">
        <f t="shared" si="3"/>
        <v>97145.906239999997</v>
      </c>
      <c r="K172" s="12">
        <v>0</v>
      </c>
      <c r="L172" s="10">
        <v>0</v>
      </c>
      <c r="M172" s="8">
        <f t="shared" si="2"/>
        <v>151599.41336999999</v>
      </c>
    </row>
    <row r="173" spans="1:13" ht="13.4" customHeight="1" x14ac:dyDescent="0.3">
      <c r="A173" s="7" t="s">
        <v>216</v>
      </c>
      <c r="B173" s="8">
        <v>97049.138009999995</v>
      </c>
      <c r="C173" s="8">
        <v>52.358599999999996</v>
      </c>
      <c r="D173" s="8">
        <v>-46.741450000000007</v>
      </c>
      <c r="E173" s="8">
        <v>0.93879999999999997</v>
      </c>
      <c r="F173" s="8"/>
      <c r="G173" s="5">
        <f t="shared" si="3"/>
        <v>93688.484680000009</v>
      </c>
      <c r="K173" s="12">
        <v>54453.507130000005</v>
      </c>
      <c r="L173" s="10">
        <v>0</v>
      </c>
      <c r="M173" s="8">
        <f t="shared" si="2"/>
        <v>93688.484680000009</v>
      </c>
    </row>
    <row r="174" spans="1:13" ht="13.4" customHeight="1" x14ac:dyDescent="0.3">
      <c r="A174" s="7" t="s">
        <v>217</v>
      </c>
      <c r="B174" s="8">
        <v>93636.126080000002</v>
      </c>
      <c r="C174" s="8">
        <v>38.208340000000007</v>
      </c>
      <c r="D174" s="8">
        <v>576.61032999999998</v>
      </c>
      <c r="E174" s="8">
        <v>-1.35887</v>
      </c>
      <c r="F174" s="8"/>
      <c r="G174" s="5">
        <f t="shared" si="3"/>
        <v>104352.58238999998</v>
      </c>
      <c r="K174" s="12">
        <v>0</v>
      </c>
      <c r="L174" s="10">
        <v>0</v>
      </c>
      <c r="M174" s="8">
        <f t="shared" si="2"/>
        <v>104352.58238999998</v>
      </c>
    </row>
    <row r="175" spans="1:13" ht="13.4" customHeight="1" x14ac:dyDescent="0.3">
      <c r="A175" s="7" t="s">
        <v>218</v>
      </c>
      <c r="B175" s="8">
        <v>104314.37404999998</v>
      </c>
      <c r="C175" s="8">
        <v>8.0864799999999963</v>
      </c>
      <c r="D175" s="8">
        <v>191.75289999999998</v>
      </c>
      <c r="E175" s="8">
        <v>-12.51144</v>
      </c>
      <c r="F175" s="8"/>
      <c r="G175" s="5">
        <f t="shared" si="3"/>
        <v>118032.47901000001</v>
      </c>
      <c r="K175" s="12">
        <v>0</v>
      </c>
      <c r="L175" s="10">
        <v>0</v>
      </c>
      <c r="M175" s="8">
        <f t="shared" ref="M175:M238" si="4">B176+C175+K176+L176</f>
        <v>172112.08133250003</v>
      </c>
    </row>
    <row r="176" spans="1:13" ht="13.4" customHeight="1" x14ac:dyDescent="0.3">
      <c r="A176" s="7" t="s">
        <v>219</v>
      </c>
      <c r="B176" s="8">
        <v>118024.39253000001</v>
      </c>
      <c r="C176" s="8">
        <v>23.004290000000001</v>
      </c>
      <c r="D176" s="8">
        <v>-40.896829999999994</v>
      </c>
      <c r="E176" s="8">
        <v>-9920.7461399999993</v>
      </c>
      <c r="F176" s="8"/>
      <c r="G176" s="5">
        <f t="shared" si="3"/>
        <v>131887.23141000001</v>
      </c>
      <c r="K176" s="12">
        <v>54079.60232250001</v>
      </c>
      <c r="L176" s="10">
        <v>0</v>
      </c>
      <c r="M176" s="8">
        <f t="shared" si="4"/>
        <v>131887.23141000001</v>
      </c>
    </row>
    <row r="177" spans="1:13" ht="13.4" customHeight="1" x14ac:dyDescent="0.3">
      <c r="A177" s="7" t="s">
        <v>220</v>
      </c>
      <c r="B177" s="8">
        <v>131864.22712</v>
      </c>
      <c r="C177" s="8">
        <v>63.066839999999999</v>
      </c>
      <c r="D177" s="8">
        <v>363.35737</v>
      </c>
      <c r="E177" s="8">
        <v>-7564.2994699999999</v>
      </c>
      <c r="F177" s="8"/>
      <c r="G177" s="5">
        <f t="shared" si="3"/>
        <v>113706.73016000001</v>
      </c>
      <c r="K177" s="12">
        <v>0</v>
      </c>
      <c r="L177" s="10">
        <v>0</v>
      </c>
      <c r="M177" s="8">
        <f t="shared" si="4"/>
        <v>113706.73016000001</v>
      </c>
    </row>
    <row r="178" spans="1:13" ht="13.4" customHeight="1" x14ac:dyDescent="0.3">
      <c r="A178" s="7" t="s">
        <v>221</v>
      </c>
      <c r="B178" s="8">
        <v>113643.66332000001</v>
      </c>
      <c r="C178" s="8">
        <v>128.02349000000001</v>
      </c>
      <c r="D178" s="8">
        <v>174.49253999999999</v>
      </c>
      <c r="E178" s="8">
        <v>-88.717530000001204</v>
      </c>
      <c r="F178" s="8"/>
      <c r="G178" s="5">
        <f t="shared" si="3"/>
        <v>111661.03004000001</v>
      </c>
      <c r="K178" s="12">
        <v>0</v>
      </c>
      <c r="L178" s="10">
        <v>0</v>
      </c>
      <c r="M178" s="8">
        <f t="shared" si="4"/>
        <v>165740.63236250001</v>
      </c>
    </row>
    <row r="179" spans="1:13" ht="13.4" customHeight="1" x14ac:dyDescent="0.3">
      <c r="A179" s="7" t="s">
        <v>222</v>
      </c>
      <c r="B179" s="8">
        <v>111533.00655000001</v>
      </c>
      <c r="C179" s="8">
        <v>10.07507</v>
      </c>
      <c r="D179" s="8">
        <v>322.71308999999997</v>
      </c>
      <c r="E179" s="8">
        <v>-30.556710000000798</v>
      </c>
      <c r="F179" s="8"/>
      <c r="G179" s="5">
        <f t="shared" si="3"/>
        <v>119106.70857</v>
      </c>
      <c r="K179" s="12">
        <v>54079.60232250001</v>
      </c>
      <c r="L179" s="10">
        <v>0</v>
      </c>
      <c r="M179" s="8">
        <f t="shared" si="4"/>
        <v>119106.70857</v>
      </c>
    </row>
    <row r="180" spans="1:13" ht="13.4" customHeight="1" x14ac:dyDescent="0.3">
      <c r="A180" s="7" t="s">
        <v>223</v>
      </c>
      <c r="B180" s="8">
        <v>119096.6335</v>
      </c>
      <c r="C180" s="8">
        <v>18.448049999999999</v>
      </c>
      <c r="D180" s="8">
        <v>586.51794999999993</v>
      </c>
      <c r="E180" s="8">
        <v>-54.999329999998203</v>
      </c>
      <c r="F180" s="8"/>
      <c r="G180" s="5">
        <f t="shared" si="3"/>
        <v>116159.55960000002</v>
      </c>
      <c r="K180" s="12">
        <v>0</v>
      </c>
      <c r="L180" s="10">
        <v>0</v>
      </c>
      <c r="M180" s="8">
        <f t="shared" si="4"/>
        <v>116159.55960000002</v>
      </c>
    </row>
    <row r="181" spans="1:13" ht="13.4" customHeight="1" x14ac:dyDescent="0.3">
      <c r="A181" s="7" t="s">
        <v>224</v>
      </c>
      <c r="B181" s="8">
        <v>116141.11155000002</v>
      </c>
      <c r="C181" s="8">
        <v>93.482110000000006</v>
      </c>
      <c r="D181" s="8">
        <v>445.99564999999996</v>
      </c>
      <c r="E181" s="8">
        <v>-7.3159800000004402</v>
      </c>
      <c r="F181" s="8"/>
      <c r="G181" s="5">
        <f t="shared" si="3"/>
        <v>171409.72442000019</v>
      </c>
      <c r="K181" s="12">
        <v>0</v>
      </c>
      <c r="L181" s="10">
        <v>0</v>
      </c>
      <c r="M181" s="8">
        <f t="shared" si="4"/>
        <v>225489.3172425002</v>
      </c>
    </row>
    <row r="182" spans="1:13" ht="13.4" customHeight="1" x14ac:dyDescent="0.3">
      <c r="A182" s="7" t="s">
        <v>225</v>
      </c>
      <c r="B182" s="8">
        <v>171316.24231000018</v>
      </c>
      <c r="C182" s="8">
        <v>77.209680000000048</v>
      </c>
      <c r="D182" s="8">
        <v>426.29745999999994</v>
      </c>
      <c r="E182" s="8">
        <v>-3.15225</v>
      </c>
      <c r="F182" s="8">
        <f>SUM(B171:C182,E171:E182)</f>
        <v>1446652.8940400002</v>
      </c>
      <c r="G182" s="5">
        <f t="shared" si="3"/>
        <v>145456.87487999999</v>
      </c>
      <c r="H182" s="5">
        <f>SUM(G171:G182)</f>
        <v>1455422.21747</v>
      </c>
      <c r="K182" s="12">
        <v>54079.60232250001</v>
      </c>
      <c r="L182" s="10">
        <v>-9.4999999999999998E-3</v>
      </c>
      <c r="M182" s="8">
        <f t="shared" si="4"/>
        <v>145456.72920999999</v>
      </c>
    </row>
    <row r="183" spans="1:13" ht="13.4" customHeight="1" x14ac:dyDescent="0.3">
      <c r="A183" s="7" t="s">
        <v>226</v>
      </c>
      <c r="B183" s="8">
        <v>145379.66519999999</v>
      </c>
      <c r="C183" s="8">
        <v>15.600010000000001</v>
      </c>
      <c r="D183" s="8">
        <v>177.33779000000001</v>
      </c>
      <c r="E183" s="8">
        <v>-0.52491999999999994</v>
      </c>
      <c r="F183" s="8"/>
      <c r="G183" s="5">
        <f t="shared" si="3"/>
        <v>111665.65489999999</v>
      </c>
      <c r="K183" s="12">
        <v>0</v>
      </c>
      <c r="L183" s="10">
        <v>-0.14566999999999999</v>
      </c>
      <c r="M183" s="8">
        <f t="shared" si="4"/>
        <v>111665.69382999999</v>
      </c>
    </row>
    <row r="184" spans="1:13" ht="13.4" customHeight="1" x14ac:dyDescent="0.3">
      <c r="A184" s="7" t="s">
        <v>227</v>
      </c>
      <c r="B184" s="8">
        <v>111650.05489</v>
      </c>
      <c r="C184" s="8">
        <v>42.001739999999998</v>
      </c>
      <c r="D184" s="8">
        <v>189.55391000000003</v>
      </c>
      <c r="E184" s="8">
        <v>-0.75596000000000019</v>
      </c>
      <c r="F184" s="8"/>
      <c r="G184" s="5">
        <f t="shared" si="3"/>
        <v>74029.305690000008</v>
      </c>
      <c r="K184" s="12">
        <v>0</v>
      </c>
      <c r="L184" s="10">
        <v>3.8929999999999999E-2</v>
      </c>
      <c r="M184" s="8">
        <f t="shared" si="4"/>
        <v>127389.26605750002</v>
      </c>
    </row>
    <row r="185" spans="1:13" ht="13.4" customHeight="1" x14ac:dyDescent="0.3">
      <c r="A185" s="7" t="s">
        <v>228</v>
      </c>
      <c r="B185" s="8">
        <v>73987.303950000001</v>
      </c>
      <c r="C185" s="8">
        <v>-4.4837199999999999</v>
      </c>
      <c r="D185" s="8">
        <v>216.29424</v>
      </c>
      <c r="E185" s="8">
        <v>2.3170000000000072E-2</v>
      </c>
      <c r="F185" s="8"/>
      <c r="G185" s="5">
        <f t="shared" si="3"/>
        <v>78725.501769999988</v>
      </c>
      <c r="K185" s="12">
        <v>53359.942747500012</v>
      </c>
      <c r="L185" s="12">
        <v>1.762E-2</v>
      </c>
      <c r="M185" s="8">
        <f t="shared" si="4"/>
        <v>78926.113869999986</v>
      </c>
    </row>
    <row r="186" spans="1:13" ht="13.4" customHeight="1" x14ac:dyDescent="0.3">
      <c r="A186" s="7" t="s">
        <v>229</v>
      </c>
      <c r="B186" s="8">
        <v>78729.985489999992</v>
      </c>
      <c r="C186" s="8">
        <v>14.72505</v>
      </c>
      <c r="D186" s="8">
        <v>145.94068000000001</v>
      </c>
      <c r="E186" s="8">
        <v>-0.24424000000000001</v>
      </c>
      <c r="F186" s="8"/>
      <c r="G186" s="5">
        <f t="shared" si="3"/>
        <v>89358.933179999978</v>
      </c>
      <c r="K186" s="12">
        <v>0</v>
      </c>
      <c r="L186" s="12">
        <v>200.6121</v>
      </c>
      <c r="M186" s="8">
        <f t="shared" si="4"/>
        <v>99950.897579999975</v>
      </c>
    </row>
    <row r="187" spans="1:13" ht="13.4" customHeight="1" x14ac:dyDescent="0.3">
      <c r="A187" s="7" t="s">
        <v>230</v>
      </c>
      <c r="B187" s="8">
        <v>89344.208129999985</v>
      </c>
      <c r="C187" s="8">
        <v>25.315110000000001</v>
      </c>
      <c r="D187" s="8">
        <v>221.18875999999997</v>
      </c>
      <c r="E187" s="8">
        <v>-10.503309999999999</v>
      </c>
      <c r="F187" s="8"/>
      <c r="G187" s="5">
        <f t="shared" si="3"/>
        <v>119292.80833</v>
      </c>
      <c r="K187" s="12">
        <v>0</v>
      </c>
      <c r="L187" s="12">
        <v>10591.964400000001</v>
      </c>
      <c r="M187" s="8">
        <f t="shared" si="4"/>
        <v>172535.96721999999</v>
      </c>
    </row>
    <row r="188" spans="1:13" ht="13.4" customHeight="1" x14ac:dyDescent="0.3">
      <c r="A188" s="7" t="s">
        <v>231</v>
      </c>
      <c r="B188" s="8">
        <v>119267.49322</v>
      </c>
      <c r="C188" s="8">
        <v>17.526109999999999</v>
      </c>
      <c r="D188" s="8">
        <v>145.47724000000002</v>
      </c>
      <c r="E188" s="8">
        <v>-8522.694300000001</v>
      </c>
      <c r="F188" s="8"/>
      <c r="G188" s="5">
        <f t="shared" si="3"/>
        <v>137572.27040000004</v>
      </c>
      <c r="K188" s="12">
        <v>53000.112959999999</v>
      </c>
      <c r="L188" s="12">
        <v>243.04593</v>
      </c>
      <c r="M188" s="8">
        <f t="shared" si="4"/>
        <v>137621.62312000003</v>
      </c>
    </row>
    <row r="189" spans="1:13" ht="13.4" customHeight="1" x14ac:dyDescent="0.3">
      <c r="A189" s="7" t="s">
        <v>232</v>
      </c>
      <c r="B189" s="8">
        <v>137554.74429000003</v>
      </c>
      <c r="C189" s="8">
        <v>-13.276039999999998</v>
      </c>
      <c r="D189" s="8">
        <v>128.26116999999999</v>
      </c>
      <c r="E189" s="8">
        <v>-6883.4152400000003</v>
      </c>
      <c r="F189" s="8"/>
      <c r="G189" s="5">
        <f t="shared" si="3"/>
        <v>122721.21769</v>
      </c>
      <c r="K189" s="12">
        <v>0</v>
      </c>
      <c r="L189" s="12">
        <v>49.352719999999998</v>
      </c>
      <c r="M189" s="8">
        <f t="shared" si="4"/>
        <v>122978.22963</v>
      </c>
    </row>
    <row r="190" spans="1:13" ht="13.4" customHeight="1" x14ac:dyDescent="0.3">
      <c r="A190" s="7" t="s">
        <v>233</v>
      </c>
      <c r="B190" s="8">
        <v>122734.49373</v>
      </c>
      <c r="C190" s="8">
        <v>58.691549999999999</v>
      </c>
      <c r="D190" s="8">
        <v>175.82430000000002</v>
      </c>
      <c r="E190" s="8">
        <v>-66.392469999998809</v>
      </c>
      <c r="F190" s="8"/>
      <c r="G190" s="5">
        <f t="shared" si="3"/>
        <v>117860.20283999998</v>
      </c>
      <c r="K190" s="12">
        <v>0</v>
      </c>
      <c r="L190" s="12">
        <v>257.01193999999998</v>
      </c>
      <c r="M190" s="8">
        <f t="shared" si="4"/>
        <v>170888.88130999997</v>
      </c>
    </row>
    <row r="191" spans="1:13" ht="13.4" customHeight="1" x14ac:dyDescent="0.3">
      <c r="A191" s="7" t="s">
        <v>234</v>
      </c>
      <c r="B191" s="8">
        <v>117801.51128999998</v>
      </c>
      <c r="C191" s="8">
        <v>4.9040699999999999</v>
      </c>
      <c r="D191" s="8">
        <v>264.92940000000004</v>
      </c>
      <c r="E191" s="8">
        <v>-32.859919999999924</v>
      </c>
      <c r="F191" s="8"/>
      <c r="G191" s="5">
        <f t="shared" si="3"/>
        <v>126452.17786</v>
      </c>
      <c r="K191" s="12">
        <v>53000.112959999999</v>
      </c>
      <c r="L191" s="12">
        <v>28.56551</v>
      </c>
      <c r="M191" s="8">
        <f t="shared" si="4"/>
        <v>126485.31895999999</v>
      </c>
    </row>
    <row r="192" spans="1:13" ht="13.4" customHeight="1" x14ac:dyDescent="0.3">
      <c r="A192" s="7" t="s">
        <v>235</v>
      </c>
      <c r="B192" s="8">
        <v>126447.27378999999</v>
      </c>
      <c r="C192" s="8">
        <v>31.523810000000001</v>
      </c>
      <c r="D192" s="8">
        <v>332.00403</v>
      </c>
      <c r="E192" s="8">
        <v>-20.498240000000223</v>
      </c>
      <c r="F192" s="8"/>
      <c r="G192" s="5">
        <f t="shared" si="3"/>
        <v>126810.90343999999</v>
      </c>
      <c r="K192" s="12">
        <v>0</v>
      </c>
      <c r="L192" s="12">
        <v>33.141100000000002</v>
      </c>
      <c r="M192" s="8">
        <f t="shared" si="4"/>
        <v>126852.12450999999</v>
      </c>
    </row>
    <row r="193" spans="1:13" ht="13.4" customHeight="1" x14ac:dyDescent="0.3">
      <c r="A193" s="7" t="s">
        <v>236</v>
      </c>
      <c r="B193" s="8">
        <v>126779.37963</v>
      </c>
      <c r="C193" s="8">
        <v>41.604949999999995</v>
      </c>
      <c r="D193" s="8">
        <v>194.63324</v>
      </c>
      <c r="E193" s="8">
        <v>-8.6814700000006706</v>
      </c>
      <c r="F193" s="8"/>
      <c r="G193" s="5">
        <f t="shared" si="3"/>
        <v>181288.05895999999</v>
      </c>
      <c r="K193" s="12">
        <v>0</v>
      </c>
      <c r="L193" s="12">
        <v>41.221069999999997</v>
      </c>
      <c r="M193" s="8">
        <f t="shared" si="4"/>
        <v>234340.93670999998</v>
      </c>
    </row>
    <row r="194" spans="1:13" ht="13.4" customHeight="1" x14ac:dyDescent="0.3">
      <c r="A194" s="7" t="s">
        <v>237</v>
      </c>
      <c r="B194" s="8">
        <f>181248.0145-1.56049</f>
        <v>181246.45400999999</v>
      </c>
      <c r="C194" s="8">
        <v>31.720759999999999</v>
      </c>
      <c r="D194" s="8">
        <v>353.50151</v>
      </c>
      <c r="E194" s="8">
        <v>-6.5167799999993292</v>
      </c>
      <c r="F194" s="8">
        <f>SUM(B183:C194,E183:E194)</f>
        <v>1415635.3573399999</v>
      </c>
      <c r="G194" s="5">
        <f t="shared" si="3"/>
        <v>161479.87506000002</v>
      </c>
      <c r="H194" s="5">
        <f>SUM(G183:G194)</f>
        <v>1447256.9101199999</v>
      </c>
      <c r="K194" s="12">
        <v>53000.112959999999</v>
      </c>
      <c r="L194" s="12">
        <v>52.764789999999998</v>
      </c>
      <c r="M194" s="8">
        <f t="shared" si="4"/>
        <v>161487.02136000001</v>
      </c>
    </row>
    <row r="195" spans="1:13" ht="13.4" customHeight="1" x14ac:dyDescent="0.3">
      <c r="A195" s="7" t="s">
        <v>238</v>
      </c>
      <c r="B195" s="8">
        <v>161448.15430000002</v>
      </c>
      <c r="C195" s="8">
        <v>50.256149999999998</v>
      </c>
      <c r="D195" s="8">
        <v>206.51718000000002</v>
      </c>
      <c r="E195" s="8">
        <v>-0.31007999999999997</v>
      </c>
      <c r="F195" s="8"/>
      <c r="G195" s="5">
        <f t="shared" ref="G195:G230" si="5">B196+C195</f>
        <v>123950.64978999998</v>
      </c>
      <c r="K195" s="12">
        <v>0</v>
      </c>
      <c r="L195" s="12">
        <v>7.1463000000000001</v>
      </c>
      <c r="M195" s="8">
        <f t="shared" si="4"/>
        <v>123976.25570999998</v>
      </c>
    </row>
    <row r="196" spans="1:13" ht="13.4" customHeight="1" x14ac:dyDescent="0.3">
      <c r="A196" s="7" t="s">
        <v>239</v>
      </c>
      <c r="B196" s="8">
        <v>123900.39363999998</v>
      </c>
      <c r="C196" s="8">
        <v>49.178899999999999</v>
      </c>
      <c r="D196" s="8">
        <v>234.5925</v>
      </c>
      <c r="E196" s="8">
        <v>-1.02539</v>
      </c>
      <c r="F196" s="8"/>
      <c r="G196" s="5">
        <f t="shared" si="5"/>
        <v>87708.298999999999</v>
      </c>
      <c r="K196" s="12">
        <v>0</v>
      </c>
      <c r="L196" s="12">
        <v>25.605919999999998</v>
      </c>
      <c r="M196" s="8">
        <f t="shared" si="4"/>
        <v>141440.21025</v>
      </c>
    </row>
    <row r="197" spans="1:13" ht="13.4" customHeight="1" x14ac:dyDescent="0.3">
      <c r="A197" s="7" t="s">
        <v>240</v>
      </c>
      <c r="B197" s="8">
        <v>87659.1201</v>
      </c>
      <c r="C197" s="8">
        <v>314.85901000000001</v>
      </c>
      <c r="D197" s="8">
        <v>177.51638</v>
      </c>
      <c r="E197" s="8">
        <v>-1.0231699999999999</v>
      </c>
      <c r="F197" s="8"/>
      <c r="G197" s="5">
        <f t="shared" si="5"/>
        <v>102081.54306</v>
      </c>
      <c r="K197" s="12">
        <v>53714.486729999997</v>
      </c>
      <c r="L197" s="12">
        <v>17.424520000000001</v>
      </c>
      <c r="M197" s="8">
        <f t="shared" si="4"/>
        <v>102361.98582</v>
      </c>
    </row>
    <row r="198" spans="1:13" ht="13.4" customHeight="1" x14ac:dyDescent="0.3">
      <c r="A198" s="7" t="s">
        <v>241</v>
      </c>
      <c r="B198" s="8">
        <v>101766.68405</v>
      </c>
      <c r="C198" s="8">
        <v>122.81663999999999</v>
      </c>
      <c r="D198" s="8">
        <v>179.00779</v>
      </c>
      <c r="E198" s="8">
        <v>-1.6262300000000001</v>
      </c>
      <c r="F198" s="8"/>
      <c r="G198" s="5">
        <f t="shared" si="5"/>
        <v>114063.62757000003</v>
      </c>
      <c r="K198" s="12">
        <v>0</v>
      </c>
      <c r="L198" s="12">
        <v>280.44276000000002</v>
      </c>
      <c r="M198" s="8">
        <f t="shared" si="4"/>
        <v>121763.13177000002</v>
      </c>
    </row>
    <row r="199" spans="1:13" ht="13.4" customHeight="1" x14ac:dyDescent="0.3">
      <c r="A199" s="7" t="s">
        <v>242</v>
      </c>
      <c r="B199" s="8">
        <v>113940.81093000002</v>
      </c>
      <c r="C199" s="8">
        <v>27.794589999999999</v>
      </c>
      <c r="D199" s="8">
        <v>190.12936999999999</v>
      </c>
      <c r="E199" s="8">
        <v>-8.6978699999999982</v>
      </c>
      <c r="F199" s="8"/>
      <c r="G199" s="5">
        <f t="shared" si="5"/>
        <v>138025.18124999999</v>
      </c>
      <c r="K199" s="12">
        <v>0</v>
      </c>
      <c r="L199" s="12">
        <v>7699.5042000000003</v>
      </c>
      <c r="M199" s="8">
        <f t="shared" si="4"/>
        <v>192289.47033499999</v>
      </c>
    </row>
    <row r="200" spans="1:13" ht="13.4" customHeight="1" x14ac:dyDescent="0.3">
      <c r="A200" s="7" t="s">
        <v>243</v>
      </c>
      <c r="B200" s="8">
        <v>137997.38665999999</v>
      </c>
      <c r="C200" s="8">
        <v>32.648310000000002</v>
      </c>
      <c r="D200" s="8">
        <v>128.67236</v>
      </c>
      <c r="E200" s="8">
        <v>-9498.4679099999994</v>
      </c>
      <c r="F200" s="8"/>
      <c r="G200" s="5">
        <f t="shared" si="5"/>
        <v>150235.88181999998</v>
      </c>
      <c r="K200" s="12">
        <v>54071.673615</v>
      </c>
      <c r="L200" s="12">
        <v>192.61546999999999</v>
      </c>
      <c r="M200" s="8">
        <f t="shared" si="4"/>
        <v>150284.64266999997</v>
      </c>
    </row>
    <row r="201" spans="1:13" ht="13.4" customHeight="1" x14ac:dyDescent="0.3">
      <c r="A201" s="7" t="s">
        <v>244</v>
      </c>
      <c r="B201" s="8">
        <v>150203.23350999999</v>
      </c>
      <c r="C201" s="8">
        <v>46.843839999999993</v>
      </c>
      <c r="D201" s="8">
        <v>98.007980000000003</v>
      </c>
      <c r="E201" s="8">
        <v>-6769.1832799999993</v>
      </c>
      <c r="F201" s="8"/>
      <c r="G201" s="5">
        <f t="shared" si="5"/>
        <v>140800.58863999997</v>
      </c>
      <c r="K201" s="12">
        <v>0</v>
      </c>
      <c r="L201" s="12">
        <v>48.760849999999998</v>
      </c>
      <c r="M201" s="8">
        <f t="shared" si="4"/>
        <v>140912.89468999999</v>
      </c>
    </row>
    <row r="202" spans="1:13" ht="13.4" customHeight="1" x14ac:dyDescent="0.3">
      <c r="A202" s="7" t="s">
        <v>245</v>
      </c>
      <c r="B202" s="8">
        <v>140753.74479999999</v>
      </c>
      <c r="C202" s="8">
        <v>39.699829999999999</v>
      </c>
      <c r="D202" s="8">
        <v>179.73937000000001</v>
      </c>
      <c r="E202" s="8">
        <v>-108.5831799999997</v>
      </c>
      <c r="F202" s="8"/>
      <c r="G202" s="5">
        <f t="shared" si="5"/>
        <v>139578.38764000003</v>
      </c>
      <c r="K202" s="12">
        <v>0</v>
      </c>
      <c r="L202" s="12">
        <v>112.30605</v>
      </c>
      <c r="M202" s="8">
        <f t="shared" si="4"/>
        <v>193698.31346500004</v>
      </c>
    </row>
    <row r="203" spans="1:13" ht="13.4" customHeight="1" x14ac:dyDescent="0.3">
      <c r="A203" s="7" t="s">
        <v>246</v>
      </c>
      <c r="B203" s="8">
        <v>139538.68781000003</v>
      </c>
      <c r="C203" s="8">
        <v>19.96011</v>
      </c>
      <c r="D203" s="8">
        <v>237.78754000000001</v>
      </c>
      <c r="E203" s="8">
        <v>-69.703990000000218</v>
      </c>
      <c r="F203" s="8"/>
      <c r="G203" s="5">
        <f t="shared" si="5"/>
        <v>144499.55494000003</v>
      </c>
      <c r="K203" s="12">
        <v>54071.673615</v>
      </c>
      <c r="L203" s="12">
        <v>48.252209999999998</v>
      </c>
      <c r="M203" s="8">
        <f t="shared" si="4"/>
        <v>144513.49213000003</v>
      </c>
    </row>
    <row r="204" spans="1:13" ht="13.4" customHeight="1" x14ac:dyDescent="0.3">
      <c r="A204" s="7" t="s">
        <v>247</v>
      </c>
      <c r="B204" s="8">
        <v>144479.59483000002</v>
      </c>
      <c r="C204" s="8">
        <v>11.786659999999999</v>
      </c>
      <c r="D204" s="8">
        <v>427.65911999999997</v>
      </c>
      <c r="E204" s="8">
        <v>-44.738960000000894</v>
      </c>
      <c r="F204" s="8"/>
      <c r="G204" s="5">
        <f t="shared" si="5"/>
        <v>141097.41626999999</v>
      </c>
      <c r="K204" s="12">
        <v>0</v>
      </c>
      <c r="L204" s="12">
        <v>13.937190000000001</v>
      </c>
      <c r="M204" s="8">
        <f t="shared" si="4"/>
        <v>141115.92032999999</v>
      </c>
    </row>
    <row r="205" spans="1:13" ht="13.4" customHeight="1" x14ac:dyDescent="0.3">
      <c r="A205" s="7" t="s">
        <v>248</v>
      </c>
      <c r="B205" s="8">
        <v>141085.62960999997</v>
      </c>
      <c r="C205" s="8">
        <v>9.3029899999999994</v>
      </c>
      <c r="D205" s="8">
        <v>384.10667999999993</v>
      </c>
      <c r="E205" s="8">
        <v>-14.237359999999404</v>
      </c>
      <c r="F205" s="8"/>
      <c r="G205" s="5">
        <f t="shared" si="5"/>
        <v>195012.35225</v>
      </c>
      <c r="K205" s="12">
        <v>0</v>
      </c>
      <c r="L205" s="12">
        <v>18.504060000000003</v>
      </c>
      <c r="M205" s="8">
        <f t="shared" si="4"/>
        <v>249105.475435</v>
      </c>
    </row>
    <row r="206" spans="1:13" ht="13.4" customHeight="1" x14ac:dyDescent="0.3">
      <c r="A206" s="7" t="s">
        <v>249</v>
      </c>
      <c r="B206" s="8">
        <f>194994.19407+8.85519</f>
        <v>195003.04926</v>
      </c>
      <c r="C206" s="8">
        <v>78.83587</v>
      </c>
      <c r="D206" s="8">
        <v>359.19638000000009</v>
      </c>
      <c r="E206" s="8">
        <v>-8.2246199999991809</v>
      </c>
      <c r="F206" s="8">
        <f>SUM(B195:C206,E195:E206)</f>
        <v>1622054.6503600001</v>
      </c>
      <c r="G206" s="5">
        <f t="shared" si="5"/>
        <v>164429.97975999999</v>
      </c>
      <c r="H206" s="5">
        <f>SUM(G195:G206)</f>
        <v>1641483.46199</v>
      </c>
      <c r="K206" s="12">
        <v>54071.673615</v>
      </c>
      <c r="L206" s="12">
        <v>21.449570000000001</v>
      </c>
      <c r="M206" s="8">
        <f t="shared" si="4"/>
        <v>164429.8156</v>
      </c>
    </row>
    <row r="207" spans="1:13" ht="13.4" customHeight="1" x14ac:dyDescent="0.3">
      <c r="A207" s="7" t="s">
        <v>250</v>
      </c>
      <c r="B207" s="8">
        <v>164351.14388999998</v>
      </c>
      <c r="C207" s="8">
        <v>0.44342000000000004</v>
      </c>
      <c r="D207" s="8">
        <v>125.8016849</v>
      </c>
      <c r="E207" s="8">
        <v>0.18722999999999998</v>
      </c>
      <c r="F207" s="8"/>
      <c r="G207" s="5">
        <f t="shared" si="5"/>
        <v>135023.39344999997</v>
      </c>
      <c r="K207" s="12">
        <v>0</v>
      </c>
      <c r="L207" s="12">
        <v>-0.16416</v>
      </c>
      <c r="M207" s="8">
        <f t="shared" si="4"/>
        <v>135029.00102999998</v>
      </c>
    </row>
    <row r="208" spans="1:13" ht="13.4" customHeight="1" x14ac:dyDescent="0.3">
      <c r="A208" s="7" t="s">
        <v>251</v>
      </c>
      <c r="B208" s="8">
        <v>135022.95002999998</v>
      </c>
      <c r="C208" s="8">
        <v>4.6867199999999993</v>
      </c>
      <c r="D208" s="8">
        <v>125.97441999999999</v>
      </c>
      <c r="E208" s="8">
        <v>0.74851999999999996</v>
      </c>
      <c r="F208" s="8"/>
      <c r="G208" s="5">
        <f t="shared" si="5"/>
        <v>101086.19398</v>
      </c>
      <c r="K208" s="12">
        <v>0</v>
      </c>
      <c r="L208" s="12">
        <v>5.6075799999999996</v>
      </c>
      <c r="M208" s="8">
        <f t="shared" si="4"/>
        <v>156240.91751666667</v>
      </c>
    </row>
    <row r="209" spans="1:13" ht="13.4" customHeight="1" x14ac:dyDescent="0.3">
      <c r="A209" s="7" t="s">
        <v>252</v>
      </c>
      <c r="B209" s="8">
        <v>101081.50726</v>
      </c>
      <c r="C209" s="8">
        <v>1.5523999999999998</v>
      </c>
      <c r="D209" s="8">
        <v>41.280360000000002</v>
      </c>
      <c r="E209" s="8">
        <v>9.9640000000000062E-2</v>
      </c>
      <c r="F209" s="8"/>
      <c r="G209" s="5">
        <f t="shared" si="5"/>
        <v>119661.33908000001</v>
      </c>
      <c r="K209" s="12">
        <v>55153.919676666665</v>
      </c>
      <c r="L209" s="12">
        <v>0.80386000000000002</v>
      </c>
      <c r="M209" s="8">
        <f t="shared" si="4"/>
        <v>119697.28566000001</v>
      </c>
    </row>
    <row r="210" spans="1:13" ht="13.4" customHeight="1" x14ac:dyDescent="0.3">
      <c r="A210" s="7" t="s">
        <v>253</v>
      </c>
      <c r="B210" s="8">
        <v>119659.78668</v>
      </c>
      <c r="C210" s="8">
        <v>1.0321399999999998</v>
      </c>
      <c r="D210" s="8">
        <v>253.17742999999999</v>
      </c>
      <c r="E210" s="8">
        <v>-0.27842</v>
      </c>
      <c r="F210" s="8"/>
      <c r="G210" s="5">
        <f t="shared" si="5"/>
        <v>139012.89123999997</v>
      </c>
      <c r="K210" s="12">
        <v>0</v>
      </c>
      <c r="L210" s="12">
        <v>35.946580000000004</v>
      </c>
      <c r="M210" s="8">
        <f t="shared" si="4"/>
        <v>140496.95466999998</v>
      </c>
    </row>
    <row r="211" spans="1:13" ht="13.4" customHeight="1" x14ac:dyDescent="0.3">
      <c r="A211" s="7" t="s">
        <v>254</v>
      </c>
      <c r="B211" s="8">
        <v>139011.85909999997</v>
      </c>
      <c r="C211" s="8">
        <v>57.25506</v>
      </c>
      <c r="D211" s="8">
        <v>-252.84443999999999</v>
      </c>
      <c r="E211" s="8">
        <v>-8.4474700000000009</v>
      </c>
      <c r="F211" s="8"/>
      <c r="G211" s="5">
        <f t="shared" si="5"/>
        <v>148417.54969999995</v>
      </c>
      <c r="K211" s="12">
        <v>0</v>
      </c>
      <c r="L211" s="12">
        <v>1484.0634299999999</v>
      </c>
      <c r="M211" s="8">
        <f t="shared" si="4"/>
        <v>204197.14720749995</v>
      </c>
    </row>
    <row r="212" spans="1:13" ht="13.4" customHeight="1" x14ac:dyDescent="0.3">
      <c r="A212" s="7" t="s">
        <v>255</v>
      </c>
      <c r="B212" s="8">
        <v>148360.29463999995</v>
      </c>
      <c r="C212" s="8">
        <v>8.6326000000000001</v>
      </c>
      <c r="D212" s="8">
        <v>90.819059999999993</v>
      </c>
      <c r="E212" s="8">
        <v>-6376.2740899999999</v>
      </c>
      <c r="F212" s="8"/>
      <c r="G212" s="5">
        <f t="shared" si="5"/>
        <v>155968.61999000001</v>
      </c>
      <c r="K212" s="12">
        <v>55695.042707499997</v>
      </c>
      <c r="L212" s="12">
        <v>84.5548</v>
      </c>
      <c r="M212" s="8">
        <f t="shared" si="4"/>
        <v>156001.44699</v>
      </c>
    </row>
    <row r="213" spans="1:13" ht="13.4" customHeight="1" x14ac:dyDescent="0.3">
      <c r="A213" s="7" t="s">
        <v>256</v>
      </c>
      <c r="B213" s="8">
        <v>155959.98738999999</v>
      </c>
      <c r="C213" s="8">
        <v>33.613870000000006</v>
      </c>
      <c r="D213" s="8">
        <v>74.724850000000004</v>
      </c>
      <c r="E213" s="8">
        <v>-11687.413140000001</v>
      </c>
      <c r="F213" s="8"/>
      <c r="G213" s="5">
        <f t="shared" si="5"/>
        <v>148601.73578000002</v>
      </c>
      <c r="K213" s="12">
        <v>0</v>
      </c>
      <c r="L213" s="12">
        <v>32.826999999999998</v>
      </c>
      <c r="M213" s="8">
        <f t="shared" si="4"/>
        <v>148650.25838000001</v>
      </c>
    </row>
    <row r="214" spans="1:13" ht="13.4" customHeight="1" x14ac:dyDescent="0.3">
      <c r="A214" s="7" t="s">
        <v>257</v>
      </c>
      <c r="B214" s="8">
        <v>148568.12191000002</v>
      </c>
      <c r="C214" s="8">
        <v>-20.654520000000002</v>
      </c>
      <c r="D214" s="8">
        <v>77.626770000000008</v>
      </c>
      <c r="E214" s="8">
        <v>-272.48369000000093</v>
      </c>
      <c r="F214" s="8"/>
      <c r="G214" s="5">
        <f t="shared" si="5"/>
        <v>147083.52773</v>
      </c>
      <c r="K214" s="12">
        <v>0</v>
      </c>
      <c r="L214" s="12">
        <v>48.522599999999997</v>
      </c>
      <c r="M214" s="8">
        <f t="shared" si="4"/>
        <v>202792.4542375</v>
      </c>
    </row>
    <row r="215" spans="1:13" ht="13.4" customHeight="1" x14ac:dyDescent="0.3">
      <c r="A215" s="7" t="s">
        <v>258</v>
      </c>
      <c r="B215" s="8">
        <v>147104.18225000001</v>
      </c>
      <c r="C215" s="8">
        <v>-14.03952</v>
      </c>
      <c r="D215" s="8">
        <v>71.619140000000002</v>
      </c>
      <c r="E215" s="8">
        <v>-99.63437999999951</v>
      </c>
      <c r="F215" s="8"/>
      <c r="G215" s="5">
        <f t="shared" si="5"/>
        <v>144293.42156999998</v>
      </c>
      <c r="K215" s="12">
        <v>55695.042707499997</v>
      </c>
      <c r="L215" s="12">
        <v>13.883799999999999</v>
      </c>
      <c r="M215" s="8">
        <f t="shared" si="4"/>
        <v>144306.73436999999</v>
      </c>
    </row>
    <row r="216" spans="1:13" ht="13.4" customHeight="1" x14ac:dyDescent="0.3">
      <c r="A216" s="7" t="s">
        <v>259</v>
      </c>
      <c r="B216" s="8">
        <v>144307.46108999997</v>
      </c>
      <c r="C216" s="8">
        <v>-5.8264899999999997</v>
      </c>
      <c r="D216" s="8">
        <v>139.15708000000004</v>
      </c>
      <c r="E216" s="8">
        <v>-76.106919999998354</v>
      </c>
      <c r="F216" s="8"/>
      <c r="G216" s="5">
        <f t="shared" si="5"/>
        <v>148731.58134999996</v>
      </c>
      <c r="K216" s="12">
        <v>0</v>
      </c>
      <c r="L216" s="12">
        <v>13.312799999999999</v>
      </c>
      <c r="M216" s="8">
        <f t="shared" si="4"/>
        <v>148739.68183999998</v>
      </c>
    </row>
    <row r="217" spans="1:13" ht="13.4" customHeight="1" x14ac:dyDescent="0.3">
      <c r="A217" s="7" t="s">
        <v>260</v>
      </c>
      <c r="B217" s="8">
        <v>148737.40783999997</v>
      </c>
      <c r="C217" s="8">
        <v>4.8758800000000004</v>
      </c>
      <c r="D217" s="8">
        <v>229.32974999999996</v>
      </c>
      <c r="E217" s="8">
        <v>-18.344510000002629</v>
      </c>
      <c r="F217" s="8"/>
      <c r="G217" s="5">
        <f t="shared" si="5"/>
        <v>211198.11034000007</v>
      </c>
      <c r="K217" s="12">
        <v>0</v>
      </c>
      <c r="L217" s="12">
        <v>8.1004900000000006</v>
      </c>
      <c r="M217" s="8">
        <f t="shared" si="4"/>
        <v>266897.98999750009</v>
      </c>
    </row>
    <row r="218" spans="1:13" ht="13.4" customHeight="1" x14ac:dyDescent="0.3">
      <c r="A218" s="7" t="s">
        <v>261</v>
      </c>
      <c r="B218" s="8">
        <v>211193.23446000007</v>
      </c>
      <c r="C218" s="8">
        <v>3.8995300000000004</v>
      </c>
      <c r="D218" s="8">
        <v>191.13444509999968</v>
      </c>
      <c r="E218" s="8">
        <v>-10.442559999995865</v>
      </c>
      <c r="F218" s="8">
        <f>SUM(B207:C218,E207:E218)</f>
        <v>1744885.0178399999</v>
      </c>
      <c r="G218" s="5">
        <f t="shared" si="5"/>
        <v>181862.07691999999</v>
      </c>
      <c r="H218" s="5">
        <f>SUM(G207:G218)</f>
        <v>1780940.4411299999</v>
      </c>
      <c r="K218" s="12">
        <v>55695.042707499997</v>
      </c>
      <c r="L218" s="12">
        <v>4.8369499999999999</v>
      </c>
      <c r="M218" s="8">
        <f t="shared" si="4"/>
        <v>181865.98884999999</v>
      </c>
    </row>
    <row r="219" spans="1:13" ht="13.4" customHeight="1" x14ac:dyDescent="0.3">
      <c r="A219" s="7" t="s">
        <v>262</v>
      </c>
      <c r="B219" s="8">
        <v>181858.17739</v>
      </c>
      <c r="C219" s="8">
        <v>0.55118000000000011</v>
      </c>
      <c r="D219" s="8">
        <v>142.95057</v>
      </c>
      <c r="E219" s="8">
        <v>-1.4587699999999999</v>
      </c>
      <c r="F219" s="8"/>
      <c r="G219" s="5">
        <f t="shared" si="5"/>
        <v>139915.64500000005</v>
      </c>
      <c r="K219" s="12">
        <v>0</v>
      </c>
      <c r="L219" s="12">
        <v>3.9119299999999999</v>
      </c>
      <c r="M219" s="8">
        <f t="shared" si="4"/>
        <v>139916.84719000006</v>
      </c>
    </row>
    <row r="220" spans="1:13" ht="13.4" customHeight="1" x14ac:dyDescent="0.3">
      <c r="A220" s="7" t="s">
        <v>263</v>
      </c>
      <c r="B220" s="8">
        <v>139915.09382000004</v>
      </c>
      <c r="C220" s="8">
        <v>4.1957500000000003</v>
      </c>
      <c r="D220" s="8">
        <v>170.935</v>
      </c>
      <c r="E220" s="8">
        <v>-1.1276900000000003</v>
      </c>
      <c r="F220" s="8"/>
      <c r="G220" s="5">
        <f t="shared" si="5"/>
        <v>100363.07841000002</v>
      </c>
      <c r="K220" s="12">
        <v>0</v>
      </c>
      <c r="L220" s="12">
        <v>1.2021900000000001</v>
      </c>
      <c r="M220" s="8">
        <f t="shared" si="4"/>
        <v>155674.51202583333</v>
      </c>
    </row>
    <row r="221" spans="1:13" ht="13.4" customHeight="1" x14ac:dyDescent="0.3">
      <c r="A221" s="7" t="s">
        <v>264</v>
      </c>
      <c r="B221" s="8">
        <v>100358.88266000002</v>
      </c>
      <c r="C221" s="8">
        <v>2.3761099999999997</v>
      </c>
      <c r="D221" s="8">
        <v>167.63142999999999</v>
      </c>
      <c r="E221" s="8">
        <v>-0.77445999999999993</v>
      </c>
      <c r="F221" s="8"/>
      <c r="G221" s="5">
        <f t="shared" si="5"/>
        <v>118835.48388999999</v>
      </c>
      <c r="K221" s="12">
        <v>55309.014235833325</v>
      </c>
      <c r="L221" s="12">
        <v>2.4193800000000003</v>
      </c>
      <c r="M221" s="8">
        <f t="shared" si="4"/>
        <v>119010.31788999999</v>
      </c>
    </row>
    <row r="222" spans="1:13" ht="13.4" customHeight="1" x14ac:dyDescent="0.3">
      <c r="A222" s="7" t="s">
        <v>265</v>
      </c>
      <c r="B222" s="8">
        <v>118833.10777999999</v>
      </c>
      <c r="C222" s="8">
        <v>61.212050000000005</v>
      </c>
      <c r="D222" s="8">
        <v>132.81195000000002</v>
      </c>
      <c r="E222" s="8">
        <v>-2.44109</v>
      </c>
      <c r="F222" s="8"/>
      <c r="G222" s="5">
        <f t="shared" si="5"/>
        <v>137555.46156000003</v>
      </c>
      <c r="K222" s="12">
        <v>0</v>
      </c>
      <c r="L222" s="12">
        <v>174.834</v>
      </c>
      <c r="M222" s="8">
        <f t="shared" si="4"/>
        <v>138865.31431000002</v>
      </c>
    </row>
    <row r="223" spans="1:13" ht="13.4" customHeight="1" x14ac:dyDescent="0.3">
      <c r="A223" s="7" t="s">
        <v>266</v>
      </c>
      <c r="B223" s="8">
        <v>137494.24951000002</v>
      </c>
      <c r="C223" s="8">
        <v>5.8135200000000005</v>
      </c>
      <c r="D223" s="8">
        <v>100.99899000000001</v>
      </c>
      <c r="E223" s="8">
        <v>-160.36866000000001</v>
      </c>
      <c r="F223" s="8"/>
      <c r="G223" s="5">
        <f t="shared" si="5"/>
        <v>152716.83930999998</v>
      </c>
      <c r="K223" s="12">
        <v>0</v>
      </c>
      <c r="L223" s="12">
        <v>1309.85275</v>
      </c>
      <c r="M223" s="8">
        <f t="shared" si="4"/>
        <v>207863.57667999994</v>
      </c>
    </row>
    <row r="224" spans="1:13" ht="13.4" customHeight="1" x14ac:dyDescent="0.3">
      <c r="A224" s="7" t="s">
        <v>267</v>
      </c>
      <c r="B224" s="8">
        <v>152711.02578999999</v>
      </c>
      <c r="C224" s="8">
        <v>1.3186500000000001</v>
      </c>
      <c r="D224" s="8">
        <v>117.90967999999999</v>
      </c>
      <c r="E224" s="8">
        <v>-11208.420800000002</v>
      </c>
      <c r="F224" s="8"/>
      <c r="G224" s="5">
        <f t="shared" si="5"/>
        <v>159432.3561</v>
      </c>
      <c r="K224" s="12">
        <v>55115.999999999985</v>
      </c>
      <c r="L224" s="12">
        <v>30.737369999999999</v>
      </c>
      <c r="M224" s="8">
        <f t="shared" si="4"/>
        <v>159444.97882000002</v>
      </c>
    </row>
    <row r="225" spans="1:13" ht="13.4" customHeight="1" x14ac:dyDescent="0.3">
      <c r="A225" s="7" t="s">
        <v>268</v>
      </c>
      <c r="B225" s="8">
        <v>159431.03745</v>
      </c>
      <c r="C225" s="8">
        <v>0.30919000000000002</v>
      </c>
      <c r="D225" s="8">
        <v>183.74836999999999</v>
      </c>
      <c r="E225" s="8">
        <v>-9369.1330799999978</v>
      </c>
      <c r="F225" s="8"/>
      <c r="G225" s="5">
        <f t="shared" si="5"/>
        <v>150784.68266999998</v>
      </c>
      <c r="K225" s="12">
        <v>0</v>
      </c>
      <c r="L225" s="12">
        <v>12.622719999999999</v>
      </c>
      <c r="M225" s="8">
        <f t="shared" si="4"/>
        <v>150813.47459999999</v>
      </c>
    </row>
    <row r="226" spans="1:13" ht="13.4" customHeight="1" x14ac:dyDescent="0.3">
      <c r="A226" s="7" t="s">
        <v>269</v>
      </c>
      <c r="B226" s="8">
        <v>150784.37347999998</v>
      </c>
      <c r="C226" s="8">
        <v>1.5424</v>
      </c>
      <c r="D226" s="8">
        <v>201.28387000000001</v>
      </c>
      <c r="E226" s="8">
        <v>-101.44680000000153</v>
      </c>
      <c r="F226" s="8"/>
      <c r="G226" s="5">
        <f t="shared" si="5"/>
        <v>143916.65718000001</v>
      </c>
      <c r="K226" s="12">
        <v>0</v>
      </c>
      <c r="L226" s="12">
        <v>28.791930000000001</v>
      </c>
      <c r="M226" s="8">
        <f t="shared" si="4"/>
        <v>199036.56036999999</v>
      </c>
    </row>
    <row r="227" spans="1:13" ht="13.4" customHeight="1" x14ac:dyDescent="0.3">
      <c r="A227" s="7" t="s">
        <v>270</v>
      </c>
      <c r="B227" s="8">
        <v>143915.11478</v>
      </c>
      <c r="C227" s="8">
        <v>6.9687299999999999</v>
      </c>
      <c r="D227" s="8">
        <v>334.12421000000001</v>
      </c>
      <c r="E227" s="8">
        <v>-50.360949999998411</v>
      </c>
      <c r="F227" s="8"/>
      <c r="G227" s="5">
        <f t="shared" si="5"/>
        <v>148969.03560999996</v>
      </c>
      <c r="K227" s="12">
        <v>55115.999999999985</v>
      </c>
      <c r="L227" s="12">
        <v>3.9031899999999999</v>
      </c>
      <c r="M227" s="8">
        <f t="shared" si="4"/>
        <v>148973.93297999995</v>
      </c>
    </row>
    <row r="228" spans="1:13" ht="13.4" customHeight="1" x14ac:dyDescent="0.3">
      <c r="A228" s="7" t="s">
        <v>271</v>
      </c>
      <c r="B228" s="8">
        <v>148962.06687999997</v>
      </c>
      <c r="C228" s="8">
        <v>4.4860600000000002</v>
      </c>
      <c r="D228" s="8">
        <v>483.86798999999996</v>
      </c>
      <c r="E228" s="8">
        <v>-36.979970000000321</v>
      </c>
      <c r="F228" s="8"/>
      <c r="G228" s="5">
        <f t="shared" si="5"/>
        <v>149616.62993999993</v>
      </c>
      <c r="K228" s="12">
        <v>0</v>
      </c>
      <c r="L228" s="12">
        <v>4.8973699999999996</v>
      </c>
      <c r="M228" s="8">
        <f t="shared" si="4"/>
        <v>149624.27022999994</v>
      </c>
    </row>
    <row r="229" spans="1:13" ht="13.4" customHeight="1" x14ac:dyDescent="0.3">
      <c r="A229" s="7" t="s">
        <v>272</v>
      </c>
      <c r="B229" s="8">
        <v>149612.14387999993</v>
      </c>
      <c r="C229" s="8">
        <v>-0.76949999999999996</v>
      </c>
      <c r="D229" s="8">
        <v>397.89026000000001</v>
      </c>
      <c r="E229" s="8">
        <v>-8.918309999997291</v>
      </c>
      <c r="F229" s="8"/>
      <c r="G229" s="5">
        <f t="shared" si="5"/>
        <v>204079.51868999994</v>
      </c>
      <c r="K229" s="12">
        <v>0</v>
      </c>
      <c r="L229" s="12">
        <v>7.6402900000000002</v>
      </c>
      <c r="M229" s="8">
        <f t="shared" si="4"/>
        <v>259194.39673999994</v>
      </c>
    </row>
    <row r="230" spans="1:13" ht="13.4" customHeight="1" x14ac:dyDescent="0.3">
      <c r="A230" s="7" t="s">
        <v>273</v>
      </c>
      <c r="B230" s="8">
        <v>204080.28818999993</v>
      </c>
      <c r="C230" s="8">
        <v>0.88509999999999989</v>
      </c>
      <c r="D230" s="8">
        <v>411.92190999999997</v>
      </c>
      <c r="E230" s="8">
        <v>-2.88440000000264</v>
      </c>
      <c r="F230" s="8">
        <f>SUM(B219:C230,E219:E230)</f>
        <v>1767100.1358700001</v>
      </c>
      <c r="G230" s="5">
        <f t="shared" si="5"/>
        <v>181795.90761999998</v>
      </c>
      <c r="H230" s="5">
        <f>SUM(G219:G230)</f>
        <v>1787981.2959799997</v>
      </c>
      <c r="I230" s="13"/>
      <c r="K230" s="12">
        <v>55115.999999999985</v>
      </c>
      <c r="L230" s="12">
        <v>-1.12195</v>
      </c>
      <c r="M230" s="8">
        <f t="shared" si="4"/>
        <v>181798.59524999998</v>
      </c>
    </row>
    <row r="231" spans="1:13" ht="13.4" customHeight="1" x14ac:dyDescent="0.3">
      <c r="A231" s="7" t="s">
        <v>274</v>
      </c>
      <c r="B231" s="8">
        <v>181795.02251999997</v>
      </c>
      <c r="C231" s="8">
        <v>0.85281000000000007</v>
      </c>
      <c r="D231" s="8">
        <v>291.34685999999999</v>
      </c>
      <c r="E231" s="8">
        <v>-1.17845</v>
      </c>
      <c r="F231" s="8"/>
      <c r="G231" s="5">
        <v>150821.06218000007</v>
      </c>
      <c r="K231" s="2">
        <v>0</v>
      </c>
      <c r="L231" s="12">
        <v>2.68763</v>
      </c>
      <c r="M231" s="8">
        <f t="shared" si="4"/>
        <v>150827.46038000006</v>
      </c>
    </row>
    <row r="232" spans="1:13" ht="13.4" customHeight="1" x14ac:dyDescent="0.3">
      <c r="A232" s="7" t="s">
        <v>275</v>
      </c>
      <c r="B232" s="8">
        <v>150820.20937000006</v>
      </c>
      <c r="C232" s="8">
        <v>1.8396300000000001</v>
      </c>
      <c r="D232" s="8">
        <v>195.53438</v>
      </c>
      <c r="E232" s="8">
        <v>-6.0629999999999962E-2</v>
      </c>
      <c r="F232" s="8"/>
      <c r="G232" s="5">
        <v>109506.46305999999</v>
      </c>
      <c r="K232" s="2">
        <v>0</v>
      </c>
      <c r="L232" s="12">
        <v>6.3982000000000001</v>
      </c>
      <c r="M232" s="8">
        <f t="shared" si="4"/>
        <v>164670.59232514349</v>
      </c>
    </row>
    <row r="233" spans="1:13" ht="13.4" customHeight="1" x14ac:dyDescent="0.3">
      <c r="A233" s="7" t="s">
        <v>276</v>
      </c>
      <c r="B233" s="8">
        <v>109504.62342999999</v>
      </c>
      <c r="C233" s="8">
        <v>7.06609</v>
      </c>
      <c r="D233" s="8">
        <v>241.04801</v>
      </c>
      <c r="E233" s="8">
        <v>-0.11559000000000008</v>
      </c>
      <c r="F233" s="8"/>
      <c r="G233" s="5">
        <v>126190.69726000002</v>
      </c>
      <c r="K233" s="12">
        <v>55160.165915143501</v>
      </c>
      <c r="L233" s="12">
        <v>3.9633499999999997</v>
      </c>
      <c r="M233" s="8">
        <f t="shared" si="4"/>
        <v>126366.50203000002</v>
      </c>
    </row>
    <row r="234" spans="1:13" ht="13.4" customHeight="1" x14ac:dyDescent="0.3">
      <c r="A234" s="7" t="s">
        <v>277</v>
      </c>
      <c r="B234" s="8">
        <v>126183.63117000002</v>
      </c>
      <c r="C234" s="8">
        <v>4.0161199999999999</v>
      </c>
      <c r="D234" s="8">
        <v>398.71100999999993</v>
      </c>
      <c r="E234" s="8">
        <v>0.85797000000000012</v>
      </c>
      <c r="F234" s="8"/>
      <c r="G234" s="5">
        <v>150260.00338000004</v>
      </c>
      <c r="K234" s="2">
        <v>0</v>
      </c>
      <c r="L234" s="12">
        <v>175.80476999999999</v>
      </c>
      <c r="M234" s="8">
        <f t="shared" si="4"/>
        <v>151516.11311000003</v>
      </c>
    </row>
    <row r="235" spans="1:13" ht="13.4" customHeight="1" x14ac:dyDescent="0.3">
      <c r="A235" s="7" t="s">
        <v>278</v>
      </c>
      <c r="B235" s="8">
        <v>150255.98726000005</v>
      </c>
      <c r="C235" s="8">
        <v>1.72001</v>
      </c>
      <c r="D235" s="8">
        <v>171.27104</v>
      </c>
      <c r="E235" s="8">
        <v>-237.31147000000001</v>
      </c>
      <c r="F235" s="8"/>
      <c r="G235" s="5">
        <v>164176.18559000001</v>
      </c>
      <c r="K235" s="2">
        <v>0</v>
      </c>
      <c r="L235" s="12">
        <v>1256.1097299999999</v>
      </c>
      <c r="M235" s="8">
        <f t="shared" si="4"/>
        <v>219131.5649889652</v>
      </c>
    </row>
    <row r="236" spans="1:13" ht="13.4" customHeight="1" x14ac:dyDescent="0.3">
      <c r="A236" s="7" t="s">
        <v>279</v>
      </c>
      <c r="B236" s="8">
        <v>164174.46558000002</v>
      </c>
      <c r="C236" s="8">
        <v>4.1905200000000002</v>
      </c>
      <c r="D236" s="8">
        <v>192.85767999999999</v>
      </c>
      <c r="E236" s="8">
        <v>-11025.08461</v>
      </c>
      <c r="G236" s="5">
        <v>171902.69823999997</v>
      </c>
      <c r="K236" s="12">
        <v>54938.977518965214</v>
      </c>
      <c r="L236" s="12">
        <v>16.401880000000002</v>
      </c>
      <c r="M236" s="8">
        <f t="shared" si="4"/>
        <v>171914.90487999996</v>
      </c>
    </row>
    <row r="237" spans="1:13" ht="13.4" customHeight="1" x14ac:dyDescent="0.3">
      <c r="A237" s="7" t="s">
        <v>280</v>
      </c>
      <c r="B237" s="8">
        <v>171898.50771999997</v>
      </c>
      <c r="C237" s="8">
        <v>4.8008500000000005</v>
      </c>
      <c r="D237" s="8">
        <v>263.70097999999996</v>
      </c>
      <c r="E237" s="8">
        <v>-10017.151980000001</v>
      </c>
      <c r="G237" s="5">
        <v>157292.70741999996</v>
      </c>
      <c r="K237" s="2">
        <v>0</v>
      </c>
      <c r="L237" s="12">
        <v>12.20664</v>
      </c>
      <c r="M237" s="8">
        <f t="shared" si="4"/>
        <v>157307.60376999996</v>
      </c>
    </row>
    <row r="238" spans="1:13" ht="13.4" customHeight="1" x14ac:dyDescent="0.3">
      <c r="A238" s="7" t="s">
        <v>281</v>
      </c>
      <c r="B238" s="8">
        <v>157287.90656999996</v>
      </c>
      <c r="C238" s="8">
        <v>6.4947700000000008</v>
      </c>
      <c r="D238" s="8">
        <v>241.16128</v>
      </c>
      <c r="E238" s="8">
        <v>-192.26477999999801</v>
      </c>
      <c r="G238" s="5">
        <v>152456.75184999997</v>
      </c>
      <c r="K238" s="2">
        <v>0</v>
      </c>
      <c r="L238" s="12">
        <v>14.89635</v>
      </c>
      <c r="M238" s="8">
        <f t="shared" si="4"/>
        <v>207399.4481189652</v>
      </c>
    </row>
    <row r="239" spans="1:13" ht="13.4" customHeight="1" x14ac:dyDescent="0.3">
      <c r="A239" s="7" t="s">
        <v>282</v>
      </c>
      <c r="B239" s="8">
        <v>152450.25707999998</v>
      </c>
      <c r="C239" s="8">
        <v>2.0974899999999996</v>
      </c>
      <c r="D239" s="8">
        <v>400.24943000000002</v>
      </c>
      <c r="E239" s="8">
        <v>-127.422000000002</v>
      </c>
      <c r="G239" s="5">
        <v>160517.46620999998</v>
      </c>
      <c r="K239" s="12">
        <v>54938.977518965214</v>
      </c>
      <c r="L239" s="12">
        <v>3.71875</v>
      </c>
      <c r="M239" s="8">
        <f t="shared" ref="M239:M311" si="6">B240+C239+K240+L240</f>
        <v>160520.76949999999</v>
      </c>
    </row>
    <row r="240" spans="1:13" ht="13.4" customHeight="1" x14ac:dyDescent="0.3">
      <c r="A240" s="7" t="s">
        <v>283</v>
      </c>
      <c r="B240" s="8">
        <v>160515.36872</v>
      </c>
      <c r="C240" s="8">
        <v>0.95350000000000001</v>
      </c>
      <c r="D240" s="8">
        <v>634.92595999999992</v>
      </c>
      <c r="E240" s="8">
        <v>-90.575629999999407</v>
      </c>
      <c r="G240" s="5">
        <v>160071.12580000004</v>
      </c>
      <c r="K240" s="12">
        <v>0</v>
      </c>
      <c r="L240" s="12">
        <v>3.3032900000000001</v>
      </c>
      <c r="M240" s="8">
        <f t="shared" si="6"/>
        <v>160075.26915000004</v>
      </c>
    </row>
    <row r="241" spans="1:14" ht="13.4" customHeight="1" x14ac:dyDescent="0.3">
      <c r="A241" s="7" t="s">
        <v>284</v>
      </c>
      <c r="B241" s="8">
        <v>160070.17230000003</v>
      </c>
      <c r="C241" s="8">
        <v>24.165590000000002</v>
      </c>
      <c r="D241" s="8">
        <v>554.36158000000012</v>
      </c>
      <c r="E241" s="8">
        <v>-31.241780000000301</v>
      </c>
      <c r="G241" s="5">
        <v>218791.20361999999</v>
      </c>
      <c r="K241" s="2">
        <v>0</v>
      </c>
      <c r="L241" s="14">
        <v>4.1433499999999999</v>
      </c>
      <c r="M241" s="8">
        <f t="shared" si="6"/>
        <v>273744.14876896521</v>
      </c>
    </row>
    <row r="242" spans="1:14" ht="13.4" customHeight="1" x14ac:dyDescent="0.3">
      <c r="A242" s="7" t="s">
        <v>285</v>
      </c>
      <c r="B242" s="8">
        <v>218767.03803</v>
      </c>
      <c r="C242" s="8">
        <v>2.6778499999999998</v>
      </c>
      <c r="D242" s="8">
        <v>601.50361000000009</v>
      </c>
      <c r="E242" s="8">
        <v>-18.0759199999993</v>
      </c>
      <c r="F242" s="15">
        <f>SUM(B231:C242,E231:E242)</f>
        <v>1882044.4401099996</v>
      </c>
      <c r="G242" s="5">
        <f>SUM(B243,C242)</f>
        <v>194469.19507999998</v>
      </c>
      <c r="H242" s="16">
        <f>SUM(G231:G242)</f>
        <v>1916455.55969</v>
      </c>
      <c r="I242" s="13"/>
      <c r="K242" s="12">
        <v>54938.977518965214</v>
      </c>
      <c r="L242" s="14">
        <v>13.96763</v>
      </c>
      <c r="M242" s="8">
        <f t="shared" si="6"/>
        <v>194470.06584999998</v>
      </c>
    </row>
    <row r="243" spans="1:14" ht="13.4" customHeight="1" x14ac:dyDescent="0.3">
      <c r="A243" s="7" t="s">
        <v>286</v>
      </c>
      <c r="B243" s="8">
        <v>194466.51722999997</v>
      </c>
      <c r="C243" s="8">
        <v>-0.51061999999999996</v>
      </c>
      <c r="D243" s="8">
        <v>197.11166</v>
      </c>
      <c r="E243" s="8">
        <v>-0.67918000000000001</v>
      </c>
      <c r="G243" s="5">
        <f>SUM(B244,C243)</f>
        <v>159512.26466000004</v>
      </c>
      <c r="K243" s="17">
        <v>0</v>
      </c>
      <c r="L243" s="14">
        <v>0.87076999999999993</v>
      </c>
      <c r="M243" s="18">
        <f t="shared" si="6"/>
        <v>159514.82536000005</v>
      </c>
    </row>
    <row r="244" spans="1:14" ht="13.4" customHeight="1" x14ac:dyDescent="0.3">
      <c r="A244" s="7" t="s">
        <v>287</v>
      </c>
      <c r="B244" s="8">
        <v>159512.77528000003</v>
      </c>
      <c r="C244" s="8">
        <v>0.59298000000000006</v>
      </c>
      <c r="D244" s="8">
        <v>162.30963</v>
      </c>
      <c r="E244" s="8">
        <v>-0.89956000000000003</v>
      </c>
      <c r="F244" s="8"/>
      <c r="G244" s="5">
        <f t="shared" ref="G244:G307" si="7">SUM(B245,C244)</f>
        <v>119184.15514</v>
      </c>
      <c r="K244" s="17">
        <v>0</v>
      </c>
      <c r="L244" s="14">
        <v>2.5606999999999998</v>
      </c>
      <c r="M244" s="18">
        <f t="shared" si="6"/>
        <v>174449.6216275575</v>
      </c>
    </row>
    <row r="245" spans="1:14" ht="13.4" customHeight="1" x14ac:dyDescent="0.3">
      <c r="A245" s="7" t="s">
        <v>288</v>
      </c>
      <c r="B245" s="8">
        <v>119183.56216</v>
      </c>
      <c r="C245" s="8">
        <v>8.8660000000000003E-2</v>
      </c>
      <c r="D245" s="8">
        <v>60.897489999999998</v>
      </c>
      <c r="E245" s="2">
        <v>0</v>
      </c>
      <c r="F245" s="8"/>
      <c r="G245" s="5">
        <f t="shared" si="7"/>
        <v>139345.42420000001</v>
      </c>
      <c r="K245" s="17">
        <v>55265.012047557495</v>
      </c>
      <c r="L245" s="14">
        <v>0.45444000000000001</v>
      </c>
      <c r="M245" s="18">
        <f t="shared" si="6"/>
        <v>139433.73719000001</v>
      </c>
    </row>
    <row r="246" spans="1:14" ht="13.4" customHeight="1" x14ac:dyDescent="0.3">
      <c r="A246" s="7" t="s">
        <v>289</v>
      </c>
      <c r="B246" s="8">
        <v>139345.33554</v>
      </c>
      <c r="C246" s="8">
        <v>1.7143899999999999</v>
      </c>
      <c r="D246" s="8">
        <v>68.217919999999992</v>
      </c>
      <c r="E246" s="2">
        <v>0</v>
      </c>
      <c r="F246" s="8"/>
      <c r="G246" s="5">
        <f t="shared" si="7"/>
        <v>166474.58420000001</v>
      </c>
      <c r="K246" s="17">
        <v>0</v>
      </c>
      <c r="L246" s="14">
        <v>88.312989999999985</v>
      </c>
      <c r="M246" s="18">
        <f t="shared" si="6"/>
        <v>167166.94945000001</v>
      </c>
    </row>
    <row r="247" spans="1:14" ht="13.4" customHeight="1" x14ac:dyDescent="0.3">
      <c r="A247" s="7" t="s">
        <v>290</v>
      </c>
      <c r="B247" s="8">
        <v>166472.86981</v>
      </c>
      <c r="C247" s="8">
        <v>1.5191299999999999</v>
      </c>
      <c r="D247" s="8">
        <v>66.931600000000003</v>
      </c>
      <c r="E247" s="2">
        <v>0</v>
      </c>
      <c r="F247" s="8"/>
      <c r="G247" s="5">
        <f t="shared" si="7"/>
        <v>175217.82959000001</v>
      </c>
      <c r="K247" s="17">
        <v>0</v>
      </c>
      <c r="L247" s="14">
        <v>692.36524999999995</v>
      </c>
      <c r="M247" s="18">
        <f t="shared" si="6"/>
        <v>230493.86947755748</v>
      </c>
    </row>
    <row r="248" spans="1:14" ht="13.4" customHeight="1" x14ac:dyDescent="0.3">
      <c r="A248" s="7" t="s">
        <v>291</v>
      </c>
      <c r="B248" s="8">
        <v>175216.31046000001</v>
      </c>
      <c r="C248" s="8">
        <v>0.56885000000000008</v>
      </c>
      <c r="D248" s="8">
        <v>72.703310000000016</v>
      </c>
      <c r="E248" s="8">
        <v>-10501.934429999999</v>
      </c>
      <c r="G248" s="5">
        <f t="shared" si="7"/>
        <v>187663.91400000005</v>
      </c>
      <c r="K248" s="17">
        <v>55265.012047557495</v>
      </c>
      <c r="L248" s="14">
        <v>11.027839999999999</v>
      </c>
      <c r="M248" s="18">
        <f t="shared" si="6"/>
        <v>187673.73665000004</v>
      </c>
    </row>
    <row r="249" spans="1:14" ht="13.4" customHeight="1" x14ac:dyDescent="0.3">
      <c r="A249" s="7" t="s">
        <v>292</v>
      </c>
      <c r="B249" s="8">
        <v>187663.34515000004</v>
      </c>
      <c r="C249" s="8">
        <v>6.1917200000000001</v>
      </c>
      <c r="D249" s="8">
        <v>65.830660000000009</v>
      </c>
      <c r="E249" s="8">
        <v>-13154.817160000001</v>
      </c>
      <c r="F249" s="8"/>
      <c r="G249" s="5">
        <f t="shared" si="7"/>
        <v>174844.61277000001</v>
      </c>
      <c r="K249" s="17">
        <v>0</v>
      </c>
      <c r="L249" s="14">
        <v>9.8226499999999994</v>
      </c>
      <c r="M249" s="18">
        <f t="shared" si="6"/>
        <v>174856.03064000001</v>
      </c>
    </row>
    <row r="250" spans="1:14" ht="13.4" customHeight="1" x14ac:dyDescent="0.3">
      <c r="A250" s="7" t="s">
        <v>293</v>
      </c>
      <c r="B250" s="8">
        <v>174838.42105</v>
      </c>
      <c r="C250" s="8">
        <v>0.25072999999999995</v>
      </c>
      <c r="D250" s="8">
        <v>108.06997</v>
      </c>
      <c r="E250" s="8">
        <v>-249.38319999999899</v>
      </c>
      <c r="G250" s="5">
        <f t="shared" si="7"/>
        <v>165866.95588999995</v>
      </c>
      <c r="K250" s="17">
        <v>0</v>
      </c>
      <c r="L250" s="14">
        <v>11.417869999999999</v>
      </c>
      <c r="M250" s="18">
        <f t="shared" si="6"/>
        <v>221136.38589755743</v>
      </c>
    </row>
    <row r="251" spans="1:14" ht="13.4" customHeight="1" x14ac:dyDescent="0.3">
      <c r="A251" s="7" t="s">
        <v>294</v>
      </c>
      <c r="B251" s="19">
        <v>165866.70515999995</v>
      </c>
      <c r="C251" s="14">
        <v>7.9988799999999998</v>
      </c>
      <c r="D251" s="14">
        <v>137.25153999999998</v>
      </c>
      <c r="E251" s="14">
        <v>-48.199399999997702</v>
      </c>
      <c r="G251" s="5">
        <f t="shared" si="7"/>
        <v>172911.36884999997</v>
      </c>
      <c r="K251" s="17">
        <v>55265.012047557495</v>
      </c>
      <c r="L251" s="14">
        <v>4.4179599999999999</v>
      </c>
      <c r="M251" s="18">
        <f t="shared" si="6"/>
        <v>172913.85693999997</v>
      </c>
    </row>
    <row r="252" spans="1:14" ht="13.4" customHeight="1" x14ac:dyDescent="0.3">
      <c r="A252" s="7" t="s">
        <v>295</v>
      </c>
      <c r="B252" s="19">
        <v>172903.36996999997</v>
      </c>
      <c r="C252" s="14">
        <v>0.43618000000000001</v>
      </c>
      <c r="D252" s="14">
        <v>152.02051999999998</v>
      </c>
      <c r="E252" s="14">
        <v>-200.162229999998</v>
      </c>
      <c r="G252" s="5">
        <f t="shared" si="7"/>
        <v>180594.78733999998</v>
      </c>
      <c r="K252" s="17">
        <v>0</v>
      </c>
      <c r="L252" s="14">
        <v>2.4880900000000001</v>
      </c>
      <c r="M252" s="18">
        <f t="shared" si="6"/>
        <v>180596.80445999998</v>
      </c>
    </row>
    <row r="253" spans="1:14" ht="13.4" customHeight="1" x14ac:dyDescent="0.3">
      <c r="A253" s="7" t="s">
        <v>296</v>
      </c>
      <c r="B253" s="19">
        <v>180594.35115999999</v>
      </c>
      <c r="C253" s="14">
        <v>0.94944999999999991</v>
      </c>
      <c r="D253" s="14">
        <v>162.56692999999999</v>
      </c>
      <c r="E253" s="14">
        <v>-41.424160000002303</v>
      </c>
      <c r="G253" s="5">
        <f t="shared" si="7"/>
        <v>246526.85317000002</v>
      </c>
      <c r="K253" s="17">
        <v>0</v>
      </c>
      <c r="L253" s="14">
        <v>2.0171199999999998</v>
      </c>
      <c r="M253" s="18">
        <f t="shared" si="6"/>
        <v>300982.15207775211</v>
      </c>
    </row>
    <row r="254" spans="1:14" ht="13.4" customHeight="1" x14ac:dyDescent="0.3">
      <c r="A254" s="7" t="s">
        <v>297</v>
      </c>
      <c r="B254" s="19">
        <v>246525.90372000003</v>
      </c>
      <c r="C254" s="14">
        <v>0.42075999999999997</v>
      </c>
      <c r="D254" s="14">
        <v>196.60305000000002</v>
      </c>
      <c r="E254" s="14">
        <v>-33.017219999998808</v>
      </c>
      <c r="F254" s="15">
        <f>SUM(B243:C254,E243:E254)</f>
        <v>2058379.17126</v>
      </c>
      <c r="G254" s="5">
        <f t="shared" si="7"/>
        <v>210446.45356000005</v>
      </c>
      <c r="H254" s="16">
        <f>SUM(G243:G254)</f>
        <v>2098589.2033700002</v>
      </c>
      <c r="K254" s="17">
        <v>54454.726997752092</v>
      </c>
      <c r="L254" s="14">
        <v>0.57191000000000003</v>
      </c>
      <c r="M254" s="8">
        <f t="shared" si="6"/>
        <v>210447.43525000004</v>
      </c>
    </row>
    <row r="255" spans="1:14" ht="13.4" customHeight="1" x14ac:dyDescent="0.3">
      <c r="A255" s="7" t="s">
        <v>298</v>
      </c>
      <c r="B255" s="19">
        <v>210446.03280000004</v>
      </c>
      <c r="C255" s="14">
        <v>1.8922299999999999</v>
      </c>
      <c r="D255" s="14">
        <v>110.74448000000001</v>
      </c>
      <c r="E255" s="14">
        <v>-7.7579999999999996E-2</v>
      </c>
      <c r="G255" s="5">
        <f t="shared" si="7"/>
        <v>175724.35340000002</v>
      </c>
      <c r="K255" s="20">
        <v>0</v>
      </c>
      <c r="L255" s="14">
        <v>0.98169000000000006</v>
      </c>
      <c r="M255" s="8">
        <f t="shared" si="6"/>
        <v>175725.65121000001</v>
      </c>
      <c r="N255" s="14"/>
    </row>
    <row r="256" spans="1:14" ht="13.4" customHeight="1" x14ac:dyDescent="0.3">
      <c r="A256" s="7" t="s">
        <v>299</v>
      </c>
      <c r="B256" s="19">
        <v>175722.46117000002</v>
      </c>
      <c r="C256" s="14">
        <v>18.622649999999997</v>
      </c>
      <c r="D256" s="14">
        <v>115.81297000000001</v>
      </c>
      <c r="E256" s="14">
        <v>-6.3571999999999997</v>
      </c>
      <c r="G256" s="5">
        <f t="shared" si="7"/>
        <v>136533.99156999998</v>
      </c>
      <c r="K256" s="20">
        <v>0</v>
      </c>
      <c r="L256" s="14">
        <v>1.2978099999999999</v>
      </c>
      <c r="M256" s="8">
        <f t="shared" si="6"/>
        <v>192344.12656249997</v>
      </c>
      <c r="N256" s="14"/>
    </row>
    <row r="257" spans="1:16" ht="13.4" customHeight="1" x14ac:dyDescent="0.3">
      <c r="A257" s="7" t="s">
        <v>300</v>
      </c>
      <c r="B257" s="19">
        <v>136515.36891999998</v>
      </c>
      <c r="C257" s="14">
        <v>2.5240500000000003</v>
      </c>
      <c r="D257" s="14">
        <v>140.17645999999999</v>
      </c>
      <c r="E257" s="14">
        <v>-0.22205000000000019</v>
      </c>
      <c r="G257" s="5">
        <f t="shared" si="7"/>
        <v>164399.05834999995</v>
      </c>
      <c r="K257" s="20">
        <v>55809.420122499992</v>
      </c>
      <c r="L257" s="14">
        <v>0.71487000000000001</v>
      </c>
      <c r="M257" s="8">
        <f t="shared" si="6"/>
        <v>164400.60118999996</v>
      </c>
      <c r="N257" s="14"/>
    </row>
    <row r="258" spans="1:16" ht="13.4" customHeight="1" x14ac:dyDescent="0.3">
      <c r="A258" s="7" t="s">
        <v>301</v>
      </c>
      <c r="B258" s="19">
        <v>164396.53429999994</v>
      </c>
      <c r="C258" s="14">
        <v>-0.27937000000000001</v>
      </c>
      <c r="D258" s="14">
        <v>171.39661999999998</v>
      </c>
      <c r="E258" s="14">
        <v>-4.2886100000000003</v>
      </c>
      <c r="G258" s="5">
        <f t="shared" si="7"/>
        <v>181802.29086000001</v>
      </c>
      <c r="K258" s="20">
        <v>0</v>
      </c>
      <c r="L258" s="14">
        <v>1.54284</v>
      </c>
      <c r="M258" s="8">
        <f t="shared" si="6"/>
        <v>181806.81599</v>
      </c>
      <c r="N258" s="14"/>
    </row>
    <row r="259" spans="1:16" ht="13.4" customHeight="1" x14ac:dyDescent="0.3">
      <c r="A259" s="7" t="s">
        <v>302</v>
      </c>
      <c r="B259" s="19">
        <v>181802.57023000001</v>
      </c>
      <c r="C259" s="14">
        <v>5.5471100000000009</v>
      </c>
      <c r="D259" s="14">
        <v>155.49309</v>
      </c>
      <c r="E259" s="21">
        <v>-383.22437000000002</v>
      </c>
      <c r="G259" s="5">
        <f t="shared" si="7"/>
        <v>193488.62255999996</v>
      </c>
      <c r="H259" s="19"/>
      <c r="I259" s="19"/>
      <c r="J259" s="19"/>
      <c r="K259" s="20">
        <v>0</v>
      </c>
      <c r="L259" s="19">
        <v>4.5251299999999999</v>
      </c>
      <c r="M259" s="8">
        <f t="shared" si="6"/>
        <v>249298.72736249995</v>
      </c>
      <c r="N259" s="14"/>
    </row>
    <row r="260" spans="1:16" ht="13.4" customHeight="1" x14ac:dyDescent="0.3">
      <c r="A260" s="7" t="s">
        <v>303</v>
      </c>
      <c r="B260" s="19">
        <v>193483.07544999995</v>
      </c>
      <c r="C260" s="14">
        <v>3.1899700000000002</v>
      </c>
      <c r="D260" s="14">
        <v>134.56139000000002</v>
      </c>
      <c r="E260" s="19">
        <v>-13528.67246</v>
      </c>
      <c r="G260" s="5">
        <f t="shared" si="7"/>
        <v>201213.72783000002</v>
      </c>
      <c r="K260" s="20">
        <v>55809.420122499992</v>
      </c>
      <c r="L260" s="19">
        <v>0.68467999999999996</v>
      </c>
      <c r="M260" s="8">
        <f t="shared" si="6"/>
        <v>201214.32453000001</v>
      </c>
      <c r="N260" s="14"/>
    </row>
    <row r="261" spans="1:16" ht="13.4" customHeight="1" x14ac:dyDescent="0.3">
      <c r="A261" s="7" t="s">
        <v>304</v>
      </c>
      <c r="B261" s="19">
        <v>201210.53786000001</v>
      </c>
      <c r="C261" s="14">
        <v>3.5004000000000004</v>
      </c>
      <c r="D261" s="14">
        <v>90.963580000000022</v>
      </c>
      <c r="E261" s="19">
        <v>-12189.233670000001</v>
      </c>
      <c r="G261" s="5">
        <f t="shared" si="7"/>
        <v>188916.45615999997</v>
      </c>
      <c r="K261" s="20">
        <v>0</v>
      </c>
      <c r="L261" s="19">
        <v>0.59670000000000001</v>
      </c>
      <c r="M261" s="8">
        <f t="shared" si="6"/>
        <v>188917.26075999998</v>
      </c>
      <c r="N261" s="14"/>
    </row>
    <row r="262" spans="1:16" ht="13.4" customHeight="1" x14ac:dyDescent="0.3">
      <c r="A262" s="7" t="s">
        <v>305</v>
      </c>
      <c r="B262" s="19">
        <v>188912.95575999998</v>
      </c>
      <c r="C262" s="14">
        <v>2.0863900000000002</v>
      </c>
      <c r="D262" s="14">
        <v>94.186930000000004</v>
      </c>
      <c r="E262" s="19">
        <v>-672.41618999999764</v>
      </c>
      <c r="G262" s="5">
        <f t="shared" si="7"/>
        <v>186356.41178999998</v>
      </c>
      <c r="K262" s="20">
        <v>0</v>
      </c>
      <c r="L262" s="19">
        <v>0.80459999999999987</v>
      </c>
      <c r="M262" s="8">
        <f t="shared" si="6"/>
        <v>242166.37993249996</v>
      </c>
      <c r="N262" s="14"/>
    </row>
    <row r="263" spans="1:16" ht="13.4" customHeight="1" x14ac:dyDescent="0.3">
      <c r="A263" s="7" t="s">
        <v>306</v>
      </c>
      <c r="B263" s="19">
        <v>186354.32539999997</v>
      </c>
      <c r="C263" s="14">
        <v>4.20167</v>
      </c>
      <c r="D263" s="14">
        <v>109.42017</v>
      </c>
      <c r="E263" s="19">
        <v>-149.020350000001</v>
      </c>
      <c r="G263" s="5">
        <f t="shared" si="7"/>
        <v>192160.74432</v>
      </c>
      <c r="K263" s="20">
        <v>55809.420122499992</v>
      </c>
      <c r="L263" s="19">
        <v>0.54801999999999995</v>
      </c>
      <c r="M263" s="8">
        <f t="shared" si="6"/>
        <v>192161.13907</v>
      </c>
      <c r="N263" s="14"/>
    </row>
    <row r="264" spans="1:16" ht="13.4" customHeight="1" x14ac:dyDescent="0.3">
      <c r="A264" s="7" t="s">
        <v>307</v>
      </c>
      <c r="B264" s="19">
        <v>192156.54264999999</v>
      </c>
      <c r="C264" s="14">
        <v>2.9769800000000006</v>
      </c>
      <c r="D264" s="14">
        <v>126.40443999999999</v>
      </c>
      <c r="E264" s="19">
        <v>-113.77941999999807</v>
      </c>
      <c r="G264" s="5">
        <f t="shared" si="7"/>
        <v>196411.91701000003</v>
      </c>
      <c r="K264" s="20">
        <v>0</v>
      </c>
      <c r="L264" s="19">
        <v>0.39474999999999999</v>
      </c>
      <c r="M264" s="8">
        <f t="shared" si="6"/>
        <v>196412.16774000003</v>
      </c>
      <c r="N264" s="14"/>
    </row>
    <row r="265" spans="1:16" ht="13.4" customHeight="1" x14ac:dyDescent="0.3">
      <c r="A265" s="7" t="s">
        <v>308</v>
      </c>
      <c r="B265" s="19">
        <v>196408.94003000003</v>
      </c>
      <c r="C265" s="14">
        <v>7.9385499999999993</v>
      </c>
      <c r="D265" s="14">
        <v>152.13871</v>
      </c>
      <c r="E265" s="14">
        <v>-60.198600000001491</v>
      </c>
      <c r="G265" s="5">
        <f t="shared" si="7"/>
        <v>265687.85978000006</v>
      </c>
      <c r="K265" s="20">
        <v>0</v>
      </c>
      <c r="L265" s="19">
        <v>0.25072999999999995</v>
      </c>
      <c r="M265" s="8">
        <f t="shared" si="6"/>
        <v>321497.21177250001</v>
      </c>
      <c r="N265" s="14"/>
      <c r="P265" s="8"/>
    </row>
    <row r="266" spans="1:16" ht="13.4" customHeight="1" x14ac:dyDescent="0.3">
      <c r="A266" s="7" t="s">
        <v>309</v>
      </c>
      <c r="B266" s="19">
        <v>265679.92123000004</v>
      </c>
      <c r="C266" s="14">
        <v>3.1877199999999997</v>
      </c>
      <c r="D266" s="14">
        <v>127.06567</v>
      </c>
      <c r="E266" s="14">
        <v>-67.869969999998801</v>
      </c>
      <c r="F266" s="15">
        <f>SUM(B255:C266,E255:E266)</f>
        <v>2265969.2936800011</v>
      </c>
      <c r="G266" s="5">
        <f t="shared" si="7"/>
        <v>237340.25925</v>
      </c>
      <c r="H266" s="16">
        <f>SUM(G255:G266)</f>
        <v>2320035.69288</v>
      </c>
      <c r="K266" s="20">
        <v>55809.420122499992</v>
      </c>
      <c r="L266" s="19">
        <v>-6.8129999999999996E-2</v>
      </c>
      <c r="M266" s="8">
        <f t="shared" si="6"/>
        <v>237340.42646000002</v>
      </c>
      <c r="N266" s="14"/>
    </row>
    <row r="267" spans="1:16" ht="13.4" customHeight="1" x14ac:dyDescent="0.3">
      <c r="A267" s="7" t="s">
        <v>310</v>
      </c>
      <c r="B267" s="19">
        <v>237337.07153000002</v>
      </c>
      <c r="C267" s="14">
        <v>6.5620600000000007</v>
      </c>
      <c r="D267" s="14">
        <v>88.951660000000004</v>
      </c>
      <c r="E267" s="14">
        <v>-16.657979999999998</v>
      </c>
      <c r="G267" s="5">
        <f t="shared" si="7"/>
        <v>188199.55525999999</v>
      </c>
      <c r="K267" s="20">
        <v>0</v>
      </c>
      <c r="L267" s="14">
        <v>0.16721</v>
      </c>
      <c r="M267" s="8">
        <f t="shared" si="6"/>
        <v>188199.63203000001</v>
      </c>
      <c r="N267" s="14"/>
    </row>
    <row r="268" spans="1:16" ht="13.4" customHeight="1" x14ac:dyDescent="0.3">
      <c r="A268" s="7" t="s">
        <v>311</v>
      </c>
      <c r="B268" s="19">
        <v>188192.9932</v>
      </c>
      <c r="C268" s="14">
        <v>5.0071499999999993</v>
      </c>
      <c r="D268" s="14">
        <v>97.313739999999996</v>
      </c>
      <c r="E268" s="14">
        <v>-2.7596199999999991</v>
      </c>
      <c r="G268" s="5">
        <f t="shared" si="7"/>
        <v>147359.32673</v>
      </c>
      <c r="K268" s="18">
        <v>0</v>
      </c>
      <c r="L268" s="14">
        <v>7.6770000000000005E-2</v>
      </c>
      <c r="M268" s="18">
        <f t="shared" si="6"/>
        <v>203938.34229999999</v>
      </c>
    </row>
    <row r="269" spans="1:16" ht="13.4" customHeight="1" x14ac:dyDescent="0.3">
      <c r="A269" s="7" t="s">
        <v>312</v>
      </c>
      <c r="B269" s="19">
        <v>147354.31958000001</v>
      </c>
      <c r="C269" s="14">
        <v>16.131729999999997</v>
      </c>
      <c r="D269" s="14">
        <v>103.79216000000001</v>
      </c>
      <c r="E269" s="14">
        <v>-11.033720000000001</v>
      </c>
      <c r="G269" s="5">
        <f t="shared" si="7"/>
        <v>172625.03925999999</v>
      </c>
      <c r="K269" s="18">
        <v>56579</v>
      </c>
      <c r="L269" s="14">
        <v>1.5570000000000001E-2</v>
      </c>
      <c r="M269" s="18">
        <f t="shared" si="6"/>
        <v>172625.05575999999</v>
      </c>
    </row>
    <row r="270" spans="1:16" ht="13.4" customHeight="1" x14ac:dyDescent="0.3">
      <c r="A270" s="7" t="s">
        <v>313</v>
      </c>
      <c r="B270" s="19">
        <v>172608.90753</v>
      </c>
      <c r="C270" s="14">
        <v>5.8371500000000012</v>
      </c>
      <c r="D270" s="14">
        <v>69.079459999999997</v>
      </c>
      <c r="E270" s="14">
        <v>-7.8269400000000022</v>
      </c>
      <c r="G270" s="5">
        <f t="shared" si="7"/>
        <v>201992.95367000005</v>
      </c>
      <c r="K270" s="18">
        <v>0</v>
      </c>
      <c r="L270" s="14">
        <v>1.6500000000000001E-2</v>
      </c>
      <c r="M270" s="18">
        <f t="shared" si="6"/>
        <v>201994.12489000004</v>
      </c>
    </row>
    <row r="271" spans="1:16" ht="13.4" customHeight="1" x14ac:dyDescent="0.3">
      <c r="A271" s="7" t="s">
        <v>314</v>
      </c>
      <c r="B271" s="19">
        <v>201987.11652000004</v>
      </c>
      <c r="C271" s="19">
        <v>2.7237799999999996</v>
      </c>
      <c r="D271" s="19">
        <v>73.40415999999999</v>
      </c>
      <c r="E271" s="19">
        <v>-1581.9643600000002</v>
      </c>
      <c r="G271" s="5">
        <f t="shared" si="7"/>
        <v>208489.59383</v>
      </c>
      <c r="K271" s="18">
        <v>0</v>
      </c>
      <c r="L271" s="14">
        <v>1.1712199999999999</v>
      </c>
      <c r="M271" s="18">
        <f t="shared" si="6"/>
        <v>265068.58023000002</v>
      </c>
    </row>
    <row r="272" spans="1:16" ht="13.4" customHeight="1" x14ac:dyDescent="0.3">
      <c r="A272" s="7" t="s">
        <v>315</v>
      </c>
      <c r="B272" s="19">
        <v>208486.87005</v>
      </c>
      <c r="C272" s="19">
        <v>5.671450000000001</v>
      </c>
      <c r="D272" s="19">
        <v>81.19247</v>
      </c>
      <c r="E272" s="19">
        <v>-15762.879959999997</v>
      </c>
      <c r="G272" s="5">
        <f t="shared" si="7"/>
        <v>225401.29039999997</v>
      </c>
      <c r="K272" s="18">
        <v>56579</v>
      </c>
      <c r="L272" s="14">
        <v>-1.3599999999999999E-2</v>
      </c>
      <c r="M272" s="18">
        <f t="shared" si="6"/>
        <v>225401.35998999997</v>
      </c>
    </row>
    <row r="273" spans="1:13" ht="13.4" customHeight="1" x14ac:dyDescent="0.3">
      <c r="A273" s="7" t="s">
        <v>316</v>
      </c>
      <c r="B273" s="19">
        <v>225395.61894999997</v>
      </c>
      <c r="C273" s="19">
        <v>12.590569999999998</v>
      </c>
      <c r="D273" s="19">
        <v>80.415459999999996</v>
      </c>
      <c r="E273" s="19">
        <v>-11124.198890000001</v>
      </c>
      <c r="G273" s="5">
        <f t="shared" si="7"/>
        <v>207081.73212999996</v>
      </c>
      <c r="K273" s="18">
        <v>0</v>
      </c>
      <c r="L273" s="14">
        <v>6.9589999999999999E-2</v>
      </c>
      <c r="M273" s="18">
        <f t="shared" si="6"/>
        <v>207081.68728999997</v>
      </c>
    </row>
    <row r="274" spans="1:13" ht="13.4" customHeight="1" x14ac:dyDescent="0.3">
      <c r="A274" s="7" t="s">
        <v>317</v>
      </c>
      <c r="B274" s="19">
        <v>207069.14155999996</v>
      </c>
      <c r="C274" s="19">
        <v>4.25779</v>
      </c>
      <c r="D274" s="19">
        <v>95.313390000000012</v>
      </c>
      <c r="E274" s="19">
        <v>-849.83233000000189</v>
      </c>
      <c r="G274" s="5">
        <f t="shared" si="7"/>
        <v>205938.65260000003</v>
      </c>
      <c r="K274" s="18">
        <v>0</v>
      </c>
      <c r="L274" s="14">
        <v>-4.4840000000000005E-2</v>
      </c>
      <c r="M274" s="18">
        <f t="shared" si="6"/>
        <v>262517.64240000001</v>
      </c>
    </row>
    <row r="275" spans="1:13" ht="13.4" customHeight="1" x14ac:dyDescent="0.3">
      <c r="A275" s="7" t="s">
        <v>318</v>
      </c>
      <c r="B275" s="19">
        <v>205934.39481000003</v>
      </c>
      <c r="C275" s="19">
        <v>5.4076100000000009</v>
      </c>
      <c r="D275" s="19">
        <v>126.0569</v>
      </c>
      <c r="E275" s="19">
        <v>-441.29271999999878</v>
      </c>
      <c r="G275" s="5">
        <f t="shared" si="7"/>
        <v>211396.11470999999</v>
      </c>
      <c r="K275" s="18">
        <v>56579</v>
      </c>
      <c r="L275" s="14">
        <v>-1.0199999999999999E-2</v>
      </c>
      <c r="M275" s="18">
        <f t="shared" si="6"/>
        <v>211396.26298</v>
      </c>
    </row>
    <row r="276" spans="1:13" ht="13.4" customHeight="1" x14ac:dyDescent="0.3">
      <c r="A276" s="7" t="s">
        <v>319</v>
      </c>
      <c r="B276" s="19">
        <v>211390.7071</v>
      </c>
      <c r="C276" s="19">
        <v>11.96862</v>
      </c>
      <c r="D276" s="19">
        <v>163.14189000000002</v>
      </c>
      <c r="E276" s="19">
        <v>-162.2613200000003</v>
      </c>
      <c r="G276" s="5">
        <f t="shared" si="7"/>
        <v>214596.84580000001</v>
      </c>
      <c r="K276" s="18">
        <v>0</v>
      </c>
      <c r="L276" s="14">
        <v>0.14826999999999999</v>
      </c>
      <c r="M276" s="18">
        <f t="shared" si="6"/>
        <v>214596.88227</v>
      </c>
    </row>
    <row r="277" spans="1:13" ht="13.4" customHeight="1" x14ac:dyDescent="0.3">
      <c r="A277" s="7" t="s">
        <v>320</v>
      </c>
      <c r="B277" s="19">
        <v>214584.87718000001</v>
      </c>
      <c r="C277" s="19">
        <v>13.943310000000002</v>
      </c>
      <c r="D277" s="19">
        <v>150.52456000000001</v>
      </c>
      <c r="E277" s="19">
        <v>-133.30330999999865</v>
      </c>
      <c r="G277" s="5">
        <f t="shared" si="7"/>
        <v>292095.67191999999</v>
      </c>
      <c r="K277" s="18">
        <v>0</v>
      </c>
      <c r="L277" s="14">
        <v>3.6470000000000009E-2</v>
      </c>
      <c r="M277" s="18">
        <f t="shared" si="6"/>
        <v>348674.64650999999</v>
      </c>
    </row>
    <row r="278" spans="1:13" ht="13.4" customHeight="1" x14ac:dyDescent="0.3">
      <c r="A278" s="7" t="s">
        <v>321</v>
      </c>
      <c r="B278" s="19">
        <v>292081.72860999999</v>
      </c>
      <c r="C278" s="19">
        <v>21.775940000000006</v>
      </c>
      <c r="D278" s="19">
        <v>148.52710999999999</v>
      </c>
      <c r="E278" s="19">
        <v>-79.23437000000105</v>
      </c>
      <c r="F278" s="15">
        <f>SUM(B267:C278,E267:E278)</f>
        <v>2482362.3782599992</v>
      </c>
      <c r="G278" s="5">
        <f t="shared" si="7"/>
        <v>245557.86609</v>
      </c>
      <c r="K278" s="18">
        <v>56579</v>
      </c>
      <c r="L278" s="14">
        <v>-2.5409999999999999E-2</v>
      </c>
      <c r="M278" s="18">
        <f t="shared" si="6"/>
        <v>245557.92963</v>
      </c>
    </row>
    <row r="279" spans="1:13" ht="13.4" customHeight="1" x14ac:dyDescent="0.3">
      <c r="A279" s="7" t="s">
        <v>322</v>
      </c>
      <c r="B279" s="19">
        <v>245536.09015</v>
      </c>
      <c r="C279" s="19">
        <v>17.80378</v>
      </c>
      <c r="D279" s="19">
        <v>85.160250000000005</v>
      </c>
      <c r="E279" s="19">
        <v>-86.616230000000002</v>
      </c>
      <c r="G279" s="5">
        <f t="shared" si="7"/>
        <v>214923.55441999994</v>
      </c>
      <c r="K279" s="18">
        <v>0</v>
      </c>
      <c r="L279" s="14">
        <v>6.3540000000000013E-2</v>
      </c>
      <c r="M279" s="18">
        <f t="shared" si="6"/>
        <v>214923.72397999995</v>
      </c>
    </row>
    <row r="280" spans="1:13" ht="13.4" customHeight="1" x14ac:dyDescent="0.3">
      <c r="A280" s="7" t="s">
        <v>323</v>
      </c>
      <c r="B280" s="19">
        <v>214905.75063999995</v>
      </c>
      <c r="C280" s="19">
        <v>6.2491799999999973</v>
      </c>
      <c r="D280" s="19">
        <v>109.46979</v>
      </c>
      <c r="E280" s="19">
        <v>-10.937680000000007</v>
      </c>
      <c r="G280" s="5">
        <f t="shared" si="7"/>
        <v>166436.96803000002</v>
      </c>
      <c r="K280" s="18">
        <v>0</v>
      </c>
      <c r="L280" s="14">
        <v>0.16955999999999999</v>
      </c>
      <c r="M280" s="18">
        <f t="shared" si="6"/>
        <v>223609.69534000001</v>
      </c>
    </row>
    <row r="281" spans="1:13" ht="13.4" customHeight="1" x14ac:dyDescent="0.3">
      <c r="A281" s="7" t="s">
        <v>324</v>
      </c>
      <c r="B281" s="19">
        <v>166430.71885</v>
      </c>
      <c r="C281" s="19">
        <v>17.172879999999996</v>
      </c>
      <c r="D281" s="19">
        <v>113.28663999999999</v>
      </c>
      <c r="E281" s="19">
        <v>-4.4627099999999915</v>
      </c>
      <c r="G281" s="5">
        <f t="shared" si="7"/>
        <v>204219.67649999997</v>
      </c>
      <c r="K281" s="18">
        <v>57173.75</v>
      </c>
      <c r="L281" s="14">
        <v>-1.0226900000000001</v>
      </c>
      <c r="M281" s="18">
        <f t="shared" si="6"/>
        <v>204219.85167999996</v>
      </c>
    </row>
    <row r="282" spans="1:13" ht="13.4" customHeight="1" x14ac:dyDescent="0.3">
      <c r="A282" s="7" t="s">
        <v>325</v>
      </c>
      <c r="B282" s="19">
        <v>204202.50361999997</v>
      </c>
      <c r="C282" s="19">
        <v>9.0126000000000008</v>
      </c>
      <c r="D282" s="19">
        <v>71.125720000000001</v>
      </c>
      <c r="E282" s="19">
        <v>-0.15588999999999942</v>
      </c>
      <c r="G282" s="5">
        <f t="shared" si="7"/>
        <v>228261.50492000004</v>
      </c>
      <c r="K282" s="18">
        <v>0</v>
      </c>
      <c r="L282" s="14">
        <v>0.17518</v>
      </c>
      <c r="M282" s="18">
        <f t="shared" si="6"/>
        <v>228261.73927000005</v>
      </c>
    </row>
    <row r="283" spans="1:13" ht="13.4" customHeight="1" x14ac:dyDescent="0.3">
      <c r="A283" s="7" t="s">
        <v>326</v>
      </c>
      <c r="B283" s="19">
        <v>228252.49232000005</v>
      </c>
      <c r="C283" s="19">
        <v>9.1876599999999975</v>
      </c>
      <c r="D283" s="19">
        <v>97.808630000000008</v>
      </c>
      <c r="E283" s="19">
        <v>-664.33551</v>
      </c>
      <c r="G283" s="5">
        <f t="shared" si="7"/>
        <v>245532.42597000004</v>
      </c>
      <c r="K283" s="18">
        <v>0</v>
      </c>
      <c r="L283" s="14">
        <v>0.23435</v>
      </c>
      <c r="M283" s="18">
        <f t="shared" si="6"/>
        <v>302706.13392000005</v>
      </c>
    </row>
    <row r="284" spans="1:13" ht="13.4" customHeight="1" x14ac:dyDescent="0.3">
      <c r="A284" s="7" t="s">
        <v>327</v>
      </c>
      <c r="B284" s="19">
        <v>245523.23831000004</v>
      </c>
      <c r="C284" s="19">
        <v>11.279349999999999</v>
      </c>
      <c r="D284" s="19">
        <v>137.79731000000001</v>
      </c>
      <c r="E284" s="19">
        <v>-11233.9566</v>
      </c>
      <c r="G284" s="5">
        <f t="shared" si="7"/>
        <v>252664.36494</v>
      </c>
      <c r="K284" s="18">
        <v>57173.75</v>
      </c>
      <c r="L284" s="14">
        <v>-4.2049999999999997E-2</v>
      </c>
      <c r="M284" s="18">
        <f t="shared" si="6"/>
        <v>252664.37246000001</v>
      </c>
    </row>
    <row r="285" spans="1:13" ht="13.4" customHeight="1" x14ac:dyDescent="0.3">
      <c r="A285" s="7" t="s">
        <v>328</v>
      </c>
      <c r="B285" s="19">
        <v>252653.08559</v>
      </c>
      <c r="C285" s="19">
        <v>10.844389999999999</v>
      </c>
      <c r="D285" s="19">
        <v>171.58898999999997</v>
      </c>
      <c r="E285" s="19">
        <v>-18818.630689999998</v>
      </c>
      <c r="G285" s="5">
        <f t="shared" si="7"/>
        <v>240205.06880999997</v>
      </c>
      <c r="K285" s="18">
        <v>0</v>
      </c>
      <c r="L285" s="14">
        <v>7.5199999999999998E-3</v>
      </c>
      <c r="M285" s="18">
        <f t="shared" si="6"/>
        <v>240205.09030999997</v>
      </c>
    </row>
    <row r="286" spans="1:13" ht="13.4" customHeight="1" x14ac:dyDescent="0.3">
      <c r="A286" s="7" t="s">
        <v>329</v>
      </c>
      <c r="B286" s="19">
        <v>240194.22441999995</v>
      </c>
      <c r="C286" s="19">
        <v>10.495230000000003</v>
      </c>
      <c r="D286" s="19">
        <v>183.6439499999999</v>
      </c>
      <c r="E286" s="19">
        <v>-777.99876999999958</v>
      </c>
      <c r="G286" s="5">
        <f t="shared" si="7"/>
        <v>231081.11935999998</v>
      </c>
      <c r="K286" s="18">
        <v>0</v>
      </c>
      <c r="L286" s="14">
        <v>2.1499999999999995E-2</v>
      </c>
      <c r="M286" s="18">
        <f t="shared" si="6"/>
        <v>288254.84195000003</v>
      </c>
    </row>
    <row r="287" spans="1:13" ht="13.4" customHeight="1" x14ac:dyDescent="0.3">
      <c r="A287" s="7" t="s">
        <v>330</v>
      </c>
      <c r="B287" s="19">
        <v>231070.62412999998</v>
      </c>
      <c r="C287" s="19">
        <v>7.8251700000000017</v>
      </c>
      <c r="D287" s="19">
        <v>287.75499999999971</v>
      </c>
      <c r="E287" s="19">
        <v>-396.4205</v>
      </c>
      <c r="G287" s="5">
        <f t="shared" si="7"/>
        <v>233475.76127000005</v>
      </c>
      <c r="K287" s="18">
        <v>57173.75</v>
      </c>
      <c r="L287" s="14">
        <v>-2.741E-2</v>
      </c>
      <c r="M287" s="18">
        <f t="shared" si="6"/>
        <v>233475.70050000004</v>
      </c>
    </row>
    <row r="288" spans="1:13" ht="13.4" customHeight="1" x14ac:dyDescent="0.3">
      <c r="A288" s="7" t="s">
        <v>331</v>
      </c>
      <c r="B288" s="19">
        <v>233467.93610000005</v>
      </c>
      <c r="C288" s="19">
        <v>20.943579999999997</v>
      </c>
      <c r="D288" s="19">
        <v>455.40820000000008</v>
      </c>
      <c r="E288" s="19">
        <v>-102.20987000000105</v>
      </c>
      <c r="G288" s="5">
        <f t="shared" si="7"/>
        <v>245863.60167</v>
      </c>
      <c r="K288" s="18">
        <v>0</v>
      </c>
      <c r="L288" s="14">
        <v>-6.0769999999999998E-2</v>
      </c>
      <c r="M288" s="18">
        <f t="shared" si="6"/>
        <v>245863.55780000001</v>
      </c>
    </row>
    <row r="289" spans="1:13" ht="13.4" customHeight="1" x14ac:dyDescent="0.3">
      <c r="A289" s="7" t="s">
        <v>332</v>
      </c>
      <c r="B289" s="19">
        <v>245842.65809000001</v>
      </c>
      <c r="C289" s="19">
        <v>10.78172</v>
      </c>
      <c r="D289" s="19">
        <v>489.90138999999999</v>
      </c>
      <c r="E289" s="19">
        <v>-102.40523000000044</v>
      </c>
      <c r="G289" s="5">
        <f t="shared" si="7"/>
        <v>328101.46214999998</v>
      </c>
      <c r="K289" s="18">
        <v>0</v>
      </c>
      <c r="L289" s="14">
        <v>-4.3869999999999999E-2</v>
      </c>
      <c r="M289" s="18">
        <f t="shared" si="6"/>
        <v>385275.21214999998</v>
      </c>
    </row>
    <row r="290" spans="1:13" ht="13.4" customHeight="1" x14ac:dyDescent="0.3">
      <c r="A290" s="7" t="s">
        <v>333</v>
      </c>
      <c r="B290" s="19">
        <v>328090.68042999995</v>
      </c>
      <c r="C290" s="19">
        <v>3.9463199999999996</v>
      </c>
      <c r="D290" s="19">
        <v>535.88679999999999</v>
      </c>
      <c r="E290" s="19">
        <v>-52.003990000002084</v>
      </c>
      <c r="F290" s="15">
        <f>SUM(B279:C290,E279:E290)</f>
        <v>2804055.41084</v>
      </c>
      <c r="G290" s="5">
        <f t="shared" si="7"/>
        <v>276042.86652999994</v>
      </c>
      <c r="K290" s="18">
        <v>57173.75</v>
      </c>
      <c r="L290" s="2">
        <v>0</v>
      </c>
      <c r="M290" s="18">
        <f t="shared" si="6"/>
        <v>276042.89786999993</v>
      </c>
    </row>
    <row r="291" spans="1:13" ht="13.4" customHeight="1" x14ac:dyDescent="0.3">
      <c r="A291" s="7" t="s">
        <v>334</v>
      </c>
      <c r="B291" s="19">
        <v>276038.92020999995</v>
      </c>
      <c r="C291" s="19">
        <v>10.610749999999999</v>
      </c>
      <c r="D291" s="19">
        <v>235.96053000000003</v>
      </c>
      <c r="E291" s="19">
        <v>-20.081490000000002</v>
      </c>
      <c r="G291" s="5">
        <f t="shared" si="7"/>
        <v>237153.76504999999</v>
      </c>
      <c r="K291" s="18">
        <v>0</v>
      </c>
      <c r="L291" s="14">
        <v>3.1339999999999993E-2</v>
      </c>
      <c r="M291" s="18">
        <f t="shared" si="6"/>
        <v>237153.81464</v>
      </c>
    </row>
    <row r="292" spans="1:13" ht="13.4" customHeight="1" x14ac:dyDescent="0.3">
      <c r="A292" s="7" t="s">
        <v>335</v>
      </c>
      <c r="B292" s="19">
        <v>237143.15429999999</v>
      </c>
      <c r="C292" s="19">
        <v>20.511369999999999</v>
      </c>
      <c r="D292" s="19">
        <v>204.86823000000001</v>
      </c>
      <c r="E292" s="19">
        <v>-2.5687500000000001</v>
      </c>
      <c r="G292" s="5">
        <f t="shared" si="7"/>
        <v>189693.32297000001</v>
      </c>
      <c r="K292" s="18">
        <v>0</v>
      </c>
      <c r="L292" s="14">
        <v>4.9590000000000002E-2</v>
      </c>
      <c r="M292" s="18">
        <f t="shared" si="6"/>
        <v>260357.78659</v>
      </c>
    </row>
    <row r="293" spans="1:13" ht="13.4" customHeight="1" x14ac:dyDescent="0.3">
      <c r="A293" s="7" t="s">
        <v>336</v>
      </c>
      <c r="B293" s="19">
        <v>189672.81160000002</v>
      </c>
      <c r="C293" s="19">
        <v>34.189399999999999</v>
      </c>
      <c r="D293" s="19">
        <v>260.85669999999999</v>
      </c>
      <c r="E293" s="19">
        <v>-0.91306999999999972</v>
      </c>
      <c r="G293" s="5">
        <f t="shared" si="7"/>
        <v>227193.88446000006</v>
      </c>
      <c r="K293" s="18">
        <v>70664.5</v>
      </c>
      <c r="L293" s="14">
        <v>-3.6380000000000003E-2</v>
      </c>
      <c r="M293" s="18">
        <f t="shared" si="6"/>
        <v>227193.84059000007</v>
      </c>
    </row>
    <row r="294" spans="1:13" ht="13.4" customHeight="1" x14ac:dyDescent="0.3">
      <c r="A294" s="7" t="s">
        <v>337</v>
      </c>
      <c r="B294" s="19">
        <v>227159.69506000006</v>
      </c>
      <c r="C294" s="19">
        <v>4.5860200000000004</v>
      </c>
      <c r="D294" s="19">
        <v>132.92227000000003</v>
      </c>
      <c r="E294" s="19">
        <v>-7.3277099999999988</v>
      </c>
      <c r="G294" s="5">
        <f t="shared" si="7"/>
        <v>256936.26167000001</v>
      </c>
      <c r="K294" s="18">
        <v>0</v>
      </c>
      <c r="L294" s="14">
        <v>-4.3869999999999999E-2</v>
      </c>
      <c r="M294" s="18">
        <f t="shared" si="6"/>
        <v>256936.38225</v>
      </c>
    </row>
    <row r="295" spans="1:13" ht="13.4" customHeight="1" x14ac:dyDescent="0.3">
      <c r="A295" s="7" t="s">
        <v>338</v>
      </c>
      <c r="B295" s="19">
        <v>256931.67565000002</v>
      </c>
      <c r="C295" s="19">
        <v>14.308490000000003</v>
      </c>
      <c r="D295" s="19">
        <v>325.12016000000006</v>
      </c>
      <c r="E295" s="19">
        <v>-1475.60042</v>
      </c>
      <c r="G295" s="5">
        <f t="shared" si="7"/>
        <v>272247.94549000001</v>
      </c>
      <c r="K295" s="18">
        <v>0</v>
      </c>
      <c r="L295" s="14">
        <v>0.12058000000000001</v>
      </c>
      <c r="M295" s="18">
        <f t="shared" si="6"/>
        <v>342912.40162000002</v>
      </c>
    </row>
    <row r="296" spans="1:13" ht="13.4" customHeight="1" x14ac:dyDescent="0.3">
      <c r="A296" s="7" t="s">
        <v>339</v>
      </c>
      <c r="B296" s="19">
        <v>272233.63699999999</v>
      </c>
      <c r="C296" s="19">
        <v>9.7346200000000032</v>
      </c>
      <c r="D296" s="19">
        <v>163.33581000000001</v>
      </c>
      <c r="E296" s="19">
        <v>-15425.409070000002</v>
      </c>
      <c r="G296" s="5">
        <f t="shared" si="7"/>
        <v>268991.32024000003</v>
      </c>
      <c r="K296" s="18">
        <v>70664.5</v>
      </c>
      <c r="L296" s="14">
        <v>-4.3869999999999999E-2</v>
      </c>
      <c r="M296" s="18">
        <f t="shared" si="6"/>
        <v>268991.27637000004</v>
      </c>
    </row>
    <row r="297" spans="1:13" ht="13.4" customHeight="1" x14ac:dyDescent="0.3">
      <c r="A297" s="7" t="s">
        <v>340</v>
      </c>
      <c r="B297" s="19">
        <v>268981.58562000003</v>
      </c>
      <c r="C297" s="19">
        <v>8.6540599999999994</v>
      </c>
      <c r="D297" s="19">
        <v>162.65679</v>
      </c>
      <c r="E297" s="19">
        <v>-18362.923409999999</v>
      </c>
      <c r="G297" s="5">
        <f t="shared" si="7"/>
        <v>258316.81208999999</v>
      </c>
      <c r="K297" s="18">
        <v>0</v>
      </c>
      <c r="L297" s="14">
        <v>-4.3869999999999999E-2</v>
      </c>
      <c r="M297" s="18">
        <f t="shared" si="6"/>
        <v>258317.66506</v>
      </c>
    </row>
    <row r="298" spans="1:13" ht="13.4" customHeight="1" x14ac:dyDescent="0.3">
      <c r="A298" s="7" t="s">
        <v>341</v>
      </c>
      <c r="B298" s="19">
        <v>258308.15802999999</v>
      </c>
      <c r="C298" s="19">
        <v>10.069260000000002</v>
      </c>
      <c r="D298" s="19">
        <v>125.51844</v>
      </c>
      <c r="E298" s="19">
        <v>-605.13257999999826</v>
      </c>
      <c r="G298" s="5">
        <f t="shared" si="7"/>
        <v>250236.63574</v>
      </c>
      <c r="K298" s="18">
        <v>0</v>
      </c>
      <c r="L298" s="14">
        <v>0.85297000000000001</v>
      </c>
      <c r="M298" s="18">
        <f t="shared" si="6"/>
        <v>320901.09187</v>
      </c>
    </row>
    <row r="299" spans="1:13" ht="13.4" customHeight="1" x14ac:dyDescent="0.3">
      <c r="A299" s="7" t="s">
        <v>342</v>
      </c>
      <c r="B299" s="19">
        <v>250226.56648000001</v>
      </c>
      <c r="C299" s="19">
        <v>12.758370000000001</v>
      </c>
      <c r="D299" s="19">
        <v>151.74519999999998</v>
      </c>
      <c r="E299" s="19">
        <v>-548.02849000000208</v>
      </c>
      <c r="G299" s="5">
        <f t="shared" si="7"/>
        <v>260978.41662</v>
      </c>
      <c r="K299" s="18">
        <v>70664.5</v>
      </c>
      <c r="L299" s="14">
        <v>-4.3869999999999999E-2</v>
      </c>
      <c r="M299" s="18">
        <f t="shared" si="6"/>
        <v>260978.37275000001</v>
      </c>
    </row>
    <row r="300" spans="1:13" ht="13.4" customHeight="1" x14ac:dyDescent="0.3">
      <c r="A300" s="7" t="s">
        <v>343</v>
      </c>
      <c r="B300" s="19">
        <v>260965.65825000001</v>
      </c>
      <c r="C300" s="19">
        <v>6.5918799999999997</v>
      </c>
      <c r="D300" s="19">
        <v>199.26178999999999</v>
      </c>
      <c r="E300" s="19">
        <v>-208.39472999999671</v>
      </c>
      <c r="G300" s="5">
        <f t="shared" si="7"/>
        <v>254742.01691000003</v>
      </c>
      <c r="K300" s="18">
        <v>0</v>
      </c>
      <c r="L300" s="14">
        <v>-4.3869999999999999E-2</v>
      </c>
      <c r="M300" s="18">
        <f t="shared" si="6"/>
        <v>254742.00064000004</v>
      </c>
    </row>
    <row r="301" spans="1:13" ht="13.4" customHeight="1" x14ac:dyDescent="0.3">
      <c r="A301" s="7" t="s">
        <v>344</v>
      </c>
      <c r="B301" s="19">
        <v>254735.42503000004</v>
      </c>
      <c r="C301" s="19">
        <v>26.904160000000001</v>
      </c>
      <c r="D301" s="19">
        <v>248.47999999999982</v>
      </c>
      <c r="E301" s="19">
        <v>-153.87557000000029</v>
      </c>
      <c r="G301" s="5">
        <f t="shared" si="7"/>
        <v>356166.0946699999</v>
      </c>
      <c r="K301" s="18">
        <v>0</v>
      </c>
      <c r="L301" s="14">
        <v>-1.6269999999999996E-2</v>
      </c>
      <c r="M301" s="18">
        <f t="shared" si="6"/>
        <v>426830.55079999991</v>
      </c>
    </row>
    <row r="302" spans="1:13" ht="13.4" customHeight="1" x14ac:dyDescent="0.3">
      <c r="A302" s="7" t="s">
        <v>345</v>
      </c>
      <c r="B302" s="19">
        <v>356139.19050999993</v>
      </c>
      <c r="C302" s="19">
        <v>6.4353999999999996</v>
      </c>
      <c r="D302" s="19">
        <v>391.58910000000003</v>
      </c>
      <c r="E302" s="19">
        <v>-91.333590000003582</v>
      </c>
      <c r="F302" s="15">
        <f>SUM(B291:C302,E291:E302)</f>
        <v>3071800.2426400012</v>
      </c>
      <c r="G302" s="5">
        <f t="shared" si="7"/>
        <v>291667.00236000004</v>
      </c>
      <c r="K302" s="18">
        <v>70664.5</v>
      </c>
      <c r="L302" s="14">
        <v>-4.3869999999999999E-2</v>
      </c>
      <c r="M302" s="18">
        <f t="shared" si="6"/>
        <v>291667.00236000004</v>
      </c>
    </row>
    <row r="303" spans="1:13" ht="13.4" customHeight="1" x14ac:dyDescent="0.3">
      <c r="A303" s="7" t="s">
        <v>346</v>
      </c>
      <c r="B303" s="19">
        <v>291660.56696000003</v>
      </c>
      <c r="C303" s="19">
        <v>4.0414000000000003</v>
      </c>
      <c r="D303" s="19">
        <v>221.10916000000003</v>
      </c>
      <c r="E303" s="19">
        <v>-10.016770000000001</v>
      </c>
      <c r="G303" s="5">
        <f t="shared" si="7"/>
        <v>252098.91629999995</v>
      </c>
      <c r="K303" s="18">
        <v>0</v>
      </c>
      <c r="L303" s="14">
        <v>0</v>
      </c>
      <c r="M303" s="18">
        <f t="shared" si="6"/>
        <v>277294.45931465807</v>
      </c>
    </row>
    <row r="304" spans="1:13" ht="13.4" customHeight="1" x14ac:dyDescent="0.3">
      <c r="A304" s="7" t="s">
        <v>347</v>
      </c>
      <c r="B304" s="19">
        <v>252094.87489999997</v>
      </c>
      <c r="C304" s="19">
        <v>0.32248000000000004</v>
      </c>
      <c r="D304" s="19">
        <v>226.53469000000001</v>
      </c>
      <c r="E304" s="19">
        <v>-5.2342099999999991</v>
      </c>
      <c r="G304" s="5">
        <f t="shared" si="7"/>
        <v>192651.76324999999</v>
      </c>
      <c r="K304" s="18">
        <v>25195.567274658126</v>
      </c>
      <c r="L304" s="14">
        <v>-2.426E-2</v>
      </c>
      <c r="M304" s="18">
        <f t="shared" si="6"/>
        <v>225715.39003653027</v>
      </c>
    </row>
    <row r="305" spans="1:13" ht="13.4" customHeight="1" x14ac:dyDescent="0.3">
      <c r="A305" s="7" t="s">
        <v>348</v>
      </c>
      <c r="B305" s="19">
        <v>192651.44076999999</v>
      </c>
      <c r="C305" s="19">
        <v>1.2567600000000001</v>
      </c>
      <c r="D305" s="19">
        <v>158.44004000000001</v>
      </c>
      <c r="E305" s="19">
        <v>-3.7196599999999997</v>
      </c>
      <c r="G305" s="5">
        <f t="shared" si="7"/>
        <v>216062.88290000003</v>
      </c>
      <c r="K305" s="18">
        <v>33063.62678653028</v>
      </c>
      <c r="L305" s="14">
        <v>0</v>
      </c>
      <c r="M305" s="18">
        <f t="shared" si="6"/>
        <v>241258.45017465815</v>
      </c>
    </row>
    <row r="306" spans="1:13" ht="13.4" customHeight="1" x14ac:dyDescent="0.3">
      <c r="A306" s="7" t="s">
        <v>349</v>
      </c>
      <c r="B306" s="19">
        <v>216061.62614000004</v>
      </c>
      <c r="C306" s="19">
        <v>7.2710000000000011E-2</v>
      </c>
      <c r="D306" s="19">
        <v>90.654920000000018</v>
      </c>
      <c r="E306" s="19">
        <v>3.0851499999999996</v>
      </c>
      <c r="G306" s="5">
        <f t="shared" si="7"/>
        <v>235135.42385000002</v>
      </c>
      <c r="K306" s="18">
        <v>25195.567274658126</v>
      </c>
      <c r="L306" s="14">
        <v>0</v>
      </c>
      <c r="M306" s="18">
        <f t="shared" si="6"/>
        <v>260330.81061465814</v>
      </c>
    </row>
    <row r="307" spans="1:13" ht="13.4" customHeight="1" x14ac:dyDescent="0.3">
      <c r="A307" s="7" t="s">
        <v>350</v>
      </c>
      <c r="B307" s="19">
        <v>235135.35114000001</v>
      </c>
      <c r="C307" s="19">
        <v>0.67580999999999991</v>
      </c>
      <c r="D307" s="19">
        <v>55.293299999999995</v>
      </c>
      <c r="E307" s="19">
        <v>-133.18027000000001</v>
      </c>
      <c r="F307" s="19"/>
      <c r="G307" s="5">
        <f t="shared" si="7"/>
        <v>250659.80596999999</v>
      </c>
      <c r="K307" s="18">
        <v>25195.567274658126</v>
      </c>
      <c r="L307" s="14">
        <v>-0.18051</v>
      </c>
      <c r="M307" s="18">
        <f t="shared" si="6"/>
        <v>275855.37324465811</v>
      </c>
    </row>
    <row r="308" spans="1:13" ht="13.4" customHeight="1" x14ac:dyDescent="0.3">
      <c r="A308" s="7" t="s">
        <v>351</v>
      </c>
      <c r="B308" s="19">
        <v>250659.13016</v>
      </c>
      <c r="C308" s="19">
        <v>0.89093000000000011</v>
      </c>
      <c r="D308" s="19">
        <v>49.721450000000004</v>
      </c>
      <c r="E308" s="19">
        <v>-2970.0827199999999</v>
      </c>
      <c r="G308" s="5">
        <f t="shared" ref="G308:G395" si="8">SUM(B309,C308)</f>
        <v>262147.71373999998</v>
      </c>
      <c r="K308" s="18">
        <v>25195.567274658126</v>
      </c>
      <c r="L308" s="14">
        <v>0</v>
      </c>
      <c r="M308" s="18">
        <f t="shared" si="6"/>
        <v>287343.2810146581</v>
      </c>
    </row>
    <row r="309" spans="1:13" ht="13.4" customHeight="1" x14ac:dyDescent="0.3">
      <c r="A309" s="7" t="s">
        <v>352</v>
      </c>
      <c r="B309" s="19">
        <v>262146.82280999998</v>
      </c>
      <c r="C309" s="19">
        <v>3.86463</v>
      </c>
      <c r="D309" s="19">
        <v>32.652029999999996</v>
      </c>
      <c r="E309" s="19">
        <v>-10029.70759</v>
      </c>
      <c r="G309" s="5">
        <f t="shared" si="8"/>
        <v>254616.50048000005</v>
      </c>
      <c r="K309" s="18">
        <v>25195.567274658126</v>
      </c>
      <c r="L309" s="14">
        <v>0</v>
      </c>
      <c r="M309" s="18">
        <f t="shared" si="6"/>
        <v>279812.06775465817</v>
      </c>
    </row>
    <row r="310" spans="1:13" ht="13.4" customHeight="1" x14ac:dyDescent="0.3">
      <c r="A310" s="7" t="s">
        <v>353</v>
      </c>
      <c r="B310" s="19">
        <v>254612.63585000005</v>
      </c>
      <c r="C310" s="19">
        <v>0.57331999999999994</v>
      </c>
      <c r="D310" s="19">
        <v>26.916060000000002</v>
      </c>
      <c r="E310" s="19">
        <v>-5809.0909699999984</v>
      </c>
      <c r="G310" s="5">
        <f t="shared" si="8"/>
        <v>248411.87507000001</v>
      </c>
      <c r="K310" s="18">
        <v>25195.567274658126</v>
      </c>
      <c r="L310" s="14">
        <v>0</v>
      </c>
      <c r="M310" s="18">
        <f t="shared" si="6"/>
        <v>273607.44234465813</v>
      </c>
    </row>
    <row r="311" spans="1:13" ht="13.4" customHeight="1" x14ac:dyDescent="0.3">
      <c r="A311" s="7" t="s">
        <v>354</v>
      </c>
      <c r="B311" s="19">
        <v>248411.30175000001</v>
      </c>
      <c r="C311" s="19">
        <v>1.4634500000000001</v>
      </c>
      <c r="D311" s="19">
        <v>56.980540000000005</v>
      </c>
      <c r="E311" s="19">
        <v>-604.16628000000117</v>
      </c>
      <c r="G311" s="5">
        <f t="shared" si="8"/>
        <v>258540.01009</v>
      </c>
      <c r="K311" s="18">
        <v>25195.567274658126</v>
      </c>
      <c r="L311" s="14">
        <v>0</v>
      </c>
      <c r="M311" s="18">
        <f>B312+C311+K312+L312</f>
        <v>283735.57736465812</v>
      </c>
    </row>
    <row r="312" spans="1:13" ht="13.4" customHeight="1" x14ac:dyDescent="0.3">
      <c r="A312" s="7" t="s">
        <v>355</v>
      </c>
      <c r="B312" s="19">
        <v>258538.54663999999</v>
      </c>
      <c r="C312" s="19">
        <v>1.6450400000000003</v>
      </c>
      <c r="D312" s="19">
        <v>79.074780000000004</v>
      </c>
      <c r="E312" s="19">
        <v>-276.25623999999834</v>
      </c>
      <c r="G312" s="5">
        <f t="shared" si="8"/>
        <v>262753.31514999998</v>
      </c>
      <c r="K312" s="18">
        <v>25195.567274658126</v>
      </c>
      <c r="L312" s="14">
        <v>0</v>
      </c>
      <c r="M312" s="18">
        <f t="shared" ref="M312:M373" si="9">B313+C312+K313+L313</f>
        <v>287948.88242465811</v>
      </c>
    </row>
    <row r="313" spans="1:13" ht="13.4" customHeight="1" x14ac:dyDescent="0.3">
      <c r="A313" s="7" t="s">
        <v>356</v>
      </c>
      <c r="B313" s="19">
        <v>262751.67011000001</v>
      </c>
      <c r="C313" s="19">
        <v>2.4084700000000003</v>
      </c>
      <c r="D313" s="19">
        <v>56.523320000000005</v>
      </c>
      <c r="E313" s="19">
        <v>-27.386700000002982</v>
      </c>
      <c r="G313" s="5">
        <f t="shared" si="8"/>
        <v>365527.96146999998</v>
      </c>
      <c r="K313" s="18">
        <v>25195.567274658126</v>
      </c>
      <c r="L313" s="14">
        <v>0</v>
      </c>
      <c r="M313" s="18">
        <f t="shared" si="9"/>
        <v>390723.52874465811</v>
      </c>
    </row>
    <row r="314" spans="1:13" ht="13.4" customHeight="1" x14ac:dyDescent="0.3">
      <c r="A314" s="7" t="s">
        <v>357</v>
      </c>
      <c r="B314" s="19">
        <v>365525.55299999996</v>
      </c>
      <c r="C314" s="19">
        <v>7.1956099999999994</v>
      </c>
      <c r="D314" s="19">
        <v>75.731780000000001</v>
      </c>
      <c r="E314" s="19">
        <v>-2678.7343699999974</v>
      </c>
      <c r="F314" s="15">
        <f>SUM(B303:C314,E303:E314)</f>
        <v>3067729.4402099997</v>
      </c>
      <c r="G314" s="5">
        <f t="shared" si="8"/>
        <v>296828.53056000004</v>
      </c>
      <c r="K314" s="18">
        <v>25195.567274658126</v>
      </c>
      <c r="L314" s="14">
        <v>0</v>
      </c>
      <c r="M314" s="18">
        <f>B315+C314+K315+L315</f>
        <v>322024.09783465817</v>
      </c>
    </row>
    <row r="315" spans="1:13" ht="13.4" customHeight="1" x14ac:dyDescent="0.3">
      <c r="A315" s="7" t="s">
        <v>358</v>
      </c>
      <c r="B315" s="19">
        <v>296821.33495000005</v>
      </c>
      <c r="C315" s="19">
        <v>15.27689</v>
      </c>
      <c r="D315" s="19">
        <v>107.68494</v>
      </c>
      <c r="E315" s="19">
        <v>-5945.7980599999992</v>
      </c>
      <c r="G315" s="5">
        <f t="shared" si="8"/>
        <v>253459.35318000001</v>
      </c>
      <c r="K315" s="18">
        <v>25195.567274658126</v>
      </c>
      <c r="L315" s="14">
        <v>0</v>
      </c>
      <c r="M315" s="18">
        <f t="shared" si="9"/>
        <v>278964.07451087615</v>
      </c>
    </row>
    <row r="316" spans="1:13" ht="13.4" customHeight="1" x14ac:dyDescent="0.3">
      <c r="A316" s="7" t="s">
        <v>359</v>
      </c>
      <c r="B316" s="19">
        <v>253444.07629</v>
      </c>
      <c r="C316" s="19">
        <v>54.788190000000014</v>
      </c>
      <c r="D316" s="19">
        <v>35.296379999999999</v>
      </c>
      <c r="E316" s="19">
        <v>-6896.5053600000001</v>
      </c>
      <c r="G316" s="5">
        <f t="shared" si="8"/>
        <v>196764.28394999998</v>
      </c>
      <c r="K316" s="18">
        <v>25504.741230876138</v>
      </c>
      <c r="L316" s="14">
        <v>-1.9899999999999998E-2</v>
      </c>
      <c r="M316" s="18">
        <f t="shared" si="9"/>
        <v>235260.30035611629</v>
      </c>
    </row>
    <row r="317" spans="1:13" ht="13.4" customHeight="1" x14ac:dyDescent="0.3">
      <c r="A317" s="7" t="s">
        <v>360</v>
      </c>
      <c r="B317" s="19">
        <v>196709.49575999999</v>
      </c>
      <c r="C317" s="19">
        <v>64.71962000000002</v>
      </c>
      <c r="D317" s="19">
        <v>56.4206</v>
      </c>
      <c r="E317" s="19">
        <v>-283.55647000000067</v>
      </c>
      <c r="G317" s="5">
        <f t="shared" si="8"/>
        <v>219446.88513999994</v>
      </c>
      <c r="K317" s="18">
        <v>38496.016406116316</v>
      </c>
      <c r="L317" s="14">
        <v>0</v>
      </c>
      <c r="M317" s="18">
        <f t="shared" si="9"/>
        <v>244951.72411087606</v>
      </c>
    </row>
    <row r="318" spans="1:13" ht="13.4" customHeight="1" x14ac:dyDescent="0.3">
      <c r="A318" s="7" t="s">
        <v>361</v>
      </c>
      <c r="B318" s="19">
        <v>219382.16551999995</v>
      </c>
      <c r="C318" s="19">
        <v>16.070080000000001</v>
      </c>
      <c r="D318" s="19">
        <v>31.769229999999997</v>
      </c>
      <c r="E318" s="19">
        <v>-8.5132899999991061</v>
      </c>
      <c r="G318" s="5">
        <f t="shared" si="8"/>
        <v>262009.26376999999</v>
      </c>
      <c r="K318" s="18">
        <v>25504.741230876138</v>
      </c>
      <c r="L318" s="14">
        <v>9.7739999999999994E-2</v>
      </c>
      <c r="M318" s="18">
        <f t="shared" si="9"/>
        <v>287513.87546087615</v>
      </c>
    </row>
    <row r="319" spans="1:13" ht="13.4" customHeight="1" x14ac:dyDescent="0.3">
      <c r="A319" s="7" t="s">
        <v>362</v>
      </c>
      <c r="B319" s="19">
        <v>261993.19368999999</v>
      </c>
      <c r="C319" s="19">
        <v>21.519829999999999</v>
      </c>
      <c r="D319" s="19">
        <v>71.570050000000009</v>
      </c>
      <c r="E319" s="19">
        <v>-733.06154000000095</v>
      </c>
      <c r="G319" s="5">
        <f t="shared" si="8"/>
        <v>297751.84826999996</v>
      </c>
      <c r="K319" s="18">
        <v>25504.741230876138</v>
      </c>
      <c r="L319" s="14">
        <v>-0.12953999999999999</v>
      </c>
      <c r="M319" s="18">
        <f t="shared" si="9"/>
        <v>323256.58950087609</v>
      </c>
    </row>
    <row r="320" spans="1:13" ht="13.4" customHeight="1" x14ac:dyDescent="0.3">
      <c r="A320" s="7" t="s">
        <v>363</v>
      </c>
      <c r="B320" s="19">
        <v>297730.32843999995</v>
      </c>
      <c r="C320" s="19">
        <v>83.630930000000021</v>
      </c>
      <c r="D320" s="19">
        <v>41.75215</v>
      </c>
      <c r="E320" s="19">
        <v>-12647.801549999998</v>
      </c>
      <c r="G320" s="5">
        <f t="shared" si="8"/>
        <v>294560.18692999991</v>
      </c>
      <c r="K320" s="18">
        <v>25504.741230876138</v>
      </c>
      <c r="L320" s="14">
        <v>0</v>
      </c>
      <c r="M320" s="18">
        <f t="shared" si="9"/>
        <v>320064.98836087604</v>
      </c>
    </row>
    <row r="321" spans="1:13" ht="13.4" customHeight="1" x14ac:dyDescent="0.3">
      <c r="A321" s="7" t="s">
        <v>364</v>
      </c>
      <c r="B321" s="19">
        <v>294476.55599999992</v>
      </c>
      <c r="C321" s="19">
        <v>22.611260000000005</v>
      </c>
      <c r="D321" s="19">
        <v>35.216020000000007</v>
      </c>
      <c r="E321" s="19">
        <v>-20879.116449999998</v>
      </c>
      <c r="G321" s="5">
        <f t="shared" si="8"/>
        <v>275678.40670999995</v>
      </c>
      <c r="K321" s="18">
        <v>25504.741230876138</v>
      </c>
      <c r="L321" s="14">
        <v>6.0200000000000004E-2</v>
      </c>
      <c r="M321" s="18">
        <f t="shared" si="9"/>
        <v>301182.84130566148</v>
      </c>
    </row>
    <row r="322" spans="1:13" ht="13.4" customHeight="1" x14ac:dyDescent="0.3">
      <c r="A322" s="7" t="s">
        <v>365</v>
      </c>
      <c r="B322" s="19">
        <v>275655.79544999998</v>
      </c>
      <c r="C322" s="19">
        <v>61.896180000000001</v>
      </c>
      <c r="D322" s="19">
        <v>118.40393</v>
      </c>
      <c r="E322" s="19">
        <v>-1008.4340099999979</v>
      </c>
      <c r="G322" s="5">
        <f t="shared" si="8"/>
        <v>269673.36734</v>
      </c>
      <c r="K322" s="18">
        <v>25504.866275661505</v>
      </c>
      <c r="L322" s="14">
        <v>-0.43168000000000001</v>
      </c>
      <c r="M322" s="18">
        <f t="shared" si="9"/>
        <v>301557.08617510664</v>
      </c>
    </row>
    <row r="323" spans="1:13" ht="13.4" customHeight="1" x14ac:dyDescent="0.3">
      <c r="A323" s="7" t="s">
        <v>366</v>
      </c>
      <c r="B323" s="19">
        <v>269611.47116000002</v>
      </c>
      <c r="C323" s="19">
        <v>17.120989999999999</v>
      </c>
      <c r="D323" s="19">
        <v>135.71895000000001</v>
      </c>
      <c r="E323" s="19">
        <v>-810.98373000000413</v>
      </c>
      <c r="G323" s="5">
        <f t="shared" si="8"/>
        <v>272783.54658000002</v>
      </c>
      <c r="K323" s="18">
        <v>31883.718835106618</v>
      </c>
      <c r="L323" s="14">
        <v>0</v>
      </c>
      <c r="M323" s="18">
        <f t="shared" si="9"/>
        <v>304667.26541510667</v>
      </c>
    </row>
    <row r="324" spans="1:13" ht="13.4" customHeight="1" x14ac:dyDescent="0.3">
      <c r="A324" s="7" t="s">
        <v>367</v>
      </c>
      <c r="B324" s="19">
        <v>272766.42559</v>
      </c>
      <c r="C324" s="19">
        <v>11.517820000000002</v>
      </c>
      <c r="D324" s="19">
        <v>201.70330000000001</v>
      </c>
      <c r="E324" s="19">
        <v>-336.93036999999731</v>
      </c>
      <c r="G324" s="5">
        <f t="shared" si="8"/>
        <v>274812.17025000002</v>
      </c>
      <c r="K324" s="18">
        <v>31883.718835106618</v>
      </c>
      <c r="L324" s="14">
        <v>0</v>
      </c>
      <c r="M324" s="18">
        <f t="shared" si="9"/>
        <v>306695.88908510667</v>
      </c>
    </row>
    <row r="325" spans="1:13" ht="13.4" customHeight="1" x14ac:dyDescent="0.3">
      <c r="A325" s="7" t="s">
        <v>368</v>
      </c>
      <c r="B325" s="19">
        <v>274800.65243000002</v>
      </c>
      <c r="C325" s="19">
        <v>17.810390000000002</v>
      </c>
      <c r="D325" s="19">
        <v>180.87542999999999</v>
      </c>
      <c r="E325" s="19">
        <v>-199.35632000000001</v>
      </c>
      <c r="G325" s="5">
        <f t="shared" si="8"/>
        <v>390437.20229000004</v>
      </c>
      <c r="K325" s="18">
        <v>31883.718835106618</v>
      </c>
      <c r="L325" s="14">
        <v>0</v>
      </c>
      <c r="M325" s="18">
        <f t="shared" si="9"/>
        <v>422320.92112510669</v>
      </c>
    </row>
    <row r="326" spans="1:13" ht="13.4" customHeight="1" x14ac:dyDescent="0.3">
      <c r="A326" s="7" t="s">
        <v>369</v>
      </c>
      <c r="B326" s="19">
        <v>390419.39190000005</v>
      </c>
      <c r="C326" s="19">
        <v>13.57503</v>
      </c>
      <c r="D326" s="19">
        <v>115.91555</v>
      </c>
      <c r="E326" s="19">
        <v>-99.755730000004178</v>
      </c>
      <c r="F326" s="15">
        <f>SUM(B315:C326,E315:E326)</f>
        <v>3254361.6115100002</v>
      </c>
      <c r="G326" s="5">
        <f t="shared" si="8"/>
        <v>335747.09567000001</v>
      </c>
      <c r="K326" s="18">
        <v>31883.718835106618</v>
      </c>
      <c r="L326" s="14">
        <v>0</v>
      </c>
      <c r="M326" s="18">
        <f t="shared" si="9"/>
        <v>367630.88615510665</v>
      </c>
    </row>
    <row r="327" spans="1:13" ht="13.4" customHeight="1" x14ac:dyDescent="0.3">
      <c r="A327" s="7" t="s">
        <v>370</v>
      </c>
      <c r="B327" s="19">
        <v>335733.52064</v>
      </c>
      <c r="C327" s="19">
        <v>9.3706200000000006</v>
      </c>
      <c r="D327" s="19">
        <v>58.786720000000003</v>
      </c>
      <c r="E327" s="19">
        <v>-12.664280000000002</v>
      </c>
      <c r="G327" s="5">
        <f t="shared" si="8"/>
        <v>272718.45498000004</v>
      </c>
      <c r="K327" s="18">
        <v>31883.718835106618</v>
      </c>
      <c r="L327" s="14">
        <v>7.1650000000000005E-2</v>
      </c>
      <c r="M327" s="18">
        <f t="shared" si="9"/>
        <v>297627.11868698813</v>
      </c>
    </row>
    <row r="328" spans="1:13" ht="13.4" customHeight="1" x14ac:dyDescent="0.3">
      <c r="A328" s="7" t="s">
        <v>371</v>
      </c>
      <c r="B328" s="19">
        <v>272709.08436000004</v>
      </c>
      <c r="C328" s="19">
        <v>8.9662900000000025</v>
      </c>
      <c r="D328" s="19">
        <v>59.778970000000001</v>
      </c>
      <c r="E328" s="19">
        <v>-45.755859999999998</v>
      </c>
      <c r="G328" s="5">
        <f t="shared" si="8"/>
        <v>206826.09677000003</v>
      </c>
      <c r="K328" s="18">
        <v>24908.663706988082</v>
      </c>
      <c r="L328" s="2">
        <v>0</v>
      </c>
      <c r="M328" s="18">
        <f t="shared" si="9"/>
        <v>235923.10973057113</v>
      </c>
    </row>
    <row r="329" spans="1:13" ht="13.4" customHeight="1" x14ac:dyDescent="0.3">
      <c r="A329" s="7" t="s">
        <v>372</v>
      </c>
      <c r="B329" s="19">
        <v>206817.13048000002</v>
      </c>
      <c r="C329" s="19">
        <v>20.096959999999999</v>
      </c>
      <c r="D329" s="19">
        <v>116.36331999999999</v>
      </c>
      <c r="E329" s="19">
        <v>-5.1839899999999979</v>
      </c>
      <c r="G329" s="5">
        <f t="shared" si="8"/>
        <v>246738.96135</v>
      </c>
      <c r="K329" s="18">
        <v>29097.196960571106</v>
      </c>
      <c r="L329" s="14">
        <v>-0.184</v>
      </c>
      <c r="M329" s="18">
        <f t="shared" si="9"/>
        <v>271647.1501769881</v>
      </c>
    </row>
    <row r="330" spans="1:13" ht="13.4" customHeight="1" x14ac:dyDescent="0.3">
      <c r="A330" s="7" t="s">
        <v>373</v>
      </c>
      <c r="B330" s="19">
        <v>246718.86439</v>
      </c>
      <c r="C330" s="19">
        <v>9.5063999999999993</v>
      </c>
      <c r="D330" s="19">
        <v>79.036420000000007</v>
      </c>
      <c r="E330" s="19">
        <v>-3.8795700000000002</v>
      </c>
      <c r="G330" s="5">
        <f t="shared" si="8"/>
        <v>286689.14152000006</v>
      </c>
      <c r="K330" s="18">
        <v>24908.663706988082</v>
      </c>
      <c r="L330" s="14">
        <v>-0.47488000000000002</v>
      </c>
      <c r="M330" s="18">
        <f t="shared" si="9"/>
        <v>311597.72207698814</v>
      </c>
    </row>
    <row r="331" spans="1:13" ht="13.4" customHeight="1" x14ac:dyDescent="0.3">
      <c r="A331" s="7" t="s">
        <v>374</v>
      </c>
      <c r="B331" s="19">
        <v>286679.63512000005</v>
      </c>
      <c r="C331" s="19">
        <v>11.476699999999997</v>
      </c>
      <c r="D331" s="19">
        <v>79.330009999999959</v>
      </c>
      <c r="E331" s="19">
        <v>-1538.3466899999999</v>
      </c>
      <c r="G331" s="5">
        <f t="shared" si="8"/>
        <v>320657.24907000002</v>
      </c>
      <c r="K331" s="18">
        <v>24908.663706988082</v>
      </c>
      <c r="L331" s="14">
        <v>-8.3150000000000002E-2</v>
      </c>
      <c r="M331" s="18">
        <f t="shared" si="9"/>
        <v>345565.91277698812</v>
      </c>
    </row>
    <row r="332" spans="1:13" ht="13.4" customHeight="1" x14ac:dyDescent="0.3">
      <c r="A332" s="7" t="s">
        <v>375</v>
      </c>
      <c r="B332" s="19">
        <v>320645.77237000002</v>
      </c>
      <c r="C332" s="19">
        <v>15.92629</v>
      </c>
      <c r="D332" s="19">
        <v>151.78303</v>
      </c>
      <c r="E332" s="19">
        <v>-14230.3742</v>
      </c>
      <c r="G332" s="5">
        <f t="shared" si="8"/>
        <v>314324.76492000005</v>
      </c>
      <c r="K332" s="18">
        <v>24908.663706988082</v>
      </c>
      <c r="L332" s="2">
        <v>0</v>
      </c>
      <c r="M332" s="18">
        <f t="shared" si="9"/>
        <v>339233.42862698814</v>
      </c>
    </row>
    <row r="333" spans="1:13" ht="13.4" customHeight="1" x14ac:dyDescent="0.3">
      <c r="A333" s="7" t="s">
        <v>376</v>
      </c>
      <c r="B333" s="19">
        <v>314308.83863000007</v>
      </c>
      <c r="C333" s="19">
        <v>12.994090000000002</v>
      </c>
      <c r="D333" s="19">
        <v>243.92984000000001</v>
      </c>
      <c r="E333" s="19">
        <v>-24346.749220000002</v>
      </c>
      <c r="G333" s="5">
        <f t="shared" si="8"/>
        <v>289546.91939</v>
      </c>
      <c r="K333" s="18">
        <v>24908.663706988082</v>
      </c>
      <c r="L333" s="2">
        <v>0</v>
      </c>
      <c r="M333" s="18">
        <f t="shared" si="9"/>
        <v>327660.56338801194</v>
      </c>
    </row>
    <row r="334" spans="1:13" ht="13.4" customHeight="1" x14ac:dyDescent="0.3">
      <c r="A334" s="7" t="s">
        <v>377</v>
      </c>
      <c r="B334" s="19">
        <v>289533.9253</v>
      </c>
      <c r="C334" s="19">
        <v>18.700389999999999</v>
      </c>
      <c r="D334" s="19">
        <v>313.61124000000001</v>
      </c>
      <c r="E334" s="19">
        <v>-1778.6127899999999</v>
      </c>
      <c r="G334" s="5">
        <f t="shared" si="8"/>
        <v>306073.43077000004</v>
      </c>
      <c r="K334" s="18">
        <v>38113.643998011925</v>
      </c>
      <c r="L334" s="2">
        <v>0</v>
      </c>
      <c r="M334" s="18">
        <f t="shared" si="9"/>
        <v>344187.07476801198</v>
      </c>
    </row>
    <row r="335" spans="1:13" ht="13.4" customHeight="1" x14ac:dyDescent="0.3">
      <c r="A335" s="7" t="s">
        <v>378</v>
      </c>
      <c r="B335" s="19">
        <v>306054.73038000002</v>
      </c>
      <c r="C335" s="19">
        <v>22.844909999999999</v>
      </c>
      <c r="D335" s="19">
        <v>391.36798000000084</v>
      </c>
      <c r="E335" s="19">
        <v>-799.7568999999985</v>
      </c>
      <c r="G335" s="5">
        <f t="shared" si="8"/>
        <v>299171.62256000005</v>
      </c>
      <c r="K335" s="18">
        <v>38113.643998011925</v>
      </c>
      <c r="L335" s="2">
        <v>0</v>
      </c>
      <c r="M335" s="18">
        <f t="shared" si="9"/>
        <v>337285.26655801199</v>
      </c>
    </row>
    <row r="336" spans="1:13" ht="13.4" customHeight="1" x14ac:dyDescent="0.3">
      <c r="A336" s="7" t="s">
        <v>379</v>
      </c>
      <c r="B336" s="19">
        <v>299148.77765000006</v>
      </c>
      <c r="C336" s="19">
        <v>12.833980000000002</v>
      </c>
      <c r="D336" s="19">
        <v>592.79957000000002</v>
      </c>
      <c r="E336" s="19">
        <v>-74.971390000000596</v>
      </c>
      <c r="G336" s="5">
        <f t="shared" si="8"/>
        <v>288504.16425999999</v>
      </c>
      <c r="K336" s="18">
        <v>38113.643998011925</v>
      </c>
      <c r="L336" s="2">
        <v>0</v>
      </c>
      <c r="M336" s="18">
        <f t="shared" si="9"/>
        <v>326617.80825801194</v>
      </c>
    </row>
    <row r="337" spans="1:13" ht="13.4" customHeight="1" x14ac:dyDescent="0.3">
      <c r="A337" s="7" t="s">
        <v>380</v>
      </c>
      <c r="B337" s="19">
        <v>288491.33027999999</v>
      </c>
      <c r="C337" s="19">
        <v>13.347989999999999</v>
      </c>
      <c r="D337" s="19">
        <v>566.99319000000003</v>
      </c>
      <c r="E337" s="19">
        <v>-15.74817</v>
      </c>
      <c r="G337" s="5">
        <f t="shared" si="8"/>
        <v>411504.91480000003</v>
      </c>
      <c r="K337" s="18">
        <v>38113.643998011925</v>
      </c>
      <c r="L337" s="2">
        <v>0</v>
      </c>
      <c r="M337" s="18">
        <f t="shared" si="9"/>
        <v>449618.55879801197</v>
      </c>
    </row>
    <row r="338" spans="1:13" ht="13.4" customHeight="1" x14ac:dyDescent="0.3">
      <c r="A338" s="7" t="s">
        <v>381</v>
      </c>
      <c r="B338" s="19">
        <v>411491.56681000005</v>
      </c>
      <c r="C338" s="19">
        <v>6.9617499999999994</v>
      </c>
      <c r="D338" s="19">
        <v>696.7934399999998</v>
      </c>
      <c r="E338" s="19">
        <v>-8.2194699999988075</v>
      </c>
      <c r="F338" s="15">
        <f>SUM(B327:C338,E327:E338)</f>
        <v>3535635.9402500005</v>
      </c>
      <c r="G338" s="5">
        <f t="shared" si="8"/>
        <v>374845.23778000002</v>
      </c>
      <c r="K338" s="18">
        <v>38113.643998011925</v>
      </c>
      <c r="L338" s="2">
        <v>0</v>
      </c>
      <c r="M338" s="18">
        <f t="shared" si="9"/>
        <v>412958.88177801197</v>
      </c>
    </row>
    <row r="339" spans="1:13" ht="13.4" customHeight="1" x14ac:dyDescent="0.3">
      <c r="A339" s="7" t="s">
        <v>382</v>
      </c>
      <c r="B339" s="19">
        <v>374838.27603000001</v>
      </c>
      <c r="C339" s="19">
        <v>11.588290000000001</v>
      </c>
      <c r="D339" s="19">
        <v>606.11645999999996</v>
      </c>
      <c r="E339" s="19">
        <v>-2.9420299999999999</v>
      </c>
      <c r="G339" s="5">
        <f t="shared" si="8"/>
        <v>265466.48778999998</v>
      </c>
      <c r="K339" s="18">
        <v>38113.643998011925</v>
      </c>
      <c r="L339" s="2">
        <v>0</v>
      </c>
      <c r="M339" s="18">
        <f t="shared" si="9"/>
        <v>350511.38274666667</v>
      </c>
    </row>
    <row r="340" spans="1:13" ht="13.4" customHeight="1" x14ac:dyDescent="0.3">
      <c r="A340" s="7" t="s">
        <v>383</v>
      </c>
      <c r="B340" s="19">
        <v>265454.8995</v>
      </c>
      <c r="C340" s="19">
        <v>14.030599999999998</v>
      </c>
      <c r="D340" s="19">
        <v>480.13690999999994</v>
      </c>
      <c r="E340" s="19">
        <v>-0.75095999999999963</v>
      </c>
      <c r="G340" s="5">
        <f t="shared" si="8"/>
        <v>199961.87701999999</v>
      </c>
      <c r="K340" s="18">
        <v>85044.894956666671</v>
      </c>
      <c r="L340" s="2">
        <v>0</v>
      </c>
      <c r="M340" s="18">
        <f t="shared" si="9"/>
        <v>285006.89381666662</v>
      </c>
    </row>
    <row r="341" spans="1:13" ht="13.4" customHeight="1" x14ac:dyDescent="0.3">
      <c r="A341" s="7" t="s">
        <v>384</v>
      </c>
      <c r="B341" s="19">
        <v>199947.84641999999</v>
      </c>
      <c r="C341" s="19">
        <v>21.778729999999999</v>
      </c>
      <c r="D341" s="19">
        <v>378.79915999999997</v>
      </c>
      <c r="E341" s="19">
        <v>-1.48098</v>
      </c>
      <c r="G341" s="5">
        <f t="shared" si="8"/>
        <v>219336.26132999998</v>
      </c>
      <c r="K341" s="18">
        <v>85044.894956666671</v>
      </c>
      <c r="L341" s="14">
        <v>0.12184</v>
      </c>
      <c r="M341" s="18">
        <f t="shared" si="9"/>
        <v>304380.95628666662</v>
      </c>
    </row>
    <row r="342" spans="1:13" ht="13.4" customHeight="1" x14ac:dyDescent="0.3">
      <c r="A342" s="7" t="s">
        <v>385</v>
      </c>
      <c r="B342" s="19">
        <v>219314.48259999999</v>
      </c>
      <c r="C342" s="19">
        <v>10.843209999999999</v>
      </c>
      <c r="D342" s="19">
        <v>197.33421000000001</v>
      </c>
      <c r="E342" s="19">
        <v>-1.1632899999999999</v>
      </c>
      <c r="G342" s="5">
        <f t="shared" si="8"/>
        <v>257844.06195999999</v>
      </c>
      <c r="K342" s="18">
        <v>85044.894956666671</v>
      </c>
      <c r="L342" s="14">
        <v>-0.2</v>
      </c>
      <c r="M342" s="18">
        <f t="shared" si="9"/>
        <v>342888.59201666666</v>
      </c>
    </row>
    <row r="343" spans="1:13" ht="13.4" customHeight="1" x14ac:dyDescent="0.3">
      <c r="A343" s="7" t="s">
        <v>386</v>
      </c>
      <c r="B343" s="19">
        <v>257833.21875</v>
      </c>
      <c r="C343" s="19">
        <v>24.365110000000001</v>
      </c>
      <c r="D343" s="19">
        <v>212.84611000000001</v>
      </c>
      <c r="E343" s="19">
        <v>-1932.6586199999999</v>
      </c>
      <c r="G343" s="5">
        <f t="shared" si="8"/>
        <v>311898.47414000001</v>
      </c>
      <c r="K343" s="18">
        <v>85044.894956666671</v>
      </c>
      <c r="L343" s="14">
        <v>-0.3649</v>
      </c>
      <c r="M343" s="18">
        <f t="shared" si="9"/>
        <v>396943.36909666669</v>
      </c>
    </row>
    <row r="344" spans="1:13" ht="13.4" customHeight="1" x14ac:dyDescent="0.3">
      <c r="A344" s="7" t="s">
        <v>387</v>
      </c>
      <c r="B344" s="19">
        <v>311874.10902999999</v>
      </c>
      <c r="C344" s="19">
        <v>25.805969999999999</v>
      </c>
      <c r="D344" s="19">
        <v>306.20855</v>
      </c>
      <c r="E344" s="19">
        <v>-22230.322049999999</v>
      </c>
      <c r="G344" s="5">
        <f t="shared" si="8"/>
        <v>307762.36692</v>
      </c>
      <c r="K344" s="18">
        <v>85044.894956666671</v>
      </c>
      <c r="L344" s="14">
        <v>0</v>
      </c>
      <c r="M344" s="18">
        <f t="shared" si="9"/>
        <v>392807.26187666669</v>
      </c>
    </row>
    <row r="345" spans="1:13" ht="13.4" customHeight="1" x14ac:dyDescent="0.3">
      <c r="A345" s="7" t="s">
        <v>388</v>
      </c>
      <c r="B345" s="19">
        <v>307736.56095000001</v>
      </c>
      <c r="C345" s="19">
        <v>0.14254</v>
      </c>
      <c r="D345" s="19">
        <v>173.48213000000001</v>
      </c>
      <c r="E345" s="19">
        <v>-20723.609410000001</v>
      </c>
      <c r="G345" s="5">
        <f t="shared" si="8"/>
        <v>285356.28005999967</v>
      </c>
      <c r="K345" s="18">
        <v>85044.894956666671</v>
      </c>
      <c r="L345" s="14">
        <v>0</v>
      </c>
      <c r="M345" s="18">
        <f t="shared" si="9"/>
        <v>370401.17501666636</v>
      </c>
    </row>
    <row r="346" spans="1:13" ht="13.4" customHeight="1" x14ac:dyDescent="0.3">
      <c r="A346" s="7" t="s">
        <v>389</v>
      </c>
      <c r="B346" s="19">
        <v>285356.1375199997</v>
      </c>
      <c r="C346" s="19">
        <v>16.53725</v>
      </c>
      <c r="D346" s="19">
        <v>506.07250999999997</v>
      </c>
      <c r="E346" s="19">
        <v>-1939.1544399999975</v>
      </c>
      <c r="G346" s="5">
        <f t="shared" si="8"/>
        <v>284737.88029000041</v>
      </c>
      <c r="K346" s="18">
        <v>85044.894956666671</v>
      </c>
      <c r="L346" s="14">
        <v>0</v>
      </c>
      <c r="M346" s="18">
        <f t="shared" si="9"/>
        <v>369782.77524666709</v>
      </c>
    </row>
    <row r="347" spans="1:13" ht="13.4" customHeight="1" x14ac:dyDescent="0.3">
      <c r="A347" s="7" t="s">
        <v>390</v>
      </c>
      <c r="B347" s="19">
        <v>284721.34304000041</v>
      </c>
      <c r="C347" s="19">
        <v>10.206899999999996</v>
      </c>
      <c r="D347" s="19">
        <v>402.07147000000009</v>
      </c>
      <c r="E347" s="19">
        <v>-542.91276999999582</v>
      </c>
      <c r="G347" s="5">
        <f t="shared" si="8"/>
        <v>297438.06253999961</v>
      </c>
      <c r="K347" s="18">
        <v>85044.894956666671</v>
      </c>
      <c r="L347" s="14">
        <v>0</v>
      </c>
      <c r="M347" s="18">
        <f t="shared" si="9"/>
        <v>382482.95749666629</v>
      </c>
    </row>
    <row r="348" spans="1:13" ht="13.4" customHeight="1" x14ac:dyDescent="0.3">
      <c r="A348" s="7" t="s">
        <v>391</v>
      </c>
      <c r="B348" s="19">
        <v>297427.85563999962</v>
      </c>
      <c r="C348" s="19">
        <v>17.871499999999994</v>
      </c>
      <c r="D348" s="19">
        <v>515.63574999999958</v>
      </c>
      <c r="E348" s="19">
        <v>-205.64509000000356</v>
      </c>
      <c r="G348" s="5">
        <f t="shared" si="8"/>
        <v>298401.73231999984</v>
      </c>
      <c r="K348" s="18">
        <v>85044.894956666671</v>
      </c>
      <c r="L348" s="14">
        <v>0</v>
      </c>
      <c r="M348" s="18">
        <f t="shared" si="9"/>
        <v>383446.67888666654</v>
      </c>
    </row>
    <row r="349" spans="1:13" ht="13.4" customHeight="1" x14ac:dyDescent="0.3">
      <c r="A349" s="7" t="s">
        <v>392</v>
      </c>
      <c r="B349" s="19">
        <v>298383.86081999983</v>
      </c>
      <c r="C349" s="19">
        <v>10.000170000000001</v>
      </c>
      <c r="D349" s="19">
        <v>762.05127999999991</v>
      </c>
      <c r="E349" s="19">
        <v>-214.72689999999852</v>
      </c>
      <c r="G349" s="5">
        <f t="shared" si="8"/>
        <v>435579.23755000019</v>
      </c>
      <c r="K349" s="18">
        <v>85044.894956666671</v>
      </c>
      <c r="L349" s="14">
        <v>5.1610000000000003E-2</v>
      </c>
      <c r="M349" s="18">
        <f t="shared" si="9"/>
        <v>520624.73579666688</v>
      </c>
    </row>
    <row r="350" spans="1:13" ht="13.4" customHeight="1" x14ac:dyDescent="0.3">
      <c r="A350" s="7" t="s">
        <v>393</v>
      </c>
      <c r="B350" s="19">
        <v>435569.23738000018</v>
      </c>
      <c r="C350" s="19">
        <v>5.6318200000000003</v>
      </c>
      <c r="D350" s="19">
        <v>608.56945000000007</v>
      </c>
      <c r="E350" s="19">
        <v>-169.25202000000328</v>
      </c>
      <c r="F350" s="15">
        <f>SUM(B339:C350,E339:E350)</f>
        <v>3490662.0112100001</v>
      </c>
      <c r="G350" s="5">
        <f t="shared" si="8"/>
        <v>341592.92848999996</v>
      </c>
      <c r="K350" s="18">
        <v>85044.894956666671</v>
      </c>
      <c r="L350" s="14">
        <v>0.60328999999999999</v>
      </c>
      <c r="M350" s="18">
        <f t="shared" si="9"/>
        <v>426637.82344666665</v>
      </c>
    </row>
    <row r="351" spans="1:13" ht="13.4" customHeight="1" x14ac:dyDescent="0.3">
      <c r="A351" s="7" t="s">
        <v>394</v>
      </c>
      <c r="B351" s="19">
        <v>341587.29666999995</v>
      </c>
      <c r="C351" s="19">
        <v>12.1036</v>
      </c>
      <c r="D351" s="19">
        <v>555.78021000000001</v>
      </c>
      <c r="E351" s="19">
        <v>-45.644109999999998</v>
      </c>
      <c r="G351" s="5">
        <f t="shared" si="8"/>
        <v>280286.26078999991</v>
      </c>
      <c r="K351" s="18">
        <v>85044.894956666671</v>
      </c>
      <c r="L351" s="2">
        <v>0</v>
      </c>
      <c r="M351" s="18">
        <f t="shared" si="9"/>
        <v>363920.34362833318</v>
      </c>
    </row>
    <row r="352" spans="1:13" ht="13.4" customHeight="1" x14ac:dyDescent="0.3">
      <c r="A352" s="7" t="s">
        <v>395</v>
      </c>
      <c r="B352" s="19">
        <v>280274.15718999994</v>
      </c>
      <c r="C352" s="19">
        <v>1.2171800000000002</v>
      </c>
      <c r="D352" s="19">
        <v>430.11784</v>
      </c>
      <c r="E352" s="19">
        <v>-10.46072</v>
      </c>
      <c r="G352" s="5">
        <f t="shared" si="8"/>
        <v>191532.6791000001</v>
      </c>
      <c r="K352" s="18">
        <v>83634.055238333312</v>
      </c>
      <c r="L352" s="14">
        <v>2.76E-2</v>
      </c>
      <c r="M352" s="18">
        <f t="shared" si="9"/>
        <v>275166.73433833342</v>
      </c>
    </row>
    <row r="353" spans="1:13" ht="13.4" customHeight="1" x14ac:dyDescent="0.3">
      <c r="A353" s="7" t="s">
        <v>396</v>
      </c>
      <c r="B353" s="19">
        <v>191531.46192000009</v>
      </c>
      <c r="C353" s="19">
        <v>0.89246999999999999</v>
      </c>
      <c r="D353" s="19">
        <v>417.02585999999997</v>
      </c>
      <c r="E353" s="19">
        <v>2.880000000004657E-3</v>
      </c>
      <c r="G353" s="5">
        <f t="shared" si="8"/>
        <v>224344.24314999997</v>
      </c>
      <c r="K353" s="18">
        <v>83634.055238333312</v>
      </c>
      <c r="L353" s="14">
        <v>0</v>
      </c>
      <c r="M353" s="18">
        <f t="shared" si="9"/>
        <v>307978.29838833329</v>
      </c>
    </row>
    <row r="354" spans="1:13" ht="13.4" customHeight="1" x14ac:dyDescent="0.3">
      <c r="A354" s="7" t="s">
        <v>397</v>
      </c>
      <c r="B354" s="19">
        <v>224343.35067999997</v>
      </c>
      <c r="C354" s="19">
        <v>2.9595100000000003</v>
      </c>
      <c r="D354" s="19">
        <v>313.59125</v>
      </c>
      <c r="E354" s="19">
        <v>-2.228380000000004</v>
      </c>
      <c r="G354" s="5">
        <f t="shared" si="8"/>
        <v>258538.7625099998</v>
      </c>
      <c r="K354" s="18">
        <v>83634.055238333312</v>
      </c>
      <c r="L354" s="14">
        <v>0</v>
      </c>
      <c r="M354" s="18">
        <f t="shared" si="9"/>
        <v>342172.81774833309</v>
      </c>
    </row>
    <row r="355" spans="1:13" ht="13.4" customHeight="1" x14ac:dyDescent="0.3">
      <c r="A355" s="7" t="s">
        <v>398</v>
      </c>
      <c r="B355" s="19">
        <v>258535.80299999981</v>
      </c>
      <c r="C355" s="19">
        <v>2.6394099999999998</v>
      </c>
      <c r="D355" s="19">
        <v>298.48546999999996</v>
      </c>
      <c r="E355" s="19">
        <v>-2867.2680099999998</v>
      </c>
      <c r="G355" s="5">
        <f t="shared" si="8"/>
        <v>329682.28353000002</v>
      </c>
      <c r="K355" s="18">
        <v>83634.055238333312</v>
      </c>
      <c r="L355" s="14">
        <v>0</v>
      </c>
      <c r="M355" s="18">
        <f t="shared" si="9"/>
        <v>413316.33876833331</v>
      </c>
    </row>
    <row r="356" spans="1:13" ht="13.4" customHeight="1" x14ac:dyDescent="0.3">
      <c r="A356" s="7" t="s">
        <v>399</v>
      </c>
      <c r="B356" s="19">
        <v>329679.64412000001</v>
      </c>
      <c r="C356" s="19">
        <v>24.62377</v>
      </c>
      <c r="D356" s="19">
        <v>312.12771000000004</v>
      </c>
      <c r="E356" s="19">
        <v>-19404.466179999999</v>
      </c>
      <c r="G356" s="5">
        <f t="shared" si="8"/>
        <v>329593.79853000003</v>
      </c>
      <c r="K356" s="18">
        <v>83634.055238333312</v>
      </c>
      <c r="L356" s="14">
        <v>0</v>
      </c>
      <c r="M356" s="18">
        <f t="shared" si="9"/>
        <v>413227.85376833333</v>
      </c>
    </row>
    <row r="357" spans="1:13" ht="13.4" customHeight="1" x14ac:dyDescent="0.3">
      <c r="A357" s="7" t="s">
        <v>400</v>
      </c>
      <c r="B357" s="19">
        <v>329569.17476000002</v>
      </c>
      <c r="C357" s="19">
        <v>4.1587100000000001</v>
      </c>
      <c r="D357" s="19">
        <v>194.5934</v>
      </c>
      <c r="E357" s="19">
        <v>-22147.851040000001</v>
      </c>
      <c r="G357" s="5">
        <f t="shared" si="8"/>
        <v>301247.22255000012</v>
      </c>
      <c r="K357" s="18">
        <v>83634.055238333312</v>
      </c>
      <c r="L357" s="14">
        <v>0</v>
      </c>
      <c r="M357" s="18">
        <f t="shared" si="9"/>
        <v>384881.27778833342</v>
      </c>
    </row>
    <row r="358" spans="1:13" ht="13.4" customHeight="1" x14ac:dyDescent="0.3">
      <c r="A358" s="7" t="s">
        <v>401</v>
      </c>
      <c r="B358" s="19">
        <v>301243.06384000013</v>
      </c>
      <c r="C358" s="19">
        <v>4.02827</v>
      </c>
      <c r="D358" s="19">
        <v>118.74311</v>
      </c>
      <c r="E358" s="19">
        <v>-2042.957359999999</v>
      </c>
      <c r="G358" s="5">
        <f t="shared" si="8"/>
        <v>299340.78373999964</v>
      </c>
      <c r="K358" s="18">
        <v>83634.055238333312</v>
      </c>
      <c r="L358" s="14">
        <v>0</v>
      </c>
      <c r="M358" s="18">
        <f t="shared" si="9"/>
        <v>382974.83897833293</v>
      </c>
    </row>
    <row r="359" spans="1:13" ht="13.4" customHeight="1" x14ac:dyDescent="0.3">
      <c r="A359" s="7" t="s">
        <v>402</v>
      </c>
      <c r="B359" s="19">
        <v>299336.75546999963</v>
      </c>
      <c r="C359" s="19">
        <v>7.2430700000000021</v>
      </c>
      <c r="D359" s="19">
        <v>232.14332999999982</v>
      </c>
      <c r="E359" s="19">
        <v>-678.80058999999596</v>
      </c>
      <c r="F359" s="19"/>
      <c r="G359" s="5">
        <f t="shared" si="8"/>
        <v>303444.26468000025</v>
      </c>
      <c r="K359" s="18">
        <v>83634.055238333312</v>
      </c>
      <c r="L359" s="14">
        <v>0</v>
      </c>
      <c r="M359" s="18">
        <f t="shared" si="9"/>
        <v>387078.31991833355</v>
      </c>
    </row>
    <row r="360" spans="1:13" ht="13.4" customHeight="1" x14ac:dyDescent="0.3">
      <c r="A360" s="7" t="s">
        <v>403</v>
      </c>
      <c r="B360" s="19">
        <v>303437.02161000023</v>
      </c>
      <c r="C360" s="19">
        <v>6.8652799999999985</v>
      </c>
      <c r="D360" s="19">
        <v>398.49768000000006</v>
      </c>
      <c r="E360" s="19">
        <v>-210.73333000000602</v>
      </c>
      <c r="F360" s="19"/>
      <c r="G360" s="5">
        <f t="shared" si="8"/>
        <v>306820.60521000013</v>
      </c>
      <c r="K360" s="18">
        <v>83634.055238333312</v>
      </c>
      <c r="L360" s="14">
        <v>0</v>
      </c>
      <c r="M360" s="18">
        <f t="shared" si="9"/>
        <v>390454.67744833342</v>
      </c>
    </row>
    <row r="361" spans="1:13" ht="13.4" customHeight="1" x14ac:dyDescent="0.3">
      <c r="A361" s="7" t="s">
        <v>404</v>
      </c>
      <c r="B361" s="19">
        <v>306813.7399300001</v>
      </c>
      <c r="C361" s="19">
        <v>10.496220000000003</v>
      </c>
      <c r="D361" s="19">
        <v>366.54163999999997</v>
      </c>
      <c r="E361" s="19">
        <v>-235.06082999999802</v>
      </c>
      <c r="F361" s="19"/>
      <c r="G361" s="5">
        <f t="shared" si="8"/>
        <v>455686.35896999983</v>
      </c>
      <c r="K361" s="18">
        <v>83634.055238333312</v>
      </c>
      <c r="L361" s="14">
        <v>1.7000000000000001E-2</v>
      </c>
      <c r="M361" s="18">
        <f t="shared" si="9"/>
        <v>539320.41420833312</v>
      </c>
    </row>
    <row r="362" spans="1:13" ht="13.4" customHeight="1" x14ac:dyDescent="0.3">
      <c r="A362" s="7" t="s">
        <v>405</v>
      </c>
      <c r="B362" s="19">
        <v>455675.86274999985</v>
      </c>
      <c r="C362" s="19">
        <v>5.5736699999999999</v>
      </c>
      <c r="D362" s="19">
        <v>362.6431</v>
      </c>
      <c r="E362" s="19">
        <v>-59.398339999996097</v>
      </c>
      <c r="F362" s="15">
        <f>SUM(B351:C362,E351:E362)</f>
        <v>3574405.2670899993</v>
      </c>
      <c r="G362" s="5">
        <f t="shared" si="8"/>
        <v>351201.25448</v>
      </c>
      <c r="K362" s="18">
        <v>83634.055238333312</v>
      </c>
      <c r="L362" s="14">
        <v>0</v>
      </c>
      <c r="M362" s="18">
        <f t="shared" si="9"/>
        <v>434835.3097183333</v>
      </c>
    </row>
    <row r="363" spans="1:13" ht="13.4" customHeight="1" x14ac:dyDescent="0.3">
      <c r="A363" s="7" t="s">
        <v>406</v>
      </c>
      <c r="B363" s="19">
        <v>351195.68080999999</v>
      </c>
      <c r="C363" s="19">
        <v>8.1426800000000004</v>
      </c>
      <c r="D363" s="19">
        <v>400.68693999999999</v>
      </c>
      <c r="E363" s="19">
        <v>-5.0167200000000003</v>
      </c>
      <c r="F363" s="19"/>
      <c r="G363" s="5">
        <f t="shared" si="8"/>
        <v>335819.90301000001</v>
      </c>
      <c r="K363" s="18">
        <v>83634.055238333312</v>
      </c>
      <c r="L363" s="2">
        <v>0</v>
      </c>
      <c r="M363" s="18">
        <f t="shared" si="9"/>
        <v>382772.98211293685</v>
      </c>
    </row>
    <row r="364" spans="1:13" ht="13.4" customHeight="1" x14ac:dyDescent="0.3">
      <c r="A364" s="7" t="s">
        <v>407</v>
      </c>
      <c r="B364" s="19">
        <v>335811.76033000002</v>
      </c>
      <c r="C364" s="19">
        <v>11.298729999999999</v>
      </c>
      <c r="D364" s="19">
        <v>210.46928000000003</v>
      </c>
      <c r="E364" s="19">
        <v>-1.7058900000000001</v>
      </c>
      <c r="F364" s="19"/>
      <c r="G364" s="5">
        <f t="shared" si="8"/>
        <v>231292.59054999996</v>
      </c>
      <c r="K364" s="18">
        <v>46953.079102936848</v>
      </c>
      <c r="L364" s="2">
        <v>0</v>
      </c>
      <c r="M364" s="18">
        <f t="shared" si="9"/>
        <v>278245.66965293681</v>
      </c>
    </row>
    <row r="365" spans="1:13" ht="13.4" customHeight="1" x14ac:dyDescent="0.3">
      <c r="A365" s="7" t="s">
        <v>408</v>
      </c>
      <c r="B365" s="19">
        <v>231281.29181999995</v>
      </c>
      <c r="C365" s="19">
        <v>21.630820000000003</v>
      </c>
      <c r="D365" s="19">
        <v>156.51560000000001</v>
      </c>
      <c r="E365" s="19">
        <v>-0.89485000000000003</v>
      </c>
      <c r="F365" s="19"/>
      <c r="G365" s="5">
        <f t="shared" si="8"/>
        <v>250422.46202000021</v>
      </c>
      <c r="K365" s="18">
        <v>46953.079102936848</v>
      </c>
      <c r="L365" s="2">
        <v>0</v>
      </c>
      <c r="M365" s="18">
        <f t="shared" si="9"/>
        <v>297375.54112293705</v>
      </c>
    </row>
    <row r="366" spans="1:13" ht="13.4" customHeight="1" x14ac:dyDescent="0.3">
      <c r="A366" s="7" t="s">
        <v>409</v>
      </c>
      <c r="B366" s="19">
        <v>250400.83120000022</v>
      </c>
      <c r="C366" s="19">
        <v>16.599709999999998</v>
      </c>
      <c r="D366" s="19">
        <v>81.668400000000005</v>
      </c>
      <c r="E366" s="19">
        <v>-0.90444000000000002</v>
      </c>
      <c r="F366" s="19"/>
      <c r="G366" s="5">
        <f t="shared" si="8"/>
        <v>321542.1907499996</v>
      </c>
      <c r="K366" s="18">
        <v>46953.079102936848</v>
      </c>
      <c r="L366" s="2">
        <v>0</v>
      </c>
      <c r="M366" s="18">
        <f t="shared" si="9"/>
        <v>368495.26985293644</v>
      </c>
    </row>
    <row r="367" spans="1:13" ht="13.4" customHeight="1" x14ac:dyDescent="0.3">
      <c r="A367" s="7" t="s">
        <v>410</v>
      </c>
      <c r="B367" s="19">
        <v>321525.59103999962</v>
      </c>
      <c r="C367" s="19">
        <v>17.674270000000003</v>
      </c>
      <c r="D367" s="19">
        <v>65.72945</v>
      </c>
      <c r="E367" s="19">
        <v>-3738.3976699999998</v>
      </c>
      <c r="F367" s="19"/>
      <c r="G367" s="5">
        <f>SUM(B368,C367)</f>
        <v>438378.08173000009</v>
      </c>
      <c r="K367" s="18">
        <v>46953.079102936848</v>
      </c>
      <c r="L367" s="2">
        <v>0</v>
      </c>
      <c r="M367" s="18">
        <f t="shared" si="9"/>
        <v>485331.16083293693</v>
      </c>
    </row>
    <row r="368" spans="1:13" ht="13.4" customHeight="1" x14ac:dyDescent="0.3">
      <c r="A368" s="7" t="s">
        <v>411</v>
      </c>
      <c r="B368" s="19">
        <v>438360.40746000007</v>
      </c>
      <c r="C368" s="19">
        <v>15.680209999999999</v>
      </c>
      <c r="D368" s="19">
        <v>67.30604000000001</v>
      </c>
      <c r="E368" s="19">
        <v>-21982.92179</v>
      </c>
      <c r="F368" s="19"/>
      <c r="G368" s="5">
        <f t="shared" si="8"/>
        <v>400051.44416999992</v>
      </c>
      <c r="K368" s="18">
        <v>46953.079102936848</v>
      </c>
      <c r="L368" s="2">
        <v>0</v>
      </c>
      <c r="M368" s="18">
        <f t="shared" si="9"/>
        <v>447004.52327293676</v>
      </c>
    </row>
    <row r="369" spans="1:13" ht="13.4" customHeight="1" x14ac:dyDescent="0.3">
      <c r="A369" s="7" t="s">
        <v>412</v>
      </c>
      <c r="B369" s="19">
        <v>400035.76395999989</v>
      </c>
      <c r="C369" s="19">
        <v>18.014410000000002</v>
      </c>
      <c r="D369" s="19">
        <v>167.37615999999997</v>
      </c>
      <c r="E369" s="19">
        <v>-20668.549480000001</v>
      </c>
      <c r="F369" s="19"/>
      <c r="G369" s="5">
        <f t="shared" si="8"/>
        <v>363435.18024000019</v>
      </c>
      <c r="K369" s="18">
        <v>46953.079102936848</v>
      </c>
      <c r="L369" s="2">
        <v>0</v>
      </c>
      <c r="M369" s="18">
        <f t="shared" si="9"/>
        <v>410388.25934293703</v>
      </c>
    </row>
    <row r="370" spans="1:13" ht="13.4" customHeight="1" x14ac:dyDescent="0.3">
      <c r="A370" s="7" t="s">
        <v>413</v>
      </c>
      <c r="B370" s="19">
        <v>363417.16583000019</v>
      </c>
      <c r="C370" s="19">
        <v>15.807880000000003</v>
      </c>
      <c r="D370" s="19">
        <v>126.80887</v>
      </c>
      <c r="E370" s="19">
        <v>-1779.2988700000001</v>
      </c>
      <c r="F370" s="19"/>
      <c r="G370" s="5">
        <f t="shared" si="8"/>
        <v>363412.19765000045</v>
      </c>
      <c r="K370" s="18">
        <v>46953.079102936848</v>
      </c>
      <c r="L370" s="2">
        <v>0</v>
      </c>
      <c r="M370" s="18">
        <f t="shared" si="9"/>
        <v>410365.27675293729</v>
      </c>
    </row>
    <row r="371" spans="1:13" ht="13.4" customHeight="1" x14ac:dyDescent="0.3">
      <c r="A371" s="7" t="s">
        <v>414</v>
      </c>
      <c r="B371" s="19">
        <v>363396.38977000047</v>
      </c>
      <c r="C371" s="19">
        <v>8.122180000000002</v>
      </c>
      <c r="D371" s="19">
        <v>92.796390000000002</v>
      </c>
      <c r="E371" s="19">
        <v>-836.96893999999793</v>
      </c>
      <c r="F371" s="19"/>
      <c r="G371" s="5">
        <f>SUM(B372,C371)</f>
        <v>370598.03799999965</v>
      </c>
      <c r="K371" s="18">
        <v>46953.079102936848</v>
      </c>
      <c r="L371" s="2">
        <v>0</v>
      </c>
      <c r="M371" s="18">
        <f t="shared" si="9"/>
        <v>417551.11710293649</v>
      </c>
    </row>
    <row r="372" spans="1:13" ht="13.4" customHeight="1" x14ac:dyDescent="0.3">
      <c r="A372" s="7" t="s">
        <v>415</v>
      </c>
      <c r="B372" s="19">
        <v>370589.91581999965</v>
      </c>
      <c r="C372" s="19">
        <v>8.92422</v>
      </c>
      <c r="D372" s="19">
        <v>173.39830000000023</v>
      </c>
      <c r="E372" s="19">
        <v>-142.83046000000101</v>
      </c>
      <c r="F372" s="19"/>
      <c r="G372" s="5">
        <f>SUM(B373,C372)</f>
        <v>364367.19626</v>
      </c>
      <c r="K372" s="18">
        <v>46953.079102936848</v>
      </c>
      <c r="L372" s="14">
        <v>0</v>
      </c>
      <c r="M372" s="18">
        <f t="shared" si="9"/>
        <v>411321.08000293683</v>
      </c>
    </row>
    <row r="373" spans="1:13" ht="13.4" customHeight="1" x14ac:dyDescent="0.3">
      <c r="A373" s="7" t="s">
        <v>416</v>
      </c>
      <c r="B373" s="19">
        <v>364358.27204000001</v>
      </c>
      <c r="C373" s="19">
        <v>8.8877999999999986</v>
      </c>
      <c r="D373" s="19">
        <v>489.50743</v>
      </c>
      <c r="E373" s="19">
        <v>-173.59114000000002</v>
      </c>
      <c r="F373" s="19"/>
      <c r="G373" s="5">
        <f>SUM(B374,C373)</f>
        <v>530521.07920000027</v>
      </c>
      <c r="K373" s="18">
        <v>46953.079102936848</v>
      </c>
      <c r="L373" s="14">
        <v>0.80464000000000002</v>
      </c>
      <c r="M373" s="18">
        <f t="shared" si="9"/>
        <v>577474.15830293717</v>
      </c>
    </row>
    <row r="374" spans="1:13" ht="13.4" customHeight="1" x14ac:dyDescent="0.3">
      <c r="A374" s="7" t="s">
        <v>417</v>
      </c>
      <c r="B374" s="19">
        <v>530512.19140000024</v>
      </c>
      <c r="C374" s="19">
        <v>8.7138600000000004</v>
      </c>
      <c r="D374" s="19">
        <v>426.47338000000002</v>
      </c>
      <c r="E374" s="19">
        <v>-111.351130000003</v>
      </c>
      <c r="F374" s="15">
        <f>SUM(B363:C374,E363:E374)</f>
        <v>4271602.3268700009</v>
      </c>
      <c r="G374" s="19"/>
      <c r="K374" s="18">
        <v>46953.079102936848</v>
      </c>
      <c r="L374" s="2">
        <v>0</v>
      </c>
    </row>
    <row r="375" spans="1:13" ht="13.4" customHeight="1" x14ac:dyDescent="0.3">
      <c r="B375" s="19"/>
      <c r="C375" s="19"/>
      <c r="D375" s="19"/>
      <c r="E375" s="19"/>
      <c r="F375" s="19"/>
      <c r="G375" s="19"/>
    </row>
    <row r="376" spans="1:13" ht="13.4" customHeight="1" x14ac:dyDescent="0.3">
      <c r="B376" s="19"/>
      <c r="C376" s="19"/>
      <c r="D376" s="19"/>
      <c r="E376" s="19"/>
      <c r="F376" s="19"/>
      <c r="G376" s="19"/>
    </row>
    <row r="377" spans="1:13" ht="13.4" customHeight="1" x14ac:dyDescent="0.3">
      <c r="B377" s="19"/>
      <c r="C377" s="19"/>
      <c r="D377" s="19"/>
      <c r="E377" s="19"/>
      <c r="F377" s="19"/>
      <c r="G377" s="19"/>
    </row>
    <row r="378" spans="1:13" ht="13.4" customHeight="1" x14ac:dyDescent="0.3">
      <c r="B378" s="19"/>
      <c r="C378" s="19"/>
      <c r="D378" s="19"/>
      <c r="E378" s="19"/>
      <c r="F378" s="19"/>
      <c r="G378" s="19"/>
    </row>
    <row r="379" spans="1:13" ht="13.4" customHeight="1" x14ac:dyDescent="0.3">
      <c r="B379" s="19"/>
      <c r="C379" s="19"/>
      <c r="D379" s="19"/>
      <c r="E379" s="19"/>
      <c r="F379" s="19"/>
      <c r="G379" s="19"/>
    </row>
    <row r="380" spans="1:13" ht="13.4" customHeight="1" x14ac:dyDescent="0.3">
      <c r="B380" s="19"/>
      <c r="C380" s="19"/>
      <c r="D380" s="19"/>
      <c r="E380" s="19"/>
      <c r="F380" s="19"/>
      <c r="G380" s="19"/>
    </row>
  </sheetData>
  <mergeCells count="1">
    <mergeCell ref="A1:H1"/>
  </mergeCells>
  <pageMargins left="0.75" right="0.75" top="1" bottom="1" header="0.4921259845" footer="0.4921259845"/>
  <pageSetup paperSize="9" orientation="portrait"/>
  <headerFooter>
    <oddFooter>&amp;L_x000D_&amp;1#&amp;"Calibri"&amp;10&amp;K000000 Interné</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64CE-27DF-4FE4-BCFA-C7AD161486B0}">
  <sheetPr codeName="Hárok12"/>
  <dimension ref="A1:Q233"/>
  <sheetViews>
    <sheetView showGridLines="0" zoomScaleNormal="100" workbookViewId="0">
      <pane xSplit="1" ySplit="3" topLeftCell="B194"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6" ht="16.5" customHeight="1" x14ac:dyDescent="0.35">
      <c r="A1" s="63" t="s">
        <v>442</v>
      </c>
      <c r="B1" s="63"/>
      <c r="C1" s="63"/>
      <c r="D1" s="63"/>
      <c r="E1" s="63"/>
    </row>
    <row r="2" spans="1:6" ht="16.5" customHeight="1" x14ac:dyDescent="0.3">
      <c r="A2" s="66"/>
      <c r="B2" s="69" t="s">
        <v>430</v>
      </c>
      <c r="C2" s="69"/>
      <c r="D2" s="69"/>
      <c r="E2" s="66"/>
    </row>
    <row r="3" spans="1:6" ht="26.65" customHeight="1" x14ac:dyDescent="0.3">
      <c r="A3" s="71"/>
      <c r="B3" s="72" t="s">
        <v>435</v>
      </c>
      <c r="C3" s="72" t="s">
        <v>436</v>
      </c>
      <c r="D3" s="72" t="s">
        <v>422</v>
      </c>
      <c r="E3" s="72" t="s">
        <v>437</v>
      </c>
    </row>
    <row r="4" spans="1:6" ht="13.4" customHeight="1" x14ac:dyDescent="0.3">
      <c r="A4" s="7" t="s">
        <v>202</v>
      </c>
      <c r="B4" s="8"/>
      <c r="C4" s="8"/>
      <c r="D4" s="8"/>
      <c r="F4" s="98"/>
    </row>
    <row r="5" spans="1:6" ht="13.4" customHeight="1" x14ac:dyDescent="0.3">
      <c r="A5" s="7" t="s">
        <v>203</v>
      </c>
      <c r="B5" s="8"/>
      <c r="C5" s="8"/>
      <c r="D5" s="8"/>
      <c r="F5" s="98"/>
    </row>
    <row r="6" spans="1:6" ht="13.4" customHeight="1" x14ac:dyDescent="0.3">
      <c r="A6" s="7" t="s">
        <v>204</v>
      </c>
      <c r="B6" s="8"/>
      <c r="C6" s="8"/>
      <c r="D6" s="8"/>
      <c r="F6" s="98"/>
    </row>
    <row r="7" spans="1:6" ht="13.4" customHeight="1" x14ac:dyDescent="0.3">
      <c r="A7" s="7" t="s">
        <v>205</v>
      </c>
      <c r="B7" s="8"/>
      <c r="C7" s="8"/>
      <c r="D7" s="8"/>
      <c r="F7" s="98"/>
    </row>
    <row r="8" spans="1:6" ht="13.4" customHeight="1" x14ac:dyDescent="0.3">
      <c r="A8" s="7" t="s">
        <v>206</v>
      </c>
      <c r="B8" s="8"/>
      <c r="C8" s="8"/>
      <c r="D8" s="8"/>
      <c r="F8" s="98"/>
    </row>
    <row r="9" spans="1:6" ht="13.4" customHeight="1" x14ac:dyDescent="0.3">
      <c r="A9" s="7" t="s">
        <v>207</v>
      </c>
      <c r="B9" s="8"/>
      <c r="C9" s="8"/>
      <c r="D9" s="8"/>
      <c r="F9" s="98"/>
    </row>
    <row r="10" spans="1:6" ht="13.4" customHeight="1" x14ac:dyDescent="0.3">
      <c r="A10" s="7" t="s">
        <v>208</v>
      </c>
      <c r="B10" s="8"/>
      <c r="C10" s="8"/>
      <c r="D10" s="8"/>
      <c r="F10" s="98"/>
    </row>
    <row r="11" spans="1:6" ht="13.4" customHeight="1" x14ac:dyDescent="0.3">
      <c r="A11" s="7" t="s">
        <v>209</v>
      </c>
      <c r="B11" s="8">
        <v>860.64181238797039</v>
      </c>
      <c r="C11" s="8">
        <v>0</v>
      </c>
      <c r="D11" s="8">
        <v>6.6387837748124554E-2</v>
      </c>
      <c r="E11" s="8">
        <f t="shared" ref="E11:E51" si="0">B12+C11</f>
        <v>745.62031268671569</v>
      </c>
    </row>
    <row r="12" spans="1:6" ht="13.4" customHeight="1" x14ac:dyDescent="0.3">
      <c r="A12" s="7" t="s">
        <v>210</v>
      </c>
      <c r="B12" s="8">
        <v>745.62031268671569</v>
      </c>
      <c r="C12" s="8">
        <v>0</v>
      </c>
      <c r="D12" s="8">
        <v>6.6387837748124554E-2</v>
      </c>
      <c r="E12" s="8">
        <f t="shared" si="0"/>
        <v>731.35448449843989</v>
      </c>
    </row>
    <row r="13" spans="1:6" ht="13.4" customHeight="1" x14ac:dyDescent="0.3">
      <c r="A13" s="7" t="s">
        <v>211</v>
      </c>
      <c r="B13" s="8">
        <v>731.35448449843989</v>
      </c>
      <c r="C13" s="8">
        <v>0</v>
      </c>
      <c r="D13" s="8">
        <v>6.6387837748124554E-2</v>
      </c>
      <c r="E13" s="8">
        <f t="shared" si="0"/>
        <v>823.10223727013215</v>
      </c>
    </row>
    <row r="14" spans="1:6" ht="13.4" customHeight="1" x14ac:dyDescent="0.3">
      <c r="A14" s="7" t="s">
        <v>212</v>
      </c>
      <c r="B14" s="8">
        <v>823.10223727013215</v>
      </c>
      <c r="C14" s="8">
        <v>0</v>
      </c>
      <c r="D14" s="8">
        <v>1.6407754099448981</v>
      </c>
      <c r="E14" s="8">
        <f t="shared" si="0"/>
        <v>736.43872501239923</v>
      </c>
    </row>
    <row r="15" spans="1:6" ht="13.4" customHeight="1" x14ac:dyDescent="0.3">
      <c r="A15" s="7" t="s">
        <v>213</v>
      </c>
      <c r="B15" s="8">
        <v>736.43872501239923</v>
      </c>
      <c r="C15" s="8">
        <v>0</v>
      </c>
      <c r="D15" s="8">
        <v>0</v>
      </c>
      <c r="E15" s="8">
        <f t="shared" si="0"/>
        <v>763.7563699130319</v>
      </c>
    </row>
    <row r="16" spans="1:6" ht="13.4" customHeight="1" x14ac:dyDescent="0.3">
      <c r="A16" s="7" t="s">
        <v>214</v>
      </c>
      <c r="B16" s="8">
        <v>763.7563699130319</v>
      </c>
      <c r="C16" s="8">
        <v>0</v>
      </c>
      <c r="D16" s="8">
        <v>0.27054</v>
      </c>
      <c r="E16" s="8">
        <f t="shared" si="0"/>
        <v>775.56043</v>
      </c>
    </row>
    <row r="17" spans="1:5" ht="13.4" customHeight="1" x14ac:dyDescent="0.3">
      <c r="A17" s="7" t="s">
        <v>215</v>
      </c>
      <c r="B17" s="8">
        <v>775.56043</v>
      </c>
      <c r="C17" s="8">
        <v>0</v>
      </c>
      <c r="D17" s="8">
        <v>0</v>
      </c>
      <c r="E17" s="8">
        <f t="shared" si="0"/>
        <v>691.4069300000001</v>
      </c>
    </row>
    <row r="18" spans="1:5" ht="13.4" customHeight="1" x14ac:dyDescent="0.3">
      <c r="A18" s="7" t="s">
        <v>216</v>
      </c>
      <c r="B18" s="8">
        <v>691.4069300000001</v>
      </c>
      <c r="C18" s="8">
        <v>0</v>
      </c>
      <c r="D18" s="8">
        <v>0.24220999999999998</v>
      </c>
      <c r="E18" s="8">
        <f t="shared" si="0"/>
        <v>700.4390800000001</v>
      </c>
    </row>
    <row r="19" spans="1:5" ht="13.4" customHeight="1" x14ac:dyDescent="0.3">
      <c r="A19" s="7" t="s">
        <v>217</v>
      </c>
      <c r="B19" s="8">
        <v>700.4390800000001</v>
      </c>
      <c r="C19" s="8">
        <v>0</v>
      </c>
      <c r="D19" s="8">
        <v>0.16022000000000003</v>
      </c>
      <c r="E19" s="8">
        <f t="shared" si="0"/>
        <v>490.98244</v>
      </c>
    </row>
    <row r="20" spans="1:5" ht="13.4" customHeight="1" x14ac:dyDescent="0.3">
      <c r="A20" s="7" t="s">
        <v>218</v>
      </c>
      <c r="B20" s="8">
        <v>490.98244</v>
      </c>
      <c r="C20" s="8">
        <v>0</v>
      </c>
      <c r="D20" s="8">
        <v>4.5449999999999935E-2</v>
      </c>
      <c r="E20" s="8">
        <f t="shared" si="0"/>
        <v>615.42538999999999</v>
      </c>
    </row>
    <row r="21" spans="1:5" ht="13.4" customHeight="1" x14ac:dyDescent="0.3">
      <c r="A21" s="7" t="s">
        <v>219</v>
      </c>
      <c r="B21" s="8">
        <v>615.42538999999999</v>
      </c>
      <c r="C21" s="8">
        <v>0</v>
      </c>
      <c r="D21" s="8">
        <v>0.13275999999999999</v>
      </c>
      <c r="E21" s="8">
        <f t="shared" si="0"/>
        <v>568.91708999999992</v>
      </c>
    </row>
    <row r="22" spans="1:5" ht="13.4" customHeight="1" x14ac:dyDescent="0.3">
      <c r="A22" s="7" t="s">
        <v>220</v>
      </c>
      <c r="B22" s="8">
        <v>568.91708999999992</v>
      </c>
      <c r="C22" s="8">
        <v>0</v>
      </c>
      <c r="D22" s="8">
        <v>7.0000000000000007E-2</v>
      </c>
      <c r="E22" s="8">
        <f t="shared" si="0"/>
        <v>684.97541999999999</v>
      </c>
    </row>
    <row r="23" spans="1:5" ht="13.4" customHeight="1" x14ac:dyDescent="0.3">
      <c r="A23" s="7" t="s">
        <v>221</v>
      </c>
      <c r="B23" s="8">
        <v>684.97541999999999</v>
      </c>
      <c r="C23" s="8">
        <v>0</v>
      </c>
      <c r="D23" s="8">
        <v>0.83670000000000011</v>
      </c>
      <c r="E23" s="8">
        <f t="shared" si="0"/>
        <v>337.61149999999998</v>
      </c>
    </row>
    <row r="24" spans="1:5" ht="13.4" customHeight="1" x14ac:dyDescent="0.3">
      <c r="A24" s="7" t="s">
        <v>222</v>
      </c>
      <c r="B24" s="8">
        <v>337.61149999999998</v>
      </c>
      <c r="C24" s="8">
        <v>0</v>
      </c>
      <c r="D24" s="8">
        <v>0.92913999999999985</v>
      </c>
      <c r="E24" s="8">
        <f t="shared" si="0"/>
        <v>666.01308000000006</v>
      </c>
    </row>
    <row r="25" spans="1:5" ht="13.4" customHeight="1" x14ac:dyDescent="0.3">
      <c r="A25" s="7" t="s">
        <v>223</v>
      </c>
      <c r="B25" s="8">
        <v>666.01308000000006</v>
      </c>
      <c r="C25" s="8">
        <v>0</v>
      </c>
      <c r="D25" s="8">
        <v>0.59423000000000004</v>
      </c>
      <c r="E25" s="8">
        <f t="shared" si="0"/>
        <v>689.98957999999993</v>
      </c>
    </row>
    <row r="26" spans="1:5" ht="13.4" customHeight="1" x14ac:dyDescent="0.3">
      <c r="A26" s="7" t="s">
        <v>224</v>
      </c>
      <c r="B26" s="8">
        <v>689.98957999999993</v>
      </c>
      <c r="C26" s="8">
        <v>0</v>
      </c>
      <c r="D26" s="8">
        <v>7.0000000000000007E-2</v>
      </c>
      <c r="E26" s="8">
        <f t="shared" si="0"/>
        <v>705.04178008696829</v>
      </c>
    </row>
    <row r="27" spans="1:5" ht="13.4" customHeight="1" x14ac:dyDescent="0.3">
      <c r="A27" s="7" t="s">
        <v>225</v>
      </c>
      <c r="B27" s="8">
        <f>718.33263-13.2908499130317</f>
        <v>705.04178008696829</v>
      </c>
      <c r="C27" s="8">
        <v>0</v>
      </c>
      <c r="D27" s="8">
        <v>0.77114000000000038</v>
      </c>
      <c r="E27" s="8">
        <f t="shared" si="0"/>
        <v>605.93546000000003</v>
      </c>
    </row>
    <row r="28" spans="1:5" ht="13.4" customHeight="1" x14ac:dyDescent="0.3">
      <c r="A28" s="7" t="s">
        <v>226</v>
      </c>
      <c r="B28" s="8">
        <v>605.93546000000003</v>
      </c>
      <c r="C28" s="8">
        <v>0</v>
      </c>
      <c r="D28" s="8">
        <v>1.8791</v>
      </c>
      <c r="E28" s="8">
        <f t="shared" si="0"/>
        <v>1319.5948600000002</v>
      </c>
    </row>
    <row r="29" spans="1:5" ht="13.4" customHeight="1" x14ac:dyDescent="0.3">
      <c r="A29" s="7" t="s">
        <v>227</v>
      </c>
      <c r="B29" s="8">
        <v>1319.5948600000002</v>
      </c>
      <c r="C29" s="8">
        <v>0</v>
      </c>
      <c r="D29" s="8">
        <v>0.13338</v>
      </c>
      <c r="E29" s="8">
        <f t="shared" si="0"/>
        <v>1406.6182099999999</v>
      </c>
    </row>
    <row r="30" spans="1:5" ht="13.4" customHeight="1" x14ac:dyDescent="0.3">
      <c r="A30" s="7" t="s">
        <v>228</v>
      </c>
      <c r="B30" s="8">
        <v>1406.6182099999999</v>
      </c>
      <c r="C30" s="8">
        <v>0</v>
      </c>
      <c r="D30" s="8">
        <v>0.23275999999999999</v>
      </c>
      <c r="E30" s="8">
        <f t="shared" si="0"/>
        <v>1261.13492</v>
      </c>
    </row>
    <row r="31" spans="1:5" ht="13.4" customHeight="1" x14ac:dyDescent="0.3">
      <c r="A31" s="7" t="s">
        <v>229</v>
      </c>
      <c r="B31" s="8">
        <v>1261.13492</v>
      </c>
      <c r="C31" s="8">
        <v>0</v>
      </c>
      <c r="D31" s="8">
        <v>0.20276</v>
      </c>
      <c r="E31" s="8">
        <f t="shared" si="0"/>
        <v>1171.78693</v>
      </c>
    </row>
    <row r="32" spans="1:5" ht="13.4" customHeight="1" x14ac:dyDescent="0.3">
      <c r="A32" s="7" t="s">
        <v>230</v>
      </c>
      <c r="B32" s="8">
        <v>1171.78693</v>
      </c>
      <c r="C32" s="8">
        <v>0</v>
      </c>
      <c r="D32" s="8">
        <v>0.85699999999999998</v>
      </c>
      <c r="E32" s="8">
        <f t="shared" si="0"/>
        <v>1213.97855</v>
      </c>
    </row>
    <row r="33" spans="1:5" ht="13.4" customHeight="1" x14ac:dyDescent="0.3">
      <c r="A33" s="7" t="s">
        <v>231</v>
      </c>
      <c r="B33" s="8">
        <v>1213.97855</v>
      </c>
      <c r="C33" s="8">
        <v>0</v>
      </c>
      <c r="D33" s="8">
        <v>0.26913999999999999</v>
      </c>
      <c r="E33" s="8">
        <f t="shared" si="0"/>
        <v>1333.56105</v>
      </c>
    </row>
    <row r="34" spans="1:5" ht="13.4" customHeight="1" x14ac:dyDescent="0.3">
      <c r="A34" s="7" t="s">
        <v>232</v>
      </c>
      <c r="B34" s="8">
        <v>1333.56105</v>
      </c>
      <c r="C34" s="8">
        <v>0</v>
      </c>
      <c r="D34" s="8">
        <v>0.45973999999999998</v>
      </c>
      <c r="E34" s="8">
        <f t="shared" si="0"/>
        <v>1291.6808899999999</v>
      </c>
    </row>
    <row r="35" spans="1:5" ht="13.4" customHeight="1" x14ac:dyDescent="0.3">
      <c r="A35" s="7" t="s">
        <v>233</v>
      </c>
      <c r="B35" s="8">
        <v>1291.6808899999999</v>
      </c>
      <c r="C35" s="8">
        <v>0</v>
      </c>
      <c r="D35" s="8">
        <v>8.6999999999999994E-2</v>
      </c>
      <c r="E35" s="8">
        <f t="shared" si="0"/>
        <v>1307.9516000000001</v>
      </c>
    </row>
    <row r="36" spans="1:5" ht="13.4" customHeight="1" x14ac:dyDescent="0.3">
      <c r="A36" s="7" t="s">
        <v>234</v>
      </c>
      <c r="B36" s="8">
        <v>1307.9516000000001</v>
      </c>
      <c r="C36" s="8">
        <v>0</v>
      </c>
      <c r="D36" s="8">
        <v>0.13338</v>
      </c>
      <c r="E36" s="8">
        <f t="shared" si="0"/>
        <v>1342.87626</v>
      </c>
    </row>
    <row r="37" spans="1:5" ht="13.4" customHeight="1" x14ac:dyDescent="0.3">
      <c r="A37" s="7" t="s">
        <v>235</v>
      </c>
      <c r="B37" s="8">
        <v>1342.87626</v>
      </c>
      <c r="C37" s="8">
        <v>0</v>
      </c>
      <c r="D37" s="8">
        <v>0.38297000000000003</v>
      </c>
      <c r="E37" s="8">
        <f t="shared" si="0"/>
        <v>861.77341000000001</v>
      </c>
    </row>
    <row r="38" spans="1:5" ht="13.4" customHeight="1" x14ac:dyDescent="0.3">
      <c r="A38" s="7" t="s">
        <v>236</v>
      </c>
      <c r="B38" s="8">
        <v>861.77341000000001</v>
      </c>
      <c r="C38" s="8">
        <v>0</v>
      </c>
      <c r="D38" s="8">
        <v>0.37</v>
      </c>
      <c r="E38" s="8">
        <f t="shared" si="0"/>
        <v>1438.9472899999996</v>
      </c>
    </row>
    <row r="39" spans="1:5" ht="13.4" customHeight="1" x14ac:dyDescent="0.3">
      <c r="A39" s="7" t="s">
        <v>237</v>
      </c>
      <c r="B39" s="8">
        <f>1444.23666-5.28937000000042</f>
        <v>1438.9472899999996</v>
      </c>
      <c r="C39" s="8">
        <v>0</v>
      </c>
      <c r="D39" s="8">
        <v>0.28139999999999998</v>
      </c>
      <c r="E39" s="8">
        <f t="shared" si="0"/>
        <v>1590.9248</v>
      </c>
    </row>
    <row r="40" spans="1:5" ht="13.4" customHeight="1" x14ac:dyDescent="0.3">
      <c r="A40" s="7" t="s">
        <v>238</v>
      </c>
      <c r="B40" s="8">
        <v>1590.9248</v>
      </c>
      <c r="C40" s="8">
        <v>0</v>
      </c>
      <c r="D40" s="8">
        <v>0.15059</v>
      </c>
      <c r="E40" s="8">
        <f t="shared" si="0"/>
        <v>1303.62174</v>
      </c>
    </row>
    <row r="41" spans="1:5" ht="13.4" customHeight="1" x14ac:dyDescent="0.3">
      <c r="A41" s="7" t="s">
        <v>239</v>
      </c>
      <c r="B41" s="8">
        <v>1303.62174</v>
      </c>
      <c r="C41" s="8">
        <v>0</v>
      </c>
      <c r="D41" s="8">
        <v>0.33313999999999999</v>
      </c>
      <c r="E41" s="8">
        <f t="shared" si="0"/>
        <v>1397.8009099999999</v>
      </c>
    </row>
    <row r="42" spans="1:5" ht="13.4" customHeight="1" x14ac:dyDescent="0.3">
      <c r="A42" s="7" t="s">
        <v>240</v>
      </c>
      <c r="B42" s="8">
        <v>1397.8009099999999</v>
      </c>
      <c r="C42" s="8">
        <v>0</v>
      </c>
      <c r="D42" s="8">
        <v>0.53246000000000004</v>
      </c>
      <c r="E42" s="8">
        <f t="shared" si="0"/>
        <v>1526.8066899999999</v>
      </c>
    </row>
    <row r="43" spans="1:5" ht="13.4" customHeight="1" x14ac:dyDescent="0.3">
      <c r="A43" s="7" t="s">
        <v>241</v>
      </c>
      <c r="B43" s="8">
        <v>1526.8066899999999</v>
      </c>
      <c r="C43" s="8">
        <v>0</v>
      </c>
      <c r="D43" s="8">
        <v>0.24643999999999999</v>
      </c>
      <c r="E43" s="8">
        <f t="shared" si="0"/>
        <v>951.30336</v>
      </c>
    </row>
    <row r="44" spans="1:5" ht="13.4" customHeight="1" x14ac:dyDescent="0.3">
      <c r="A44" s="7" t="s">
        <v>242</v>
      </c>
      <c r="B44" s="8">
        <v>951.30336</v>
      </c>
      <c r="C44" s="8">
        <v>0</v>
      </c>
      <c r="D44" s="8">
        <v>0.62760000000000005</v>
      </c>
      <c r="E44" s="8">
        <f t="shared" si="0"/>
        <v>1366.6559999999999</v>
      </c>
    </row>
    <row r="45" spans="1:5" ht="13.4" customHeight="1" x14ac:dyDescent="0.3">
      <c r="A45" s="7" t="s">
        <v>243</v>
      </c>
      <c r="B45" s="8">
        <v>1366.6559999999999</v>
      </c>
      <c r="C45" s="8">
        <v>0</v>
      </c>
      <c r="D45" s="8">
        <v>0.28306999999999999</v>
      </c>
      <c r="E45" s="8">
        <f t="shared" si="0"/>
        <v>1353.7953600000001</v>
      </c>
    </row>
    <row r="46" spans="1:5" ht="13.4" customHeight="1" x14ac:dyDescent="0.3">
      <c r="A46" s="7" t="s">
        <v>244</v>
      </c>
      <c r="B46" s="8">
        <v>1353.7953600000001</v>
      </c>
      <c r="C46" s="8">
        <v>0</v>
      </c>
      <c r="D46" s="8">
        <v>0.6509299999999999</v>
      </c>
      <c r="E46" s="8">
        <f t="shared" si="0"/>
        <v>1315.9999399999999</v>
      </c>
    </row>
    <row r="47" spans="1:5" ht="13.4" customHeight="1" x14ac:dyDescent="0.3">
      <c r="A47" s="7" t="s">
        <v>245</v>
      </c>
      <c r="B47" s="8">
        <v>1315.9999399999999</v>
      </c>
      <c r="C47" s="8">
        <v>0</v>
      </c>
      <c r="D47" s="8">
        <v>0.66422999999999999</v>
      </c>
      <c r="E47" s="8">
        <f t="shared" si="0"/>
        <v>1326.64849</v>
      </c>
    </row>
    <row r="48" spans="1:5" ht="13.4" customHeight="1" x14ac:dyDescent="0.3">
      <c r="A48" s="7" t="s">
        <v>246</v>
      </c>
      <c r="B48" s="8">
        <v>1326.64849</v>
      </c>
      <c r="C48" s="8">
        <v>0</v>
      </c>
      <c r="D48" s="8">
        <v>0.50190000000000001</v>
      </c>
      <c r="E48" s="8">
        <f t="shared" si="0"/>
        <v>1329.04953</v>
      </c>
    </row>
    <row r="49" spans="1:6" ht="13.4" customHeight="1" x14ac:dyDescent="0.3">
      <c r="A49" s="7" t="s">
        <v>247</v>
      </c>
      <c r="B49" s="8">
        <v>1329.04953</v>
      </c>
      <c r="C49" s="8">
        <v>0</v>
      </c>
      <c r="D49" s="8">
        <v>0.67270000000000008</v>
      </c>
      <c r="E49" s="8">
        <f t="shared" si="0"/>
        <v>1457.5755900000001</v>
      </c>
    </row>
    <row r="50" spans="1:6" ht="13.4" customHeight="1" x14ac:dyDescent="0.3">
      <c r="A50" s="7" t="s">
        <v>248</v>
      </c>
      <c r="B50" s="8">
        <v>1457.5755900000001</v>
      </c>
      <c r="C50" s="8">
        <v>0</v>
      </c>
      <c r="D50" s="8">
        <v>0.68584000000000001</v>
      </c>
      <c r="E50" s="8">
        <f t="shared" si="0"/>
        <v>1105.0199299999999</v>
      </c>
    </row>
    <row r="51" spans="1:6" ht="13.4" customHeight="1" x14ac:dyDescent="0.3">
      <c r="A51" s="7" t="s">
        <v>249</v>
      </c>
      <c r="B51" s="8">
        <v>1105.0199299999999</v>
      </c>
      <c r="C51" s="8">
        <v>0</v>
      </c>
      <c r="D51" s="8">
        <v>0.41377999999999998</v>
      </c>
      <c r="E51" s="8">
        <f t="shared" si="0"/>
        <v>1496.67931</v>
      </c>
    </row>
    <row r="52" spans="1:6" ht="13.4" customHeight="1" x14ac:dyDescent="0.3">
      <c r="A52" s="7" t="s">
        <v>250</v>
      </c>
      <c r="B52" s="8">
        <v>1496.67931</v>
      </c>
      <c r="C52" s="8">
        <v>0</v>
      </c>
      <c r="D52" s="8">
        <v>0.47411999999999999</v>
      </c>
      <c r="E52" s="8">
        <f t="shared" ref="E52:E192" si="1">B53+C52+D52</f>
        <v>1272.8728799999999</v>
      </c>
    </row>
    <row r="53" spans="1:6" ht="13.4" customHeight="1" x14ac:dyDescent="0.3">
      <c r="A53" s="7" t="s">
        <v>251</v>
      </c>
      <c r="B53" s="8">
        <v>1272.3987599999998</v>
      </c>
      <c r="C53" s="8">
        <v>0</v>
      </c>
      <c r="D53" s="8">
        <v>0.34110000000000001</v>
      </c>
      <c r="E53" s="8">
        <f t="shared" si="1"/>
        <v>1602.2009400000004</v>
      </c>
    </row>
    <row r="54" spans="1:6" ht="13.4" customHeight="1" x14ac:dyDescent="0.3">
      <c r="A54" s="7" t="s">
        <v>252</v>
      </c>
      <c r="B54" s="8">
        <v>1601.8598400000003</v>
      </c>
      <c r="C54" s="8">
        <v>0</v>
      </c>
      <c r="D54" s="8">
        <v>0.39700000000000002</v>
      </c>
      <c r="E54" s="8">
        <f t="shared" si="1"/>
        <v>1621.3434699999996</v>
      </c>
    </row>
    <row r="55" spans="1:6" ht="13.4" customHeight="1" x14ac:dyDescent="0.3">
      <c r="A55" s="7" t="s">
        <v>253</v>
      </c>
      <c r="B55" s="8">
        <v>1620.9464699999996</v>
      </c>
      <c r="C55" s="8">
        <v>0</v>
      </c>
      <c r="D55" s="8">
        <v>1.20546</v>
      </c>
      <c r="E55" s="8">
        <f t="shared" si="1"/>
        <v>1447.2988799999998</v>
      </c>
    </row>
    <row r="56" spans="1:6" ht="13.4" customHeight="1" x14ac:dyDescent="0.3">
      <c r="A56" s="7" t="s">
        <v>254</v>
      </c>
      <c r="B56" s="8">
        <v>1446.0934199999999</v>
      </c>
      <c r="C56" s="8">
        <v>0</v>
      </c>
      <c r="D56" s="8">
        <v>0.53</v>
      </c>
      <c r="E56" s="8">
        <f t="shared" si="1"/>
        <v>1491.78891</v>
      </c>
    </row>
    <row r="57" spans="1:6" ht="13.4" customHeight="1" x14ac:dyDescent="0.3">
      <c r="A57" s="7" t="s">
        <v>255</v>
      </c>
      <c r="B57" s="8">
        <v>1491.25891</v>
      </c>
      <c r="C57" s="8">
        <v>0</v>
      </c>
      <c r="D57" s="8">
        <v>0.71699999999999997</v>
      </c>
      <c r="E57" s="8">
        <f t="shared" si="1"/>
        <v>1481.51422</v>
      </c>
    </row>
    <row r="58" spans="1:6" ht="13.4" customHeight="1" x14ac:dyDescent="0.3">
      <c r="A58" s="7" t="s">
        <v>256</v>
      </c>
      <c r="B58" s="8">
        <v>1480.7972199999999</v>
      </c>
      <c r="C58" s="8">
        <v>0</v>
      </c>
      <c r="D58" s="8">
        <v>0.80210000000000004</v>
      </c>
      <c r="E58" s="8">
        <f t="shared" si="1"/>
        <v>1411.9112300000008</v>
      </c>
    </row>
    <row r="59" spans="1:6" ht="13.4" customHeight="1" x14ac:dyDescent="0.3">
      <c r="A59" s="7" t="s">
        <v>257</v>
      </c>
      <c r="B59" s="8">
        <v>1411.1091300000007</v>
      </c>
      <c r="C59" s="8">
        <v>0</v>
      </c>
      <c r="D59" s="8">
        <v>0.52049999999999996</v>
      </c>
      <c r="E59" s="8">
        <f t="shared" si="1"/>
        <v>1457.0752400000003</v>
      </c>
    </row>
    <row r="60" spans="1:6" ht="13.4" customHeight="1" x14ac:dyDescent="0.3">
      <c r="A60" s="7" t="s">
        <v>258</v>
      </c>
      <c r="B60" s="8">
        <v>1456.5547400000003</v>
      </c>
      <c r="C60" s="8">
        <v>0</v>
      </c>
      <c r="D60" s="8">
        <v>1.1223800000000002</v>
      </c>
      <c r="E60" s="8">
        <f t="shared" si="1"/>
        <v>1456.9194899999993</v>
      </c>
    </row>
    <row r="61" spans="1:6" ht="13.4" customHeight="1" x14ac:dyDescent="0.3">
      <c r="A61" s="7" t="s">
        <v>259</v>
      </c>
      <c r="B61" s="8">
        <v>1455.7971099999993</v>
      </c>
      <c r="C61" s="8">
        <v>0</v>
      </c>
      <c r="D61" s="8">
        <v>0.86453999999999998</v>
      </c>
      <c r="E61" s="8">
        <f t="shared" si="1"/>
        <v>1579.2750100000001</v>
      </c>
    </row>
    <row r="62" spans="1:6" ht="13.4" customHeight="1" x14ac:dyDescent="0.3">
      <c r="A62" s="7" t="s">
        <v>260</v>
      </c>
      <c r="B62" s="8">
        <v>1578.41047</v>
      </c>
      <c r="C62" s="8">
        <v>0</v>
      </c>
      <c r="D62" s="8">
        <v>0.73309999999999997</v>
      </c>
      <c r="E62" s="8">
        <f t="shared" si="1"/>
        <v>295.20005000000089</v>
      </c>
    </row>
    <row r="63" spans="1:6" ht="13.4" customHeight="1" x14ac:dyDescent="0.3">
      <c r="A63" s="7" t="s">
        <v>261</v>
      </c>
      <c r="B63" s="8">
        <v>294.46695000000091</v>
      </c>
      <c r="C63" s="8">
        <v>0</v>
      </c>
      <c r="D63" s="8">
        <v>2.2342900000000001</v>
      </c>
      <c r="E63" s="8">
        <f t="shared" si="1"/>
        <v>1682.7627500000001</v>
      </c>
    </row>
    <row r="64" spans="1:6" ht="13.4" customHeight="1" x14ac:dyDescent="0.3">
      <c r="A64" s="7" t="s">
        <v>262</v>
      </c>
      <c r="B64" s="8">
        <v>1680.52846</v>
      </c>
      <c r="C64" s="8">
        <v>0</v>
      </c>
      <c r="D64" s="8">
        <v>0.76360000000000006</v>
      </c>
      <c r="E64" s="8">
        <f t="shared" si="1"/>
        <v>1620.0829700000002</v>
      </c>
      <c r="F64" s="8"/>
    </row>
    <row r="65" spans="1:17" ht="13.4" customHeight="1" x14ac:dyDescent="0.3">
      <c r="A65" s="7" t="s">
        <v>263</v>
      </c>
      <c r="B65" s="8">
        <v>1619.3193700000002</v>
      </c>
      <c r="C65" s="8">
        <v>0</v>
      </c>
      <c r="D65" s="8">
        <v>0.71</v>
      </c>
      <c r="E65" s="8">
        <f t="shared" si="1"/>
        <v>1516.8933100000002</v>
      </c>
      <c r="F65" s="8"/>
    </row>
    <row r="66" spans="1:17" ht="13.4" customHeight="1" x14ac:dyDescent="0.3">
      <c r="A66" s="7" t="s">
        <v>264</v>
      </c>
      <c r="B66" s="8">
        <v>1516.1833100000001</v>
      </c>
      <c r="C66" s="8">
        <v>0</v>
      </c>
      <c r="D66" s="8">
        <v>1.2475000000000001</v>
      </c>
      <c r="E66" s="8">
        <f t="shared" si="1"/>
        <v>1356.9462599999999</v>
      </c>
      <c r="F66" s="8"/>
    </row>
    <row r="67" spans="1:17" ht="13.4" customHeight="1" x14ac:dyDescent="0.3">
      <c r="A67" s="7" t="s">
        <v>265</v>
      </c>
      <c r="B67" s="8">
        <v>1355.69876</v>
      </c>
      <c r="C67" s="8">
        <v>0</v>
      </c>
      <c r="D67" s="8">
        <v>2.1977099999999998</v>
      </c>
      <c r="E67" s="8">
        <f t="shared" si="1"/>
        <v>1325.41733</v>
      </c>
      <c r="F67" s="8"/>
    </row>
    <row r="68" spans="1:17" ht="13.4" customHeight="1" x14ac:dyDescent="0.3">
      <c r="A68" s="7" t="s">
        <v>266</v>
      </c>
      <c r="B68" s="8">
        <v>1323.2196200000001</v>
      </c>
      <c r="C68" s="8">
        <v>0</v>
      </c>
      <c r="D68" s="8">
        <v>1.0874999999999999</v>
      </c>
      <c r="E68" s="8">
        <f t="shared" si="1"/>
        <v>1346.08042</v>
      </c>
      <c r="F68" s="8"/>
    </row>
    <row r="69" spans="1:17" ht="13.4" customHeight="1" x14ac:dyDescent="0.3">
      <c r="A69" s="7" t="s">
        <v>267</v>
      </c>
      <c r="B69" s="8">
        <v>1344.9929199999999</v>
      </c>
      <c r="C69" s="8">
        <v>0</v>
      </c>
      <c r="D69" s="8">
        <v>2.2290399999999999</v>
      </c>
      <c r="E69" s="8">
        <f t="shared" si="1"/>
        <v>1002.83537</v>
      </c>
      <c r="F69" s="8"/>
    </row>
    <row r="70" spans="1:17" ht="13.4" customHeight="1" x14ac:dyDescent="0.3">
      <c r="A70" s="7" t="s">
        <v>268</v>
      </c>
      <c r="B70" s="8">
        <v>1000.60633</v>
      </c>
      <c r="C70" s="8">
        <v>0</v>
      </c>
      <c r="D70" s="8">
        <v>1.3292999999999999</v>
      </c>
      <c r="E70" s="8">
        <f t="shared" si="1"/>
        <v>1446.44094</v>
      </c>
      <c r="F70" s="8"/>
    </row>
    <row r="71" spans="1:17" ht="13.4" customHeight="1" x14ac:dyDescent="0.3">
      <c r="A71" s="7" t="s">
        <v>269</v>
      </c>
      <c r="B71" s="8">
        <v>1445.1116399999999</v>
      </c>
      <c r="C71" s="8">
        <v>0</v>
      </c>
      <c r="D71" s="8">
        <v>0.86550000000000005</v>
      </c>
      <c r="E71" s="8">
        <f t="shared" si="1"/>
        <v>1351.0086200000003</v>
      </c>
      <c r="F71" s="8"/>
    </row>
    <row r="72" spans="1:17" ht="13.4" customHeight="1" x14ac:dyDescent="0.3">
      <c r="A72" s="7" t="s">
        <v>270</v>
      </c>
      <c r="B72" s="8">
        <v>1350.1431200000002</v>
      </c>
      <c r="C72" s="8">
        <v>0</v>
      </c>
      <c r="D72" s="8">
        <v>0.89</v>
      </c>
      <c r="E72" s="8">
        <f t="shared" si="1"/>
        <v>1345.3705500000001</v>
      </c>
      <c r="F72" s="8"/>
    </row>
    <row r="73" spans="1:17" ht="13.4" customHeight="1" x14ac:dyDescent="0.3">
      <c r="A73" s="7" t="s">
        <v>271</v>
      </c>
      <c r="B73" s="8">
        <v>1344.48055</v>
      </c>
      <c r="C73" s="8">
        <v>0</v>
      </c>
      <c r="D73" s="8">
        <v>2.2542</v>
      </c>
      <c r="E73" s="8">
        <f t="shared" si="1"/>
        <v>1386.99991</v>
      </c>
      <c r="F73" s="8"/>
    </row>
    <row r="74" spans="1:17" ht="13.4" customHeight="1" x14ac:dyDescent="0.3">
      <c r="A74" s="7" t="s">
        <v>272</v>
      </c>
      <c r="B74" s="8">
        <v>1384.7457099999999</v>
      </c>
      <c r="C74" s="8">
        <v>0</v>
      </c>
      <c r="D74" s="8">
        <v>5.0229399999999993</v>
      </c>
      <c r="E74" s="8">
        <f t="shared" si="1"/>
        <v>1429.2520700000023</v>
      </c>
      <c r="F74" s="8"/>
    </row>
    <row r="75" spans="1:17" ht="13.4" customHeight="1" x14ac:dyDescent="0.3">
      <c r="A75" s="7" t="s">
        <v>273</v>
      </c>
      <c r="B75" s="8">
        <v>1424.2291300000022</v>
      </c>
      <c r="C75" s="8">
        <v>0</v>
      </c>
      <c r="D75" s="8">
        <v>3.5844</v>
      </c>
      <c r="E75" s="8">
        <f t="shared" si="1"/>
        <v>1425.43166</v>
      </c>
      <c r="F75" s="8"/>
    </row>
    <row r="76" spans="1:17" ht="13.4" customHeight="1" x14ac:dyDescent="0.3">
      <c r="A76" s="7" t="s">
        <v>274</v>
      </c>
      <c r="B76" s="8">
        <v>1421.84726</v>
      </c>
      <c r="C76" s="8">
        <v>0</v>
      </c>
      <c r="D76" s="8">
        <v>1.7085999999999999</v>
      </c>
      <c r="E76" s="8">
        <f t="shared" si="1"/>
        <v>1532.0525499999999</v>
      </c>
      <c r="F76" s="8"/>
      <c r="O76" s="8"/>
      <c r="P76" s="14"/>
      <c r="Q76" s="8"/>
    </row>
    <row r="77" spans="1:17" ht="13.4" customHeight="1" x14ac:dyDescent="0.3">
      <c r="A77" s="7" t="s">
        <v>275</v>
      </c>
      <c r="B77" s="8">
        <v>1530.3439499999999</v>
      </c>
      <c r="C77" s="8">
        <v>0</v>
      </c>
      <c r="D77" s="8">
        <v>0.4955</v>
      </c>
      <c r="E77" s="8">
        <f t="shared" si="1"/>
        <v>1405.8784699999999</v>
      </c>
      <c r="F77" s="8"/>
    </row>
    <row r="78" spans="1:17" ht="13.4" customHeight="1" x14ac:dyDescent="0.3">
      <c r="A78" s="7" t="s">
        <v>276</v>
      </c>
      <c r="B78" s="8">
        <v>1405.3829699999999</v>
      </c>
      <c r="C78" s="14">
        <v>0</v>
      </c>
      <c r="D78" s="14">
        <v>0.48039999999999999</v>
      </c>
      <c r="E78" s="8">
        <f t="shared" si="1"/>
        <v>1552.6154899999999</v>
      </c>
    </row>
    <row r="79" spans="1:17" ht="13.4" customHeight="1" x14ac:dyDescent="0.3">
      <c r="A79" s="7" t="s">
        <v>277</v>
      </c>
      <c r="B79" s="8">
        <v>1552.13509</v>
      </c>
      <c r="C79" s="8">
        <v>0</v>
      </c>
      <c r="D79" s="8">
        <v>0.61199999999999999</v>
      </c>
      <c r="E79" s="8">
        <f t="shared" si="1"/>
        <v>1178.2387100000001</v>
      </c>
    </row>
    <row r="80" spans="1:17" ht="13.4" customHeight="1" x14ac:dyDescent="0.3">
      <c r="A80" s="7" t="s">
        <v>278</v>
      </c>
      <c r="B80" s="8">
        <v>1177.62671</v>
      </c>
      <c r="C80" s="8">
        <v>0</v>
      </c>
      <c r="D80" s="8">
        <v>0.75227999999999995</v>
      </c>
      <c r="E80" s="8">
        <f t="shared" si="1"/>
        <v>1326.7651899999998</v>
      </c>
    </row>
    <row r="81" spans="1:5" ht="13.4" customHeight="1" x14ac:dyDescent="0.3">
      <c r="A81" s="7" t="s">
        <v>279</v>
      </c>
      <c r="B81" s="8">
        <v>1326.0129099999999</v>
      </c>
      <c r="C81" s="8">
        <v>0</v>
      </c>
      <c r="D81" s="8">
        <v>0.75929999999999997</v>
      </c>
      <c r="E81" s="8">
        <f t="shared" si="1"/>
        <v>1170.6919</v>
      </c>
    </row>
    <row r="82" spans="1:5" ht="13.4" customHeight="1" x14ac:dyDescent="0.3">
      <c r="A82" s="7" t="s">
        <v>280</v>
      </c>
      <c r="B82" s="8">
        <v>1169.9326000000001</v>
      </c>
      <c r="C82" s="8">
        <v>0</v>
      </c>
      <c r="D82" s="8">
        <v>0.72835000000000005</v>
      </c>
      <c r="E82" s="8">
        <f t="shared" si="1"/>
        <v>1263.5970600000001</v>
      </c>
    </row>
    <row r="83" spans="1:5" ht="13.4" customHeight="1" x14ac:dyDescent="0.3">
      <c r="A83" s="7" t="s">
        <v>281</v>
      </c>
      <c r="B83" s="8">
        <v>1262.86871</v>
      </c>
      <c r="C83" s="8">
        <v>0</v>
      </c>
      <c r="D83" s="8">
        <v>0.46005000000000001</v>
      </c>
      <c r="E83" s="8">
        <f t="shared" si="1"/>
        <v>994.40889000000004</v>
      </c>
    </row>
    <row r="84" spans="1:5" ht="13.4" customHeight="1" x14ac:dyDescent="0.3">
      <c r="A84" s="7" t="s">
        <v>282</v>
      </c>
      <c r="B84" s="8">
        <v>993.94884000000002</v>
      </c>
      <c r="C84" s="8">
        <v>0</v>
      </c>
      <c r="D84" s="8">
        <v>0.94529999999999992</v>
      </c>
      <c r="E84" s="8">
        <f t="shared" si="1"/>
        <v>322.01201999999995</v>
      </c>
    </row>
    <row r="85" spans="1:5" ht="13.4" customHeight="1" x14ac:dyDescent="0.3">
      <c r="A85" s="7" t="s">
        <v>283</v>
      </c>
      <c r="B85" s="8">
        <v>321.06671999999998</v>
      </c>
      <c r="C85" s="8">
        <v>0</v>
      </c>
      <c r="D85" s="8">
        <v>1.0680999999999998</v>
      </c>
      <c r="E85" s="8">
        <f t="shared" si="1"/>
        <v>1420.15535</v>
      </c>
    </row>
    <row r="86" spans="1:5" ht="13.4" customHeight="1" x14ac:dyDescent="0.3">
      <c r="A86" s="7" t="s">
        <v>284</v>
      </c>
      <c r="B86" s="8">
        <v>1419.08725</v>
      </c>
      <c r="C86" s="8">
        <v>0</v>
      </c>
      <c r="D86" s="8">
        <v>2.7386999999999997</v>
      </c>
      <c r="E86" s="8">
        <f t="shared" si="1"/>
        <v>372.15148999999997</v>
      </c>
    </row>
    <row r="87" spans="1:5" ht="13.4" customHeight="1" x14ac:dyDescent="0.3">
      <c r="A87" s="7" t="s">
        <v>285</v>
      </c>
      <c r="B87" s="8">
        <v>369.41278999999997</v>
      </c>
      <c r="C87" s="8">
        <v>0</v>
      </c>
      <c r="D87" s="8">
        <v>1.7529999999999999</v>
      </c>
      <c r="E87" s="8">
        <f t="shared" si="1"/>
        <v>1414.55375</v>
      </c>
    </row>
    <row r="88" spans="1:5" ht="13.4" customHeight="1" x14ac:dyDescent="0.3">
      <c r="A88" s="7" t="s">
        <v>286</v>
      </c>
      <c r="B88" s="8">
        <v>1412.8007500000001</v>
      </c>
      <c r="C88" s="8">
        <v>0</v>
      </c>
      <c r="D88" s="8">
        <v>0.89393</v>
      </c>
      <c r="E88" s="8">
        <f t="shared" si="1"/>
        <v>1270.4028599999999</v>
      </c>
    </row>
    <row r="89" spans="1:5" ht="13.4" customHeight="1" x14ac:dyDescent="0.3">
      <c r="A89" s="7" t="s">
        <v>287</v>
      </c>
      <c r="B89" s="26">
        <v>1269.50893</v>
      </c>
      <c r="C89" s="26">
        <v>0</v>
      </c>
      <c r="D89" s="26">
        <v>0.75990000000000002</v>
      </c>
      <c r="E89" s="8">
        <f t="shared" si="1"/>
        <v>1123.9767100000001</v>
      </c>
    </row>
    <row r="90" spans="1:5" ht="13.4" customHeight="1" x14ac:dyDescent="0.3">
      <c r="A90" s="7" t="s">
        <v>288</v>
      </c>
      <c r="B90" s="8">
        <v>1123.2168100000001</v>
      </c>
      <c r="C90" s="8">
        <v>0</v>
      </c>
      <c r="D90" s="8">
        <v>1.0076000000000001</v>
      </c>
      <c r="E90" s="8">
        <f t="shared" si="1"/>
        <v>1219.38543</v>
      </c>
    </row>
    <row r="91" spans="1:5" ht="13.4" customHeight="1" x14ac:dyDescent="0.3">
      <c r="A91" s="7" t="s">
        <v>289</v>
      </c>
      <c r="B91" s="8">
        <v>1218.3778300000001</v>
      </c>
      <c r="C91" s="8">
        <v>0</v>
      </c>
      <c r="D91" s="8">
        <v>2.3200200000000009</v>
      </c>
      <c r="E91" s="8">
        <f t="shared" si="1"/>
        <v>1154.8123100000003</v>
      </c>
    </row>
    <row r="92" spans="1:5" ht="13.4" customHeight="1" x14ac:dyDescent="0.3">
      <c r="A92" s="7" t="s">
        <v>290</v>
      </c>
      <c r="B92" s="26">
        <v>1152.4922900000001</v>
      </c>
      <c r="C92" s="26">
        <v>0</v>
      </c>
      <c r="D92" s="26">
        <v>1.1272</v>
      </c>
      <c r="E92" s="8">
        <f t="shared" si="1"/>
        <v>1070.1145300000001</v>
      </c>
    </row>
    <row r="93" spans="1:5" ht="13.4" customHeight="1" x14ac:dyDescent="0.3">
      <c r="A93" s="7" t="s">
        <v>291</v>
      </c>
      <c r="B93" s="26">
        <v>1068.9873300000002</v>
      </c>
      <c r="C93" s="26">
        <v>0</v>
      </c>
      <c r="D93" s="26">
        <v>0.99829999999999997</v>
      </c>
      <c r="E93" s="8">
        <f t="shared" si="1"/>
        <v>1163.4346999999998</v>
      </c>
    </row>
    <row r="94" spans="1:5" ht="13.4" customHeight="1" x14ac:dyDescent="0.3">
      <c r="A94" s="7" t="s">
        <v>292</v>
      </c>
      <c r="B94" s="26">
        <v>1162.4363999999998</v>
      </c>
      <c r="C94" s="26">
        <v>0</v>
      </c>
      <c r="D94" s="26">
        <v>1.11114</v>
      </c>
      <c r="E94" s="8">
        <f t="shared" si="1"/>
        <v>1246.3790799999999</v>
      </c>
    </row>
    <row r="95" spans="1:5" ht="13.4" customHeight="1" x14ac:dyDescent="0.3">
      <c r="A95" s="7" t="s">
        <v>293</v>
      </c>
      <c r="B95" s="26">
        <v>1245.26794</v>
      </c>
      <c r="C95" s="26">
        <v>0</v>
      </c>
      <c r="D95" s="26">
        <v>0.98709999999999998</v>
      </c>
      <c r="E95" s="8">
        <f t="shared" si="1"/>
        <v>835.47903000000008</v>
      </c>
    </row>
    <row r="96" spans="1:5" ht="13.4" customHeight="1" x14ac:dyDescent="0.3">
      <c r="A96" s="7" t="s">
        <v>294</v>
      </c>
      <c r="B96" s="26">
        <v>834.49193000000002</v>
      </c>
      <c r="C96" s="26">
        <v>0</v>
      </c>
      <c r="D96" s="26">
        <v>0.61470000000000002</v>
      </c>
      <c r="E96" s="8">
        <f t="shared" si="1"/>
        <v>913.57638999999995</v>
      </c>
    </row>
    <row r="97" spans="1:5" ht="13.4" customHeight="1" x14ac:dyDescent="0.3">
      <c r="A97" s="7" t="s">
        <v>295</v>
      </c>
      <c r="B97" s="26">
        <v>912.96168999999998</v>
      </c>
      <c r="C97" s="26">
        <v>0</v>
      </c>
      <c r="D97" s="26">
        <v>1.30633</v>
      </c>
      <c r="E97" s="8">
        <f t="shared" si="1"/>
        <v>833.04073000000005</v>
      </c>
    </row>
    <row r="98" spans="1:5" ht="13.4" customHeight="1" x14ac:dyDescent="0.3">
      <c r="A98" s="7" t="s">
        <v>296</v>
      </c>
      <c r="B98" s="26">
        <v>831.73440000000005</v>
      </c>
      <c r="C98" s="26">
        <v>0</v>
      </c>
      <c r="D98" s="26">
        <v>0.71259000000000006</v>
      </c>
      <c r="E98" s="8">
        <f t="shared" si="1"/>
        <v>1210.6209300000003</v>
      </c>
    </row>
    <row r="99" spans="1:5" ht="13.4" customHeight="1" x14ac:dyDescent="0.3">
      <c r="A99" s="7" t="s">
        <v>297</v>
      </c>
      <c r="B99" s="26">
        <v>1209.9083400000002</v>
      </c>
      <c r="C99" s="26">
        <v>0</v>
      </c>
      <c r="D99" s="26">
        <v>2.1248</v>
      </c>
      <c r="E99" s="8">
        <f t="shared" si="1"/>
        <v>1349.95525</v>
      </c>
    </row>
    <row r="100" spans="1:5" ht="13.4" customHeight="1" x14ac:dyDescent="0.3">
      <c r="A100" s="7" t="s">
        <v>298</v>
      </c>
      <c r="B100" s="26">
        <v>1347.8304499999999</v>
      </c>
      <c r="C100" s="26">
        <v>0</v>
      </c>
      <c r="D100" s="26">
        <v>0.61139999999999994</v>
      </c>
      <c r="E100" s="8">
        <f t="shared" si="1"/>
        <v>1107.4210799999998</v>
      </c>
    </row>
    <row r="101" spans="1:5" ht="13.4" customHeight="1" x14ac:dyDescent="0.3">
      <c r="A101" s="7" t="s">
        <v>299</v>
      </c>
      <c r="B101" s="26">
        <v>1106.8096799999998</v>
      </c>
      <c r="C101" s="26">
        <v>0</v>
      </c>
      <c r="D101" s="26">
        <v>0.68183000000000005</v>
      </c>
      <c r="E101" s="8">
        <f t="shared" si="1"/>
        <v>1093.1324100000002</v>
      </c>
    </row>
    <row r="102" spans="1:5" ht="13.4" customHeight="1" x14ac:dyDescent="0.3">
      <c r="A102" s="7" t="s">
        <v>300</v>
      </c>
      <c r="B102" s="26">
        <v>1092.4505800000002</v>
      </c>
      <c r="C102" s="26">
        <v>0</v>
      </c>
      <c r="D102" s="26">
        <v>0.88270000000000004</v>
      </c>
      <c r="E102" s="8">
        <f t="shared" si="1"/>
        <v>1035.36628</v>
      </c>
    </row>
    <row r="103" spans="1:5" ht="13.4" customHeight="1" x14ac:dyDescent="0.3">
      <c r="A103" s="7" t="s">
        <v>301</v>
      </c>
      <c r="B103" s="26">
        <v>1034.4835799999998</v>
      </c>
      <c r="C103" s="26">
        <v>0</v>
      </c>
      <c r="D103" s="26">
        <v>1.4874000000000001</v>
      </c>
      <c r="E103" s="8">
        <f t="shared" si="1"/>
        <v>971.55876999999998</v>
      </c>
    </row>
    <row r="104" spans="1:5" ht="13.4" customHeight="1" x14ac:dyDescent="0.3">
      <c r="A104" s="7" t="s">
        <v>302</v>
      </c>
      <c r="B104" s="26">
        <v>970.07137</v>
      </c>
      <c r="C104" s="26">
        <v>0</v>
      </c>
      <c r="D104" s="26">
        <v>0.7</v>
      </c>
      <c r="E104" s="8">
        <f t="shared" si="1"/>
        <v>961.45282000000009</v>
      </c>
    </row>
    <row r="105" spans="1:5" ht="13.4" customHeight="1" x14ac:dyDescent="0.3">
      <c r="A105" s="7" t="s">
        <v>303</v>
      </c>
      <c r="B105" s="26">
        <v>960.75282000000004</v>
      </c>
      <c r="C105" s="26">
        <v>0</v>
      </c>
      <c r="D105" s="26">
        <v>0.47569999999999985</v>
      </c>
      <c r="E105" s="8">
        <f t="shared" si="1"/>
        <v>936.92219999999998</v>
      </c>
    </row>
    <row r="106" spans="1:5" ht="13.4" customHeight="1" x14ac:dyDescent="0.3">
      <c r="A106" s="7" t="s">
        <v>304</v>
      </c>
      <c r="B106" s="26">
        <v>936.44650000000001</v>
      </c>
      <c r="C106" s="26">
        <v>0</v>
      </c>
      <c r="D106" s="26">
        <v>0.43810000000000038</v>
      </c>
      <c r="E106" s="8">
        <f t="shared" si="1"/>
        <v>943.99460999999997</v>
      </c>
    </row>
    <row r="107" spans="1:5" ht="13.4" customHeight="1" x14ac:dyDescent="0.3">
      <c r="A107" s="7" t="s">
        <v>305</v>
      </c>
      <c r="B107" s="26">
        <v>943.55651</v>
      </c>
      <c r="C107" s="26">
        <v>0</v>
      </c>
      <c r="D107" s="26">
        <v>0.73919999999999986</v>
      </c>
      <c r="E107" s="8">
        <f t="shared" si="1"/>
        <v>952.04972999999995</v>
      </c>
    </row>
    <row r="108" spans="1:5" ht="13.4" customHeight="1" x14ac:dyDescent="0.3">
      <c r="A108" s="7" t="s">
        <v>306</v>
      </c>
      <c r="B108" s="26">
        <v>951.31052999999997</v>
      </c>
      <c r="C108" s="26">
        <v>0</v>
      </c>
      <c r="D108" s="26">
        <v>0.88449999999999995</v>
      </c>
      <c r="E108" s="8">
        <f t="shared" si="1"/>
        <v>959.57664999999997</v>
      </c>
    </row>
    <row r="109" spans="1:5" ht="13.4" customHeight="1" x14ac:dyDescent="0.3">
      <c r="A109" s="7" t="s">
        <v>307</v>
      </c>
      <c r="B109" s="26">
        <v>958.69214999999997</v>
      </c>
      <c r="C109" s="26">
        <v>0</v>
      </c>
      <c r="D109" s="26">
        <v>0.38060000000000005</v>
      </c>
      <c r="E109" s="8">
        <f t="shared" si="1"/>
        <v>756.45272999999997</v>
      </c>
    </row>
    <row r="110" spans="1:5" ht="13.4" customHeight="1" x14ac:dyDescent="0.3">
      <c r="A110" s="7" t="s">
        <v>308</v>
      </c>
      <c r="B110" s="26">
        <v>756.07213000000002</v>
      </c>
      <c r="C110" s="26">
        <v>0</v>
      </c>
      <c r="D110" s="26">
        <v>0.68570000000000009</v>
      </c>
      <c r="E110" s="8">
        <f t="shared" si="1"/>
        <v>987.03071</v>
      </c>
    </row>
    <row r="111" spans="1:5" ht="13.4" customHeight="1" x14ac:dyDescent="0.3">
      <c r="A111" s="7" t="s">
        <v>309</v>
      </c>
      <c r="B111" s="26">
        <v>986.34501</v>
      </c>
      <c r="C111" s="26">
        <v>0</v>
      </c>
      <c r="D111" s="26">
        <v>0.5867</v>
      </c>
      <c r="E111" s="8">
        <f t="shared" si="1"/>
        <v>1152.2037800000001</v>
      </c>
    </row>
    <row r="112" spans="1:5" ht="13.4" customHeight="1" x14ac:dyDescent="0.3">
      <c r="A112" s="7" t="s">
        <v>310</v>
      </c>
      <c r="B112" s="26">
        <v>1151.61708</v>
      </c>
      <c r="C112" s="26">
        <v>0</v>
      </c>
      <c r="D112" s="26">
        <v>0.47</v>
      </c>
      <c r="E112" s="8">
        <f t="shared" si="1"/>
        <v>1140.1095700000001</v>
      </c>
    </row>
    <row r="113" spans="1:5" ht="13.4" customHeight="1" x14ac:dyDescent="0.3">
      <c r="A113" s="7" t="s">
        <v>311</v>
      </c>
      <c r="B113" s="26">
        <v>1139.63957</v>
      </c>
      <c r="C113" s="26">
        <v>0</v>
      </c>
      <c r="D113" s="26">
        <v>1.1607000000000001</v>
      </c>
      <c r="E113" s="8">
        <f t="shared" si="1"/>
        <v>1036.5511399999998</v>
      </c>
    </row>
    <row r="114" spans="1:5" ht="13.4" customHeight="1" x14ac:dyDescent="0.3">
      <c r="A114" s="7" t="s">
        <v>312</v>
      </c>
      <c r="B114" s="26">
        <v>1035.3904399999999</v>
      </c>
      <c r="C114" s="26">
        <v>0</v>
      </c>
      <c r="D114" s="26">
        <v>2.43058</v>
      </c>
      <c r="E114" s="8">
        <f t="shared" si="1"/>
        <v>1075.8747299999998</v>
      </c>
    </row>
    <row r="115" spans="1:5" ht="13.4" customHeight="1" x14ac:dyDescent="0.3">
      <c r="A115" s="7" t="s">
        <v>313</v>
      </c>
      <c r="B115" s="26">
        <v>1073.4441499999998</v>
      </c>
      <c r="C115" s="26">
        <v>0</v>
      </c>
      <c r="D115" s="26">
        <v>1.0729000000000002</v>
      </c>
      <c r="E115" s="8">
        <f t="shared" si="1"/>
        <v>1029.2844599999999</v>
      </c>
    </row>
    <row r="116" spans="1:5" ht="13.4" customHeight="1" x14ac:dyDescent="0.3">
      <c r="A116" s="7" t="s">
        <v>314</v>
      </c>
      <c r="B116" s="26">
        <v>1028.21156</v>
      </c>
      <c r="C116" s="26">
        <v>0</v>
      </c>
      <c r="D116" s="26">
        <v>1.7278999999999995</v>
      </c>
      <c r="E116" s="8">
        <f t="shared" si="1"/>
        <v>809.68959000000007</v>
      </c>
    </row>
    <row r="117" spans="1:5" ht="13.4" customHeight="1" x14ac:dyDescent="0.3">
      <c r="A117" s="7" t="s">
        <v>315</v>
      </c>
      <c r="B117" s="26">
        <v>807.96169000000009</v>
      </c>
      <c r="C117" s="26">
        <v>0</v>
      </c>
      <c r="D117" s="26">
        <v>0.84920000000000073</v>
      </c>
      <c r="E117" s="8">
        <f t="shared" si="1"/>
        <v>934.40214000000003</v>
      </c>
    </row>
    <row r="118" spans="1:5" ht="13.4" customHeight="1" x14ac:dyDescent="0.3">
      <c r="A118" s="7" t="s">
        <v>316</v>
      </c>
      <c r="B118" s="26">
        <v>933.55294000000004</v>
      </c>
      <c r="C118" s="26">
        <v>0</v>
      </c>
      <c r="D118" s="26">
        <v>0.54460000000000042</v>
      </c>
      <c r="E118" s="8">
        <f t="shared" si="1"/>
        <v>883.66176999999993</v>
      </c>
    </row>
    <row r="119" spans="1:5" ht="13.4" customHeight="1" x14ac:dyDescent="0.3">
      <c r="A119" s="7" t="s">
        <v>317</v>
      </c>
      <c r="B119" s="26">
        <v>883.11716999999999</v>
      </c>
      <c r="C119" s="26">
        <v>0</v>
      </c>
      <c r="D119" s="26">
        <v>0.47361999999999899</v>
      </c>
      <c r="E119" s="8">
        <f t="shared" si="1"/>
        <v>966.31723999999997</v>
      </c>
    </row>
    <row r="120" spans="1:5" ht="13.4" customHeight="1" x14ac:dyDescent="0.3">
      <c r="A120" s="7" t="s">
        <v>318</v>
      </c>
      <c r="B120" s="26">
        <v>965.84361999999999</v>
      </c>
      <c r="C120" s="26">
        <v>0</v>
      </c>
      <c r="D120" s="26">
        <v>0.70659000000000016</v>
      </c>
      <c r="E120" s="8">
        <f t="shared" si="1"/>
        <v>783.73548000000005</v>
      </c>
    </row>
    <row r="121" spans="1:5" ht="13.4" customHeight="1" x14ac:dyDescent="0.3">
      <c r="A121" s="7" t="s">
        <v>319</v>
      </c>
      <c r="B121" s="26">
        <v>783.02889000000005</v>
      </c>
      <c r="C121" s="26">
        <v>0</v>
      </c>
      <c r="D121" s="26">
        <v>0.76049999999999995</v>
      </c>
      <c r="E121" s="8">
        <f t="shared" si="1"/>
        <v>1047.24666</v>
      </c>
    </row>
    <row r="122" spans="1:5" ht="13.4" customHeight="1" x14ac:dyDescent="0.3">
      <c r="A122" s="7" t="s">
        <v>320</v>
      </c>
      <c r="B122" s="26">
        <v>1046.4861599999999</v>
      </c>
      <c r="C122" s="26">
        <v>0</v>
      </c>
      <c r="D122" s="26">
        <v>0.72820000000000074</v>
      </c>
      <c r="E122" s="8">
        <f t="shared" si="1"/>
        <v>559.46152000000006</v>
      </c>
    </row>
    <row r="123" spans="1:5" ht="13.4" customHeight="1" x14ac:dyDescent="0.3">
      <c r="A123" s="7" t="s">
        <v>321</v>
      </c>
      <c r="B123" s="26">
        <v>558.73332000000005</v>
      </c>
      <c r="C123" s="26">
        <v>0</v>
      </c>
      <c r="D123" s="26">
        <v>1.3854899999999999</v>
      </c>
      <c r="E123" s="8">
        <f t="shared" si="1"/>
        <v>921.53310999999997</v>
      </c>
    </row>
    <row r="124" spans="1:5" ht="13.4" customHeight="1" x14ac:dyDescent="0.3">
      <c r="A124" s="7" t="s">
        <v>322</v>
      </c>
      <c r="B124" s="26">
        <v>920.14761999999996</v>
      </c>
      <c r="C124" s="26">
        <v>0</v>
      </c>
      <c r="D124" s="26">
        <v>0.47620000000000001</v>
      </c>
      <c r="E124" s="8">
        <f t="shared" si="1"/>
        <v>1123.30465</v>
      </c>
    </row>
    <row r="125" spans="1:5" ht="13.4" customHeight="1" x14ac:dyDescent="0.3">
      <c r="A125" s="7" t="s">
        <v>323</v>
      </c>
      <c r="B125" s="26">
        <v>1122.82845</v>
      </c>
      <c r="C125" s="26">
        <v>0</v>
      </c>
      <c r="D125" s="26">
        <v>0.87209999999999988</v>
      </c>
      <c r="E125" s="8">
        <f t="shared" si="1"/>
        <v>994.35143000000005</v>
      </c>
    </row>
    <row r="126" spans="1:5" ht="13.4" customHeight="1" x14ac:dyDescent="0.3">
      <c r="A126" s="7" t="s">
        <v>324</v>
      </c>
      <c r="B126" s="26">
        <v>993.47933</v>
      </c>
      <c r="C126" s="26">
        <v>0</v>
      </c>
      <c r="D126" s="26">
        <v>0.82189999999999985</v>
      </c>
      <c r="E126" s="8">
        <f t="shared" si="1"/>
        <v>993.1168100000001</v>
      </c>
    </row>
    <row r="127" spans="1:5" ht="13.4" customHeight="1" x14ac:dyDescent="0.3">
      <c r="A127" s="7" t="s">
        <v>325</v>
      </c>
      <c r="B127" s="26">
        <v>992.29491000000007</v>
      </c>
      <c r="C127" s="26">
        <v>0</v>
      </c>
      <c r="D127" s="26">
        <v>0.96150000000000002</v>
      </c>
      <c r="E127" s="8">
        <f t="shared" si="1"/>
        <v>887.09951999999998</v>
      </c>
    </row>
    <row r="128" spans="1:5" ht="13.4" customHeight="1" x14ac:dyDescent="0.3">
      <c r="A128" s="7" t="s">
        <v>326</v>
      </c>
      <c r="B128" s="26">
        <v>886.13801999999998</v>
      </c>
      <c r="C128" s="26">
        <v>0</v>
      </c>
      <c r="D128" s="26">
        <v>1.0625</v>
      </c>
      <c r="E128" s="8">
        <f t="shared" si="1"/>
        <v>964.62692000000004</v>
      </c>
    </row>
    <row r="129" spans="1:5" ht="13.4" customHeight="1" x14ac:dyDescent="0.3">
      <c r="A129" s="7" t="s">
        <v>327</v>
      </c>
      <c r="B129" s="26">
        <v>963.56442000000004</v>
      </c>
      <c r="C129" s="26">
        <v>0</v>
      </c>
      <c r="D129" s="26">
        <v>3.3519600000000009</v>
      </c>
      <c r="E129" s="8">
        <f t="shared" si="1"/>
        <v>902.05431999999996</v>
      </c>
    </row>
    <row r="130" spans="1:5" ht="13.4" customHeight="1" x14ac:dyDescent="0.3">
      <c r="A130" s="7" t="s">
        <v>328</v>
      </c>
      <c r="B130" s="26">
        <v>898.70236</v>
      </c>
      <c r="C130" s="26">
        <v>0</v>
      </c>
      <c r="D130" s="26">
        <v>-1.2204000000000006</v>
      </c>
      <c r="E130" s="8">
        <f t="shared" si="1"/>
        <v>839.27472999999998</v>
      </c>
    </row>
    <row r="131" spans="1:5" ht="13.4" customHeight="1" x14ac:dyDescent="0.3">
      <c r="A131" s="7" t="s">
        <v>329</v>
      </c>
      <c r="B131" s="26">
        <v>840.49513000000002</v>
      </c>
      <c r="C131" s="26">
        <v>0</v>
      </c>
      <c r="D131" s="26">
        <v>2.9871299999999992</v>
      </c>
      <c r="E131" s="8">
        <f t="shared" si="1"/>
        <v>635.37748999999997</v>
      </c>
    </row>
    <row r="132" spans="1:5" ht="13.4" customHeight="1" x14ac:dyDescent="0.3">
      <c r="A132" s="7" t="s">
        <v>330</v>
      </c>
      <c r="B132" s="26">
        <v>632.39035999999999</v>
      </c>
      <c r="C132" s="26">
        <v>0</v>
      </c>
      <c r="D132" s="26">
        <v>0.64579999999999926</v>
      </c>
      <c r="E132" s="8">
        <f t="shared" si="1"/>
        <v>878.93541000000005</v>
      </c>
    </row>
    <row r="133" spans="1:5" ht="13.4" customHeight="1" x14ac:dyDescent="0.3">
      <c r="A133" s="7" t="s">
        <v>331</v>
      </c>
      <c r="B133" s="26">
        <v>878.28961000000004</v>
      </c>
      <c r="C133" s="26">
        <v>0</v>
      </c>
      <c r="D133" s="26">
        <v>1.9433000000000029</v>
      </c>
      <c r="E133" s="8">
        <f t="shared" si="1"/>
        <v>992.83568000000002</v>
      </c>
    </row>
    <row r="134" spans="1:5" ht="13.4" customHeight="1" x14ac:dyDescent="0.3">
      <c r="A134" s="7" t="s">
        <v>332</v>
      </c>
      <c r="B134" s="26">
        <v>990.89238</v>
      </c>
      <c r="C134" s="26">
        <v>0</v>
      </c>
      <c r="D134" s="26">
        <v>0.60479999999999923</v>
      </c>
      <c r="E134" s="8">
        <f t="shared" si="1"/>
        <v>843.51229999999975</v>
      </c>
    </row>
    <row r="135" spans="1:5" ht="13.4" customHeight="1" x14ac:dyDescent="0.3">
      <c r="A135" s="7" t="s">
        <v>333</v>
      </c>
      <c r="B135" s="26">
        <v>842.9074999999998</v>
      </c>
      <c r="C135" s="26">
        <v>0</v>
      </c>
      <c r="D135" s="26">
        <v>3.2546499999999998</v>
      </c>
      <c r="E135" s="8">
        <f t="shared" si="1"/>
        <v>894.75322999999992</v>
      </c>
    </row>
    <row r="136" spans="1:5" ht="13.4" customHeight="1" x14ac:dyDescent="0.3">
      <c r="A136" s="7" t="s">
        <v>334</v>
      </c>
      <c r="B136" s="26">
        <v>891.49857999999995</v>
      </c>
      <c r="C136" s="26">
        <v>0</v>
      </c>
      <c r="D136" s="26">
        <v>0.68349000000000004</v>
      </c>
      <c r="E136" s="8">
        <f t="shared" si="1"/>
        <v>1269.1898699999999</v>
      </c>
    </row>
    <row r="137" spans="1:5" ht="13.4" customHeight="1" x14ac:dyDescent="0.3">
      <c r="A137" s="7" t="s">
        <v>335</v>
      </c>
      <c r="B137" s="26">
        <v>1268.50638</v>
      </c>
      <c r="C137" s="26">
        <v>0</v>
      </c>
      <c r="D137" s="26">
        <v>0.62670999999999999</v>
      </c>
      <c r="E137" s="8">
        <f t="shared" si="1"/>
        <v>1102.5047099999999</v>
      </c>
    </row>
    <row r="138" spans="1:5" ht="13.4" customHeight="1" x14ac:dyDescent="0.3">
      <c r="A138" s="7" t="s">
        <v>336</v>
      </c>
      <c r="B138" s="26">
        <v>1101.8779999999999</v>
      </c>
      <c r="C138" s="26">
        <v>0</v>
      </c>
      <c r="D138" s="26">
        <v>0.60799999999999976</v>
      </c>
      <c r="E138" s="8">
        <f t="shared" si="1"/>
        <v>1148.3233499999999</v>
      </c>
    </row>
    <row r="139" spans="1:5" ht="13.4" customHeight="1" x14ac:dyDescent="0.3">
      <c r="A139" s="7" t="s">
        <v>337</v>
      </c>
      <c r="B139" s="26">
        <v>1147.7153499999999</v>
      </c>
      <c r="C139" s="26">
        <v>0</v>
      </c>
      <c r="D139" s="26">
        <v>0.59911000000000014</v>
      </c>
      <c r="E139" s="8">
        <f t="shared" si="1"/>
        <v>1051.79774</v>
      </c>
    </row>
    <row r="140" spans="1:5" ht="13.4" customHeight="1" x14ac:dyDescent="0.3">
      <c r="A140" s="7" t="s">
        <v>338</v>
      </c>
      <c r="B140" s="26">
        <v>1051.1986299999999</v>
      </c>
      <c r="C140" s="26">
        <v>0</v>
      </c>
      <c r="D140" s="26">
        <v>-0.57950000000000002</v>
      </c>
      <c r="E140" s="8">
        <f t="shared" si="1"/>
        <v>1009.4139</v>
      </c>
    </row>
    <row r="141" spans="1:5" ht="13.4" customHeight="1" x14ac:dyDescent="0.3">
      <c r="A141" s="7" t="s">
        <v>339</v>
      </c>
      <c r="B141" s="26">
        <v>1009.9934000000001</v>
      </c>
      <c r="C141" s="26">
        <v>0</v>
      </c>
      <c r="D141" s="26">
        <v>1.3066000000000004</v>
      </c>
      <c r="E141" s="8">
        <f t="shared" si="1"/>
        <v>971.77291000000002</v>
      </c>
    </row>
    <row r="142" spans="1:5" ht="13.4" customHeight="1" x14ac:dyDescent="0.3">
      <c r="A142" s="7" t="s">
        <v>340</v>
      </c>
      <c r="B142" s="26">
        <v>970.46631000000002</v>
      </c>
      <c r="C142" s="26">
        <v>0</v>
      </c>
      <c r="D142" s="26">
        <v>0.65559999999999996</v>
      </c>
      <c r="E142" s="8">
        <f t="shared" si="1"/>
        <v>929.56101000000012</v>
      </c>
    </row>
    <row r="143" spans="1:5" ht="13.4" customHeight="1" x14ac:dyDescent="0.3">
      <c r="A143" s="7" t="s">
        <v>341</v>
      </c>
      <c r="B143" s="26">
        <v>928.90541000000007</v>
      </c>
      <c r="C143" s="26">
        <v>0</v>
      </c>
      <c r="D143" s="26">
        <v>0.98739999999999961</v>
      </c>
      <c r="E143" s="8">
        <f t="shared" si="1"/>
        <v>991.84087999999997</v>
      </c>
    </row>
    <row r="144" spans="1:5" ht="13.4" customHeight="1" x14ac:dyDescent="0.3">
      <c r="A144" s="7" t="s">
        <v>342</v>
      </c>
      <c r="B144" s="26">
        <v>990.85347999999999</v>
      </c>
      <c r="C144" s="26">
        <v>0</v>
      </c>
      <c r="D144" s="26">
        <v>0.81352999999999975</v>
      </c>
      <c r="E144" s="8">
        <f t="shared" si="1"/>
        <v>986.93081999999993</v>
      </c>
    </row>
    <row r="145" spans="1:5" ht="13.4" customHeight="1" x14ac:dyDescent="0.3">
      <c r="A145" s="7" t="s">
        <v>343</v>
      </c>
      <c r="B145" s="26">
        <v>986.11728999999991</v>
      </c>
      <c r="C145" s="26">
        <v>0</v>
      </c>
      <c r="D145" s="26">
        <v>1.9095299999999997</v>
      </c>
      <c r="E145" s="8">
        <f t="shared" si="1"/>
        <v>762.41769999999997</v>
      </c>
    </row>
    <row r="146" spans="1:5" ht="13.4" customHeight="1" x14ac:dyDescent="0.3">
      <c r="A146" s="7" t="s">
        <v>344</v>
      </c>
      <c r="B146" s="26">
        <v>760.50816999999995</v>
      </c>
      <c r="C146" s="26">
        <v>0</v>
      </c>
      <c r="D146" s="26">
        <v>1.8953000000000011</v>
      </c>
      <c r="E146" s="8">
        <f t="shared" si="1"/>
        <v>1021.8673700000001</v>
      </c>
    </row>
    <row r="147" spans="1:5" ht="13.4" customHeight="1" x14ac:dyDescent="0.3">
      <c r="A147" s="7" t="s">
        <v>345</v>
      </c>
      <c r="B147" s="26">
        <v>1019.97207</v>
      </c>
      <c r="C147" s="26">
        <v>0</v>
      </c>
      <c r="D147" s="26">
        <v>0.50169999999999892</v>
      </c>
      <c r="E147" s="8">
        <f t="shared" si="1"/>
        <v>1023.65799</v>
      </c>
    </row>
    <row r="148" spans="1:5" ht="13.4" customHeight="1" x14ac:dyDescent="0.3">
      <c r="A148" s="7" t="s">
        <v>346</v>
      </c>
      <c r="B148" s="26">
        <v>1023.15629</v>
      </c>
      <c r="C148" s="26">
        <v>0</v>
      </c>
      <c r="D148" s="26">
        <v>0.94659999999999989</v>
      </c>
      <c r="E148" s="8">
        <f t="shared" si="1"/>
        <v>1834.9326100000001</v>
      </c>
    </row>
    <row r="149" spans="1:5" ht="13.4" customHeight="1" x14ac:dyDescent="0.3">
      <c r="A149" s="7" t="s">
        <v>347</v>
      </c>
      <c r="B149" s="26">
        <v>1833.9860100000001</v>
      </c>
      <c r="C149" s="26">
        <v>0</v>
      </c>
      <c r="D149" s="26">
        <v>0.82460000000000011</v>
      </c>
      <c r="E149" s="8">
        <f t="shared" si="1"/>
        <v>525.82977000000005</v>
      </c>
    </row>
    <row r="150" spans="1:5" ht="13.4" customHeight="1" x14ac:dyDescent="0.3">
      <c r="A150" s="7" t="s">
        <v>348</v>
      </c>
      <c r="B150" s="26">
        <v>525.00517000000002</v>
      </c>
      <c r="C150" s="26">
        <v>0</v>
      </c>
      <c r="D150" s="26">
        <v>1.4136000000000002</v>
      </c>
      <c r="E150" s="8">
        <f t="shared" si="1"/>
        <v>1042.2555700000003</v>
      </c>
    </row>
    <row r="151" spans="1:5" ht="13.4" customHeight="1" x14ac:dyDescent="0.3">
      <c r="A151" s="7" t="s">
        <v>349</v>
      </c>
      <c r="B151" s="26">
        <v>1040.8419700000002</v>
      </c>
      <c r="C151" s="26">
        <v>0</v>
      </c>
      <c r="D151" s="26">
        <v>0.33219999999999983</v>
      </c>
      <c r="E151" s="8">
        <f t="shared" si="1"/>
        <v>838.24981000000002</v>
      </c>
    </row>
    <row r="152" spans="1:5" ht="13.4" customHeight="1" x14ac:dyDescent="0.3">
      <c r="A152" s="7" t="s">
        <v>350</v>
      </c>
      <c r="B152" s="26">
        <v>837.91761000000008</v>
      </c>
      <c r="C152" s="26">
        <v>0</v>
      </c>
      <c r="D152" s="26">
        <v>0.4196999999999998</v>
      </c>
      <c r="E152" s="8">
        <f t="shared" si="1"/>
        <v>638.60942</v>
      </c>
    </row>
    <row r="153" spans="1:5" ht="13.4" customHeight="1" x14ac:dyDescent="0.3">
      <c r="A153" s="7" t="s">
        <v>351</v>
      </c>
      <c r="B153" s="26">
        <v>638.18971999999997</v>
      </c>
      <c r="C153" s="26">
        <v>0</v>
      </c>
      <c r="D153" s="26">
        <v>0.20599999999999999</v>
      </c>
      <c r="E153" s="8">
        <f t="shared" si="1"/>
        <v>913.24707000000001</v>
      </c>
    </row>
    <row r="154" spans="1:5" ht="13.4" customHeight="1" x14ac:dyDescent="0.3">
      <c r="A154" s="7" t="s">
        <v>352</v>
      </c>
      <c r="B154" s="26">
        <v>913.04106999999999</v>
      </c>
      <c r="C154" s="26">
        <v>0</v>
      </c>
      <c r="D154" s="26">
        <v>0.3022600000000002</v>
      </c>
      <c r="E154" s="8">
        <f t="shared" si="1"/>
        <v>906.05380000000014</v>
      </c>
    </row>
    <row r="155" spans="1:5" ht="13.4" customHeight="1" x14ac:dyDescent="0.3">
      <c r="A155" s="7" t="s">
        <v>353</v>
      </c>
      <c r="B155" s="26">
        <v>905.75154000000009</v>
      </c>
      <c r="C155" s="26">
        <v>0</v>
      </c>
      <c r="D155" s="26">
        <v>1.2086999999999999</v>
      </c>
      <c r="E155" s="8">
        <f t="shared" si="1"/>
        <v>969.98711000000003</v>
      </c>
    </row>
    <row r="156" spans="1:5" ht="13.4" customHeight="1" x14ac:dyDescent="0.3">
      <c r="A156" s="7" t="s">
        <v>354</v>
      </c>
      <c r="B156" s="26">
        <v>968.77841000000001</v>
      </c>
      <c r="C156" s="26">
        <v>0</v>
      </c>
      <c r="D156" s="26">
        <v>0.27460000000000034</v>
      </c>
      <c r="E156" s="8">
        <f t="shared" si="1"/>
        <v>979.67057999999997</v>
      </c>
    </row>
    <row r="157" spans="1:5" ht="13.4" customHeight="1" x14ac:dyDescent="0.3">
      <c r="A157" s="7" t="s">
        <v>355</v>
      </c>
      <c r="B157" s="26">
        <v>979.39598000000001</v>
      </c>
      <c r="C157" s="26">
        <v>0</v>
      </c>
      <c r="D157" s="26">
        <v>1.0715999999999994</v>
      </c>
      <c r="E157" s="8">
        <f t="shared" si="1"/>
        <v>1154.9499599999999</v>
      </c>
    </row>
    <row r="158" spans="1:5" ht="13.4" customHeight="1" x14ac:dyDescent="0.3">
      <c r="A158" s="7" t="s">
        <v>356</v>
      </c>
      <c r="B158" s="26">
        <v>1153.8783599999999</v>
      </c>
      <c r="C158" s="26">
        <v>0</v>
      </c>
      <c r="D158" s="26">
        <v>1.0188000000000001</v>
      </c>
      <c r="E158" s="8">
        <f t="shared" si="1"/>
        <v>1049.4677499999998</v>
      </c>
    </row>
    <row r="159" spans="1:5" ht="13.4" customHeight="1" x14ac:dyDescent="0.3">
      <c r="A159" s="7" t="s">
        <v>357</v>
      </c>
      <c r="B159" s="26">
        <v>1048.4489499999997</v>
      </c>
      <c r="C159" s="26">
        <v>0</v>
      </c>
      <c r="D159" s="26">
        <v>-0.42220000000000102</v>
      </c>
      <c r="E159" s="8">
        <f t="shared" si="1"/>
        <v>1031.54801</v>
      </c>
    </row>
    <row r="160" spans="1:5" ht="13.4" customHeight="1" x14ac:dyDescent="0.3">
      <c r="A160" s="7" t="s">
        <v>358</v>
      </c>
      <c r="B160" s="26">
        <v>1031.97021</v>
      </c>
      <c r="C160" s="26">
        <v>0</v>
      </c>
      <c r="D160" s="26">
        <v>0.7026</v>
      </c>
      <c r="E160" s="8">
        <f t="shared" si="1"/>
        <v>1022.04374</v>
      </c>
    </row>
    <row r="161" spans="1:5" ht="13.4" customHeight="1" x14ac:dyDescent="0.3">
      <c r="A161" s="7" t="s">
        <v>359</v>
      </c>
      <c r="B161" s="26">
        <v>1021.34114</v>
      </c>
      <c r="C161" s="26">
        <v>0</v>
      </c>
      <c r="D161" s="26">
        <v>0.61239999999999994</v>
      </c>
      <c r="E161" s="8">
        <f t="shared" si="1"/>
        <v>965.33706000000006</v>
      </c>
    </row>
    <row r="162" spans="1:5" ht="13.4" customHeight="1" x14ac:dyDescent="0.3">
      <c r="A162" s="7" t="s">
        <v>360</v>
      </c>
      <c r="B162" s="26">
        <v>964.72466000000009</v>
      </c>
      <c r="C162" s="26">
        <v>0</v>
      </c>
      <c r="D162" s="26">
        <v>0.78800000000000003</v>
      </c>
      <c r="E162" s="8">
        <f t="shared" si="1"/>
        <v>519.69471999999996</v>
      </c>
    </row>
    <row r="163" spans="1:5" ht="13.4" customHeight="1" x14ac:dyDescent="0.3">
      <c r="A163" s="7" t="s">
        <v>361</v>
      </c>
      <c r="B163" s="26">
        <v>518.90671999999995</v>
      </c>
      <c r="C163" s="26">
        <v>0</v>
      </c>
      <c r="D163" s="26">
        <v>0.24739000000000033</v>
      </c>
      <c r="E163" s="8">
        <f t="shared" si="1"/>
        <v>846.19850999999994</v>
      </c>
    </row>
    <row r="164" spans="1:5" ht="13.4" customHeight="1" x14ac:dyDescent="0.3">
      <c r="A164" s="7" t="s">
        <v>362</v>
      </c>
      <c r="B164" s="26">
        <v>845.95111999999995</v>
      </c>
      <c r="C164" s="26">
        <v>0</v>
      </c>
      <c r="D164" s="26">
        <v>0.25875999999999977</v>
      </c>
      <c r="E164" s="8">
        <f t="shared" si="1"/>
        <v>917.63540000000012</v>
      </c>
    </row>
    <row r="165" spans="1:5" ht="13.4" customHeight="1" x14ac:dyDescent="0.3">
      <c r="A165" s="7" t="s">
        <v>363</v>
      </c>
      <c r="B165" s="26">
        <v>917.37664000000007</v>
      </c>
      <c r="C165" s="26">
        <v>0</v>
      </c>
      <c r="D165" s="26">
        <v>0.57504</v>
      </c>
      <c r="E165" s="8">
        <f t="shared" si="1"/>
        <v>684.15688999999998</v>
      </c>
    </row>
    <row r="166" spans="1:5" ht="13.4" customHeight="1" x14ac:dyDescent="0.3">
      <c r="A166" s="7" t="s">
        <v>364</v>
      </c>
      <c r="B166" s="26">
        <v>683.58185000000003</v>
      </c>
      <c r="C166" s="26">
        <v>0</v>
      </c>
      <c r="D166" s="26">
        <v>0.50429999999999975</v>
      </c>
      <c r="E166" s="8">
        <f t="shared" si="1"/>
        <v>833.79883999999993</v>
      </c>
    </row>
    <row r="167" spans="1:5" ht="13.4" customHeight="1" x14ac:dyDescent="0.3">
      <c r="A167" s="7" t="s">
        <v>365</v>
      </c>
      <c r="B167" s="26">
        <v>833.29453999999998</v>
      </c>
      <c r="C167" s="26">
        <v>0</v>
      </c>
      <c r="D167" s="26">
        <v>0.06</v>
      </c>
      <c r="E167" s="8">
        <f t="shared" si="1"/>
        <v>837.40918999999985</v>
      </c>
    </row>
    <row r="168" spans="1:5" ht="13.4" customHeight="1" x14ac:dyDescent="0.3">
      <c r="A168" s="7" t="s">
        <v>366</v>
      </c>
      <c r="B168" s="26">
        <v>837.34918999999991</v>
      </c>
      <c r="C168" s="26">
        <v>0</v>
      </c>
      <c r="D168" s="26">
        <v>0.26</v>
      </c>
      <c r="E168" s="8">
        <f t="shared" si="1"/>
        <v>698.40068999999994</v>
      </c>
    </row>
    <row r="169" spans="1:5" ht="13.4" customHeight="1" x14ac:dyDescent="0.3">
      <c r="A169" s="7" t="s">
        <v>367</v>
      </c>
      <c r="B169" s="26">
        <v>698.14068999999995</v>
      </c>
      <c r="C169" s="26">
        <v>0</v>
      </c>
      <c r="D169" s="26">
        <v>0.87549999999999994</v>
      </c>
      <c r="E169" s="8">
        <f t="shared" si="1"/>
        <v>582.29588000000001</v>
      </c>
    </row>
    <row r="170" spans="1:5" ht="13.4" customHeight="1" x14ac:dyDescent="0.3">
      <c r="A170" s="7" t="s">
        <v>368</v>
      </c>
      <c r="B170" s="26">
        <v>581.42038000000002</v>
      </c>
      <c r="C170" s="26">
        <v>0</v>
      </c>
      <c r="D170" s="26">
        <v>0.58020000000000072</v>
      </c>
      <c r="E170" s="8">
        <f t="shared" si="1"/>
        <v>1118.8875499999997</v>
      </c>
    </row>
    <row r="171" spans="1:5" ht="13.4" customHeight="1" x14ac:dyDescent="0.3">
      <c r="A171" s="7" t="s">
        <v>369</v>
      </c>
      <c r="B171" s="26">
        <v>1118.3073499999996</v>
      </c>
      <c r="C171" s="26">
        <v>0</v>
      </c>
      <c r="D171" s="26">
        <v>0.14159999999999995</v>
      </c>
      <c r="E171" s="8">
        <f t="shared" si="1"/>
        <v>988.75792999999999</v>
      </c>
    </row>
    <row r="172" spans="1:5" ht="13.4" customHeight="1" x14ac:dyDescent="0.3">
      <c r="A172" s="7" t="s">
        <v>370</v>
      </c>
      <c r="B172" s="26">
        <v>988.61632999999995</v>
      </c>
      <c r="C172" s="26">
        <v>0</v>
      </c>
      <c r="D172" s="26">
        <v>0.13250000000000001</v>
      </c>
      <c r="E172" s="8">
        <f t="shared" si="1"/>
        <v>1059.8555199999998</v>
      </c>
    </row>
    <row r="173" spans="1:5" ht="13.4" customHeight="1" x14ac:dyDescent="0.3">
      <c r="A173" s="7" t="s">
        <v>371</v>
      </c>
      <c r="B173" s="26">
        <v>1059.7230199999999</v>
      </c>
      <c r="C173" s="26">
        <v>0</v>
      </c>
      <c r="D173" s="26">
        <v>0.30628000000000005</v>
      </c>
      <c r="E173" s="8">
        <f t="shared" si="1"/>
        <v>1031.6738600000001</v>
      </c>
    </row>
    <row r="174" spans="1:5" ht="13.4" customHeight="1" x14ac:dyDescent="0.3">
      <c r="A174" s="7" t="s">
        <v>372</v>
      </c>
      <c r="B174" s="26">
        <v>1031.3675800000001</v>
      </c>
      <c r="C174" s="26">
        <v>0</v>
      </c>
      <c r="D174" s="26">
        <v>0.49859999999999999</v>
      </c>
      <c r="E174" s="8">
        <f t="shared" si="1"/>
        <v>1064.0519400000001</v>
      </c>
    </row>
    <row r="175" spans="1:5" ht="13.4" customHeight="1" x14ac:dyDescent="0.3">
      <c r="A175" s="7" t="s">
        <v>373</v>
      </c>
      <c r="B175" s="26">
        <v>1063.5533400000002</v>
      </c>
      <c r="C175" s="26">
        <v>0</v>
      </c>
      <c r="D175" s="26">
        <v>0.4225000000000001</v>
      </c>
      <c r="E175" s="8">
        <f t="shared" si="1"/>
        <v>1061.4530399999999</v>
      </c>
    </row>
    <row r="176" spans="1:5" ht="13.4" customHeight="1" x14ac:dyDescent="0.3">
      <c r="A176" s="7" t="s">
        <v>374</v>
      </c>
      <c r="B176" s="26">
        <v>1061.03054</v>
      </c>
      <c r="C176" s="26">
        <v>0</v>
      </c>
      <c r="D176" s="26">
        <v>1.1892399999999999</v>
      </c>
      <c r="E176" s="8">
        <f t="shared" si="1"/>
        <v>5034.5771700000005</v>
      </c>
    </row>
    <row r="177" spans="1:5" ht="13.4" customHeight="1" x14ac:dyDescent="0.3">
      <c r="A177" s="7" t="s">
        <v>375</v>
      </c>
      <c r="B177" s="26">
        <v>5033.3879300000008</v>
      </c>
      <c r="C177" s="26">
        <v>0</v>
      </c>
      <c r="D177" s="26">
        <v>0.64747000000000021</v>
      </c>
      <c r="E177" s="8">
        <f t="shared" si="1"/>
        <v>-3125.8045900000002</v>
      </c>
    </row>
    <row r="178" spans="1:5" ht="13.4" customHeight="1" x14ac:dyDescent="0.3">
      <c r="A178" s="7" t="s">
        <v>376</v>
      </c>
      <c r="B178" s="26">
        <v>-3126.4520600000001</v>
      </c>
      <c r="C178" s="26">
        <v>0</v>
      </c>
      <c r="D178" s="26">
        <v>0.79039999999999966</v>
      </c>
      <c r="E178" s="8">
        <f t="shared" si="1"/>
        <v>827.15075000000002</v>
      </c>
    </row>
    <row r="179" spans="1:5" ht="13.4" customHeight="1" x14ac:dyDescent="0.3">
      <c r="A179" s="7" t="s">
        <v>377</v>
      </c>
      <c r="B179" s="26">
        <v>826.36035000000004</v>
      </c>
      <c r="C179" s="26">
        <v>0</v>
      </c>
      <c r="D179" s="26">
        <v>0.8112000000000007</v>
      </c>
      <c r="E179" s="8">
        <f t="shared" si="1"/>
        <v>948.58103000000006</v>
      </c>
    </row>
    <row r="180" spans="1:5" ht="13.4" customHeight="1" x14ac:dyDescent="0.3">
      <c r="A180" s="7" t="s">
        <v>378</v>
      </c>
      <c r="B180" s="26">
        <v>947.76983000000007</v>
      </c>
      <c r="C180" s="26">
        <v>0</v>
      </c>
      <c r="D180" s="26">
        <v>0.23659999999999945</v>
      </c>
      <c r="E180" s="8">
        <f t="shared" si="1"/>
        <v>949.22814999999991</v>
      </c>
    </row>
    <row r="181" spans="1:5" ht="13.4" customHeight="1" x14ac:dyDescent="0.3">
      <c r="A181" s="7" t="s">
        <v>379</v>
      </c>
      <c r="B181" s="26">
        <v>948.99154999999996</v>
      </c>
      <c r="C181" s="26">
        <v>0</v>
      </c>
      <c r="D181" s="26">
        <v>0.39580000000000021</v>
      </c>
      <c r="E181" s="8">
        <f t="shared" si="1"/>
        <v>739.6416200000001</v>
      </c>
    </row>
    <row r="182" spans="1:5" ht="13.4" customHeight="1" x14ac:dyDescent="0.3">
      <c r="A182" s="7" t="s">
        <v>380</v>
      </c>
      <c r="B182" s="26">
        <v>739.24582000000009</v>
      </c>
      <c r="C182" s="26">
        <v>0</v>
      </c>
      <c r="D182" s="26">
        <v>0.66609999999999947</v>
      </c>
      <c r="E182" s="8">
        <f t="shared" si="1"/>
        <v>961.32</v>
      </c>
    </row>
    <row r="183" spans="1:5" ht="13.4" customHeight="1" x14ac:dyDescent="0.3">
      <c r="A183" s="7" t="s">
        <v>381</v>
      </c>
      <c r="B183" s="26">
        <v>960.65390000000002</v>
      </c>
      <c r="C183" s="26">
        <v>0</v>
      </c>
      <c r="D183" s="26">
        <v>0.38500000000000001</v>
      </c>
      <c r="E183" s="8">
        <f t="shared" si="1"/>
        <v>1045.3418099999999</v>
      </c>
    </row>
    <row r="184" spans="1:5" ht="13.4" customHeight="1" x14ac:dyDescent="0.3">
      <c r="A184" s="7" t="s">
        <v>382</v>
      </c>
      <c r="B184" s="26">
        <v>1044.9568099999999</v>
      </c>
      <c r="C184" s="26">
        <v>0</v>
      </c>
      <c r="D184" s="26">
        <v>0.22340000000000002</v>
      </c>
      <c r="E184" s="8">
        <f t="shared" si="1"/>
        <v>1120.23891</v>
      </c>
    </row>
    <row r="185" spans="1:5" ht="13.4" customHeight="1" x14ac:dyDescent="0.3">
      <c r="A185" s="7" t="s">
        <v>383</v>
      </c>
      <c r="B185" s="26">
        <v>1120.0155099999999</v>
      </c>
      <c r="C185" s="26">
        <v>0</v>
      </c>
      <c r="D185" s="26">
        <v>0.59010000000000007</v>
      </c>
      <c r="E185" s="8">
        <f t="shared" si="1"/>
        <v>888.34887000000003</v>
      </c>
    </row>
    <row r="186" spans="1:5" ht="13.4" customHeight="1" x14ac:dyDescent="0.3">
      <c r="A186" s="7" t="s">
        <v>384</v>
      </c>
      <c r="B186" s="26">
        <v>887.75877000000003</v>
      </c>
      <c r="C186" s="26">
        <v>0</v>
      </c>
      <c r="D186" s="26">
        <v>0.88363000000000003</v>
      </c>
      <c r="E186" s="8">
        <f t="shared" si="1"/>
        <v>1166.49361</v>
      </c>
    </row>
    <row r="187" spans="1:5" ht="13.4" customHeight="1" x14ac:dyDescent="0.3">
      <c r="A187" s="7" t="s">
        <v>385</v>
      </c>
      <c r="B187" s="26">
        <v>1165.60998</v>
      </c>
      <c r="C187" s="26">
        <v>0</v>
      </c>
      <c r="D187" s="26">
        <v>0.44340000000000007</v>
      </c>
      <c r="E187" s="8">
        <f t="shared" si="1"/>
        <v>1098.0808300000003</v>
      </c>
    </row>
    <row r="188" spans="1:5" ht="13.4" customHeight="1" x14ac:dyDescent="0.3">
      <c r="A188" s="7" t="s">
        <v>386</v>
      </c>
      <c r="B188" s="26">
        <v>1097.6374300000002</v>
      </c>
      <c r="C188" s="26">
        <v>0</v>
      </c>
      <c r="D188" s="26">
        <v>0.52839999999999965</v>
      </c>
      <c r="E188" s="8">
        <f t="shared" si="1"/>
        <v>1107.7566499999998</v>
      </c>
    </row>
    <row r="189" spans="1:5" ht="13.4" customHeight="1" x14ac:dyDescent="0.3">
      <c r="A189" s="7" t="s">
        <v>387</v>
      </c>
      <c r="B189" s="26">
        <v>1107.2282499999999</v>
      </c>
      <c r="C189" s="26">
        <v>0</v>
      </c>
      <c r="D189" s="26">
        <v>1.2404000000000006</v>
      </c>
      <c r="E189" s="8">
        <f t="shared" si="1"/>
        <v>1076.4922199999996</v>
      </c>
    </row>
    <row r="190" spans="1:5" ht="13.4" customHeight="1" x14ac:dyDescent="0.3">
      <c r="A190" s="7" t="s">
        <v>388</v>
      </c>
      <c r="B190" s="26">
        <v>1075.2518199999997</v>
      </c>
      <c r="C190" s="26">
        <v>0</v>
      </c>
      <c r="D190" s="26">
        <v>0.53660000000000041</v>
      </c>
      <c r="E190" s="8">
        <f t="shared" si="1"/>
        <v>1109.8875399999999</v>
      </c>
    </row>
    <row r="191" spans="1:5" ht="13.4" customHeight="1" x14ac:dyDescent="0.3">
      <c r="A191" s="7" t="s">
        <v>389</v>
      </c>
      <c r="B191" s="26">
        <v>1109.35094</v>
      </c>
      <c r="C191" s="26">
        <v>0</v>
      </c>
      <c r="D191" s="26">
        <v>2.149</v>
      </c>
      <c r="E191" s="8">
        <f t="shared" si="1"/>
        <v>1111.6108299999996</v>
      </c>
    </row>
    <row r="192" spans="1:5" ht="13.4" customHeight="1" x14ac:dyDescent="0.3">
      <c r="A192" s="7" t="s">
        <v>390</v>
      </c>
      <c r="B192" s="26">
        <v>1109.4618299999997</v>
      </c>
      <c r="C192" s="26">
        <v>0</v>
      </c>
      <c r="D192" s="26">
        <v>0.9992999999999993</v>
      </c>
      <c r="E192" s="8">
        <f t="shared" si="1"/>
        <v>1074.2175299999999</v>
      </c>
    </row>
    <row r="193" spans="1:5" ht="13.4" customHeight="1" x14ac:dyDescent="0.3">
      <c r="A193" s="7" t="s">
        <v>391</v>
      </c>
      <c r="B193" s="26">
        <v>1073.2182299999999</v>
      </c>
      <c r="C193" s="26">
        <v>0</v>
      </c>
      <c r="D193" s="26">
        <v>3.4658999999999995</v>
      </c>
      <c r="E193" s="8">
        <f t="shared" ref="E193:E214" si="2">B194+C193+D193</f>
        <v>1111.5991299999998</v>
      </c>
    </row>
    <row r="194" spans="1:5" ht="13.4" customHeight="1" x14ac:dyDescent="0.3">
      <c r="A194" s="7" t="s">
        <v>392</v>
      </c>
      <c r="B194" s="26">
        <v>1108.1332299999999</v>
      </c>
      <c r="C194" s="26">
        <v>0</v>
      </c>
      <c r="D194" s="26">
        <v>3.8519999999999999</v>
      </c>
      <c r="E194" s="8">
        <f t="shared" si="2"/>
        <v>1220.81107</v>
      </c>
    </row>
    <row r="195" spans="1:5" ht="13.4" customHeight="1" x14ac:dyDescent="0.3">
      <c r="A195" s="7" t="s">
        <v>393</v>
      </c>
      <c r="B195" s="26">
        <v>1216.9590699999999</v>
      </c>
      <c r="C195" s="26">
        <v>0</v>
      </c>
      <c r="D195" s="26">
        <v>3.2080699999999998</v>
      </c>
      <c r="E195" s="8">
        <f t="shared" si="2"/>
        <v>1080.0397699999999</v>
      </c>
    </row>
    <row r="196" spans="1:5" ht="13.4" customHeight="1" x14ac:dyDescent="0.3">
      <c r="A196" s="7" t="s">
        <v>394</v>
      </c>
      <c r="B196" s="26">
        <v>1076.8317</v>
      </c>
      <c r="C196" s="26">
        <v>0</v>
      </c>
      <c r="D196" s="26">
        <v>0.94350000000000001</v>
      </c>
      <c r="E196" s="8">
        <f t="shared" si="2"/>
        <v>1245.8521800000001</v>
      </c>
    </row>
    <row r="197" spans="1:5" ht="13.4" customHeight="1" x14ac:dyDescent="0.3">
      <c r="A197" s="7" t="s">
        <v>395</v>
      </c>
      <c r="B197" s="26">
        <v>1244.90868</v>
      </c>
      <c r="C197" s="26">
        <v>0</v>
      </c>
      <c r="D197" s="26">
        <v>1.8654999999999999</v>
      </c>
      <c r="E197" s="8">
        <f t="shared" si="2"/>
        <v>1085.9795100000001</v>
      </c>
    </row>
    <row r="198" spans="1:5" ht="13.4" customHeight="1" x14ac:dyDescent="0.3">
      <c r="A198" s="7" t="s">
        <v>396</v>
      </c>
      <c r="B198" s="26">
        <v>1084.11401</v>
      </c>
      <c r="C198" s="26">
        <v>0</v>
      </c>
      <c r="D198" s="26">
        <v>3.5886000000000005</v>
      </c>
      <c r="E198" s="8">
        <f t="shared" si="2"/>
        <v>1099.7301400000001</v>
      </c>
    </row>
    <row r="199" spans="1:5" ht="13.4" customHeight="1" x14ac:dyDescent="0.3">
      <c r="A199" s="7" t="s">
        <v>397</v>
      </c>
      <c r="B199" s="26">
        <v>1096.1415400000001</v>
      </c>
      <c r="C199" s="26">
        <v>0</v>
      </c>
      <c r="D199" s="26">
        <v>2.3725000000000001</v>
      </c>
      <c r="E199" s="8">
        <f t="shared" si="2"/>
        <v>1058.2405999999999</v>
      </c>
    </row>
    <row r="200" spans="1:5" ht="13.4" customHeight="1" x14ac:dyDescent="0.3">
      <c r="A200" s="7" t="s">
        <v>398</v>
      </c>
      <c r="B200" s="26">
        <v>1055.8680999999999</v>
      </c>
      <c r="C200" s="26">
        <v>0</v>
      </c>
      <c r="D200" s="26">
        <v>2.4091000000000005</v>
      </c>
      <c r="E200" s="8">
        <f t="shared" si="2"/>
        <v>1036.6623800000002</v>
      </c>
    </row>
    <row r="201" spans="1:5" ht="13.4" customHeight="1" x14ac:dyDescent="0.3">
      <c r="A201" s="7" t="s">
        <v>399</v>
      </c>
      <c r="B201" s="26">
        <v>1034.2532800000001</v>
      </c>
      <c r="C201" s="26">
        <v>0</v>
      </c>
      <c r="D201" s="26">
        <v>3.4045000000000001</v>
      </c>
      <c r="E201" s="8">
        <f t="shared" si="2"/>
        <v>1032.3329600000002</v>
      </c>
    </row>
    <row r="202" spans="1:5" ht="13.4" customHeight="1" x14ac:dyDescent="0.3">
      <c r="A202" s="7" t="s">
        <v>400</v>
      </c>
      <c r="B202" s="26">
        <v>1028.9284600000001</v>
      </c>
      <c r="C202" s="26">
        <v>0</v>
      </c>
      <c r="D202" s="26">
        <v>1.7483199999999997</v>
      </c>
      <c r="E202" s="8">
        <f t="shared" si="2"/>
        <v>1076.72686</v>
      </c>
    </row>
    <row r="203" spans="1:5" ht="13.4" customHeight="1" x14ac:dyDescent="0.3">
      <c r="A203" s="7" t="s">
        <v>401</v>
      </c>
      <c r="B203" s="26">
        <v>1074.9785400000001</v>
      </c>
      <c r="C203" s="26">
        <v>0</v>
      </c>
      <c r="D203" s="26">
        <v>1.7157000000000007</v>
      </c>
      <c r="E203" s="8">
        <f t="shared" si="2"/>
        <v>1084.9105799999998</v>
      </c>
    </row>
    <row r="204" spans="1:5" ht="13.4" customHeight="1" x14ac:dyDescent="0.3">
      <c r="A204" s="7" t="s">
        <v>402</v>
      </c>
      <c r="B204" s="26">
        <v>1083.1948799999998</v>
      </c>
      <c r="C204" s="26">
        <v>0</v>
      </c>
      <c r="D204" s="26">
        <v>3.2914999999999965</v>
      </c>
      <c r="E204" s="8">
        <f t="shared" si="2"/>
        <v>735.3075</v>
      </c>
    </row>
    <row r="205" spans="1:5" ht="13.4" customHeight="1" x14ac:dyDescent="0.3">
      <c r="A205" s="7" t="s">
        <v>403</v>
      </c>
      <c r="B205" s="26">
        <v>732.01599999999996</v>
      </c>
      <c r="C205" s="26">
        <v>0</v>
      </c>
      <c r="D205" s="26">
        <v>2.7409000000000017</v>
      </c>
      <c r="E205" s="8">
        <f t="shared" si="2"/>
        <v>1094.9539799999998</v>
      </c>
    </row>
    <row r="206" spans="1:5" ht="13.4" customHeight="1" x14ac:dyDescent="0.3">
      <c r="A206" s="7" t="s">
        <v>404</v>
      </c>
      <c r="B206" s="26">
        <v>1092.2130799999998</v>
      </c>
      <c r="C206" s="26">
        <v>0</v>
      </c>
      <c r="D206" s="26">
        <v>1.9869000000000014</v>
      </c>
      <c r="E206" s="8">
        <f t="shared" si="2"/>
        <v>1157.1555700000006</v>
      </c>
    </row>
    <row r="207" spans="1:5" ht="13.4" customHeight="1" x14ac:dyDescent="0.3">
      <c r="A207" s="7" t="s">
        <v>405</v>
      </c>
      <c r="B207" s="26">
        <v>1155.1686700000005</v>
      </c>
      <c r="C207" s="26">
        <v>0</v>
      </c>
      <c r="D207" s="26">
        <v>4.2852000000000006</v>
      </c>
      <c r="E207" s="8">
        <f t="shared" si="2"/>
        <v>1153.8659</v>
      </c>
    </row>
    <row r="208" spans="1:5" ht="13.4" customHeight="1" x14ac:dyDescent="0.3">
      <c r="A208" s="7" t="s">
        <v>406</v>
      </c>
      <c r="B208" s="26">
        <v>1149.5807</v>
      </c>
      <c r="C208" s="26">
        <v>0</v>
      </c>
      <c r="D208" s="26">
        <v>2.2700999999999998</v>
      </c>
      <c r="E208" s="8">
        <f t="shared" si="2"/>
        <v>1217.1167400000002</v>
      </c>
    </row>
    <row r="209" spans="1:5" ht="13.4" customHeight="1" x14ac:dyDescent="0.3">
      <c r="A209" s="7" t="s">
        <v>407</v>
      </c>
      <c r="B209" s="26">
        <v>1214.8466400000002</v>
      </c>
      <c r="C209" s="26">
        <v>0</v>
      </c>
      <c r="D209" s="26">
        <v>1.218</v>
      </c>
      <c r="E209" s="8">
        <f t="shared" si="2"/>
        <v>741.91956000000005</v>
      </c>
    </row>
    <row r="210" spans="1:5" ht="13.4" customHeight="1" x14ac:dyDescent="0.3">
      <c r="A210" s="7" t="s">
        <v>408</v>
      </c>
      <c r="B210" s="26">
        <v>740.70156000000009</v>
      </c>
      <c r="C210" s="26">
        <v>0</v>
      </c>
      <c r="D210" s="26">
        <v>1.2100000000000004</v>
      </c>
      <c r="E210" s="8">
        <f t="shared" si="2"/>
        <v>1060.4926500000001</v>
      </c>
    </row>
    <row r="211" spans="1:5" ht="13.4" customHeight="1" x14ac:dyDescent="0.3">
      <c r="A211" s="7" t="s">
        <v>409</v>
      </c>
      <c r="B211" s="26">
        <v>1059.2826500000001</v>
      </c>
      <c r="C211" s="26">
        <v>0</v>
      </c>
      <c r="D211" s="26">
        <v>1.4546999999999999</v>
      </c>
      <c r="E211" s="8">
        <f t="shared" si="2"/>
        <v>1026.8203700000001</v>
      </c>
    </row>
    <row r="212" spans="1:5" ht="13.4" customHeight="1" x14ac:dyDescent="0.3">
      <c r="A212" s="7" t="s">
        <v>410</v>
      </c>
      <c r="B212" s="26">
        <v>1025.3656700000001</v>
      </c>
      <c r="C212" s="26">
        <v>0</v>
      </c>
      <c r="D212" s="26">
        <v>2.293499999999999</v>
      </c>
      <c r="E212" s="8">
        <f t="shared" si="2"/>
        <v>1023.4560099999998</v>
      </c>
    </row>
    <row r="213" spans="1:5" ht="13.4" customHeight="1" x14ac:dyDescent="0.3">
      <c r="A213" s="7" t="s">
        <v>411</v>
      </c>
      <c r="B213" s="26">
        <v>1021.1625099999998</v>
      </c>
      <c r="C213" s="26">
        <v>0</v>
      </c>
      <c r="D213" s="26">
        <v>30.264000000000003</v>
      </c>
      <c r="E213" s="8">
        <f t="shared" si="2"/>
        <v>1071.2608899999998</v>
      </c>
    </row>
    <row r="214" spans="1:5" ht="13.4" customHeight="1" x14ac:dyDescent="0.3">
      <c r="A214" s="7" t="s">
        <v>412</v>
      </c>
      <c r="B214" s="26">
        <v>1040.9968899999999</v>
      </c>
      <c r="C214" s="26">
        <v>0</v>
      </c>
      <c r="D214" s="26">
        <v>1.1695</v>
      </c>
      <c r="E214" s="8">
        <f t="shared" si="2"/>
        <v>1018.4074299999997</v>
      </c>
    </row>
    <row r="215" spans="1:5" ht="13.4" customHeight="1" x14ac:dyDescent="0.3">
      <c r="A215" s="7" t="s">
        <v>413</v>
      </c>
      <c r="B215" s="26">
        <v>1017.2379299999998</v>
      </c>
      <c r="C215" s="26">
        <v>0</v>
      </c>
      <c r="D215" s="26">
        <v>1.7476999999999971</v>
      </c>
      <c r="E215" s="8">
        <f>B216+C215+D215</f>
        <v>1044.71612</v>
      </c>
    </row>
    <row r="216" spans="1:5" ht="13.4" customHeight="1" x14ac:dyDescent="0.3">
      <c r="A216" s="7" t="s">
        <v>414</v>
      </c>
      <c r="B216" s="26">
        <v>1042.9684200000002</v>
      </c>
      <c r="C216" s="26">
        <v>0</v>
      </c>
      <c r="D216" s="26">
        <v>25.794100000000007</v>
      </c>
      <c r="E216" s="8">
        <f>B217+C216+D216</f>
        <v>544.55369000000007</v>
      </c>
    </row>
    <row r="217" spans="1:5" ht="13.4" customHeight="1" x14ac:dyDescent="0.3">
      <c r="A217" s="7" t="s">
        <v>415</v>
      </c>
      <c r="B217" s="26">
        <v>518.75959000000012</v>
      </c>
      <c r="C217" s="26">
        <v>0</v>
      </c>
      <c r="D217" s="26">
        <v>1.40005</v>
      </c>
      <c r="E217" s="8">
        <f>B218+C217+D217</f>
        <v>831.20810999999992</v>
      </c>
    </row>
    <row r="218" spans="1:5" ht="13.4" customHeight="1" x14ac:dyDescent="0.3">
      <c r="A218" s="7" t="s">
        <v>416</v>
      </c>
      <c r="B218" s="26">
        <v>829.80805999999995</v>
      </c>
      <c r="C218" s="26">
        <v>0</v>
      </c>
      <c r="D218" s="26">
        <v>1.681</v>
      </c>
      <c r="E218" s="8">
        <f>B219+C218+D218</f>
        <v>942.73071000000016</v>
      </c>
    </row>
    <row r="219" spans="1:5" ht="13.4" customHeight="1" x14ac:dyDescent="0.3">
      <c r="A219" s="7" t="s">
        <v>417</v>
      </c>
      <c r="B219" s="26">
        <v>941.04971000000012</v>
      </c>
      <c r="C219" s="26">
        <v>0</v>
      </c>
      <c r="D219" s="26">
        <v>1.4955000000000001</v>
      </c>
      <c r="E219" s="8"/>
    </row>
    <row r="220" spans="1:5" ht="13.4" customHeight="1" x14ac:dyDescent="0.3">
      <c r="A220" s="99"/>
    </row>
    <row r="221" spans="1:5" ht="13.4" customHeight="1" x14ac:dyDescent="0.3">
      <c r="A221" s="99"/>
    </row>
    <row r="222" spans="1:5" ht="13.4" customHeight="1" x14ac:dyDescent="0.3">
      <c r="A222" s="100"/>
    </row>
    <row r="223" spans="1:5" ht="13.4" customHeight="1" x14ac:dyDescent="0.3">
      <c r="A223" s="99"/>
    </row>
    <row r="224" spans="1:5" ht="13.4" customHeight="1" x14ac:dyDescent="0.3">
      <c r="A224" s="99"/>
    </row>
    <row r="225" spans="1:1" ht="13.4" customHeight="1" x14ac:dyDescent="0.3">
      <c r="A225" s="99"/>
    </row>
    <row r="226" spans="1:1" ht="13.4" customHeight="1" x14ac:dyDescent="0.3">
      <c r="A226" s="99"/>
    </row>
    <row r="227" spans="1:1" ht="13.4" customHeight="1" x14ac:dyDescent="0.3">
      <c r="A227" s="99"/>
    </row>
    <row r="228" spans="1:1" ht="13.4" customHeight="1" x14ac:dyDescent="0.3">
      <c r="A228" s="99"/>
    </row>
    <row r="229" spans="1:1" ht="13.4" customHeight="1" x14ac:dyDescent="0.3">
      <c r="A229" s="99"/>
    </row>
    <row r="230" spans="1:1" ht="13.4" customHeight="1" x14ac:dyDescent="0.3">
      <c r="A230" s="99"/>
    </row>
    <row r="231" spans="1:1" ht="13.4" customHeight="1" x14ac:dyDescent="0.3">
      <c r="A231" s="99"/>
    </row>
    <row r="232" spans="1:1" ht="13.4" customHeight="1" x14ac:dyDescent="0.3">
      <c r="A232" s="99"/>
    </row>
    <row r="233" spans="1:1" ht="13.4" customHeight="1" x14ac:dyDescent="0.3">
      <c r="A233" s="99"/>
    </row>
  </sheetData>
  <mergeCells count="1">
    <mergeCell ref="B2:D2"/>
  </mergeCells>
  <pageMargins left="0.7" right="0.7" top="0.75" bottom="0.75" header="0.3" footer="0.3"/>
  <headerFooter>
    <oddFooter>&amp;L_x000D_&amp;1#&amp;"Calibri"&amp;10&amp;K000000 Interné</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C0721-3C4F-4B78-A6BB-178FDCCB37A8}">
  <sheetPr codeName="Hárok14"/>
  <dimension ref="A1:F219"/>
  <sheetViews>
    <sheetView showGridLines="0" zoomScaleNormal="100" workbookViewId="0">
      <pane xSplit="1" ySplit="3" topLeftCell="B19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19921875" style="2" customWidth="1"/>
    <col min="2" max="2" width="15.69921875" style="2" customWidth="1"/>
    <col min="3" max="3" width="14.296875" style="2" customWidth="1"/>
    <col min="4" max="4" width="14.19921875" style="2" customWidth="1"/>
    <col min="5" max="16384" width="11.19921875" style="2"/>
  </cols>
  <sheetData>
    <row r="1" spans="1:6" ht="17.25" customHeight="1" x14ac:dyDescent="0.35">
      <c r="A1" s="63" t="s">
        <v>443</v>
      </c>
      <c r="B1" s="63"/>
      <c r="C1" s="63"/>
      <c r="D1" s="63"/>
      <c r="E1" s="63"/>
    </row>
    <row r="2" spans="1:6" ht="13.4" customHeight="1" x14ac:dyDescent="0.3">
      <c r="A2" s="66"/>
      <c r="B2" s="69" t="s">
        <v>430</v>
      </c>
      <c r="C2" s="69"/>
      <c r="D2" s="69"/>
      <c r="E2" s="66"/>
    </row>
    <row r="3" spans="1:6" ht="26.65" customHeight="1" x14ac:dyDescent="0.3">
      <c r="A3" s="71"/>
      <c r="B3" s="72" t="s">
        <v>435</v>
      </c>
      <c r="C3" s="72" t="s">
        <v>436</v>
      </c>
      <c r="D3" s="72" t="s">
        <v>422</v>
      </c>
      <c r="E3" s="72" t="s">
        <v>437</v>
      </c>
    </row>
    <row r="4" spans="1:6" ht="13.4" customHeight="1" x14ac:dyDescent="0.3">
      <c r="A4" s="7" t="s">
        <v>202</v>
      </c>
      <c r="B4" s="8"/>
      <c r="C4" s="8"/>
      <c r="D4" s="8"/>
      <c r="F4" s="98"/>
    </row>
    <row r="5" spans="1:6" ht="13.4" customHeight="1" x14ac:dyDescent="0.3">
      <c r="A5" s="7" t="s">
        <v>203</v>
      </c>
      <c r="B5" s="8"/>
      <c r="C5" s="8"/>
      <c r="D5" s="8"/>
      <c r="F5" s="98"/>
    </row>
    <row r="6" spans="1:6" ht="13.4" customHeight="1" x14ac:dyDescent="0.3">
      <c r="A6" s="7" t="s">
        <v>204</v>
      </c>
      <c r="B6" s="8"/>
      <c r="C6" s="8"/>
      <c r="D6" s="8"/>
      <c r="F6" s="98"/>
    </row>
    <row r="7" spans="1:6" ht="13.4" customHeight="1" x14ac:dyDescent="0.3">
      <c r="A7" s="7" t="s">
        <v>205</v>
      </c>
      <c r="B7" s="8"/>
      <c r="C7" s="8"/>
      <c r="D7" s="8"/>
      <c r="F7" s="98"/>
    </row>
    <row r="8" spans="1:6" ht="13.4" customHeight="1" x14ac:dyDescent="0.3">
      <c r="A8" s="7" t="s">
        <v>206</v>
      </c>
      <c r="B8" s="8"/>
      <c r="C8" s="8"/>
      <c r="D8" s="8"/>
      <c r="F8" s="98"/>
    </row>
    <row r="9" spans="1:6" ht="13.4" customHeight="1" x14ac:dyDescent="0.3">
      <c r="A9" s="7" t="s">
        <v>207</v>
      </c>
      <c r="B9" s="8"/>
      <c r="C9" s="8"/>
      <c r="D9" s="8"/>
      <c r="F9" s="98"/>
    </row>
    <row r="10" spans="1:6" ht="13.4" customHeight="1" x14ac:dyDescent="0.3">
      <c r="A10" s="7" t="s">
        <v>208</v>
      </c>
      <c r="B10" s="8"/>
      <c r="C10" s="8"/>
      <c r="D10" s="8"/>
      <c r="F10" s="98"/>
    </row>
    <row r="11" spans="1:6" ht="13.4" customHeight="1" x14ac:dyDescent="0.3">
      <c r="A11" s="7" t="s">
        <v>209</v>
      </c>
      <c r="B11" s="8">
        <v>698.29519352054695</v>
      </c>
      <c r="C11" s="8">
        <v>0</v>
      </c>
      <c r="D11" s="8">
        <v>0</v>
      </c>
      <c r="E11" s="8">
        <f t="shared" ref="E11:E51" si="0">B12+C11</f>
        <v>660.35474341100712</v>
      </c>
      <c r="F11" s="8"/>
    </row>
    <row r="12" spans="1:6" ht="13.4" customHeight="1" x14ac:dyDescent="0.3">
      <c r="A12" s="7" t="s">
        <v>210</v>
      </c>
      <c r="B12" s="8">
        <v>660.35474341100712</v>
      </c>
      <c r="C12" s="8">
        <v>0</v>
      </c>
      <c r="D12" s="8">
        <v>0</v>
      </c>
      <c r="E12" s="8">
        <f t="shared" si="0"/>
        <v>837.80973245701387</v>
      </c>
      <c r="F12" s="8"/>
    </row>
    <row r="13" spans="1:6" ht="13.4" customHeight="1" x14ac:dyDescent="0.3">
      <c r="A13" s="7" t="s">
        <v>211</v>
      </c>
      <c r="B13" s="8">
        <v>837.80973245701387</v>
      </c>
      <c r="C13" s="8">
        <v>0</v>
      </c>
      <c r="D13" s="8">
        <v>0</v>
      </c>
      <c r="E13" s="8">
        <f t="shared" si="0"/>
        <v>1134.2469627564228</v>
      </c>
      <c r="F13" s="8"/>
    </row>
    <row r="14" spans="1:6" ht="13.4" customHeight="1" x14ac:dyDescent="0.3">
      <c r="A14" s="7" t="s">
        <v>212</v>
      </c>
      <c r="B14" s="8">
        <v>1134.2469627564228</v>
      </c>
      <c r="C14" s="8">
        <v>0</v>
      </c>
      <c r="D14" s="8">
        <v>0</v>
      </c>
      <c r="E14" s="8">
        <f t="shared" si="0"/>
        <v>1343.1129525601136</v>
      </c>
      <c r="F14" s="8"/>
    </row>
    <row r="15" spans="1:6" ht="13.4" customHeight="1" x14ac:dyDescent="0.3">
      <c r="A15" s="7" t="s">
        <v>213</v>
      </c>
      <c r="B15" s="8">
        <v>1343.1129525601136</v>
      </c>
      <c r="C15" s="8">
        <v>0</v>
      </c>
      <c r="D15" s="8">
        <v>0</v>
      </c>
      <c r="E15" s="8">
        <f t="shared" si="0"/>
        <v>1735.9756801433975</v>
      </c>
      <c r="F15" s="8"/>
    </row>
    <row r="16" spans="1:6" ht="13.4" customHeight="1" x14ac:dyDescent="0.3">
      <c r="A16" s="7" t="s">
        <v>214</v>
      </c>
      <c r="B16" s="8">
        <v>1735.9756801433975</v>
      </c>
      <c r="C16" s="8">
        <v>0</v>
      </c>
      <c r="D16" s="8">
        <v>0</v>
      </c>
      <c r="E16" s="8">
        <f t="shared" si="0"/>
        <v>1853.9842300000003</v>
      </c>
      <c r="F16" s="98"/>
    </row>
    <row r="17" spans="1:6" ht="13.4" customHeight="1" x14ac:dyDescent="0.3">
      <c r="A17" s="7" t="s">
        <v>215</v>
      </c>
      <c r="B17" s="8">
        <v>1853.9842300000003</v>
      </c>
      <c r="C17" s="8">
        <v>0</v>
      </c>
      <c r="D17" s="8">
        <v>0.23338</v>
      </c>
      <c r="E17" s="8">
        <f t="shared" si="0"/>
        <v>1593.4098100000001</v>
      </c>
      <c r="F17" s="98"/>
    </row>
    <row r="18" spans="1:6" ht="13.4" customHeight="1" x14ac:dyDescent="0.3">
      <c r="A18" s="7" t="s">
        <v>216</v>
      </c>
      <c r="B18" s="8">
        <v>1593.4098100000001</v>
      </c>
      <c r="C18" s="8">
        <v>0</v>
      </c>
      <c r="D18" s="8">
        <v>0.13275999999999999</v>
      </c>
      <c r="E18" s="8">
        <f t="shared" si="0"/>
        <v>1244.9594199999999</v>
      </c>
      <c r="F18" s="98"/>
    </row>
    <row r="19" spans="1:6" ht="13.4" customHeight="1" x14ac:dyDescent="0.3">
      <c r="A19" s="7" t="s">
        <v>217</v>
      </c>
      <c r="B19" s="8">
        <v>1244.9594199999999</v>
      </c>
      <c r="C19" s="8">
        <v>0</v>
      </c>
      <c r="D19" s="8">
        <v>0.57761000000000007</v>
      </c>
      <c r="E19" s="8">
        <f t="shared" si="0"/>
        <v>531.43484000000001</v>
      </c>
      <c r="F19" s="98"/>
    </row>
    <row r="20" spans="1:6" ht="13.4" customHeight="1" x14ac:dyDescent="0.3">
      <c r="A20" s="7" t="s">
        <v>218</v>
      </c>
      <c r="B20" s="8">
        <v>531.43484000000001</v>
      </c>
      <c r="C20" s="8">
        <v>0</v>
      </c>
      <c r="D20" s="8">
        <v>0.4724000000000001</v>
      </c>
      <c r="E20" s="8">
        <f t="shared" si="0"/>
        <v>480.43126000000001</v>
      </c>
      <c r="F20" s="98"/>
    </row>
    <row r="21" spans="1:6" ht="13.4" customHeight="1" x14ac:dyDescent="0.3">
      <c r="A21" s="7" t="s">
        <v>219</v>
      </c>
      <c r="B21" s="8">
        <v>480.43126000000001</v>
      </c>
      <c r="C21" s="8">
        <v>0</v>
      </c>
      <c r="D21" s="8">
        <v>0.13637999999999989</v>
      </c>
      <c r="E21" s="8">
        <f t="shared" si="0"/>
        <v>301.22685000000001</v>
      </c>
      <c r="F21" s="98"/>
    </row>
    <row r="22" spans="1:6" ht="13.4" customHeight="1" x14ac:dyDescent="0.3">
      <c r="A22" s="7" t="s">
        <v>220</v>
      </c>
      <c r="B22" s="8">
        <v>301.22685000000001</v>
      </c>
      <c r="C22" s="8">
        <v>0</v>
      </c>
      <c r="D22" s="8">
        <v>0.23249</v>
      </c>
      <c r="E22" s="8">
        <f t="shared" si="0"/>
        <v>312.46186999999998</v>
      </c>
      <c r="F22" s="98"/>
    </row>
    <row r="23" spans="1:6" ht="13.4" customHeight="1" x14ac:dyDescent="0.3">
      <c r="A23" s="7" t="s">
        <v>221</v>
      </c>
      <c r="B23" s="8">
        <v>312.46186999999998</v>
      </c>
      <c r="C23" s="8">
        <v>0</v>
      </c>
      <c r="D23" s="8">
        <v>5.7079999999999929E-2</v>
      </c>
      <c r="E23" s="8">
        <f t="shared" si="0"/>
        <v>359.86392999999998</v>
      </c>
      <c r="F23" s="98"/>
    </row>
    <row r="24" spans="1:6" ht="13.4" customHeight="1" x14ac:dyDescent="0.3">
      <c r="A24" s="7" t="s">
        <v>222</v>
      </c>
      <c r="B24" s="8">
        <v>359.86392999999998</v>
      </c>
      <c r="C24" s="8">
        <v>0</v>
      </c>
      <c r="D24" s="8">
        <v>0.90888000000000013</v>
      </c>
      <c r="E24" s="8">
        <f t="shared" si="0"/>
        <v>526.85645999999997</v>
      </c>
      <c r="F24" s="98"/>
    </row>
    <row r="25" spans="1:6" ht="13.4" customHeight="1" x14ac:dyDescent="0.3">
      <c r="A25" s="7" t="s">
        <v>223</v>
      </c>
      <c r="B25" s="8">
        <v>526.85645999999997</v>
      </c>
      <c r="C25" s="8">
        <v>0</v>
      </c>
      <c r="D25" s="8">
        <v>0.57047999999999999</v>
      </c>
      <c r="E25" s="8">
        <f t="shared" si="0"/>
        <v>970.76483000000007</v>
      </c>
      <c r="F25" s="98"/>
    </row>
    <row r="26" spans="1:6" ht="13.4" customHeight="1" x14ac:dyDescent="0.3">
      <c r="A26" s="7" t="s">
        <v>224</v>
      </c>
      <c r="B26" s="8">
        <v>970.76483000000007</v>
      </c>
      <c r="C26" s="8">
        <v>0</v>
      </c>
      <c r="D26" s="8">
        <v>0.47346000000000005</v>
      </c>
      <c r="E26" s="8">
        <f t="shared" si="0"/>
        <v>1243.4293698566041</v>
      </c>
      <c r="F26" s="98"/>
    </row>
    <row r="27" spans="1:6" ht="13.4" customHeight="1" x14ac:dyDescent="0.3">
      <c r="A27" s="7" t="s">
        <v>225</v>
      </c>
      <c r="B27" s="8">
        <f>1252.18724-8.75787014339585</f>
        <v>1243.4293698566041</v>
      </c>
      <c r="C27" s="8">
        <v>0</v>
      </c>
      <c r="D27" s="8">
        <v>0</v>
      </c>
      <c r="E27" s="8">
        <f t="shared" si="0"/>
        <v>1615.80852</v>
      </c>
      <c r="F27" s="98"/>
    </row>
    <row r="28" spans="1:6" ht="13.4" customHeight="1" x14ac:dyDescent="0.3">
      <c r="A28" s="7" t="s">
        <v>226</v>
      </c>
      <c r="B28" s="8">
        <v>1615.80852</v>
      </c>
      <c r="C28" s="8">
        <v>0</v>
      </c>
      <c r="D28" s="8">
        <v>6.6379999999999995E-2</v>
      </c>
      <c r="E28" s="8">
        <f t="shared" si="0"/>
        <v>3400.8131000000003</v>
      </c>
      <c r="F28" s="98"/>
    </row>
    <row r="29" spans="1:6" ht="13.4" customHeight="1" x14ac:dyDescent="0.3">
      <c r="A29" s="7" t="s">
        <v>227</v>
      </c>
      <c r="B29" s="8">
        <v>3400.8131000000003</v>
      </c>
      <c r="C29" s="8">
        <v>0</v>
      </c>
      <c r="D29" s="8">
        <v>0.58962000000000003</v>
      </c>
      <c r="E29" s="8">
        <f t="shared" si="0"/>
        <v>3137.5097400000004</v>
      </c>
      <c r="F29" s="98"/>
    </row>
    <row r="30" spans="1:6" ht="13.4" customHeight="1" x14ac:dyDescent="0.3">
      <c r="A30" s="7" t="s">
        <v>228</v>
      </c>
      <c r="B30" s="8">
        <v>3137.5097400000004</v>
      </c>
      <c r="C30" s="8">
        <v>0</v>
      </c>
      <c r="D30" s="8">
        <v>0.16833000000000001</v>
      </c>
      <c r="E30" s="8">
        <f t="shared" si="0"/>
        <v>2622.5205099999998</v>
      </c>
      <c r="F30" s="98"/>
    </row>
    <row r="31" spans="1:6" ht="13.4" customHeight="1" x14ac:dyDescent="0.3">
      <c r="A31" s="7" t="s">
        <v>229</v>
      </c>
      <c r="B31" s="8">
        <v>2622.5205099999998</v>
      </c>
      <c r="C31" s="8">
        <v>0</v>
      </c>
      <c r="D31" s="8">
        <v>8.9499999999999996E-2</v>
      </c>
      <c r="E31" s="8">
        <f t="shared" si="0"/>
        <v>1822.9963500000001</v>
      </c>
      <c r="F31" s="98"/>
    </row>
    <row r="32" spans="1:6" ht="13.4" customHeight="1" x14ac:dyDescent="0.3">
      <c r="A32" s="7" t="s">
        <v>230</v>
      </c>
      <c r="B32" s="8">
        <v>1822.9963500000001</v>
      </c>
      <c r="C32" s="8">
        <v>0</v>
      </c>
      <c r="D32" s="8">
        <v>0.32238</v>
      </c>
      <c r="E32" s="8">
        <f t="shared" si="0"/>
        <v>1058.24503</v>
      </c>
      <c r="F32" s="98"/>
    </row>
    <row r="33" spans="1:6" ht="13.4" customHeight="1" x14ac:dyDescent="0.3">
      <c r="A33" s="7" t="s">
        <v>231</v>
      </c>
      <c r="B33" s="8">
        <v>1058.24503</v>
      </c>
      <c r="C33" s="8">
        <v>0</v>
      </c>
      <c r="D33" s="8">
        <v>0.93216999999999994</v>
      </c>
      <c r="E33" s="8">
        <f t="shared" si="0"/>
        <v>634.95659000000001</v>
      </c>
      <c r="F33" s="98"/>
    </row>
    <row r="34" spans="1:6" ht="13.4" customHeight="1" x14ac:dyDescent="0.3">
      <c r="A34" s="7" t="s">
        <v>232</v>
      </c>
      <c r="B34" s="8">
        <v>634.95659000000001</v>
      </c>
      <c r="C34" s="8">
        <v>0</v>
      </c>
      <c r="D34" s="8">
        <v>1.4286800000000002</v>
      </c>
      <c r="E34" s="8">
        <f t="shared" si="0"/>
        <v>970.19083999999998</v>
      </c>
      <c r="F34" s="98"/>
    </row>
    <row r="35" spans="1:6" ht="13.4" customHeight="1" x14ac:dyDescent="0.3">
      <c r="A35" s="7" t="s">
        <v>233</v>
      </c>
      <c r="B35" s="8">
        <v>970.19083999999998</v>
      </c>
      <c r="C35" s="8">
        <v>0</v>
      </c>
      <c r="D35" s="8">
        <v>6.7000000000000004E-2</v>
      </c>
      <c r="E35" s="8">
        <f t="shared" si="0"/>
        <v>931.11052000000007</v>
      </c>
      <c r="F35" s="98"/>
    </row>
    <row r="36" spans="1:6" ht="13.4" customHeight="1" x14ac:dyDescent="0.3">
      <c r="A36" s="7" t="s">
        <v>234</v>
      </c>
      <c r="B36" s="8">
        <v>931.11052000000007</v>
      </c>
      <c r="C36" s="8">
        <v>0</v>
      </c>
      <c r="D36" s="8">
        <v>0.19647999999999999</v>
      </c>
      <c r="E36" s="8">
        <f t="shared" si="0"/>
        <v>1064.20921</v>
      </c>
      <c r="F36" s="98"/>
    </row>
    <row r="37" spans="1:6" ht="13.4" customHeight="1" x14ac:dyDescent="0.3">
      <c r="A37" s="7" t="s">
        <v>235</v>
      </c>
      <c r="B37" s="8">
        <v>1064.20921</v>
      </c>
      <c r="C37" s="8">
        <v>0</v>
      </c>
      <c r="D37" s="8">
        <v>0.13275999999999999</v>
      </c>
      <c r="E37" s="8">
        <f t="shared" si="0"/>
        <v>2065.16563</v>
      </c>
      <c r="F37" s="98"/>
    </row>
    <row r="38" spans="1:6" ht="13.4" customHeight="1" x14ac:dyDescent="0.3">
      <c r="A38" s="7" t="s">
        <v>236</v>
      </c>
      <c r="B38" s="8">
        <v>2065.16563</v>
      </c>
      <c r="C38" s="8">
        <v>0</v>
      </c>
      <c r="D38" s="8">
        <v>0</v>
      </c>
      <c r="E38" s="8">
        <f t="shared" si="0"/>
        <v>1944.038709999995</v>
      </c>
      <c r="F38" s="98"/>
    </row>
    <row r="39" spans="1:6" ht="13.4" customHeight="1" x14ac:dyDescent="0.3">
      <c r="A39" s="7" t="s">
        <v>237</v>
      </c>
      <c r="B39" s="8">
        <f>1948.42273-4.38402000000497</f>
        <v>1944.038709999995</v>
      </c>
      <c r="C39" s="8">
        <v>0</v>
      </c>
      <c r="D39" s="8">
        <v>0.49154000000000003</v>
      </c>
      <c r="E39" s="8">
        <f t="shared" si="0"/>
        <v>3856.7098300000002</v>
      </c>
      <c r="F39" s="98"/>
    </row>
    <row r="40" spans="1:6" ht="13.4" customHeight="1" x14ac:dyDescent="0.3">
      <c r="A40" s="7" t="s">
        <v>238</v>
      </c>
      <c r="B40" s="8">
        <v>3856.7098300000002</v>
      </c>
      <c r="C40" s="8">
        <v>0</v>
      </c>
      <c r="D40" s="8">
        <v>8.276E-2</v>
      </c>
      <c r="E40" s="8">
        <f t="shared" si="0"/>
        <v>3011.9372699999999</v>
      </c>
      <c r="F40" s="98"/>
    </row>
    <row r="41" spans="1:6" ht="13.4" customHeight="1" x14ac:dyDescent="0.3">
      <c r="A41" s="7" t="s">
        <v>239</v>
      </c>
      <c r="B41" s="8">
        <v>3011.9372699999999</v>
      </c>
      <c r="C41" s="8">
        <v>0</v>
      </c>
      <c r="D41" s="8">
        <v>0.33579999999999999</v>
      </c>
      <c r="E41" s="8">
        <f t="shared" si="0"/>
        <v>3291.0817700000002</v>
      </c>
      <c r="F41" s="98"/>
    </row>
    <row r="42" spans="1:6" ht="13.4" customHeight="1" x14ac:dyDescent="0.3">
      <c r="A42" s="7" t="s">
        <v>240</v>
      </c>
      <c r="B42" s="8">
        <v>3291.0817700000002</v>
      </c>
      <c r="C42" s="8">
        <v>0</v>
      </c>
      <c r="D42" s="8">
        <v>0.22538</v>
      </c>
      <c r="E42" s="8">
        <f t="shared" si="0"/>
        <v>2416.78703</v>
      </c>
      <c r="F42" s="98"/>
    </row>
    <row r="43" spans="1:6" ht="13.4" customHeight="1" x14ac:dyDescent="0.3">
      <c r="A43" s="7" t="s">
        <v>241</v>
      </c>
      <c r="B43" s="8">
        <v>2416.78703</v>
      </c>
      <c r="C43" s="8">
        <v>0</v>
      </c>
      <c r="D43" s="8">
        <v>6.32836</v>
      </c>
      <c r="E43" s="8">
        <f t="shared" si="0"/>
        <v>1462.91886</v>
      </c>
      <c r="F43" s="98"/>
    </row>
    <row r="44" spans="1:6" ht="13.4" customHeight="1" x14ac:dyDescent="0.3">
      <c r="A44" s="7" t="s">
        <v>242</v>
      </c>
      <c r="B44" s="8">
        <v>1462.91886</v>
      </c>
      <c r="C44" s="8">
        <v>0</v>
      </c>
      <c r="D44" s="8">
        <v>1.27948</v>
      </c>
      <c r="E44" s="8">
        <f t="shared" si="0"/>
        <v>1241.73993</v>
      </c>
      <c r="F44" s="98"/>
    </row>
    <row r="45" spans="1:6" ht="13.4" customHeight="1" x14ac:dyDescent="0.3">
      <c r="A45" s="7" t="s">
        <v>243</v>
      </c>
      <c r="B45" s="8">
        <v>1241.73993</v>
      </c>
      <c r="C45" s="8">
        <v>0</v>
      </c>
      <c r="D45" s="8">
        <v>0.67359999999999998</v>
      </c>
      <c r="E45" s="8">
        <f t="shared" si="0"/>
        <v>910.50338999999997</v>
      </c>
      <c r="F45" s="98"/>
    </row>
    <row r="46" spans="1:6" ht="13.4" customHeight="1" x14ac:dyDescent="0.3">
      <c r="A46" s="7" t="s">
        <v>244</v>
      </c>
      <c r="B46" s="8">
        <v>910.50338999999997</v>
      </c>
      <c r="C46" s="8">
        <v>0</v>
      </c>
      <c r="D46" s="8">
        <v>0.52137999999999995</v>
      </c>
      <c r="E46" s="8">
        <f t="shared" si="0"/>
        <v>649.30070000000001</v>
      </c>
      <c r="F46" s="98"/>
    </row>
    <row r="47" spans="1:6" ht="13.4" customHeight="1" x14ac:dyDescent="0.3">
      <c r="A47" s="7" t="s">
        <v>245</v>
      </c>
      <c r="B47" s="8">
        <v>649.30070000000001</v>
      </c>
      <c r="C47" s="8">
        <v>0</v>
      </c>
      <c r="D47" s="8">
        <v>0.2283</v>
      </c>
      <c r="E47" s="8">
        <f t="shared" si="0"/>
        <v>610.93815000000006</v>
      </c>
      <c r="F47" s="98"/>
    </row>
    <row r="48" spans="1:6" ht="13.4" customHeight="1" x14ac:dyDescent="0.3">
      <c r="A48" s="7" t="s">
        <v>246</v>
      </c>
      <c r="B48" s="8">
        <v>610.93815000000006</v>
      </c>
      <c r="C48" s="8">
        <v>0</v>
      </c>
      <c r="D48" s="8">
        <v>0.3422</v>
      </c>
      <c r="E48" s="8">
        <f t="shared" si="0"/>
        <v>1038.42049</v>
      </c>
      <c r="F48" s="98"/>
    </row>
    <row r="49" spans="1:6" ht="13.4" customHeight="1" x14ac:dyDescent="0.3">
      <c r="A49" s="7" t="s">
        <v>247</v>
      </c>
      <c r="B49" s="8">
        <v>1038.42049</v>
      </c>
      <c r="C49" s="8">
        <v>0</v>
      </c>
      <c r="D49" s="8">
        <v>0.40916000000000002</v>
      </c>
      <c r="E49" s="8">
        <f t="shared" si="0"/>
        <v>1584.31781</v>
      </c>
      <c r="F49" s="98"/>
    </row>
    <row r="50" spans="1:6" ht="13.4" customHeight="1" x14ac:dyDescent="0.3">
      <c r="A50" s="7" t="s">
        <v>248</v>
      </c>
      <c r="B50" s="8">
        <v>1584.31781</v>
      </c>
      <c r="C50" s="8">
        <v>0</v>
      </c>
      <c r="D50" s="8">
        <v>0</v>
      </c>
      <c r="E50" s="8">
        <f t="shared" si="0"/>
        <v>2363.4095200000002</v>
      </c>
      <c r="F50" s="98"/>
    </row>
    <row r="51" spans="1:6" ht="13.4" customHeight="1" x14ac:dyDescent="0.3">
      <c r="A51" s="7" t="s">
        <v>249</v>
      </c>
      <c r="B51" s="8">
        <v>2363.4095200000002</v>
      </c>
      <c r="C51" s="8">
        <v>0</v>
      </c>
      <c r="D51" s="8">
        <v>1.0485499999999999</v>
      </c>
      <c r="E51" s="8">
        <f t="shared" si="0"/>
        <v>2786.9806800000001</v>
      </c>
      <c r="F51" s="98"/>
    </row>
    <row r="52" spans="1:6" ht="13.4" customHeight="1" x14ac:dyDescent="0.3">
      <c r="A52" s="7" t="s">
        <v>250</v>
      </c>
      <c r="B52" s="8">
        <v>2786.9806800000001</v>
      </c>
      <c r="C52" s="8">
        <v>0</v>
      </c>
      <c r="D52" s="8">
        <v>0</v>
      </c>
      <c r="E52" s="8">
        <f t="shared" ref="E52:E115" si="1">B53+C52+D52</f>
        <v>2935.3550100000002</v>
      </c>
    </row>
    <row r="53" spans="1:6" ht="13.4" customHeight="1" x14ac:dyDescent="0.3">
      <c r="A53" s="7" t="s">
        <v>251</v>
      </c>
      <c r="B53" s="8">
        <v>2935.3550100000002</v>
      </c>
      <c r="C53" s="8">
        <v>0</v>
      </c>
      <c r="D53" s="8">
        <v>0.62790000000000001</v>
      </c>
      <c r="E53" s="8">
        <f t="shared" si="1"/>
        <v>3598.9216399999991</v>
      </c>
    </row>
    <row r="54" spans="1:6" ht="13.4" customHeight="1" x14ac:dyDescent="0.3">
      <c r="A54" s="7" t="s">
        <v>252</v>
      </c>
      <c r="B54" s="8">
        <v>3598.2937399999992</v>
      </c>
      <c r="C54" s="8">
        <v>0</v>
      </c>
      <c r="D54" s="8">
        <v>0.17219999999999999</v>
      </c>
      <c r="E54" s="8">
        <f t="shared" si="1"/>
        <v>2499.4419599999997</v>
      </c>
    </row>
    <row r="55" spans="1:6" ht="13.4" customHeight="1" x14ac:dyDescent="0.3">
      <c r="A55" s="7" t="s">
        <v>253</v>
      </c>
      <c r="B55" s="8">
        <v>2499.2697599999997</v>
      </c>
      <c r="C55" s="8">
        <v>0</v>
      </c>
      <c r="D55" s="8">
        <v>0.83120000000000005</v>
      </c>
      <c r="E55" s="8">
        <f t="shared" si="1"/>
        <v>1766.8706800000004</v>
      </c>
    </row>
    <row r="56" spans="1:6" ht="13.4" customHeight="1" x14ac:dyDescent="0.3">
      <c r="A56" s="7" t="s">
        <v>254</v>
      </c>
      <c r="B56" s="8">
        <v>1766.0394800000004</v>
      </c>
      <c r="C56" s="8">
        <v>0</v>
      </c>
      <c r="D56" s="8">
        <v>1.4389000000000001</v>
      </c>
      <c r="E56" s="8">
        <f t="shared" si="1"/>
        <v>1277.0285900000001</v>
      </c>
    </row>
    <row r="57" spans="1:6" ht="13.4" customHeight="1" x14ac:dyDescent="0.3">
      <c r="A57" s="7" t="s">
        <v>255</v>
      </c>
      <c r="B57" s="8">
        <v>1275.58969</v>
      </c>
      <c r="C57" s="8">
        <v>0</v>
      </c>
      <c r="D57" s="8">
        <v>0.311</v>
      </c>
      <c r="E57" s="8">
        <f t="shared" si="1"/>
        <v>1043.37988</v>
      </c>
    </row>
    <row r="58" spans="1:6" ht="13.4" customHeight="1" x14ac:dyDescent="0.3">
      <c r="A58" s="7" t="s">
        <v>256</v>
      </c>
      <c r="B58" s="8">
        <v>1043.06888</v>
      </c>
      <c r="C58" s="8">
        <v>0</v>
      </c>
      <c r="D58" s="8">
        <v>0.32180000000000003</v>
      </c>
      <c r="E58" s="8">
        <f t="shared" si="1"/>
        <v>712.56788999999992</v>
      </c>
    </row>
    <row r="59" spans="1:6" ht="13.4" customHeight="1" x14ac:dyDescent="0.3">
      <c r="A59" s="7" t="s">
        <v>257</v>
      </c>
      <c r="B59" s="8">
        <v>712.24608999999987</v>
      </c>
      <c r="C59" s="8">
        <v>0</v>
      </c>
      <c r="D59" s="8">
        <v>0.4899</v>
      </c>
      <c r="E59" s="8">
        <f t="shared" si="1"/>
        <v>1065.4305500000005</v>
      </c>
    </row>
    <row r="60" spans="1:6" ht="13.4" customHeight="1" x14ac:dyDescent="0.3">
      <c r="A60" s="7" t="s">
        <v>258</v>
      </c>
      <c r="B60" s="8">
        <v>1064.9406500000005</v>
      </c>
      <c r="C60" s="8">
        <v>0</v>
      </c>
      <c r="D60" s="8">
        <v>1.66E-2</v>
      </c>
      <c r="E60" s="8">
        <f t="shared" si="1"/>
        <v>1039.9723300000003</v>
      </c>
    </row>
    <row r="61" spans="1:6" ht="13.4" customHeight="1" x14ac:dyDescent="0.3">
      <c r="A61" s="7" t="s">
        <v>259</v>
      </c>
      <c r="B61" s="8">
        <v>1039.9557300000004</v>
      </c>
      <c r="C61" s="8">
        <v>0</v>
      </c>
      <c r="D61" s="8">
        <v>4.8000000000000001E-2</v>
      </c>
      <c r="E61" s="8">
        <f t="shared" si="1"/>
        <v>1964.0086699999981</v>
      </c>
    </row>
    <row r="62" spans="1:6" ht="13.4" customHeight="1" x14ac:dyDescent="0.3">
      <c r="A62" s="7" t="s">
        <v>260</v>
      </c>
      <c r="B62" s="8">
        <v>1963.9606699999981</v>
      </c>
      <c r="C62" s="8">
        <v>0</v>
      </c>
      <c r="D62" s="8">
        <v>0.2349</v>
      </c>
      <c r="E62" s="8">
        <f t="shared" si="1"/>
        <v>1948.9821200000001</v>
      </c>
    </row>
    <row r="63" spans="1:6" ht="13.4" customHeight="1" x14ac:dyDescent="0.3">
      <c r="A63" s="7" t="s">
        <v>261</v>
      </c>
      <c r="B63" s="8">
        <v>1948.7472200000002</v>
      </c>
      <c r="C63" s="8">
        <v>0</v>
      </c>
      <c r="D63" s="8">
        <v>8.2799999999999999E-2</v>
      </c>
      <c r="E63" s="8">
        <f t="shared" si="1"/>
        <v>3612.8168299999998</v>
      </c>
    </row>
    <row r="64" spans="1:6" ht="13.4" customHeight="1" x14ac:dyDescent="0.3">
      <c r="A64" s="7" t="s">
        <v>262</v>
      </c>
      <c r="B64" s="8">
        <v>3612.7340299999996</v>
      </c>
      <c r="C64" s="8">
        <v>0</v>
      </c>
      <c r="D64" s="8">
        <v>0.36310000000000003</v>
      </c>
      <c r="E64" s="8">
        <f t="shared" si="1"/>
        <v>3491.8878200000004</v>
      </c>
      <c r="F64" s="8"/>
    </row>
    <row r="65" spans="1:6" ht="13.4" customHeight="1" x14ac:dyDescent="0.3">
      <c r="A65" s="7" t="s">
        <v>263</v>
      </c>
      <c r="B65" s="8">
        <v>3491.5247200000003</v>
      </c>
      <c r="C65" s="8">
        <v>0</v>
      </c>
      <c r="D65" s="8">
        <v>2.46E-2</v>
      </c>
      <c r="E65" s="8">
        <f t="shared" si="1"/>
        <v>3065.3289399999999</v>
      </c>
      <c r="F65" s="8"/>
    </row>
    <row r="66" spans="1:6" ht="13.4" customHeight="1" x14ac:dyDescent="0.3">
      <c r="A66" s="7" t="s">
        <v>264</v>
      </c>
      <c r="B66" s="8">
        <v>3065.3043399999997</v>
      </c>
      <c r="C66" s="8">
        <v>0</v>
      </c>
      <c r="D66" s="8">
        <v>8.6099999999999996E-2</v>
      </c>
      <c r="E66" s="8">
        <f t="shared" si="1"/>
        <v>3146.5079799999999</v>
      </c>
      <c r="F66" s="8"/>
    </row>
    <row r="67" spans="1:6" ht="13.4" customHeight="1" x14ac:dyDescent="0.3">
      <c r="A67" s="7" t="s">
        <v>265</v>
      </c>
      <c r="B67" s="8">
        <v>3146.4218799999999</v>
      </c>
      <c r="C67" s="8">
        <v>0</v>
      </c>
      <c r="D67" s="8">
        <v>1.3700999999999999</v>
      </c>
      <c r="E67" s="8">
        <f t="shared" si="1"/>
        <v>2000.0148000000002</v>
      </c>
      <c r="F67" s="8"/>
    </row>
    <row r="68" spans="1:6" ht="13.4" customHeight="1" x14ac:dyDescent="0.3">
      <c r="A68" s="7" t="s">
        <v>266</v>
      </c>
      <c r="B68" s="8">
        <v>1998.6447000000001</v>
      </c>
      <c r="C68" s="8">
        <v>0</v>
      </c>
      <c r="D68" s="8">
        <v>0.35199999999999998</v>
      </c>
      <c r="E68" s="8">
        <f t="shared" si="1"/>
        <v>1389.6913200000001</v>
      </c>
      <c r="F68" s="8"/>
    </row>
    <row r="69" spans="1:6" ht="13.4" customHeight="1" x14ac:dyDescent="0.3">
      <c r="A69" s="7" t="s">
        <v>267</v>
      </c>
      <c r="B69" s="8">
        <v>1389.33932</v>
      </c>
      <c r="C69" s="8">
        <v>0</v>
      </c>
      <c r="D69" s="8">
        <v>0.2266</v>
      </c>
      <c r="E69" s="8">
        <f t="shared" si="1"/>
        <v>1108.52018</v>
      </c>
      <c r="F69" s="8"/>
    </row>
    <row r="70" spans="1:6" ht="13.4" customHeight="1" x14ac:dyDescent="0.3">
      <c r="A70" s="7" t="s">
        <v>268</v>
      </c>
      <c r="B70" s="8">
        <v>1108.29358</v>
      </c>
      <c r="C70" s="8">
        <v>0</v>
      </c>
      <c r="D70" s="8">
        <v>0.5212</v>
      </c>
      <c r="E70" s="8">
        <f t="shared" si="1"/>
        <v>1006.79755</v>
      </c>
      <c r="F70" s="8"/>
    </row>
    <row r="71" spans="1:6" ht="13.4" customHeight="1" x14ac:dyDescent="0.3">
      <c r="A71" s="7" t="s">
        <v>269</v>
      </c>
      <c r="B71" s="8">
        <v>1006.27635</v>
      </c>
      <c r="C71" s="8">
        <v>0</v>
      </c>
      <c r="D71" s="8">
        <v>8.1799999999999998E-2</v>
      </c>
      <c r="E71" s="8">
        <f t="shared" si="1"/>
        <v>1114.68634</v>
      </c>
      <c r="F71" s="8"/>
    </row>
    <row r="72" spans="1:6" ht="13.4" customHeight="1" x14ac:dyDescent="0.3">
      <c r="A72" s="7" t="s">
        <v>270</v>
      </c>
      <c r="B72" s="8">
        <v>1114.60454</v>
      </c>
      <c r="C72" s="8">
        <v>0</v>
      </c>
      <c r="D72" s="8">
        <v>4.1000000000000002E-2</v>
      </c>
      <c r="E72" s="8">
        <f t="shared" si="1"/>
        <v>1409.0043499999999</v>
      </c>
      <c r="F72" s="8"/>
    </row>
    <row r="73" spans="1:6" ht="13.4" customHeight="1" x14ac:dyDescent="0.3">
      <c r="A73" s="7" t="s">
        <v>271</v>
      </c>
      <c r="B73" s="8">
        <v>1408.96335</v>
      </c>
      <c r="C73" s="8">
        <v>0</v>
      </c>
      <c r="D73" s="8">
        <v>0.30630000000000002</v>
      </c>
      <c r="E73" s="8">
        <f t="shared" si="1"/>
        <v>1849.1242999999999</v>
      </c>
      <c r="F73" s="8"/>
    </row>
    <row r="74" spans="1:6" ht="13.4" customHeight="1" x14ac:dyDescent="0.3">
      <c r="A74" s="7" t="s">
        <v>272</v>
      </c>
      <c r="B74" s="8">
        <v>1848.818</v>
      </c>
      <c r="C74" s="8">
        <v>0</v>
      </c>
      <c r="D74" s="8">
        <v>12.792399999999999</v>
      </c>
      <c r="E74" s="8">
        <f t="shared" si="1"/>
        <v>2353.7640100000021</v>
      </c>
      <c r="F74" s="8"/>
    </row>
    <row r="75" spans="1:6" ht="13.4" customHeight="1" x14ac:dyDescent="0.3">
      <c r="A75" s="7" t="s">
        <v>273</v>
      </c>
      <c r="B75" s="8">
        <v>2340.9716100000023</v>
      </c>
      <c r="C75" s="8">
        <v>0</v>
      </c>
      <c r="D75" s="8">
        <v>8.2500000000000004E-2</v>
      </c>
      <c r="E75" s="8">
        <f t="shared" si="1"/>
        <v>3242.2639199999999</v>
      </c>
      <c r="F75" s="8"/>
    </row>
    <row r="76" spans="1:6" ht="13.4" customHeight="1" x14ac:dyDescent="0.3">
      <c r="A76" s="7" t="s">
        <v>274</v>
      </c>
      <c r="B76" s="8">
        <v>3242.1814199999999</v>
      </c>
      <c r="C76" s="8">
        <v>0</v>
      </c>
      <c r="D76" s="8">
        <v>9.4500000000000001E-2</v>
      </c>
      <c r="E76" s="8">
        <f t="shared" si="1"/>
        <v>3033.6140099999998</v>
      </c>
      <c r="F76" s="8"/>
    </row>
    <row r="77" spans="1:6" ht="13.4" customHeight="1" x14ac:dyDescent="0.3">
      <c r="A77" s="7" t="s">
        <v>275</v>
      </c>
      <c r="B77" s="8">
        <v>3033.5195099999996</v>
      </c>
      <c r="C77" s="8">
        <v>0</v>
      </c>
      <c r="D77" s="8">
        <v>7.6999999999999999E-2</v>
      </c>
      <c r="E77" s="8">
        <f t="shared" si="1"/>
        <v>2851.8393900000005</v>
      </c>
      <c r="F77" s="8"/>
    </row>
    <row r="78" spans="1:6" ht="13.4" customHeight="1" x14ac:dyDescent="0.3">
      <c r="A78" s="7" t="s">
        <v>276</v>
      </c>
      <c r="B78" s="8">
        <v>2851.7623900000003</v>
      </c>
      <c r="C78" s="14">
        <v>0</v>
      </c>
      <c r="D78" s="14">
        <v>1.09E-2</v>
      </c>
      <c r="E78" s="8">
        <f t="shared" si="1"/>
        <v>2208.6150600000005</v>
      </c>
    </row>
    <row r="79" spans="1:6" ht="13.4" customHeight="1" x14ac:dyDescent="0.3">
      <c r="A79" s="7" t="s">
        <v>277</v>
      </c>
      <c r="B79" s="8">
        <v>2208.6041600000003</v>
      </c>
      <c r="C79" s="8">
        <v>0</v>
      </c>
      <c r="D79" s="8">
        <v>0.4819</v>
      </c>
      <c r="E79" s="8">
        <f t="shared" si="1"/>
        <v>1634.3885</v>
      </c>
    </row>
    <row r="80" spans="1:6" ht="13.4" customHeight="1" x14ac:dyDescent="0.3">
      <c r="A80" s="7" t="s">
        <v>278</v>
      </c>
      <c r="B80" s="8">
        <v>1633.9066</v>
      </c>
      <c r="C80" s="8">
        <v>0</v>
      </c>
      <c r="D80" s="8">
        <v>0.52800000000000002</v>
      </c>
      <c r="E80" s="8">
        <f t="shared" si="1"/>
        <v>1406.6356599999999</v>
      </c>
    </row>
    <row r="81" spans="1:5" ht="13.4" customHeight="1" x14ac:dyDescent="0.3">
      <c r="A81" s="7" t="s">
        <v>279</v>
      </c>
      <c r="B81" s="8">
        <v>1406.1076599999999</v>
      </c>
      <c r="C81" s="8">
        <v>0</v>
      </c>
      <c r="D81" s="8">
        <v>0.10959999999999999</v>
      </c>
      <c r="E81" s="8">
        <f t="shared" si="1"/>
        <v>924.20070999999996</v>
      </c>
    </row>
    <row r="82" spans="1:5" ht="13.4" customHeight="1" x14ac:dyDescent="0.3">
      <c r="A82" s="7" t="s">
        <v>280</v>
      </c>
      <c r="B82" s="8">
        <v>924.09110999999996</v>
      </c>
      <c r="C82" s="8">
        <v>0</v>
      </c>
      <c r="D82" s="8">
        <v>0.69899999999999995</v>
      </c>
      <c r="E82" s="8">
        <f t="shared" si="1"/>
        <v>1145.93559</v>
      </c>
    </row>
    <row r="83" spans="1:5" ht="13.4" customHeight="1" x14ac:dyDescent="0.3">
      <c r="A83" s="7" t="s">
        <v>281</v>
      </c>
      <c r="B83" s="8">
        <v>1145.23659</v>
      </c>
      <c r="C83" s="8">
        <v>0</v>
      </c>
      <c r="D83" s="8">
        <v>1.24E-2</v>
      </c>
      <c r="E83" s="8">
        <f t="shared" si="1"/>
        <v>1144.57782</v>
      </c>
    </row>
    <row r="84" spans="1:5" ht="13.4" customHeight="1" x14ac:dyDescent="0.3">
      <c r="A84" s="7" t="s">
        <v>282</v>
      </c>
      <c r="B84" s="8">
        <v>1144.5654199999999</v>
      </c>
      <c r="C84" s="8">
        <v>0</v>
      </c>
      <c r="D84" s="8">
        <v>0.21209999999999998</v>
      </c>
      <c r="E84" s="8">
        <f t="shared" si="1"/>
        <v>1238.2059200000001</v>
      </c>
    </row>
    <row r="85" spans="1:5" ht="13.4" customHeight="1" x14ac:dyDescent="0.3">
      <c r="A85" s="7" t="s">
        <v>283</v>
      </c>
      <c r="B85" s="8">
        <v>1237.9938200000001</v>
      </c>
      <c r="C85" s="8">
        <v>0</v>
      </c>
      <c r="D85" s="8">
        <v>0.14608000000000002</v>
      </c>
      <c r="E85" s="8">
        <f t="shared" si="1"/>
        <v>1722.8152699999998</v>
      </c>
    </row>
    <row r="86" spans="1:5" ht="13.4" customHeight="1" x14ac:dyDescent="0.3">
      <c r="A86" s="7" t="s">
        <v>284</v>
      </c>
      <c r="B86" s="8">
        <v>1722.6691899999998</v>
      </c>
      <c r="C86" s="8">
        <v>0</v>
      </c>
      <c r="D86" s="8">
        <v>0.15390000000000001</v>
      </c>
      <c r="E86" s="8">
        <f t="shared" si="1"/>
        <v>2279.5211199999999</v>
      </c>
    </row>
    <row r="87" spans="1:5" ht="13.4" customHeight="1" x14ac:dyDescent="0.3">
      <c r="A87" s="7" t="s">
        <v>285</v>
      </c>
      <c r="B87" s="8">
        <v>2279.3672200000001</v>
      </c>
      <c r="C87" s="8">
        <v>0</v>
      </c>
      <c r="D87" s="8">
        <v>1.04542</v>
      </c>
      <c r="E87" s="8">
        <f t="shared" si="1"/>
        <v>2748.1478099999999</v>
      </c>
    </row>
    <row r="88" spans="1:5" ht="13.4" customHeight="1" x14ac:dyDescent="0.3">
      <c r="A88" s="7" t="s">
        <v>286</v>
      </c>
      <c r="B88" s="8">
        <v>2747.10239</v>
      </c>
      <c r="C88" s="8">
        <v>0</v>
      </c>
      <c r="D88" s="8">
        <v>0.18390000000000001</v>
      </c>
      <c r="E88" s="8">
        <f t="shared" si="1"/>
        <v>3320.5705000000003</v>
      </c>
    </row>
    <row r="89" spans="1:5" ht="13.4" customHeight="1" x14ac:dyDescent="0.3">
      <c r="A89" s="7" t="s">
        <v>287</v>
      </c>
      <c r="B89" s="8">
        <v>3320.3866000000003</v>
      </c>
      <c r="C89" s="8">
        <v>0</v>
      </c>
      <c r="D89" s="8">
        <v>6.8758500000000007</v>
      </c>
      <c r="E89" s="8">
        <f t="shared" si="1"/>
        <v>2534.1888200000003</v>
      </c>
    </row>
    <row r="90" spans="1:5" ht="13.4" customHeight="1" x14ac:dyDescent="0.3">
      <c r="A90" s="7" t="s">
        <v>288</v>
      </c>
      <c r="B90" s="8">
        <v>2527.3129700000004</v>
      </c>
      <c r="C90" s="8">
        <v>0</v>
      </c>
      <c r="D90" s="8">
        <v>0.15409999999999999</v>
      </c>
      <c r="E90" s="8">
        <f t="shared" si="1"/>
        <v>2527.9086800000005</v>
      </c>
    </row>
    <row r="91" spans="1:5" ht="13.4" customHeight="1" x14ac:dyDescent="0.3">
      <c r="A91" s="7" t="s">
        <v>289</v>
      </c>
      <c r="B91" s="8">
        <v>2527.7545800000003</v>
      </c>
      <c r="C91" s="8">
        <v>0</v>
      </c>
      <c r="D91" s="8">
        <v>6.1800000000000181E-2</v>
      </c>
      <c r="E91" s="8">
        <f t="shared" si="1"/>
        <v>1939.25416</v>
      </c>
    </row>
    <row r="92" spans="1:5" ht="13.4" customHeight="1" x14ac:dyDescent="0.3">
      <c r="A92" s="7" t="s">
        <v>290</v>
      </c>
      <c r="B92" s="8">
        <v>1939.19236</v>
      </c>
      <c r="C92" s="8">
        <v>0</v>
      </c>
      <c r="D92" s="8">
        <v>0.27110000000000001</v>
      </c>
      <c r="E92" s="8">
        <f t="shared" si="1"/>
        <v>1324.4358499999998</v>
      </c>
    </row>
    <row r="93" spans="1:5" ht="13.4" customHeight="1" x14ac:dyDescent="0.3">
      <c r="A93" s="7" t="s">
        <v>291</v>
      </c>
      <c r="B93" s="8">
        <v>1324.1647499999999</v>
      </c>
      <c r="C93" s="8">
        <v>0</v>
      </c>
      <c r="D93" s="8">
        <v>2.7899999999999998E-2</v>
      </c>
      <c r="E93" s="8">
        <f t="shared" si="1"/>
        <v>1028.92109</v>
      </c>
    </row>
    <row r="94" spans="1:5" ht="13.4" customHeight="1" x14ac:dyDescent="0.3">
      <c r="A94" s="7" t="s">
        <v>292</v>
      </c>
      <c r="B94" s="8">
        <v>1028.89319</v>
      </c>
      <c r="C94" s="8">
        <v>0</v>
      </c>
      <c r="D94" s="8">
        <v>0.09</v>
      </c>
      <c r="E94" s="8">
        <f t="shared" si="1"/>
        <v>1080.26557</v>
      </c>
    </row>
    <row r="95" spans="1:5" ht="13.4" customHeight="1" x14ac:dyDescent="0.3">
      <c r="A95" s="7" t="s">
        <v>293</v>
      </c>
      <c r="B95" s="8">
        <v>1080.1755700000001</v>
      </c>
      <c r="C95" s="8">
        <v>0</v>
      </c>
      <c r="D95" s="8">
        <v>0.33100000000000002</v>
      </c>
      <c r="E95" s="8">
        <f t="shared" si="1"/>
        <v>1067.5971199999999</v>
      </c>
    </row>
    <row r="96" spans="1:5" ht="13.4" customHeight="1" x14ac:dyDescent="0.3">
      <c r="A96" s="7" t="s">
        <v>294</v>
      </c>
      <c r="B96" s="8">
        <v>1067.26612</v>
      </c>
      <c r="C96" s="8">
        <v>0</v>
      </c>
      <c r="D96" s="8">
        <v>0</v>
      </c>
      <c r="E96" s="8">
        <f t="shared" si="1"/>
        <v>1207.49396</v>
      </c>
    </row>
    <row r="97" spans="1:5" ht="13.4" customHeight="1" x14ac:dyDescent="0.3">
      <c r="A97" s="7" t="s">
        <v>295</v>
      </c>
      <c r="B97" s="8">
        <v>1207.49396</v>
      </c>
      <c r="C97" s="8">
        <v>0</v>
      </c>
      <c r="D97" s="8">
        <v>0.28610000000000002</v>
      </c>
      <c r="E97" s="8">
        <f t="shared" si="1"/>
        <v>1851.6519899999998</v>
      </c>
    </row>
    <row r="98" spans="1:5" ht="13.4" customHeight="1" x14ac:dyDescent="0.3">
      <c r="A98" s="7" t="s">
        <v>296</v>
      </c>
      <c r="B98" s="8">
        <v>1851.3658899999998</v>
      </c>
      <c r="C98" s="8">
        <v>0</v>
      </c>
      <c r="D98" s="8">
        <v>7.0970000000000005E-2</v>
      </c>
      <c r="E98" s="8">
        <f t="shared" si="1"/>
        <v>2470.2344800000001</v>
      </c>
    </row>
    <row r="99" spans="1:5" ht="13.4" customHeight="1" x14ac:dyDescent="0.3">
      <c r="A99" s="7" t="s">
        <v>297</v>
      </c>
      <c r="B99" s="8">
        <v>2470.1635099999999</v>
      </c>
      <c r="C99" s="8">
        <v>0</v>
      </c>
      <c r="D99" s="8">
        <v>1.4960000000000001E-2</v>
      </c>
      <c r="E99" s="8">
        <f t="shared" si="1"/>
        <v>2820.3262500000001</v>
      </c>
    </row>
    <row r="100" spans="1:5" ht="13.4" customHeight="1" x14ac:dyDescent="0.3">
      <c r="A100" s="7" t="s">
        <v>298</v>
      </c>
      <c r="B100" s="8">
        <v>2820.3112900000001</v>
      </c>
      <c r="C100" s="8">
        <v>0</v>
      </c>
      <c r="D100" s="8">
        <v>0.21609999999999999</v>
      </c>
      <c r="E100" s="8">
        <f t="shared" si="1"/>
        <v>3676.8796600000001</v>
      </c>
    </row>
    <row r="101" spans="1:5" ht="13.4" customHeight="1" x14ac:dyDescent="0.3">
      <c r="A101" s="7" t="s">
        <v>299</v>
      </c>
      <c r="B101" s="8">
        <v>3676.66356</v>
      </c>
      <c r="C101" s="8">
        <v>0</v>
      </c>
      <c r="D101" s="8">
        <v>6.2799999999999995E-2</v>
      </c>
      <c r="E101" s="8">
        <f t="shared" si="1"/>
        <v>2658.4089400000003</v>
      </c>
    </row>
    <row r="102" spans="1:5" ht="13.4" customHeight="1" x14ac:dyDescent="0.3">
      <c r="A102" s="7" t="s">
        <v>300</v>
      </c>
      <c r="B102" s="8">
        <v>2658.3461400000001</v>
      </c>
      <c r="C102" s="8">
        <v>0</v>
      </c>
      <c r="D102" s="8">
        <v>3.04E-2</v>
      </c>
      <c r="E102" s="8">
        <f t="shared" si="1"/>
        <v>2568.5756300000003</v>
      </c>
    </row>
    <row r="103" spans="1:5" ht="13.4" customHeight="1" x14ac:dyDescent="0.3">
      <c r="A103" s="7" t="s">
        <v>301</v>
      </c>
      <c r="B103" s="8">
        <v>2568.5452300000002</v>
      </c>
      <c r="C103" s="8">
        <v>0</v>
      </c>
      <c r="D103" s="8">
        <v>0.13</v>
      </c>
      <c r="E103" s="8">
        <f t="shared" si="1"/>
        <v>1889.8367000000001</v>
      </c>
    </row>
    <row r="104" spans="1:5" ht="13.4" customHeight="1" x14ac:dyDescent="0.3">
      <c r="A104" s="7" t="s">
        <v>302</v>
      </c>
      <c r="B104" s="8">
        <v>1889.7067</v>
      </c>
      <c r="C104" s="8">
        <v>0</v>
      </c>
      <c r="D104" s="8">
        <v>0</v>
      </c>
      <c r="E104" s="8">
        <f t="shared" si="1"/>
        <v>1290.0564299999999</v>
      </c>
    </row>
    <row r="105" spans="1:5" ht="13.4" customHeight="1" x14ac:dyDescent="0.3">
      <c r="A105" s="7" t="s">
        <v>303</v>
      </c>
      <c r="B105" s="8">
        <v>1290.0564299999999</v>
      </c>
      <c r="C105" s="8">
        <v>0</v>
      </c>
      <c r="D105" s="8">
        <v>0.03</v>
      </c>
      <c r="E105" s="8">
        <f t="shared" si="1"/>
        <v>1237.5456100000001</v>
      </c>
    </row>
    <row r="106" spans="1:5" ht="13.4" customHeight="1" x14ac:dyDescent="0.3">
      <c r="A106" s="7" t="s">
        <v>304</v>
      </c>
      <c r="B106" s="8">
        <v>1237.5156100000002</v>
      </c>
      <c r="C106" s="8">
        <v>0</v>
      </c>
      <c r="D106" s="8">
        <v>0.13999999999999993</v>
      </c>
      <c r="E106" s="8">
        <f t="shared" si="1"/>
        <v>959.76472999999999</v>
      </c>
    </row>
    <row r="107" spans="1:5" ht="13.4" customHeight="1" x14ac:dyDescent="0.3">
      <c r="A107" s="7" t="s">
        <v>305</v>
      </c>
      <c r="B107" s="8">
        <v>959.62473</v>
      </c>
      <c r="C107" s="8">
        <v>0</v>
      </c>
      <c r="D107" s="8">
        <v>0</v>
      </c>
      <c r="E107" s="8">
        <f t="shared" si="1"/>
        <v>1217.1304100000002</v>
      </c>
    </row>
    <row r="108" spans="1:5" ht="13.4" customHeight="1" x14ac:dyDescent="0.3">
      <c r="A108" s="7" t="s">
        <v>306</v>
      </c>
      <c r="B108" s="8">
        <v>1217.1304100000002</v>
      </c>
      <c r="C108" s="8">
        <v>0</v>
      </c>
      <c r="D108" s="8">
        <v>1.0200000000000046E-2</v>
      </c>
      <c r="E108" s="8">
        <f t="shared" si="1"/>
        <v>1306.72353</v>
      </c>
    </row>
    <row r="109" spans="1:5" ht="13.4" customHeight="1" x14ac:dyDescent="0.3">
      <c r="A109" s="7" t="s">
        <v>307</v>
      </c>
      <c r="B109" s="8">
        <v>1306.71333</v>
      </c>
      <c r="C109" s="8">
        <v>0</v>
      </c>
      <c r="D109" s="8">
        <v>0.3735</v>
      </c>
      <c r="E109" s="8">
        <f t="shared" si="1"/>
        <v>1884.0613499999999</v>
      </c>
    </row>
    <row r="110" spans="1:5" ht="13.4" customHeight="1" x14ac:dyDescent="0.3">
      <c r="A110" s="7" t="s">
        <v>308</v>
      </c>
      <c r="B110" s="8">
        <v>1883.68785</v>
      </c>
      <c r="C110" s="8">
        <v>0</v>
      </c>
      <c r="D110" s="8">
        <v>0</v>
      </c>
      <c r="E110" s="8">
        <f t="shared" si="1"/>
        <v>2635.66336</v>
      </c>
    </row>
    <row r="111" spans="1:5" ht="13.4" customHeight="1" x14ac:dyDescent="0.3">
      <c r="A111" s="7" t="s">
        <v>309</v>
      </c>
      <c r="B111" s="8">
        <v>2635.66336</v>
      </c>
      <c r="C111" s="8">
        <v>0</v>
      </c>
      <c r="D111" s="8">
        <v>4.3799999999999999E-2</v>
      </c>
      <c r="E111" s="8">
        <f t="shared" si="1"/>
        <v>3194.54216</v>
      </c>
    </row>
    <row r="112" spans="1:5" ht="13.4" customHeight="1" x14ac:dyDescent="0.3">
      <c r="A112" s="7" t="s">
        <v>310</v>
      </c>
      <c r="B112" s="8">
        <v>3194.49836</v>
      </c>
      <c r="C112" s="8">
        <v>0</v>
      </c>
      <c r="D112" s="8">
        <v>0.03</v>
      </c>
      <c r="E112" s="8">
        <f t="shared" si="1"/>
        <v>4362.7861199999998</v>
      </c>
    </row>
    <row r="113" spans="1:5" ht="13.4" customHeight="1" x14ac:dyDescent="0.3">
      <c r="A113" s="7" t="s">
        <v>311</v>
      </c>
      <c r="B113" s="8">
        <v>4362.75612</v>
      </c>
      <c r="C113" s="8">
        <v>0</v>
      </c>
      <c r="D113" s="8">
        <v>0</v>
      </c>
      <c r="E113" s="8">
        <f t="shared" si="1"/>
        <v>2853.0046600000001</v>
      </c>
    </row>
    <row r="114" spans="1:5" ht="13.4" customHeight="1" x14ac:dyDescent="0.3">
      <c r="A114" s="7" t="s">
        <v>312</v>
      </c>
      <c r="B114" s="8">
        <v>2853.0046600000001</v>
      </c>
      <c r="C114" s="8">
        <v>0</v>
      </c>
      <c r="D114" s="8">
        <v>0.14859999999999998</v>
      </c>
      <c r="E114" s="8">
        <f t="shared" si="1"/>
        <v>2546.7950300000002</v>
      </c>
    </row>
    <row r="115" spans="1:5" ht="13.4" customHeight="1" x14ac:dyDescent="0.3">
      <c r="A115" s="7" t="s">
        <v>313</v>
      </c>
      <c r="B115" s="8">
        <v>2546.6464300000002</v>
      </c>
      <c r="C115" s="8">
        <v>0</v>
      </c>
      <c r="D115" s="8">
        <v>5.1299999999999998E-2</v>
      </c>
      <c r="E115" s="8">
        <f t="shared" si="1"/>
        <v>1944.3226999999999</v>
      </c>
    </row>
    <row r="116" spans="1:5" ht="13.4" customHeight="1" x14ac:dyDescent="0.3">
      <c r="A116" s="7" t="s">
        <v>314</v>
      </c>
      <c r="B116" s="8">
        <v>1944.2713999999999</v>
      </c>
      <c r="C116" s="8">
        <v>0</v>
      </c>
      <c r="D116" s="8">
        <v>3.879999999999998E-2</v>
      </c>
      <c r="E116" s="8">
        <f t="shared" ref="E116:E182" si="2">B117+C116+D116</f>
        <v>1400.9563400000002</v>
      </c>
    </row>
    <row r="117" spans="1:5" ht="13.4" customHeight="1" x14ac:dyDescent="0.3">
      <c r="A117" s="7" t="s">
        <v>315</v>
      </c>
      <c r="B117" s="8">
        <v>1400.9175400000001</v>
      </c>
      <c r="C117" s="8">
        <v>0</v>
      </c>
      <c r="D117" s="8">
        <v>0.31180000000000002</v>
      </c>
      <c r="E117" s="8">
        <f t="shared" si="2"/>
        <v>1247.9003299999997</v>
      </c>
    </row>
    <row r="118" spans="1:5" ht="13.4" customHeight="1" x14ac:dyDescent="0.3">
      <c r="A118" s="7" t="s">
        <v>316</v>
      </c>
      <c r="B118" s="8">
        <v>1247.5885299999998</v>
      </c>
      <c r="C118" s="8">
        <v>0</v>
      </c>
      <c r="D118" s="8">
        <v>0.60559999999999992</v>
      </c>
      <c r="E118" s="8">
        <f t="shared" si="2"/>
        <v>1248.82826</v>
      </c>
    </row>
    <row r="119" spans="1:5" ht="13.4" customHeight="1" x14ac:dyDescent="0.3">
      <c r="A119" s="7" t="s">
        <v>317</v>
      </c>
      <c r="B119" s="8">
        <v>1248.2226599999999</v>
      </c>
      <c r="C119" s="8">
        <v>0</v>
      </c>
      <c r="D119" s="8">
        <v>6.060000000000014E-2</v>
      </c>
      <c r="E119" s="8">
        <f t="shared" si="2"/>
        <v>1277.6677499999998</v>
      </c>
    </row>
    <row r="120" spans="1:5" ht="13.4" customHeight="1" x14ac:dyDescent="0.3">
      <c r="A120" s="7" t="s">
        <v>318</v>
      </c>
      <c r="B120" s="8">
        <v>1277.6071499999998</v>
      </c>
      <c r="C120" s="8">
        <v>0</v>
      </c>
      <c r="D120" s="8">
        <v>7.0000000000000007E-2</v>
      </c>
      <c r="E120" s="8">
        <f t="shared" si="2"/>
        <v>1435.55575</v>
      </c>
    </row>
    <row r="121" spans="1:5" ht="13.4" customHeight="1" x14ac:dyDescent="0.3">
      <c r="A121" s="7" t="s">
        <v>319</v>
      </c>
      <c r="B121" s="8">
        <v>1435.4857500000001</v>
      </c>
      <c r="C121" s="8">
        <v>0</v>
      </c>
      <c r="D121" s="8">
        <v>0.16570000000000004</v>
      </c>
      <c r="E121" s="8">
        <f t="shared" si="2"/>
        <v>1926.5484900000001</v>
      </c>
    </row>
    <row r="122" spans="1:5" ht="13.4" customHeight="1" x14ac:dyDescent="0.3">
      <c r="A122" s="7" t="s">
        <v>320</v>
      </c>
      <c r="B122" s="8">
        <v>1926.3827900000001</v>
      </c>
      <c r="C122" s="8">
        <v>0</v>
      </c>
      <c r="D122" s="8">
        <v>0</v>
      </c>
      <c r="E122" s="8">
        <f t="shared" si="2"/>
        <v>2433.6138599999999</v>
      </c>
    </row>
    <row r="123" spans="1:5" ht="13.4" customHeight="1" x14ac:dyDescent="0.3">
      <c r="A123" s="7" t="s">
        <v>321</v>
      </c>
      <c r="B123" s="8">
        <v>2433.6138599999999</v>
      </c>
      <c r="C123" s="8">
        <v>0</v>
      </c>
      <c r="D123" s="8">
        <v>0.36192999999999986</v>
      </c>
      <c r="E123" s="8">
        <f t="shared" si="2"/>
        <v>2973.6544000000004</v>
      </c>
    </row>
    <row r="124" spans="1:5" ht="13.4" customHeight="1" x14ac:dyDescent="0.3">
      <c r="A124" s="7" t="s">
        <v>322</v>
      </c>
      <c r="B124" s="8">
        <v>2973.2924700000003</v>
      </c>
      <c r="C124" s="8">
        <v>0</v>
      </c>
      <c r="D124" s="8">
        <v>0.03</v>
      </c>
      <c r="E124" s="8">
        <f t="shared" si="2"/>
        <v>3244.93732</v>
      </c>
    </row>
    <row r="125" spans="1:5" ht="13.4" customHeight="1" x14ac:dyDescent="0.3">
      <c r="A125" s="7" t="s">
        <v>323</v>
      </c>
      <c r="B125" s="8">
        <v>3244.9073199999998</v>
      </c>
      <c r="C125" s="8">
        <v>0</v>
      </c>
      <c r="D125" s="8">
        <v>3.8599999999999995E-2</v>
      </c>
      <c r="E125" s="8">
        <f t="shared" si="2"/>
        <v>2935.7961500000001</v>
      </c>
    </row>
    <row r="126" spans="1:5" ht="13.4" customHeight="1" x14ac:dyDescent="0.3">
      <c r="A126" s="7" t="s">
        <v>324</v>
      </c>
      <c r="B126" s="8">
        <v>2935.7575500000003</v>
      </c>
      <c r="C126" s="8">
        <v>0</v>
      </c>
      <c r="D126" s="8">
        <v>5.0799999999999998E-2</v>
      </c>
      <c r="E126" s="8">
        <f t="shared" si="2"/>
        <v>3042.2191399999997</v>
      </c>
    </row>
    <row r="127" spans="1:5" ht="13.4" customHeight="1" x14ac:dyDescent="0.3">
      <c r="A127" s="7" t="s">
        <v>325</v>
      </c>
      <c r="B127" s="8">
        <v>3042.1683399999997</v>
      </c>
      <c r="C127" s="8">
        <v>0</v>
      </c>
      <c r="D127" s="8">
        <v>0.13450000000000001</v>
      </c>
      <c r="E127" s="8">
        <f t="shared" si="2"/>
        <v>1670.3224499999999</v>
      </c>
    </row>
    <row r="128" spans="1:5" ht="13.4" customHeight="1" x14ac:dyDescent="0.3">
      <c r="A128" s="7" t="s">
        <v>326</v>
      </c>
      <c r="B128" s="8">
        <v>1670.18795</v>
      </c>
      <c r="C128" s="8">
        <v>0</v>
      </c>
      <c r="D128" s="8">
        <v>7.2599999999999998E-2</v>
      </c>
      <c r="E128" s="8">
        <f t="shared" si="2"/>
        <v>1252.77043</v>
      </c>
    </row>
    <row r="129" spans="1:5" ht="13.4" customHeight="1" x14ac:dyDescent="0.3">
      <c r="A129" s="7" t="s">
        <v>327</v>
      </c>
      <c r="B129" s="8">
        <v>1252.6978300000001</v>
      </c>
      <c r="C129" s="8">
        <v>0</v>
      </c>
      <c r="D129" s="8">
        <v>0.36193000000000008</v>
      </c>
      <c r="E129" s="8">
        <f t="shared" si="2"/>
        <v>1302.2201500000003</v>
      </c>
    </row>
    <row r="130" spans="1:5" ht="13.4" customHeight="1" x14ac:dyDescent="0.3">
      <c r="A130" s="7" t="s">
        <v>328</v>
      </c>
      <c r="B130" s="8">
        <v>1301.8582200000003</v>
      </c>
      <c r="C130" s="8">
        <v>0</v>
      </c>
      <c r="D130" s="8">
        <v>4.9899999999999979E-2</v>
      </c>
      <c r="E130" s="8">
        <f t="shared" si="2"/>
        <v>1192.4752600000002</v>
      </c>
    </row>
    <row r="131" spans="1:5" ht="13.4" customHeight="1" x14ac:dyDescent="0.3">
      <c r="A131" s="7" t="s">
        <v>329</v>
      </c>
      <c r="B131" s="8">
        <v>1192.4253600000002</v>
      </c>
      <c r="C131" s="8">
        <v>0</v>
      </c>
      <c r="D131" s="8">
        <v>0.36192999999999997</v>
      </c>
      <c r="E131" s="8">
        <f t="shared" si="2"/>
        <v>1029.4042100000001</v>
      </c>
    </row>
    <row r="132" spans="1:5" ht="13.4" customHeight="1" x14ac:dyDescent="0.3">
      <c r="A132" s="7" t="s">
        <v>330</v>
      </c>
      <c r="B132" s="8">
        <v>1029.0422800000001</v>
      </c>
      <c r="C132" s="8">
        <v>0</v>
      </c>
      <c r="D132" s="8">
        <v>0.13350000000000023</v>
      </c>
      <c r="E132" s="8">
        <f t="shared" si="2"/>
        <v>1313.9593599999998</v>
      </c>
    </row>
    <row r="133" spans="1:5" ht="13.4" customHeight="1" x14ac:dyDescent="0.3">
      <c r="A133" s="7" t="s">
        <v>331</v>
      </c>
      <c r="B133" s="8">
        <v>1313.8258599999999</v>
      </c>
      <c r="C133" s="8">
        <v>0</v>
      </c>
      <c r="D133" s="8">
        <v>0.10429999999999973</v>
      </c>
      <c r="E133" s="8">
        <f t="shared" si="2"/>
        <v>1496.04979</v>
      </c>
    </row>
    <row r="134" spans="1:5" ht="13.4" customHeight="1" x14ac:dyDescent="0.3">
      <c r="A134" s="7" t="s">
        <v>332</v>
      </c>
      <c r="B134" s="8">
        <v>1495.9454900000001</v>
      </c>
      <c r="C134" s="8">
        <v>0</v>
      </c>
      <c r="D134" s="8">
        <v>0</v>
      </c>
      <c r="E134" s="8">
        <f t="shared" si="2"/>
        <v>2189.7071599999967</v>
      </c>
    </row>
    <row r="135" spans="1:5" ht="13.4" customHeight="1" x14ac:dyDescent="0.3">
      <c r="A135" s="7" t="s">
        <v>333</v>
      </c>
      <c r="B135" s="8">
        <v>2189.7071599999967</v>
      </c>
      <c r="C135" s="8">
        <v>0</v>
      </c>
      <c r="D135" s="8">
        <v>0.56513000000000013</v>
      </c>
      <c r="E135" s="8">
        <f t="shared" si="2"/>
        <v>3383.0795899999998</v>
      </c>
    </row>
    <row r="136" spans="1:5" ht="13.4" customHeight="1" x14ac:dyDescent="0.3">
      <c r="A136" s="7" t="s">
        <v>334</v>
      </c>
      <c r="B136" s="8">
        <v>3382.5144599999999</v>
      </c>
      <c r="C136" s="8">
        <v>0</v>
      </c>
      <c r="D136" s="8">
        <v>0</v>
      </c>
      <c r="E136" s="8">
        <f t="shared" si="2"/>
        <v>3075.41534</v>
      </c>
    </row>
    <row r="137" spans="1:5" ht="13.4" customHeight="1" x14ac:dyDescent="0.3">
      <c r="A137" s="7" t="s">
        <v>335</v>
      </c>
      <c r="B137" s="8">
        <v>3075.41534</v>
      </c>
      <c r="C137" s="8">
        <v>0</v>
      </c>
      <c r="D137" s="8">
        <v>0</v>
      </c>
      <c r="E137" s="8">
        <f t="shared" si="2"/>
        <v>2712.8543500000001</v>
      </c>
    </row>
    <row r="138" spans="1:5" ht="13.4" customHeight="1" x14ac:dyDescent="0.3">
      <c r="A138" s="7" t="s">
        <v>336</v>
      </c>
      <c r="B138" s="8">
        <v>2712.8543500000001</v>
      </c>
      <c r="C138" s="8">
        <v>0</v>
      </c>
      <c r="D138" s="8">
        <v>2.0286</v>
      </c>
      <c r="E138" s="8">
        <f t="shared" si="2"/>
        <v>2428.2059700000004</v>
      </c>
    </row>
    <row r="139" spans="1:5" ht="13.4" customHeight="1" x14ac:dyDescent="0.3">
      <c r="A139" s="7" t="s">
        <v>337</v>
      </c>
      <c r="B139" s="8">
        <v>2426.1773700000003</v>
      </c>
      <c r="C139" s="8">
        <v>0</v>
      </c>
      <c r="D139" s="8">
        <v>8.0000000000000002E-3</v>
      </c>
      <c r="E139" s="8">
        <f t="shared" si="2"/>
        <v>1854.5407700000001</v>
      </c>
    </row>
    <row r="140" spans="1:5" ht="13.4" customHeight="1" x14ac:dyDescent="0.3">
      <c r="A140" s="7" t="s">
        <v>338</v>
      </c>
      <c r="B140" s="8">
        <v>1854.53277</v>
      </c>
      <c r="C140" s="8">
        <v>0</v>
      </c>
      <c r="D140" s="8">
        <v>6.5099999999999908E-2</v>
      </c>
      <c r="E140" s="8">
        <f t="shared" si="2"/>
        <v>1477.0075299999999</v>
      </c>
    </row>
    <row r="141" spans="1:5" ht="13.4" customHeight="1" x14ac:dyDescent="0.3">
      <c r="A141" s="7" t="s">
        <v>339</v>
      </c>
      <c r="B141" s="8">
        <v>1476.9424299999998</v>
      </c>
      <c r="C141" s="8">
        <v>0</v>
      </c>
      <c r="D141" s="8">
        <v>9.6700000000000272E-2</v>
      </c>
      <c r="E141" s="8">
        <f t="shared" si="2"/>
        <v>1163.2594799999999</v>
      </c>
    </row>
    <row r="142" spans="1:5" ht="13.4" customHeight="1" x14ac:dyDescent="0.3">
      <c r="A142" s="7" t="s">
        <v>340</v>
      </c>
      <c r="B142" s="8">
        <v>1163.1627799999999</v>
      </c>
      <c r="C142" s="8">
        <v>0</v>
      </c>
      <c r="D142" s="8">
        <v>0.38959999999999989</v>
      </c>
      <c r="E142" s="8">
        <f t="shared" si="2"/>
        <v>1267.4040499999999</v>
      </c>
    </row>
    <row r="143" spans="1:5" ht="13.4" customHeight="1" x14ac:dyDescent="0.3">
      <c r="A143" s="7" t="s">
        <v>341</v>
      </c>
      <c r="B143" s="8">
        <v>1267.0144499999999</v>
      </c>
      <c r="C143" s="8">
        <v>0</v>
      </c>
      <c r="D143" s="8">
        <v>2.1000000000000001E-2</v>
      </c>
      <c r="E143" s="8">
        <f t="shared" si="2"/>
        <v>1222.2858100000001</v>
      </c>
    </row>
    <row r="144" spans="1:5" ht="13.4" customHeight="1" x14ac:dyDescent="0.3">
      <c r="A144" s="7" t="s">
        <v>342</v>
      </c>
      <c r="B144" s="8">
        <v>1222.2648100000001</v>
      </c>
      <c r="C144" s="8">
        <v>0</v>
      </c>
      <c r="D144" s="8">
        <v>1.5900000000000091E-2</v>
      </c>
      <c r="E144" s="8">
        <f t="shared" si="2"/>
        <v>1301.7516000000003</v>
      </c>
    </row>
    <row r="145" spans="1:5" ht="13.4" customHeight="1" x14ac:dyDescent="0.3">
      <c r="A145" s="7" t="s">
        <v>343</v>
      </c>
      <c r="B145" s="8">
        <v>1301.7357000000002</v>
      </c>
      <c r="C145" s="8">
        <v>0</v>
      </c>
      <c r="D145" s="8">
        <v>0.10592000000000007</v>
      </c>
      <c r="E145" s="8">
        <f t="shared" si="2"/>
        <v>1778.55188</v>
      </c>
    </row>
    <row r="146" spans="1:5" ht="13.4" customHeight="1" x14ac:dyDescent="0.3">
      <c r="A146" s="7" t="s">
        <v>344</v>
      </c>
      <c r="B146" s="8">
        <v>1778.44596</v>
      </c>
      <c r="C146" s="8">
        <v>0</v>
      </c>
      <c r="D146" s="8">
        <v>2.0079999999999473E-2</v>
      </c>
      <c r="E146" s="8">
        <f t="shared" si="2"/>
        <v>2038.02351</v>
      </c>
    </row>
    <row r="147" spans="1:5" ht="13.4" customHeight="1" x14ac:dyDescent="0.3">
      <c r="A147" s="7" t="s">
        <v>345</v>
      </c>
      <c r="B147" s="8">
        <v>2038.00343</v>
      </c>
      <c r="C147" s="8">
        <v>0</v>
      </c>
      <c r="D147" s="8">
        <v>6.780000000000018E-2</v>
      </c>
      <c r="E147" s="8">
        <f t="shared" si="2"/>
        <v>2766.9183199999998</v>
      </c>
    </row>
    <row r="148" spans="1:5" ht="13.4" customHeight="1" x14ac:dyDescent="0.3">
      <c r="A148" s="7" t="s">
        <v>346</v>
      </c>
      <c r="B148" s="8">
        <v>2766.85052</v>
      </c>
      <c r="C148" s="8">
        <v>0</v>
      </c>
      <c r="D148" s="8">
        <v>0</v>
      </c>
      <c r="E148" s="8">
        <f t="shared" si="2"/>
        <v>3159.6751800000002</v>
      </c>
    </row>
    <row r="149" spans="1:5" ht="13.4" customHeight="1" x14ac:dyDescent="0.3">
      <c r="A149" s="7" t="s">
        <v>347</v>
      </c>
      <c r="B149" s="8">
        <v>3159.6751800000002</v>
      </c>
      <c r="C149" s="8">
        <v>0</v>
      </c>
      <c r="D149" s="8">
        <v>0</v>
      </c>
      <c r="E149" s="8">
        <f t="shared" si="2"/>
        <v>2601.6204900000002</v>
      </c>
    </row>
    <row r="150" spans="1:5" ht="13.4" customHeight="1" x14ac:dyDescent="0.3">
      <c r="A150" s="7" t="s">
        <v>348</v>
      </c>
      <c r="B150" s="8">
        <v>2601.6204900000002</v>
      </c>
      <c r="C150" s="8">
        <v>0</v>
      </c>
      <c r="D150" s="8">
        <v>0</v>
      </c>
      <c r="E150" s="8">
        <f t="shared" si="2"/>
        <v>2413.9683500000001</v>
      </c>
    </row>
    <row r="151" spans="1:5" ht="13.4" customHeight="1" x14ac:dyDescent="0.3">
      <c r="A151" s="7" t="s">
        <v>349</v>
      </c>
      <c r="B151" s="8">
        <v>2413.9683500000001</v>
      </c>
      <c r="C151" s="8">
        <v>0</v>
      </c>
      <c r="D151" s="8">
        <v>7.0000000000000007E-2</v>
      </c>
      <c r="E151" s="8">
        <f t="shared" si="2"/>
        <v>1775.9930299999999</v>
      </c>
    </row>
    <row r="152" spans="1:5" ht="13.4" customHeight="1" x14ac:dyDescent="0.3">
      <c r="A152" s="7" t="s">
        <v>350</v>
      </c>
      <c r="B152" s="8">
        <v>1775.9230299999999</v>
      </c>
      <c r="C152" s="8">
        <v>0</v>
      </c>
      <c r="D152" s="8">
        <v>3.7700000000000004E-2</v>
      </c>
      <c r="E152" s="8">
        <f t="shared" si="2"/>
        <v>1249.9241500000001</v>
      </c>
    </row>
    <row r="153" spans="1:5" ht="13.4" customHeight="1" x14ac:dyDescent="0.3">
      <c r="A153" s="7" t="s">
        <v>351</v>
      </c>
      <c r="B153" s="8">
        <v>1249.88645</v>
      </c>
      <c r="C153" s="8">
        <v>0</v>
      </c>
      <c r="D153" s="8">
        <v>1.9099999999999995E-2</v>
      </c>
      <c r="E153" s="8">
        <f t="shared" si="2"/>
        <v>1286.8588199999999</v>
      </c>
    </row>
    <row r="154" spans="1:5" ht="13.4" customHeight="1" x14ac:dyDescent="0.3">
      <c r="A154" s="7" t="s">
        <v>352</v>
      </c>
      <c r="B154" s="8">
        <v>1286.8397199999999</v>
      </c>
      <c r="C154" s="8">
        <v>0</v>
      </c>
      <c r="D154" s="8">
        <v>0.31180000000000002</v>
      </c>
      <c r="E154" s="8">
        <f t="shared" si="2"/>
        <v>1333.0294499999998</v>
      </c>
    </row>
    <row r="155" spans="1:5" ht="13.4" customHeight="1" x14ac:dyDescent="0.3">
      <c r="A155" s="7" t="s">
        <v>353</v>
      </c>
      <c r="B155" s="8">
        <v>1332.7176499999998</v>
      </c>
      <c r="C155" s="8">
        <v>0</v>
      </c>
      <c r="D155" s="8">
        <v>0</v>
      </c>
      <c r="E155" s="8">
        <f t="shared" si="2"/>
        <v>1269.4653500000002</v>
      </c>
    </row>
    <row r="156" spans="1:5" ht="13.4" customHeight="1" x14ac:dyDescent="0.3">
      <c r="A156" s="7" t="s">
        <v>354</v>
      </c>
      <c r="B156" s="8">
        <v>1269.4653500000002</v>
      </c>
      <c r="C156" s="8">
        <v>0</v>
      </c>
      <c r="D156" s="8">
        <v>0.20250000000000001</v>
      </c>
      <c r="E156" s="8">
        <f t="shared" si="2"/>
        <v>1196.8186599999999</v>
      </c>
    </row>
    <row r="157" spans="1:5" ht="13.4" customHeight="1" x14ac:dyDescent="0.3">
      <c r="A157" s="7" t="s">
        <v>355</v>
      </c>
      <c r="B157" s="8">
        <v>1196.6161599999998</v>
      </c>
      <c r="C157" s="8">
        <v>0</v>
      </c>
      <c r="D157" s="8">
        <v>0.2215</v>
      </c>
      <c r="E157" s="8">
        <f t="shared" si="2"/>
        <v>2106.9218000000001</v>
      </c>
    </row>
    <row r="158" spans="1:5" ht="13.4" customHeight="1" x14ac:dyDescent="0.3">
      <c r="A158" s="7" t="s">
        <v>356</v>
      </c>
      <c r="B158" s="8">
        <v>2106.7003</v>
      </c>
      <c r="C158" s="8">
        <v>0</v>
      </c>
      <c r="D158" s="8">
        <v>0.40220000000000017</v>
      </c>
      <c r="E158" s="8">
        <f t="shared" si="2"/>
        <v>2584.7346199999984</v>
      </c>
    </row>
    <row r="159" spans="1:5" ht="13.4" customHeight="1" x14ac:dyDescent="0.3">
      <c r="A159" s="7" t="s">
        <v>357</v>
      </c>
      <c r="B159" s="8">
        <v>2584.3324199999984</v>
      </c>
      <c r="C159" s="8">
        <v>0</v>
      </c>
      <c r="D159" s="8">
        <v>8.9999999999999969E-2</v>
      </c>
      <c r="E159" s="8">
        <f t="shared" si="2"/>
        <v>2587.55969</v>
      </c>
    </row>
    <row r="160" spans="1:5" ht="13.4" customHeight="1" x14ac:dyDescent="0.3">
      <c r="A160" s="7" t="s">
        <v>358</v>
      </c>
      <c r="B160" s="8">
        <v>2587.4696899999999</v>
      </c>
      <c r="C160" s="8">
        <v>0</v>
      </c>
      <c r="D160" s="8">
        <v>0.35460000000000003</v>
      </c>
      <c r="E160" s="8">
        <f t="shared" si="2"/>
        <v>2964.6895600000003</v>
      </c>
    </row>
    <row r="161" spans="1:5" ht="13.4" customHeight="1" x14ac:dyDescent="0.3">
      <c r="A161" s="7" t="s">
        <v>359</v>
      </c>
      <c r="B161" s="8">
        <v>2964.3349600000001</v>
      </c>
      <c r="C161" s="8">
        <v>0</v>
      </c>
      <c r="D161" s="8">
        <v>0</v>
      </c>
      <c r="E161" s="8">
        <f t="shared" si="2"/>
        <v>2996.2060299999998</v>
      </c>
    </row>
    <row r="162" spans="1:5" ht="13.4" customHeight="1" x14ac:dyDescent="0.3">
      <c r="A162" s="7" t="s">
        <v>360</v>
      </c>
      <c r="B162" s="8">
        <v>2996.2060299999998</v>
      </c>
      <c r="C162" s="8">
        <v>0</v>
      </c>
      <c r="D162" s="8">
        <v>0.66809999999999992</v>
      </c>
      <c r="E162" s="8">
        <f t="shared" si="2"/>
        <v>2688.9638199999999</v>
      </c>
    </row>
    <row r="163" spans="1:5" ht="13.4" customHeight="1" x14ac:dyDescent="0.3">
      <c r="A163" s="7" t="s">
        <v>361</v>
      </c>
      <c r="B163" s="8">
        <v>2688.2957200000001</v>
      </c>
      <c r="C163" s="8">
        <v>0</v>
      </c>
      <c r="D163" s="8">
        <v>0.57580000000000009</v>
      </c>
      <c r="E163" s="8">
        <f t="shared" si="2"/>
        <v>2279.9422700000005</v>
      </c>
    </row>
    <row r="164" spans="1:5" ht="13.4" customHeight="1" x14ac:dyDescent="0.3">
      <c r="A164" s="7" t="s">
        <v>362</v>
      </c>
      <c r="B164" s="8">
        <v>2279.3664700000004</v>
      </c>
      <c r="C164" s="8">
        <v>0</v>
      </c>
      <c r="D164" s="8">
        <v>0.39530000000000021</v>
      </c>
      <c r="E164" s="8">
        <f t="shared" si="2"/>
        <v>1667.6485299999999</v>
      </c>
    </row>
    <row r="165" spans="1:5" ht="13.4" customHeight="1" x14ac:dyDescent="0.3">
      <c r="A165" s="7" t="s">
        <v>363</v>
      </c>
      <c r="B165" s="8">
        <v>1667.25323</v>
      </c>
      <c r="C165" s="8">
        <v>0</v>
      </c>
      <c r="D165" s="8">
        <v>0.27230000000000021</v>
      </c>
      <c r="E165" s="8">
        <f t="shared" si="2"/>
        <v>1165.68182</v>
      </c>
    </row>
    <row r="166" spans="1:5" ht="13.4" customHeight="1" x14ac:dyDescent="0.3">
      <c r="A166" s="7" t="s">
        <v>364</v>
      </c>
      <c r="B166" s="8">
        <v>1165.4095199999999</v>
      </c>
      <c r="C166" s="8">
        <v>0</v>
      </c>
      <c r="D166" s="8">
        <v>0.77639999999999965</v>
      </c>
      <c r="E166" s="8">
        <f t="shared" si="2"/>
        <v>1075.54892</v>
      </c>
    </row>
    <row r="167" spans="1:5" ht="13.4" customHeight="1" x14ac:dyDescent="0.3">
      <c r="A167" s="7" t="s">
        <v>365</v>
      </c>
      <c r="B167" s="8">
        <v>1074.77252</v>
      </c>
      <c r="C167" s="8">
        <v>0</v>
      </c>
      <c r="D167" s="8">
        <v>0.2555</v>
      </c>
      <c r="E167" s="8">
        <f t="shared" si="2"/>
        <v>1046.0627199999999</v>
      </c>
    </row>
    <row r="168" spans="1:5" ht="13.4" customHeight="1" x14ac:dyDescent="0.3">
      <c r="A168" s="7" t="s">
        <v>366</v>
      </c>
      <c r="B168" s="8">
        <v>1045.8072199999999</v>
      </c>
      <c r="C168" s="8">
        <v>0</v>
      </c>
      <c r="D168" s="8">
        <v>1.0880000000000001</v>
      </c>
      <c r="E168" s="8">
        <f t="shared" si="2"/>
        <v>1669.5225399999999</v>
      </c>
    </row>
    <row r="169" spans="1:5" ht="13.4" customHeight="1" x14ac:dyDescent="0.3">
      <c r="A169" s="7" t="s">
        <v>367</v>
      </c>
      <c r="B169" s="8">
        <v>1668.43454</v>
      </c>
      <c r="C169" s="8">
        <v>0</v>
      </c>
      <c r="D169" s="8">
        <v>0.57389999999999963</v>
      </c>
      <c r="E169" s="8">
        <f t="shared" si="2"/>
        <v>2081.0505599999997</v>
      </c>
    </row>
    <row r="170" spans="1:5" ht="13.4" customHeight="1" x14ac:dyDescent="0.3">
      <c r="A170" s="7" t="s">
        <v>368</v>
      </c>
      <c r="B170" s="8">
        <v>2080.4766599999998</v>
      </c>
      <c r="C170" s="8">
        <v>0</v>
      </c>
      <c r="D170" s="8">
        <v>0.49780000000000107</v>
      </c>
      <c r="E170" s="8">
        <f t="shared" si="2"/>
        <v>2146.6070199999958</v>
      </c>
    </row>
    <row r="171" spans="1:5" ht="13.4" customHeight="1" x14ac:dyDescent="0.3">
      <c r="A171" s="7" t="s">
        <v>369</v>
      </c>
      <c r="B171" s="8">
        <v>2146.1092199999957</v>
      </c>
      <c r="C171" s="8">
        <v>0</v>
      </c>
      <c r="D171" s="8">
        <v>-2.6000000000000023E-2</v>
      </c>
      <c r="E171" s="8">
        <f t="shared" si="2"/>
        <v>2919.8788500000001</v>
      </c>
    </row>
    <row r="172" spans="1:5" ht="13.4" customHeight="1" x14ac:dyDescent="0.3">
      <c r="A172" s="7" t="s">
        <v>370</v>
      </c>
      <c r="B172" s="8">
        <v>2919.9048499999999</v>
      </c>
      <c r="C172" s="8">
        <v>0</v>
      </c>
      <c r="D172" s="8">
        <v>0.23669999999999999</v>
      </c>
      <c r="E172" s="8">
        <f t="shared" si="2"/>
        <v>3606.9384299999997</v>
      </c>
    </row>
    <row r="173" spans="1:5" ht="13.4" customHeight="1" x14ac:dyDescent="0.3">
      <c r="A173" s="7" t="s">
        <v>371</v>
      </c>
      <c r="B173" s="8">
        <v>3606.7017299999998</v>
      </c>
      <c r="C173" s="8">
        <v>0</v>
      </c>
      <c r="D173" s="8">
        <v>0.2848</v>
      </c>
      <c r="E173" s="8">
        <f t="shared" si="2"/>
        <v>3321.50929</v>
      </c>
    </row>
    <row r="174" spans="1:5" ht="13.4" customHeight="1" x14ac:dyDescent="0.3">
      <c r="A174" s="7" t="s">
        <v>372</v>
      </c>
      <c r="B174" s="8">
        <v>3321.2244900000001</v>
      </c>
      <c r="C174" s="8">
        <v>0</v>
      </c>
      <c r="D174" s="8">
        <v>0.29779999999999995</v>
      </c>
      <c r="E174" s="8">
        <f t="shared" si="2"/>
        <v>2535.9995999999996</v>
      </c>
    </row>
    <row r="175" spans="1:5" ht="13.4" customHeight="1" x14ac:dyDescent="0.3">
      <c r="A175" s="7" t="s">
        <v>373</v>
      </c>
      <c r="B175" s="8">
        <v>2535.7017999999998</v>
      </c>
      <c r="C175" s="8">
        <v>0</v>
      </c>
      <c r="D175" s="8">
        <v>1.4116000000000002</v>
      </c>
      <c r="E175" s="8">
        <f t="shared" si="2"/>
        <v>2167.48</v>
      </c>
    </row>
    <row r="176" spans="1:5" ht="13.4" customHeight="1" x14ac:dyDescent="0.3">
      <c r="A176" s="7" t="s">
        <v>374</v>
      </c>
      <c r="B176" s="8">
        <v>2166.0684000000001</v>
      </c>
      <c r="C176" s="8">
        <v>0</v>
      </c>
      <c r="D176" s="8">
        <v>0.20640000000000008</v>
      </c>
      <c r="E176" s="8">
        <f t="shared" si="2"/>
        <v>1406.40464</v>
      </c>
    </row>
    <row r="177" spans="1:5" ht="13.4" customHeight="1" x14ac:dyDescent="0.3">
      <c r="A177" s="7" t="s">
        <v>375</v>
      </c>
      <c r="B177" s="8">
        <v>1406.1982399999999</v>
      </c>
      <c r="C177" s="8">
        <v>0</v>
      </c>
      <c r="D177" s="8">
        <v>0.47089999999999965</v>
      </c>
      <c r="E177" s="8">
        <f t="shared" si="2"/>
        <v>1281.2377200000001</v>
      </c>
    </row>
    <row r="178" spans="1:5" ht="13.4" customHeight="1" x14ac:dyDescent="0.3">
      <c r="A178" s="7" t="s">
        <v>376</v>
      </c>
      <c r="B178" s="8">
        <v>1280.7668200000001</v>
      </c>
      <c r="C178" s="8">
        <v>0</v>
      </c>
      <c r="D178" s="8">
        <v>0.25090000000000057</v>
      </c>
      <c r="E178" s="8">
        <f t="shared" si="2"/>
        <v>1041.3726899999999</v>
      </c>
    </row>
    <row r="179" spans="1:5" ht="13.4" customHeight="1" x14ac:dyDescent="0.3">
      <c r="A179" s="7" t="s">
        <v>377</v>
      </c>
      <c r="B179" s="8">
        <v>1041.1217899999999</v>
      </c>
      <c r="C179" s="8">
        <v>0</v>
      </c>
      <c r="D179" s="8">
        <v>0.23379999999999973</v>
      </c>
      <c r="E179" s="8">
        <f t="shared" si="2"/>
        <v>1198.2086199999999</v>
      </c>
    </row>
    <row r="180" spans="1:5" ht="13.4" customHeight="1" x14ac:dyDescent="0.3">
      <c r="A180" s="7" t="s">
        <v>378</v>
      </c>
      <c r="B180" s="8">
        <v>1197.9748199999999</v>
      </c>
      <c r="C180" s="8">
        <v>0</v>
      </c>
      <c r="D180" s="8">
        <v>0.73809999999999987</v>
      </c>
      <c r="E180" s="8">
        <f t="shared" si="2"/>
        <v>1176.94984</v>
      </c>
    </row>
    <row r="181" spans="1:5" ht="13.4" customHeight="1" x14ac:dyDescent="0.3">
      <c r="A181" s="7" t="s">
        <v>379</v>
      </c>
      <c r="B181" s="8">
        <v>1176.21174</v>
      </c>
      <c r="C181" s="8">
        <v>0</v>
      </c>
      <c r="D181" s="8">
        <v>0.16079999999999928</v>
      </c>
      <c r="E181" s="8">
        <f t="shared" si="2"/>
        <v>1755.68101</v>
      </c>
    </row>
    <row r="182" spans="1:5" ht="13.4" customHeight="1" x14ac:dyDescent="0.3">
      <c r="A182" s="7" t="s">
        <v>380</v>
      </c>
      <c r="B182" s="8">
        <v>1755.5202099999999</v>
      </c>
      <c r="C182" s="8">
        <v>0</v>
      </c>
      <c r="D182" s="8">
        <v>0.4412000000000007</v>
      </c>
      <c r="E182" s="8">
        <f t="shared" si="2"/>
        <v>2326.8291900000004</v>
      </c>
    </row>
    <row r="183" spans="1:5" ht="13.4" customHeight="1" x14ac:dyDescent="0.3">
      <c r="A183" s="7" t="s">
        <v>381</v>
      </c>
      <c r="B183" s="8">
        <v>2326.3879900000002</v>
      </c>
      <c r="C183" s="8">
        <v>0</v>
      </c>
      <c r="D183" s="8">
        <v>0.43029999999999996</v>
      </c>
      <c r="E183" s="8">
        <f t="shared" ref="E183:E208" si="3">B184+C183+D183</f>
        <v>2524.3922200000002</v>
      </c>
    </row>
    <row r="184" spans="1:5" ht="13.4" customHeight="1" x14ac:dyDescent="0.3">
      <c r="A184" s="7" t="s">
        <v>382</v>
      </c>
      <c r="B184" s="8">
        <v>2523.9619200000002</v>
      </c>
      <c r="C184" s="8">
        <v>0</v>
      </c>
      <c r="D184" s="8">
        <v>0.38569999999999999</v>
      </c>
      <c r="E184" s="8">
        <f t="shared" si="3"/>
        <v>2148.2122999999997</v>
      </c>
    </row>
    <row r="185" spans="1:5" ht="13.4" customHeight="1" x14ac:dyDescent="0.3">
      <c r="A185" s="7" t="s">
        <v>383</v>
      </c>
      <c r="B185" s="8">
        <v>2147.8265999999999</v>
      </c>
      <c r="C185" s="8">
        <v>0</v>
      </c>
      <c r="D185" s="8">
        <v>0.33700000000000008</v>
      </c>
      <c r="E185" s="8">
        <f t="shared" si="3"/>
        <v>2612.0715500000001</v>
      </c>
    </row>
    <row r="186" spans="1:5" ht="13.4" customHeight="1" x14ac:dyDescent="0.3">
      <c r="A186" s="7" t="s">
        <v>384</v>
      </c>
      <c r="B186" s="8">
        <v>2611.7345500000001</v>
      </c>
      <c r="C186" s="8">
        <v>0</v>
      </c>
      <c r="D186" s="8">
        <v>0.18512999999999999</v>
      </c>
      <c r="E186" s="8">
        <f t="shared" si="3"/>
        <v>1936.4546300000002</v>
      </c>
    </row>
    <row r="187" spans="1:5" ht="13.4" customHeight="1" x14ac:dyDescent="0.3">
      <c r="A187" s="7" t="s">
        <v>385</v>
      </c>
      <c r="B187" s="8">
        <v>1936.2695000000001</v>
      </c>
      <c r="C187" s="8">
        <v>0</v>
      </c>
      <c r="D187" s="8">
        <v>1.3449700000000002</v>
      </c>
      <c r="E187" s="8">
        <f>B188+C187+D187</f>
        <v>1827.05243</v>
      </c>
    </row>
    <row r="188" spans="1:5" ht="13.4" customHeight="1" x14ac:dyDescent="0.3">
      <c r="A188" s="7" t="s">
        <v>386</v>
      </c>
      <c r="B188" s="8">
        <v>1825.7074599999999</v>
      </c>
      <c r="C188" s="8">
        <v>0</v>
      </c>
      <c r="D188" s="8">
        <v>24.0931</v>
      </c>
      <c r="E188" s="8">
        <f>B189+C188+D188</f>
        <v>1321.7278200000003</v>
      </c>
    </row>
    <row r="189" spans="1:5" ht="13.4" customHeight="1" x14ac:dyDescent="0.3">
      <c r="A189" s="7" t="s">
        <v>387</v>
      </c>
      <c r="B189" s="8">
        <v>1297.6347200000002</v>
      </c>
      <c r="C189" s="8">
        <v>0</v>
      </c>
      <c r="D189" s="8">
        <v>0.46490000000000148</v>
      </c>
      <c r="E189" s="8">
        <f>B190+C189+D189</f>
        <v>1307.21756</v>
      </c>
    </row>
    <row r="190" spans="1:5" ht="13.4" customHeight="1" x14ac:dyDescent="0.3">
      <c r="A190" s="7" t="s">
        <v>388</v>
      </c>
      <c r="B190" s="8">
        <v>1306.7526600000001</v>
      </c>
      <c r="C190" s="8">
        <v>0</v>
      </c>
      <c r="D190" s="8">
        <v>5.7142000000000008</v>
      </c>
      <c r="E190" s="8">
        <f>B191+C190+D190</f>
        <v>1052.6908100000001</v>
      </c>
    </row>
    <row r="191" spans="1:5" ht="13.4" customHeight="1" x14ac:dyDescent="0.3">
      <c r="A191" s="7" t="s">
        <v>389</v>
      </c>
      <c r="B191" s="8">
        <v>1046.9766100000002</v>
      </c>
      <c r="C191" s="8">
        <v>0</v>
      </c>
      <c r="D191" s="8">
        <v>0.29269999999999707</v>
      </c>
      <c r="E191" s="8">
        <f>B192+C191+D191</f>
        <v>1343.0872899999999</v>
      </c>
    </row>
    <row r="192" spans="1:5" ht="13.4" customHeight="1" x14ac:dyDescent="0.3">
      <c r="A192" s="7" t="s">
        <v>390</v>
      </c>
      <c r="B192" s="8">
        <v>1342.79459</v>
      </c>
      <c r="C192" s="8">
        <v>0</v>
      </c>
      <c r="D192" s="8">
        <v>0.28570000000000434</v>
      </c>
      <c r="E192" s="8">
        <f t="shared" ref="E192:E216" si="4">B193+C192+D192</f>
        <v>1222.8535300000001</v>
      </c>
    </row>
    <row r="193" spans="1:5" ht="13.4" customHeight="1" x14ac:dyDescent="0.3">
      <c r="A193" s="7" t="s">
        <v>391</v>
      </c>
      <c r="B193" s="8">
        <v>1222.5678300000002</v>
      </c>
      <c r="C193" s="8">
        <v>0</v>
      </c>
      <c r="D193" s="8">
        <v>0.3881999999999971</v>
      </c>
      <c r="E193" s="8">
        <f t="shared" si="4"/>
        <v>1365.2819300000001</v>
      </c>
    </row>
    <row r="194" spans="1:5" ht="13.4" customHeight="1" x14ac:dyDescent="0.3">
      <c r="A194" s="7" t="s">
        <v>392</v>
      </c>
      <c r="B194" s="8">
        <v>1364.89373</v>
      </c>
      <c r="C194" s="8">
        <v>0</v>
      </c>
      <c r="D194" s="8">
        <v>0.49890000000000145</v>
      </c>
      <c r="E194" s="8">
        <f t="shared" si="4"/>
        <v>2389.3516</v>
      </c>
    </row>
    <row r="195" spans="1:5" ht="13.4" customHeight="1" x14ac:dyDescent="0.3">
      <c r="A195" s="7" t="s">
        <v>393</v>
      </c>
      <c r="B195" s="8">
        <v>2388.8526999999999</v>
      </c>
      <c r="C195" s="8">
        <v>0</v>
      </c>
      <c r="D195" s="8">
        <v>7.5599999999998543E-2</v>
      </c>
      <c r="E195" s="8">
        <f t="shared" si="4"/>
        <v>2680.65742</v>
      </c>
    </row>
    <row r="196" spans="1:5" ht="13.4" customHeight="1" x14ac:dyDescent="0.3">
      <c r="A196" s="7" t="s">
        <v>394</v>
      </c>
      <c r="B196" s="8">
        <v>2680.5818199999999</v>
      </c>
      <c r="C196" s="8">
        <v>0</v>
      </c>
      <c r="D196" s="8">
        <v>0.41410000000000002</v>
      </c>
      <c r="E196" s="8">
        <f t="shared" si="4"/>
        <v>2584.4246099999996</v>
      </c>
    </row>
    <row r="197" spans="1:5" ht="13.4" customHeight="1" x14ac:dyDescent="0.3">
      <c r="A197" s="7" t="s">
        <v>395</v>
      </c>
      <c r="B197" s="8">
        <v>2584.0105099999996</v>
      </c>
      <c r="C197" s="8">
        <v>0</v>
      </c>
      <c r="D197" s="8">
        <v>0.39700000000000002</v>
      </c>
      <c r="E197" s="8">
        <f t="shared" si="4"/>
        <v>1861.4828799999998</v>
      </c>
    </row>
    <row r="198" spans="1:5" ht="13.4" customHeight="1" x14ac:dyDescent="0.3">
      <c r="A198" s="7" t="s">
        <v>396</v>
      </c>
      <c r="B198" s="8">
        <v>1861.0858799999999</v>
      </c>
      <c r="C198" s="8">
        <v>0</v>
      </c>
      <c r="D198" s="8">
        <v>0.33880000000000005</v>
      </c>
      <c r="E198" s="8">
        <f t="shared" si="4"/>
        <v>2053.9417200000003</v>
      </c>
    </row>
    <row r="199" spans="1:5" ht="13.4" customHeight="1" x14ac:dyDescent="0.3">
      <c r="A199" s="7" t="s">
        <v>397</v>
      </c>
      <c r="B199" s="8">
        <v>2053.6029200000003</v>
      </c>
      <c r="C199" s="8">
        <v>0</v>
      </c>
      <c r="D199" s="8">
        <v>0.3529000000000001</v>
      </c>
      <c r="E199" s="8">
        <f t="shared" si="4"/>
        <v>1863.0613700000001</v>
      </c>
    </row>
    <row r="200" spans="1:5" ht="13.4" customHeight="1" x14ac:dyDescent="0.3">
      <c r="A200" s="7" t="s">
        <v>398</v>
      </c>
      <c r="B200" s="8">
        <v>1862.70847</v>
      </c>
      <c r="C200" s="8">
        <v>0</v>
      </c>
      <c r="D200" s="8">
        <v>1.5399999999999996</v>
      </c>
      <c r="E200" s="8">
        <f t="shared" si="4"/>
        <v>1139.5968899999998</v>
      </c>
    </row>
    <row r="201" spans="1:5" ht="13.4" customHeight="1" x14ac:dyDescent="0.3">
      <c r="A201" s="7" t="s">
        <v>399</v>
      </c>
      <c r="B201" s="8">
        <v>1138.0568899999998</v>
      </c>
      <c r="C201" s="8">
        <v>0</v>
      </c>
      <c r="D201" s="8">
        <v>1.1993000000000007</v>
      </c>
      <c r="E201" s="8">
        <f t="shared" si="4"/>
        <v>1194.7601999999999</v>
      </c>
    </row>
    <row r="202" spans="1:5" ht="13.4" customHeight="1" x14ac:dyDescent="0.3">
      <c r="A202" s="7" t="s">
        <v>400</v>
      </c>
      <c r="B202" s="8">
        <v>1193.5608999999999</v>
      </c>
      <c r="C202" s="8">
        <v>0</v>
      </c>
      <c r="D202" s="8">
        <v>0.23350000000000001</v>
      </c>
      <c r="E202" s="8">
        <f t="shared" si="4"/>
        <v>1046.2311999999999</v>
      </c>
    </row>
    <row r="203" spans="1:5" ht="13.4" customHeight="1" x14ac:dyDescent="0.3">
      <c r="A203" s="7" t="s">
        <v>401</v>
      </c>
      <c r="B203" s="8">
        <v>1045.9976999999999</v>
      </c>
      <c r="C203" s="8">
        <v>0</v>
      </c>
      <c r="D203" s="8">
        <v>1.5957999999999992</v>
      </c>
      <c r="E203" s="8">
        <f t="shared" si="4"/>
        <v>1037.5219199999999</v>
      </c>
    </row>
    <row r="204" spans="1:5" ht="13.4" customHeight="1" x14ac:dyDescent="0.3">
      <c r="A204" s="7" t="s">
        <v>402</v>
      </c>
      <c r="B204" s="8">
        <v>1035.9261199999999</v>
      </c>
      <c r="C204" s="8">
        <v>0</v>
      </c>
      <c r="D204" s="8">
        <v>0</v>
      </c>
      <c r="E204" s="8">
        <f t="shared" si="4"/>
        <v>1381.5584300000003</v>
      </c>
    </row>
    <row r="205" spans="1:5" ht="13.4" customHeight="1" x14ac:dyDescent="0.3">
      <c r="A205" s="7" t="s">
        <v>403</v>
      </c>
      <c r="B205" s="8">
        <v>1381.5584300000003</v>
      </c>
      <c r="C205" s="8">
        <v>0</v>
      </c>
      <c r="D205" s="8">
        <v>0.15390000000000054</v>
      </c>
      <c r="E205" s="8">
        <f t="shared" si="4"/>
        <v>1723.7808</v>
      </c>
    </row>
    <row r="206" spans="1:5" ht="13.4" customHeight="1" x14ac:dyDescent="0.3">
      <c r="A206" s="7" t="s">
        <v>404</v>
      </c>
      <c r="B206" s="8">
        <v>1723.6269</v>
      </c>
      <c r="C206" s="8">
        <v>0</v>
      </c>
      <c r="D206" s="8">
        <v>1.5178000000000003</v>
      </c>
      <c r="E206" s="8">
        <f t="shared" si="4"/>
        <v>2597.4146499999997</v>
      </c>
    </row>
    <row r="207" spans="1:5" ht="13.4" customHeight="1" x14ac:dyDescent="0.3">
      <c r="A207" s="7" t="s">
        <v>405</v>
      </c>
      <c r="B207" s="8">
        <v>2595.8968499999996</v>
      </c>
      <c r="C207" s="8">
        <v>0</v>
      </c>
      <c r="D207" s="8">
        <v>0.54460000000000042</v>
      </c>
      <c r="E207" s="8">
        <f t="shared" si="4"/>
        <v>2656.6460599999996</v>
      </c>
    </row>
    <row r="208" spans="1:5" ht="13.4" customHeight="1" x14ac:dyDescent="0.3">
      <c r="A208" s="7" t="s">
        <v>406</v>
      </c>
      <c r="B208" s="8">
        <v>2656.1014599999994</v>
      </c>
      <c r="C208" s="8">
        <v>0</v>
      </c>
      <c r="D208" s="8">
        <v>0.54389999999999994</v>
      </c>
      <c r="E208" s="8">
        <f t="shared" si="4"/>
        <v>2247.1518500000002</v>
      </c>
    </row>
    <row r="209" spans="1:5" ht="13.4" customHeight="1" x14ac:dyDescent="0.3">
      <c r="A209" s="7" t="s">
        <v>407</v>
      </c>
      <c r="B209" s="8">
        <v>2246.6079500000001</v>
      </c>
      <c r="C209" s="8">
        <v>0</v>
      </c>
      <c r="D209" s="8">
        <v>0.33276999999999995</v>
      </c>
      <c r="E209" s="8">
        <f t="shared" si="4"/>
        <v>2569.7925500000001</v>
      </c>
    </row>
    <row r="210" spans="1:5" ht="13.4" customHeight="1" x14ac:dyDescent="0.3">
      <c r="A210" s="7" t="s">
        <v>408</v>
      </c>
      <c r="B210" s="8">
        <v>2569.4597800000001</v>
      </c>
      <c r="C210" s="8">
        <v>0</v>
      </c>
      <c r="D210" s="8">
        <v>45.698700000000002</v>
      </c>
      <c r="E210" s="8">
        <f t="shared" si="4"/>
        <v>1987.1989199999998</v>
      </c>
    </row>
    <row r="211" spans="1:5" ht="13.4" customHeight="1" x14ac:dyDescent="0.3">
      <c r="A211" s="7" t="s">
        <v>409</v>
      </c>
      <c r="B211" s="8">
        <v>1941.5002199999999</v>
      </c>
      <c r="C211" s="8">
        <v>0</v>
      </c>
      <c r="D211" s="8">
        <v>2.3194899999999978</v>
      </c>
      <c r="E211" s="8">
        <f t="shared" si="4"/>
        <v>1779.5264900000002</v>
      </c>
    </row>
    <row r="212" spans="1:5" ht="13.4" customHeight="1" x14ac:dyDescent="0.3">
      <c r="A212" s="7" t="s">
        <v>410</v>
      </c>
      <c r="B212" s="8">
        <v>1777.2070000000001</v>
      </c>
      <c r="C212" s="8">
        <v>0</v>
      </c>
      <c r="D212" s="8">
        <v>2.2569000000000012</v>
      </c>
      <c r="E212" s="8">
        <f t="shared" si="4"/>
        <v>1423.3904100000004</v>
      </c>
    </row>
    <row r="213" spans="1:5" ht="13.4" customHeight="1" x14ac:dyDescent="0.3">
      <c r="A213" s="7" t="s">
        <v>411</v>
      </c>
      <c r="B213" s="8">
        <v>1421.1335100000003</v>
      </c>
      <c r="C213" s="8">
        <v>0</v>
      </c>
      <c r="D213" s="8">
        <v>1.0435000000000001</v>
      </c>
      <c r="E213" s="8">
        <f t="shared" si="4"/>
        <v>1238.56708</v>
      </c>
    </row>
    <row r="214" spans="1:5" ht="13.4" customHeight="1" x14ac:dyDescent="0.3">
      <c r="A214" s="7" t="s">
        <v>412</v>
      </c>
      <c r="B214" s="8">
        <v>1237.52358</v>
      </c>
      <c r="C214" s="8">
        <v>0</v>
      </c>
      <c r="D214" s="8">
        <v>7.4499999999999997E-2</v>
      </c>
      <c r="E214" s="8">
        <f t="shared" si="4"/>
        <v>874.43903999999986</v>
      </c>
    </row>
    <row r="215" spans="1:5" ht="13.4" customHeight="1" x14ac:dyDescent="0.3">
      <c r="A215" s="7" t="s">
        <v>413</v>
      </c>
      <c r="B215" s="8">
        <v>874.36453999999992</v>
      </c>
      <c r="C215" s="8">
        <v>0</v>
      </c>
      <c r="D215" s="8">
        <v>0.16909999999999856</v>
      </c>
      <c r="E215" s="8">
        <f t="shared" si="4"/>
        <v>1103.0571100000002</v>
      </c>
    </row>
    <row r="216" spans="1:5" ht="13.4" customHeight="1" x14ac:dyDescent="0.3">
      <c r="A216" s="7" t="s">
        <v>414</v>
      </c>
      <c r="B216" s="8">
        <v>1102.8880100000001</v>
      </c>
      <c r="C216" s="8">
        <v>0</v>
      </c>
      <c r="D216" s="8">
        <v>2.3410000000000002</v>
      </c>
      <c r="E216" s="8">
        <f t="shared" si="4"/>
        <v>1175.0247399999996</v>
      </c>
    </row>
    <row r="217" spans="1:5" ht="13.4" customHeight="1" x14ac:dyDescent="0.3">
      <c r="A217" s="7" t="s">
        <v>415</v>
      </c>
      <c r="B217" s="8">
        <v>1172.6837399999997</v>
      </c>
      <c r="C217" s="8">
        <v>0</v>
      </c>
      <c r="D217" s="8">
        <v>0.60980000000000001</v>
      </c>
      <c r="E217" s="8">
        <f>B218+C217+D217</f>
        <v>1676.7448299999999</v>
      </c>
    </row>
    <row r="218" spans="1:5" ht="13.4" customHeight="1" x14ac:dyDescent="0.3">
      <c r="A218" s="7" t="s">
        <v>416</v>
      </c>
      <c r="B218" s="8">
        <v>1676.1350299999999</v>
      </c>
      <c r="C218" s="8">
        <v>0</v>
      </c>
      <c r="D218" s="8">
        <v>0.05</v>
      </c>
      <c r="E218" s="8">
        <f>B219+C218+D218</f>
        <v>2285.4883700000005</v>
      </c>
    </row>
    <row r="219" spans="1:5" ht="13.4" customHeight="1" x14ac:dyDescent="0.3">
      <c r="A219" s="7" t="s">
        <v>417</v>
      </c>
      <c r="B219" s="8">
        <v>2285.4383700000003</v>
      </c>
      <c r="C219" s="8">
        <v>0</v>
      </c>
      <c r="D219" s="8">
        <v>0.9</v>
      </c>
      <c r="E219" s="8"/>
    </row>
  </sheetData>
  <mergeCells count="1">
    <mergeCell ref="B2:D2"/>
  </mergeCells>
  <pageMargins left="0.7" right="0.7" top="0.75" bottom="0.75" header="0.3" footer="0.3"/>
  <headerFooter>
    <oddFooter>&amp;L_x000D_&amp;1#&amp;"Calibri"&amp;10&amp;K000000 Interné</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4FF0-888C-4F7B-BFDA-378A96A15EB7}">
  <sheetPr codeName="Hárok13"/>
  <dimension ref="A1:F219"/>
  <sheetViews>
    <sheetView showGridLines="0" zoomScaleNormal="100" workbookViewId="0">
      <pane ySplit="3" topLeftCell="A202" activePane="bottomLeft" state="frozen"/>
      <selection sqref="A1:H1"/>
      <selection pane="bottomLeft" sqref="A1:H1"/>
    </sheetView>
  </sheetViews>
  <sheetFormatPr defaultColWidth="11.19921875" defaultRowHeight="13.4" customHeight="1" x14ac:dyDescent="0.3"/>
  <cols>
    <col min="1" max="1" width="29.19921875" style="2" customWidth="1"/>
    <col min="2" max="2" width="16" style="2" customWidth="1"/>
    <col min="3" max="3" width="14.296875" style="2" customWidth="1"/>
    <col min="4" max="4" width="14.19921875" style="2" customWidth="1"/>
    <col min="5" max="16384" width="11.19921875" style="2"/>
  </cols>
  <sheetData>
    <row r="1" spans="1:6" ht="16.5" customHeight="1" x14ac:dyDescent="0.35">
      <c r="A1" s="63" t="s">
        <v>444</v>
      </c>
      <c r="B1" s="101"/>
      <c r="C1" s="101"/>
      <c r="D1" s="101"/>
      <c r="E1" s="101"/>
    </row>
    <row r="2" spans="1:6" ht="16.5" customHeight="1" x14ac:dyDescent="0.3">
      <c r="A2" s="90"/>
      <c r="B2" s="93" t="s">
        <v>430</v>
      </c>
      <c r="C2" s="93"/>
      <c r="D2" s="93"/>
      <c r="E2" s="90"/>
    </row>
    <row r="3" spans="1:6" ht="26.65" customHeight="1" x14ac:dyDescent="0.3">
      <c r="A3" s="71"/>
      <c r="B3" s="72" t="s">
        <v>435</v>
      </c>
      <c r="C3" s="72" t="s">
        <v>436</v>
      </c>
      <c r="D3" s="72" t="s">
        <v>422</v>
      </c>
      <c r="E3" s="72" t="s">
        <v>437</v>
      </c>
    </row>
    <row r="4" spans="1:6" ht="13.4" customHeight="1" x14ac:dyDescent="0.3">
      <c r="A4" s="7" t="s">
        <v>202</v>
      </c>
      <c r="B4" s="8"/>
      <c r="C4" s="8"/>
      <c r="D4" s="8"/>
      <c r="F4" s="98"/>
    </row>
    <row r="5" spans="1:6" ht="13.4" customHeight="1" x14ac:dyDescent="0.3">
      <c r="A5" s="7" t="s">
        <v>203</v>
      </c>
      <c r="B5" s="8"/>
      <c r="C5" s="8"/>
      <c r="D5" s="8"/>
      <c r="F5" s="98"/>
    </row>
    <row r="6" spans="1:6" ht="13.4" customHeight="1" x14ac:dyDescent="0.3">
      <c r="A6" s="7" t="s">
        <v>204</v>
      </c>
      <c r="B6" s="8"/>
      <c r="C6" s="8"/>
      <c r="D6" s="8"/>
      <c r="F6" s="98"/>
    </row>
    <row r="7" spans="1:6" ht="13.4" customHeight="1" x14ac:dyDescent="0.3">
      <c r="A7" s="7" t="s">
        <v>205</v>
      </c>
      <c r="B7" s="8"/>
      <c r="C7" s="8"/>
      <c r="D7" s="8"/>
      <c r="F7" s="98"/>
    </row>
    <row r="8" spans="1:6" ht="13.4" customHeight="1" x14ac:dyDescent="0.3">
      <c r="A8" s="7" t="s">
        <v>206</v>
      </c>
      <c r="B8" s="8"/>
      <c r="C8" s="8"/>
      <c r="D8" s="8"/>
      <c r="F8" s="98"/>
    </row>
    <row r="9" spans="1:6" ht="13.4" customHeight="1" x14ac:dyDescent="0.3">
      <c r="A9" s="7" t="s">
        <v>207</v>
      </c>
      <c r="B9" s="8"/>
      <c r="C9" s="8"/>
      <c r="D9" s="8"/>
      <c r="F9" s="98"/>
    </row>
    <row r="10" spans="1:6" ht="13.4" customHeight="1" x14ac:dyDescent="0.3">
      <c r="A10" s="7" t="s">
        <v>208</v>
      </c>
      <c r="B10" s="8"/>
      <c r="C10" s="8"/>
      <c r="D10" s="8"/>
      <c r="F10" s="98"/>
    </row>
    <row r="11" spans="1:6" ht="13.4" customHeight="1" x14ac:dyDescent="0.3">
      <c r="A11" s="7" t="s">
        <v>209</v>
      </c>
      <c r="B11" s="8">
        <v>7.3111664343092349</v>
      </c>
      <c r="C11" s="8">
        <v>0.54862909115050118</v>
      </c>
      <c r="D11" s="8">
        <v>0</v>
      </c>
      <c r="E11" s="8">
        <f t="shared" ref="E11:E51" si="0">B12+C11</f>
        <v>18.854982407222995</v>
      </c>
    </row>
    <row r="12" spans="1:6" ht="13.4" customHeight="1" x14ac:dyDescent="0.3">
      <c r="A12" s="7" t="s">
        <v>210</v>
      </c>
      <c r="B12" s="8">
        <v>18.306353316072492</v>
      </c>
      <c r="C12" s="8">
        <v>2.7043749585076013</v>
      </c>
      <c r="D12" s="8">
        <v>6.6387837748124554E-2</v>
      </c>
      <c r="E12" s="8">
        <f t="shared" si="0"/>
        <v>97.54729469561174</v>
      </c>
    </row>
    <row r="13" spans="1:6" ht="13.4" customHeight="1" x14ac:dyDescent="0.3">
      <c r="A13" s="7" t="s">
        <v>211</v>
      </c>
      <c r="B13" s="8">
        <v>94.84291973710414</v>
      </c>
      <c r="C13" s="8">
        <v>2.2124742747128727</v>
      </c>
      <c r="D13" s="8">
        <v>0</v>
      </c>
      <c r="E13" s="8">
        <f t="shared" si="0"/>
        <v>94.851038969660749</v>
      </c>
    </row>
    <row r="14" spans="1:6" ht="13.4" customHeight="1" x14ac:dyDescent="0.3">
      <c r="A14" s="7" t="s">
        <v>212</v>
      </c>
      <c r="B14" s="8">
        <v>92.638564694947874</v>
      </c>
      <c r="C14" s="8">
        <v>0.26024032397264818</v>
      </c>
      <c r="D14" s="8">
        <v>6.6387837748124554E-2</v>
      </c>
      <c r="E14" s="8">
        <f t="shared" si="0"/>
        <v>109.76078740790189</v>
      </c>
    </row>
    <row r="15" spans="1:6" ht="13.4" customHeight="1" x14ac:dyDescent="0.3">
      <c r="A15" s="7" t="s">
        <v>213</v>
      </c>
      <c r="B15" s="8">
        <v>109.50054708392923</v>
      </c>
      <c r="C15" s="8">
        <v>0</v>
      </c>
      <c r="D15" s="8">
        <v>6.6387837748124554E-2</v>
      </c>
      <c r="E15" s="8">
        <f t="shared" si="0"/>
        <v>142.72092013543119</v>
      </c>
    </row>
    <row r="16" spans="1:6" ht="13.4" customHeight="1" x14ac:dyDescent="0.3">
      <c r="A16" s="7" t="s">
        <v>214</v>
      </c>
      <c r="B16" s="8">
        <v>142.72092013543119</v>
      </c>
      <c r="C16" s="8">
        <v>0</v>
      </c>
      <c r="D16" s="8">
        <v>6.6379999999999995E-2</v>
      </c>
      <c r="E16" s="8">
        <f t="shared" si="0"/>
        <v>119.89629999999998</v>
      </c>
      <c r="F16" s="98"/>
    </row>
    <row r="17" spans="1:6" ht="13.4" customHeight="1" x14ac:dyDescent="0.3">
      <c r="A17" s="7" t="s">
        <v>215</v>
      </c>
      <c r="B17" s="8">
        <v>119.89629999999998</v>
      </c>
      <c r="C17" s="8">
        <v>0</v>
      </c>
      <c r="D17" s="8">
        <v>0.29037999999999997</v>
      </c>
      <c r="E17" s="8">
        <f t="shared" si="0"/>
        <v>88.977649999999997</v>
      </c>
      <c r="F17" s="98"/>
    </row>
    <row r="18" spans="1:6" ht="13.4" customHeight="1" x14ac:dyDescent="0.3">
      <c r="A18" s="7" t="s">
        <v>216</v>
      </c>
      <c r="B18" s="8">
        <v>88.977649999999997</v>
      </c>
      <c r="C18" s="8">
        <v>0</v>
      </c>
      <c r="D18" s="8">
        <v>0.39913999999999999</v>
      </c>
      <c r="E18" s="8">
        <f t="shared" si="0"/>
        <v>101.13185</v>
      </c>
      <c r="F18" s="98"/>
    </row>
    <row r="19" spans="1:6" ht="13.4" customHeight="1" x14ac:dyDescent="0.3">
      <c r="A19" s="7" t="s">
        <v>217</v>
      </c>
      <c r="B19" s="8">
        <v>101.13185</v>
      </c>
      <c r="C19" s="8">
        <v>2.03904</v>
      </c>
      <c r="D19" s="8">
        <v>0</v>
      </c>
      <c r="E19" s="8">
        <f t="shared" si="0"/>
        <v>26.695699999999999</v>
      </c>
      <c r="F19" s="98"/>
    </row>
    <row r="20" spans="1:6" ht="13.4" customHeight="1" x14ac:dyDescent="0.3">
      <c r="A20" s="7" t="s">
        <v>218</v>
      </c>
      <c r="B20" s="8">
        <v>24.656659999999999</v>
      </c>
      <c r="C20" s="8">
        <v>0</v>
      </c>
      <c r="D20" s="8">
        <v>0</v>
      </c>
      <c r="E20" s="8">
        <f t="shared" si="0"/>
        <v>10.898790000000002</v>
      </c>
      <c r="F20" s="98"/>
    </row>
    <row r="21" spans="1:6" ht="13.4" customHeight="1" x14ac:dyDescent="0.3">
      <c r="A21" s="7" t="s">
        <v>219</v>
      </c>
      <c r="B21" s="8">
        <v>10.898790000000002</v>
      </c>
      <c r="C21" s="8">
        <v>0</v>
      </c>
      <c r="D21" s="8">
        <v>9.4490000000000129E-2</v>
      </c>
      <c r="E21" s="8">
        <f t="shared" si="0"/>
        <v>10.446039999999998</v>
      </c>
      <c r="F21" s="98"/>
    </row>
    <row r="22" spans="1:6" ht="13.4" customHeight="1" x14ac:dyDescent="0.3">
      <c r="A22" s="7" t="s">
        <v>220</v>
      </c>
      <c r="B22" s="8">
        <v>10.446039999999998</v>
      </c>
      <c r="C22" s="8">
        <v>0</v>
      </c>
      <c r="D22" s="8">
        <v>1.9599999999999909E-2</v>
      </c>
      <c r="E22" s="8">
        <f t="shared" si="0"/>
        <v>9.9038599999999981</v>
      </c>
      <c r="F22" s="98"/>
    </row>
    <row r="23" spans="1:6" ht="13.4" customHeight="1" x14ac:dyDescent="0.3">
      <c r="A23" s="7" t="s">
        <v>221</v>
      </c>
      <c r="B23" s="8">
        <v>9.9038599999999981</v>
      </c>
      <c r="C23" s="8">
        <v>0</v>
      </c>
      <c r="D23" s="8">
        <v>0.26551999999999998</v>
      </c>
      <c r="E23" s="8">
        <f t="shared" si="0"/>
        <v>11.4625</v>
      </c>
      <c r="F23" s="98"/>
    </row>
    <row r="24" spans="1:6" ht="13.4" customHeight="1" x14ac:dyDescent="0.3">
      <c r="A24" s="7" t="s">
        <v>222</v>
      </c>
      <c r="B24" s="8">
        <v>11.4625</v>
      </c>
      <c r="C24" s="8">
        <v>0</v>
      </c>
      <c r="D24" s="8">
        <v>0</v>
      </c>
      <c r="E24" s="8">
        <f t="shared" si="0"/>
        <v>51.185499999999998</v>
      </c>
      <c r="F24" s="98"/>
    </row>
    <row r="25" spans="1:6" ht="13.4" customHeight="1" x14ac:dyDescent="0.3">
      <c r="A25" s="7" t="s">
        <v>223</v>
      </c>
      <c r="B25" s="8">
        <v>51.185499999999998</v>
      </c>
      <c r="C25" s="8">
        <v>0</v>
      </c>
      <c r="D25" s="8">
        <v>6.7000000000000004E-2</v>
      </c>
      <c r="E25" s="8">
        <f t="shared" si="0"/>
        <v>166.59376</v>
      </c>
      <c r="F25" s="98"/>
    </row>
    <row r="26" spans="1:6" ht="13.4" customHeight="1" x14ac:dyDescent="0.3">
      <c r="A26" s="7" t="s">
        <v>224</v>
      </c>
      <c r="B26" s="8">
        <v>166.59376</v>
      </c>
      <c r="C26" s="8">
        <v>0</v>
      </c>
      <c r="D26" s="8">
        <v>2.5438000000000001</v>
      </c>
      <c r="E26" s="8">
        <f t="shared" si="0"/>
        <v>169.18019986456881</v>
      </c>
      <c r="F26" s="98"/>
    </row>
    <row r="27" spans="1:6" ht="13.4" customHeight="1" x14ac:dyDescent="0.3">
      <c r="A27" s="7" t="s">
        <v>225</v>
      </c>
      <c r="B27" s="8">
        <f>184.27211-15.0919101354312</f>
        <v>169.18019986456881</v>
      </c>
      <c r="C27" s="8">
        <v>0</v>
      </c>
      <c r="D27" s="8">
        <v>6.6379999999999648E-2</v>
      </c>
      <c r="E27" s="8">
        <f t="shared" si="0"/>
        <v>72.391499999999994</v>
      </c>
      <c r="F27" s="98"/>
    </row>
    <row r="28" spans="1:6" ht="13.4" customHeight="1" x14ac:dyDescent="0.3">
      <c r="A28" s="7" t="s">
        <v>226</v>
      </c>
      <c r="B28" s="8">
        <v>72.391499999999994</v>
      </c>
      <c r="C28" s="8">
        <v>0</v>
      </c>
      <c r="D28" s="8">
        <v>6.7000000000000004E-2</v>
      </c>
      <c r="E28" s="8">
        <f t="shared" si="0"/>
        <v>128.83476999999999</v>
      </c>
      <c r="F28" s="98"/>
    </row>
    <row r="29" spans="1:6" ht="13.4" customHeight="1" x14ac:dyDescent="0.3">
      <c r="A29" s="7" t="s">
        <v>227</v>
      </c>
      <c r="B29" s="8">
        <v>128.83476999999999</v>
      </c>
      <c r="C29" s="8">
        <v>0</v>
      </c>
      <c r="D29" s="8">
        <v>6.6379999999999995E-2</v>
      </c>
      <c r="E29" s="8">
        <f t="shared" si="0"/>
        <v>90.101500000000001</v>
      </c>
      <c r="F29" s="98"/>
    </row>
    <row r="30" spans="1:6" ht="13.4" customHeight="1" x14ac:dyDescent="0.3">
      <c r="A30" s="7" t="s">
        <v>228</v>
      </c>
      <c r="B30" s="8">
        <v>90.101500000000001</v>
      </c>
      <c r="C30" s="8">
        <v>0</v>
      </c>
      <c r="D30" s="8">
        <v>2.8399999999999998E-2</v>
      </c>
      <c r="E30" s="8">
        <f t="shared" si="0"/>
        <v>69.249189999999999</v>
      </c>
      <c r="F30" s="98"/>
    </row>
    <row r="31" spans="1:6" ht="13.4" customHeight="1" x14ac:dyDescent="0.3">
      <c r="A31" s="7" t="s">
        <v>229</v>
      </c>
      <c r="B31" s="8">
        <v>69.249189999999999</v>
      </c>
      <c r="C31" s="8">
        <v>5.3100000000000001E-2</v>
      </c>
      <c r="D31" s="8">
        <v>0.19166999999999998</v>
      </c>
      <c r="E31" s="8">
        <f t="shared" si="0"/>
        <v>46.492799999999995</v>
      </c>
      <c r="F31" s="98"/>
    </row>
    <row r="32" spans="1:6" ht="13.4" customHeight="1" x14ac:dyDescent="0.3">
      <c r="A32" s="7" t="s">
        <v>230</v>
      </c>
      <c r="B32" s="8">
        <v>46.439699999999995</v>
      </c>
      <c r="C32" s="8">
        <v>0</v>
      </c>
      <c r="D32" s="8">
        <v>0</v>
      </c>
      <c r="E32" s="8">
        <f t="shared" si="0"/>
        <v>30.168400000000002</v>
      </c>
      <c r="F32" s="98"/>
    </row>
    <row r="33" spans="1:6" ht="13.4" customHeight="1" x14ac:dyDescent="0.3">
      <c r="A33" s="7" t="s">
        <v>231</v>
      </c>
      <c r="B33" s="8">
        <v>30.168400000000002</v>
      </c>
      <c r="C33" s="8">
        <v>0</v>
      </c>
      <c r="D33" s="8">
        <v>0</v>
      </c>
      <c r="E33" s="8">
        <f t="shared" si="0"/>
        <v>27.186910000000001</v>
      </c>
      <c r="F33" s="98"/>
    </row>
    <row r="34" spans="1:6" ht="13.4" customHeight="1" x14ac:dyDescent="0.3">
      <c r="A34" s="7" t="s">
        <v>232</v>
      </c>
      <c r="B34" s="8">
        <v>27.186910000000001</v>
      </c>
      <c r="C34" s="8">
        <v>0</v>
      </c>
      <c r="D34" s="8">
        <v>0</v>
      </c>
      <c r="E34" s="8">
        <f t="shared" si="0"/>
        <v>18.276419999999998</v>
      </c>
      <c r="F34" s="98"/>
    </row>
    <row r="35" spans="1:6" ht="13.4" customHeight="1" x14ac:dyDescent="0.3">
      <c r="A35" s="7" t="s">
        <v>233</v>
      </c>
      <c r="B35" s="8">
        <v>18.276419999999998</v>
      </c>
      <c r="C35" s="8">
        <v>0</v>
      </c>
      <c r="D35" s="8">
        <v>0</v>
      </c>
      <c r="E35" s="8">
        <f t="shared" si="0"/>
        <v>29.327999999999999</v>
      </c>
      <c r="F35" s="98"/>
    </row>
    <row r="36" spans="1:6" ht="13.4" customHeight="1" x14ac:dyDescent="0.3">
      <c r="A36" s="7" t="s">
        <v>234</v>
      </c>
      <c r="B36" s="8">
        <v>29.327999999999999</v>
      </c>
      <c r="C36" s="8">
        <v>0</v>
      </c>
      <c r="D36" s="8">
        <v>3.5000000000000003E-2</v>
      </c>
      <c r="E36" s="8">
        <f t="shared" si="0"/>
        <v>53.768809999999995</v>
      </c>
      <c r="F36" s="98"/>
    </row>
    <row r="37" spans="1:6" ht="13.4" customHeight="1" x14ac:dyDescent="0.3">
      <c r="A37" s="7" t="s">
        <v>235</v>
      </c>
      <c r="B37" s="8">
        <v>53.768809999999995</v>
      </c>
      <c r="C37" s="8">
        <v>0</v>
      </c>
      <c r="D37" s="8">
        <v>0.10340000000000001</v>
      </c>
      <c r="E37" s="8">
        <f t="shared" si="0"/>
        <v>5.6790799999999999</v>
      </c>
      <c r="F37" s="98"/>
    </row>
    <row r="38" spans="1:6" ht="13.4" customHeight="1" x14ac:dyDescent="0.3">
      <c r="A38" s="7" t="s">
        <v>236</v>
      </c>
      <c r="B38" s="8">
        <v>5.6790799999999999</v>
      </c>
      <c r="C38" s="8">
        <v>0.53354999999999997</v>
      </c>
      <c r="D38" s="8">
        <v>0.20100000000000001</v>
      </c>
      <c r="E38" s="8">
        <f t="shared" si="0"/>
        <v>111.34252999999998</v>
      </c>
      <c r="F38" s="98"/>
    </row>
    <row r="39" spans="1:6" ht="13.4" customHeight="1" x14ac:dyDescent="0.3">
      <c r="A39" s="7" t="s">
        <v>237</v>
      </c>
      <c r="B39" s="8">
        <f>111.68951-0.880530000000022</f>
        <v>110.80897999999998</v>
      </c>
      <c r="C39" s="8">
        <v>0</v>
      </c>
      <c r="D39" s="8">
        <v>0.18737999999999999</v>
      </c>
      <c r="E39" s="8">
        <f t="shared" si="0"/>
        <v>129.32026999999999</v>
      </c>
      <c r="F39" s="98"/>
    </row>
    <row r="40" spans="1:6" ht="13.4" customHeight="1" x14ac:dyDescent="0.3">
      <c r="A40" s="7" t="s">
        <v>238</v>
      </c>
      <c r="B40" s="8">
        <v>129.32026999999999</v>
      </c>
      <c r="C40" s="8">
        <v>0.21240000000000001</v>
      </c>
      <c r="D40" s="8">
        <v>0.64949999999999997</v>
      </c>
      <c r="E40" s="8">
        <f t="shared" si="0"/>
        <v>76.207790000000003</v>
      </c>
      <c r="F40" s="98"/>
    </row>
    <row r="41" spans="1:6" ht="13.4" customHeight="1" x14ac:dyDescent="0.3">
      <c r="A41" s="7" t="s">
        <v>239</v>
      </c>
      <c r="B41" s="8">
        <v>75.99539</v>
      </c>
      <c r="C41" s="8">
        <v>0.45665999999999995</v>
      </c>
      <c r="D41" s="8">
        <v>6.7000000000000004E-2</v>
      </c>
      <c r="E41" s="8">
        <f t="shared" si="0"/>
        <v>81.012980000000013</v>
      </c>
      <c r="F41" s="98"/>
    </row>
    <row r="42" spans="1:6" ht="13.4" customHeight="1" x14ac:dyDescent="0.3">
      <c r="A42" s="7" t="s">
        <v>240</v>
      </c>
      <c r="B42" s="8">
        <v>80.556320000000014</v>
      </c>
      <c r="C42" s="8">
        <v>0</v>
      </c>
      <c r="D42" s="8">
        <v>9.5579999999999998E-2</v>
      </c>
      <c r="E42" s="8">
        <f t="shared" si="0"/>
        <v>57.31503</v>
      </c>
      <c r="F42" s="98"/>
    </row>
    <row r="43" spans="1:6" ht="13.4" customHeight="1" x14ac:dyDescent="0.3">
      <c r="A43" s="7" t="s">
        <v>241</v>
      </c>
      <c r="B43" s="8">
        <v>57.31503</v>
      </c>
      <c r="C43" s="8">
        <v>0</v>
      </c>
      <c r="D43" s="8">
        <v>1.7899999999999999E-2</v>
      </c>
      <c r="E43" s="8">
        <f t="shared" si="0"/>
        <v>18.524360000000001</v>
      </c>
      <c r="F43" s="98"/>
    </row>
    <row r="44" spans="1:6" ht="13.4" customHeight="1" x14ac:dyDescent="0.3">
      <c r="A44" s="7" t="s">
        <v>242</v>
      </c>
      <c r="B44" s="8">
        <v>18.524360000000001</v>
      </c>
      <c r="C44" s="8">
        <v>0</v>
      </c>
      <c r="D44" s="8">
        <v>6.9199999999999998E-2</v>
      </c>
      <c r="E44" s="8">
        <f t="shared" si="0"/>
        <v>8.9823500000000003</v>
      </c>
      <c r="F44" s="98"/>
    </row>
    <row r="45" spans="1:6" ht="13.4" customHeight="1" x14ac:dyDescent="0.3">
      <c r="A45" s="7" t="s">
        <v>243</v>
      </c>
      <c r="B45" s="8">
        <v>8.9823500000000003</v>
      </c>
      <c r="C45" s="8">
        <v>1.0000000000104592E-5</v>
      </c>
      <c r="D45" s="8">
        <v>3.4000000000000002E-2</v>
      </c>
      <c r="E45" s="8">
        <f t="shared" si="0"/>
        <v>19.631419999999999</v>
      </c>
      <c r="F45" s="98"/>
    </row>
    <row r="46" spans="1:6" ht="13.4" customHeight="1" x14ac:dyDescent="0.3">
      <c r="A46" s="7" t="s">
        <v>244</v>
      </c>
      <c r="B46" s="8">
        <v>19.631409999999999</v>
      </c>
      <c r="C46" s="8">
        <v>0.20219999999999994</v>
      </c>
      <c r="D46" s="8">
        <v>0</v>
      </c>
      <c r="E46" s="8">
        <f t="shared" si="0"/>
        <v>13.955359999999999</v>
      </c>
      <c r="F46" s="98"/>
    </row>
    <row r="47" spans="1:6" ht="13.4" customHeight="1" x14ac:dyDescent="0.3">
      <c r="A47" s="7" t="s">
        <v>245</v>
      </c>
      <c r="B47" s="8">
        <v>13.753159999999999</v>
      </c>
      <c r="C47" s="8">
        <v>0</v>
      </c>
      <c r="D47" s="8">
        <v>0.17793999999999999</v>
      </c>
      <c r="E47" s="8">
        <f t="shared" si="0"/>
        <v>27.85407</v>
      </c>
      <c r="F47" s="98"/>
    </row>
    <row r="48" spans="1:6" ht="13.4" customHeight="1" x14ac:dyDescent="0.3">
      <c r="A48" s="7" t="s">
        <v>246</v>
      </c>
      <c r="B48" s="8">
        <v>27.85407</v>
      </c>
      <c r="C48" s="8">
        <v>0.15611000000000014</v>
      </c>
      <c r="D48" s="8">
        <v>0.21909000000000001</v>
      </c>
      <c r="E48" s="8">
        <f t="shared" si="0"/>
        <v>-41.46481</v>
      </c>
      <c r="F48" s="98"/>
    </row>
    <row r="49" spans="1:6" ht="13.4" customHeight="1" x14ac:dyDescent="0.3">
      <c r="A49" s="7" t="s">
        <v>247</v>
      </c>
      <c r="B49" s="8">
        <v>-41.620919999999998</v>
      </c>
      <c r="C49" s="8">
        <v>0.15504999999999997</v>
      </c>
      <c r="D49" s="8">
        <v>0</v>
      </c>
      <c r="E49" s="8">
        <f t="shared" si="0"/>
        <v>83.147070000000014</v>
      </c>
      <c r="F49" s="98"/>
    </row>
    <row r="50" spans="1:6" ht="13.4" customHeight="1" x14ac:dyDescent="0.3">
      <c r="A50" s="7" t="s">
        <v>248</v>
      </c>
      <c r="B50" s="8">
        <v>82.992020000000011</v>
      </c>
      <c r="C50" s="8">
        <v>0</v>
      </c>
      <c r="D50" s="8">
        <v>4.7799999999999995E-2</v>
      </c>
      <c r="E50" s="8">
        <f t="shared" si="0"/>
        <v>110.03658999999999</v>
      </c>
      <c r="F50" s="98"/>
    </row>
    <row r="51" spans="1:6" ht="13.4" customHeight="1" x14ac:dyDescent="0.3">
      <c r="A51" s="7" t="s">
        <v>249</v>
      </c>
      <c r="B51" s="8">
        <v>110.03658999999999</v>
      </c>
      <c r="C51" s="8">
        <v>0.20389999999999986</v>
      </c>
      <c r="D51" s="8">
        <v>8.3199999999999996E-2</v>
      </c>
      <c r="E51" s="8">
        <f t="shared" si="0"/>
        <v>133.81638999999998</v>
      </c>
      <c r="F51" s="98"/>
    </row>
    <row r="52" spans="1:6" ht="13.4" customHeight="1" x14ac:dyDescent="0.3">
      <c r="A52" s="7" t="s">
        <v>250</v>
      </c>
      <c r="B52" s="8">
        <v>133.61248999999998</v>
      </c>
      <c r="C52" s="8">
        <v>0</v>
      </c>
      <c r="D52" s="8">
        <v>6.6379999999999995E-2</v>
      </c>
      <c r="E52" s="8">
        <f t="shared" ref="E52:E115" si="1">B53+C52+D52</f>
        <v>95.980699999999999</v>
      </c>
    </row>
    <row r="53" spans="1:6" ht="13.4" customHeight="1" x14ac:dyDescent="0.3">
      <c r="A53" s="7" t="s">
        <v>251</v>
      </c>
      <c r="B53" s="8">
        <v>95.914320000000004</v>
      </c>
      <c r="C53" s="8">
        <v>0</v>
      </c>
      <c r="D53" s="8">
        <v>0.64339999999999997</v>
      </c>
      <c r="E53" s="8">
        <f t="shared" si="1"/>
        <v>147.46647000000002</v>
      </c>
    </row>
    <row r="54" spans="1:6" ht="13.4" customHeight="1" x14ac:dyDescent="0.3">
      <c r="A54" s="7" t="s">
        <v>252</v>
      </c>
      <c r="B54" s="8">
        <v>146.82307</v>
      </c>
      <c r="C54" s="8">
        <v>0</v>
      </c>
      <c r="D54" s="8">
        <v>0</v>
      </c>
      <c r="E54" s="8">
        <f t="shared" si="1"/>
        <v>98.59281</v>
      </c>
    </row>
    <row r="55" spans="1:6" ht="13.4" customHeight="1" x14ac:dyDescent="0.3">
      <c r="A55" s="7" t="s">
        <v>253</v>
      </c>
      <c r="B55" s="8">
        <v>98.59281</v>
      </c>
      <c r="C55" s="8">
        <v>0</v>
      </c>
      <c r="D55" s="8">
        <v>2.2600000000000002E-2</v>
      </c>
      <c r="E55" s="8">
        <f t="shared" si="1"/>
        <v>60.208310000000019</v>
      </c>
    </row>
    <row r="56" spans="1:6" ht="13.4" customHeight="1" x14ac:dyDescent="0.3">
      <c r="A56" s="7" t="s">
        <v>254</v>
      </c>
      <c r="B56" s="8">
        <v>60.185710000000022</v>
      </c>
      <c r="C56" s="8">
        <v>0.28673999999999999</v>
      </c>
      <c r="D56" s="8">
        <v>0.03</v>
      </c>
      <c r="E56" s="8">
        <f t="shared" si="1"/>
        <v>63.823590000000003</v>
      </c>
    </row>
    <row r="57" spans="1:6" ht="13.4" customHeight="1" x14ac:dyDescent="0.3">
      <c r="A57" s="7" t="s">
        <v>255</v>
      </c>
      <c r="B57" s="8">
        <v>63.50685</v>
      </c>
      <c r="C57" s="8">
        <v>0.39867000000000002</v>
      </c>
      <c r="D57" s="8">
        <v>0.46310000000000001</v>
      </c>
      <c r="E57" s="8">
        <f t="shared" si="1"/>
        <v>75.628889999999998</v>
      </c>
    </row>
    <row r="58" spans="1:6" ht="13.4" customHeight="1" x14ac:dyDescent="0.3">
      <c r="A58" s="7" t="s">
        <v>256</v>
      </c>
      <c r="B58" s="8">
        <v>74.767120000000006</v>
      </c>
      <c r="C58" s="8">
        <v>4.2352499999999997</v>
      </c>
      <c r="D58" s="8">
        <v>0</v>
      </c>
      <c r="E58" s="8">
        <f t="shared" si="1"/>
        <v>77.661270000000016</v>
      </c>
    </row>
    <row r="59" spans="1:6" ht="13.4" customHeight="1" x14ac:dyDescent="0.3">
      <c r="A59" s="7" t="s">
        <v>257</v>
      </c>
      <c r="B59" s="8">
        <v>73.426020000000022</v>
      </c>
      <c r="C59" s="8">
        <v>0.14336999999999989</v>
      </c>
      <c r="D59" s="8">
        <v>7.8596000000000004</v>
      </c>
      <c r="E59" s="8">
        <f t="shared" si="1"/>
        <v>85.869470000000007</v>
      </c>
    </row>
    <row r="60" spans="1:6" ht="13.4" customHeight="1" x14ac:dyDescent="0.3">
      <c r="A60" s="7" t="s">
        <v>258</v>
      </c>
      <c r="B60" s="8">
        <v>77.866500000000002</v>
      </c>
      <c r="C60" s="8">
        <v>0</v>
      </c>
      <c r="D60" s="8">
        <v>7.51E-2</v>
      </c>
      <c r="E60" s="8">
        <f t="shared" si="1"/>
        <v>86.949059999999974</v>
      </c>
    </row>
    <row r="61" spans="1:6" ht="13.4" customHeight="1" x14ac:dyDescent="0.3">
      <c r="A61" s="7" t="s">
        <v>259</v>
      </c>
      <c r="B61" s="8">
        <v>86.873959999999968</v>
      </c>
      <c r="C61" s="8">
        <v>1.6779600000000001</v>
      </c>
      <c r="D61" s="8">
        <v>0</v>
      </c>
      <c r="E61" s="8">
        <f t="shared" si="1"/>
        <v>86.920030000000096</v>
      </c>
    </row>
    <row r="62" spans="1:6" ht="13.4" customHeight="1" x14ac:dyDescent="0.3">
      <c r="A62" s="7" t="s">
        <v>260</v>
      </c>
      <c r="B62" s="8">
        <v>85.242070000000098</v>
      </c>
      <c r="C62" s="8">
        <v>0.28673999999999977</v>
      </c>
      <c r="D62" s="8">
        <v>3.4000000000000002E-2</v>
      </c>
      <c r="E62" s="8">
        <f t="shared" si="1"/>
        <v>-42.878850000000298</v>
      </c>
    </row>
    <row r="63" spans="1:6" ht="13.4" customHeight="1" x14ac:dyDescent="0.3">
      <c r="A63" s="7" t="s">
        <v>261</v>
      </c>
      <c r="B63" s="8">
        <v>-43.199590000000299</v>
      </c>
      <c r="C63" s="8">
        <v>0</v>
      </c>
      <c r="D63" s="8">
        <v>0.31730000000000003</v>
      </c>
      <c r="E63" s="8">
        <f t="shared" si="1"/>
        <v>136.81444999999999</v>
      </c>
    </row>
    <row r="64" spans="1:6" ht="13.4" customHeight="1" x14ac:dyDescent="0.3">
      <c r="A64" s="7" t="s">
        <v>262</v>
      </c>
      <c r="B64" s="8">
        <v>136.49715</v>
      </c>
      <c r="C64" s="8">
        <v>0.19116</v>
      </c>
      <c r="D64" s="8">
        <v>0.06</v>
      </c>
      <c r="E64" s="8">
        <f t="shared" si="1"/>
        <v>70.19838</v>
      </c>
    </row>
    <row r="65" spans="1:5" ht="13.4" customHeight="1" x14ac:dyDescent="0.3">
      <c r="A65" s="7" t="s">
        <v>263</v>
      </c>
      <c r="B65" s="8">
        <v>69.947220000000002</v>
      </c>
      <c r="C65" s="8">
        <v>0</v>
      </c>
      <c r="D65" s="8">
        <v>0.12</v>
      </c>
      <c r="E65" s="8">
        <f t="shared" si="1"/>
        <v>58.864289999999997</v>
      </c>
    </row>
    <row r="66" spans="1:5" ht="13.4" customHeight="1" x14ac:dyDescent="0.3">
      <c r="A66" s="7" t="s">
        <v>264</v>
      </c>
      <c r="B66" s="8">
        <v>58.744289999999999</v>
      </c>
      <c r="C66" s="8">
        <v>0.19158</v>
      </c>
      <c r="D66" s="8">
        <v>0</v>
      </c>
      <c r="E66" s="8">
        <f t="shared" si="1"/>
        <v>47.920290000000001</v>
      </c>
    </row>
    <row r="67" spans="1:5" ht="13.4" customHeight="1" x14ac:dyDescent="0.3">
      <c r="A67" s="7" t="s">
        <v>265</v>
      </c>
      <c r="B67" s="8">
        <v>47.72871</v>
      </c>
      <c r="C67" s="8">
        <v>-4.5192200000000007</v>
      </c>
      <c r="D67" s="8">
        <v>0.23336999999999999</v>
      </c>
      <c r="E67" s="8">
        <f t="shared" si="1"/>
        <v>27.493400000000001</v>
      </c>
    </row>
    <row r="68" spans="1:5" ht="13.4" customHeight="1" x14ac:dyDescent="0.3">
      <c r="A68" s="7" t="s">
        <v>266</v>
      </c>
      <c r="B68" s="8">
        <v>31.779250000000001</v>
      </c>
      <c r="C68" s="8">
        <v>0.38317000000000001</v>
      </c>
      <c r="D68" s="8">
        <v>0.24359999999999998</v>
      </c>
      <c r="E68" s="8">
        <f t="shared" si="1"/>
        <v>227.38906999999998</v>
      </c>
    </row>
    <row r="69" spans="1:5" ht="13.4" customHeight="1" x14ac:dyDescent="0.3">
      <c r="A69" s="7" t="s">
        <v>267</v>
      </c>
      <c r="B69" s="8">
        <v>226.76229999999998</v>
      </c>
      <c r="C69" s="8">
        <v>0</v>
      </c>
      <c r="D69" s="8">
        <v>0.52</v>
      </c>
      <c r="E69" s="8">
        <f t="shared" si="1"/>
        <v>13.003889999999998</v>
      </c>
    </row>
    <row r="70" spans="1:5" ht="13.4" customHeight="1" x14ac:dyDescent="0.3">
      <c r="A70" s="7" t="s">
        <v>268</v>
      </c>
      <c r="B70" s="8">
        <v>12.483889999999999</v>
      </c>
      <c r="C70" s="8">
        <v>0</v>
      </c>
      <c r="D70" s="8">
        <v>0.26119999999999999</v>
      </c>
      <c r="E70" s="8">
        <f t="shared" si="1"/>
        <v>17.553920000000002</v>
      </c>
    </row>
    <row r="71" spans="1:5" ht="13.4" customHeight="1" x14ac:dyDescent="0.3">
      <c r="A71" s="7" t="s">
        <v>269</v>
      </c>
      <c r="B71" s="8">
        <v>17.292720000000003</v>
      </c>
      <c r="C71" s="8">
        <v>0.38231999999999999</v>
      </c>
      <c r="D71" s="8">
        <v>7.1800000000000003E-2</v>
      </c>
      <c r="E71" s="8">
        <f t="shared" si="1"/>
        <v>22.281459999999999</v>
      </c>
    </row>
    <row r="72" spans="1:5" ht="13.4" customHeight="1" x14ac:dyDescent="0.3">
      <c r="A72" s="7" t="s">
        <v>270</v>
      </c>
      <c r="B72" s="8">
        <v>21.82734</v>
      </c>
      <c r="C72" s="8">
        <v>0</v>
      </c>
      <c r="D72" s="8">
        <v>0.75679999999999992</v>
      </c>
      <c r="E72" s="8">
        <f t="shared" si="1"/>
        <v>43.710030000000003</v>
      </c>
    </row>
    <row r="73" spans="1:5" ht="13.4" customHeight="1" x14ac:dyDescent="0.3">
      <c r="A73" s="7" t="s">
        <v>271</v>
      </c>
      <c r="B73" s="8">
        <v>42.953230000000005</v>
      </c>
      <c r="C73" s="8">
        <v>0.38231999999999999</v>
      </c>
      <c r="D73" s="8">
        <v>0.30982999999999999</v>
      </c>
      <c r="E73" s="8">
        <f t="shared" si="1"/>
        <v>60.902989999999996</v>
      </c>
    </row>
    <row r="74" spans="1:5" ht="13.4" customHeight="1" x14ac:dyDescent="0.3">
      <c r="A74" s="7" t="s">
        <v>272</v>
      </c>
      <c r="B74" s="8">
        <v>60.210839999999997</v>
      </c>
      <c r="C74" s="8">
        <v>0</v>
      </c>
      <c r="D74" s="8">
        <v>0.1128</v>
      </c>
      <c r="E74" s="8">
        <f t="shared" si="1"/>
        <v>15.441490000000009</v>
      </c>
    </row>
    <row r="75" spans="1:5" ht="13.4" customHeight="1" x14ac:dyDescent="0.3">
      <c r="A75" s="7" t="s">
        <v>273</v>
      </c>
      <c r="B75" s="8">
        <v>15.328690000000009</v>
      </c>
      <c r="C75" s="8">
        <v>0</v>
      </c>
      <c r="D75" s="8">
        <v>0.13</v>
      </c>
      <c r="E75" s="8">
        <f t="shared" si="1"/>
        <v>80.373359999999991</v>
      </c>
    </row>
    <row r="76" spans="1:5" ht="13.4" customHeight="1" x14ac:dyDescent="0.3">
      <c r="A76" s="7" t="s">
        <v>274</v>
      </c>
      <c r="B76" s="8">
        <v>80.243359999999996</v>
      </c>
      <c r="C76" s="8">
        <v>0.43967000000000001</v>
      </c>
      <c r="D76" s="8">
        <v>0.09</v>
      </c>
      <c r="E76" s="8">
        <f t="shared" si="1"/>
        <v>67.28052000000001</v>
      </c>
    </row>
    <row r="77" spans="1:5" ht="13.4" customHeight="1" x14ac:dyDescent="0.3">
      <c r="A77" s="7" t="s">
        <v>275</v>
      </c>
      <c r="B77" s="8">
        <v>66.75085</v>
      </c>
      <c r="C77" s="8">
        <v>0</v>
      </c>
      <c r="D77" s="8">
        <v>0.09</v>
      </c>
      <c r="E77" s="8">
        <f t="shared" si="1"/>
        <v>39.509350000000005</v>
      </c>
    </row>
    <row r="78" spans="1:5" ht="12.75" customHeight="1" x14ac:dyDescent="0.3">
      <c r="A78" s="7" t="s">
        <v>276</v>
      </c>
      <c r="B78" s="14">
        <v>39.419350000000001</v>
      </c>
      <c r="C78" s="14">
        <v>0</v>
      </c>
      <c r="D78" s="14">
        <v>0</v>
      </c>
      <c r="E78" s="8">
        <f t="shared" si="1"/>
        <v>27.52309</v>
      </c>
    </row>
    <row r="79" spans="1:5" ht="13.4" customHeight="1" x14ac:dyDescent="0.3">
      <c r="A79" s="7" t="s">
        <v>277</v>
      </c>
      <c r="B79" s="14">
        <v>27.52309</v>
      </c>
      <c r="C79" s="14">
        <v>0</v>
      </c>
      <c r="D79" s="14">
        <v>0.03</v>
      </c>
      <c r="E79" s="8">
        <f t="shared" si="1"/>
        <v>18.9543</v>
      </c>
    </row>
    <row r="80" spans="1:5" ht="13.4" customHeight="1" x14ac:dyDescent="0.3">
      <c r="A80" s="7" t="s">
        <v>278</v>
      </c>
      <c r="B80" s="14">
        <v>18.924299999999999</v>
      </c>
      <c r="C80" s="14">
        <v>0.38231999999999999</v>
      </c>
      <c r="D80" s="14">
        <v>0.1</v>
      </c>
      <c r="E80" s="8">
        <f t="shared" si="1"/>
        <v>10.291079999999999</v>
      </c>
    </row>
    <row r="81" spans="1:5" ht="13.4" customHeight="1" x14ac:dyDescent="0.3">
      <c r="A81" s="7" t="s">
        <v>279</v>
      </c>
      <c r="B81" s="14">
        <v>9.8087599999999995</v>
      </c>
      <c r="C81" s="14">
        <v>0</v>
      </c>
      <c r="D81" s="14">
        <v>1.7600000000000001E-2</v>
      </c>
      <c r="E81" s="8">
        <f t="shared" si="1"/>
        <v>7.6954900000000004</v>
      </c>
    </row>
    <row r="82" spans="1:5" ht="13.4" customHeight="1" x14ac:dyDescent="0.3">
      <c r="A82" s="7" t="s">
        <v>280</v>
      </c>
      <c r="B82" s="14">
        <v>7.6778900000000005</v>
      </c>
      <c r="C82" s="14">
        <v>1.0619999999999999E-2</v>
      </c>
      <c r="D82" s="14">
        <v>3.5200000000000002E-2</v>
      </c>
      <c r="E82" s="8">
        <f t="shared" si="1"/>
        <v>14.708129999999999</v>
      </c>
    </row>
    <row r="83" spans="1:5" ht="13.4" customHeight="1" x14ac:dyDescent="0.3">
      <c r="A83" s="7" t="s">
        <v>281</v>
      </c>
      <c r="B83" s="14">
        <v>14.66231</v>
      </c>
      <c r="C83" s="14">
        <v>0</v>
      </c>
      <c r="D83" s="14">
        <v>9.2200000000000004E-2</v>
      </c>
      <c r="E83" s="8">
        <f t="shared" si="1"/>
        <v>12.759980000000001</v>
      </c>
    </row>
    <row r="84" spans="1:5" ht="13.4" customHeight="1" x14ac:dyDescent="0.3">
      <c r="A84" s="7" t="s">
        <v>282</v>
      </c>
      <c r="B84" s="14">
        <v>12.66778</v>
      </c>
      <c r="C84" s="14">
        <v>0</v>
      </c>
      <c r="D84" s="14">
        <v>3.6700000000000003E-2</v>
      </c>
      <c r="E84" s="8">
        <f t="shared" si="1"/>
        <v>31.632350000000002</v>
      </c>
    </row>
    <row r="85" spans="1:5" ht="13.4" customHeight="1" x14ac:dyDescent="0.3">
      <c r="A85" s="7" t="s">
        <v>283</v>
      </c>
      <c r="B85" s="14">
        <v>31.595650000000003</v>
      </c>
      <c r="C85" s="14">
        <v>0</v>
      </c>
      <c r="D85" s="14">
        <v>0.17599999999999999</v>
      </c>
      <c r="E85" s="8">
        <f t="shared" si="1"/>
        <v>62.864100000000001</v>
      </c>
    </row>
    <row r="86" spans="1:5" ht="13.4" customHeight="1" x14ac:dyDescent="0.3">
      <c r="A86" s="7" t="s">
        <v>284</v>
      </c>
      <c r="B86" s="14">
        <v>62.688099999999999</v>
      </c>
      <c r="C86" s="14">
        <v>0</v>
      </c>
      <c r="D86" s="14">
        <v>17.431529999999999</v>
      </c>
      <c r="E86" s="8">
        <f t="shared" si="1"/>
        <v>69.887820000000005</v>
      </c>
    </row>
    <row r="87" spans="1:5" ht="13.4" customHeight="1" x14ac:dyDescent="0.3">
      <c r="A87" s="7" t="s">
        <v>285</v>
      </c>
      <c r="B87" s="14">
        <v>52.456290000000003</v>
      </c>
      <c r="C87" s="14">
        <v>0</v>
      </c>
      <c r="D87" s="14">
        <v>0.03</v>
      </c>
      <c r="E87" s="8">
        <f t="shared" si="1"/>
        <v>58.043060000000004</v>
      </c>
    </row>
    <row r="88" spans="1:5" ht="13.4" customHeight="1" x14ac:dyDescent="0.3">
      <c r="A88" s="7" t="s">
        <v>286</v>
      </c>
      <c r="B88" s="14">
        <v>58.013060000000003</v>
      </c>
      <c r="C88" s="14">
        <v>0</v>
      </c>
      <c r="D88" s="14">
        <v>0.03</v>
      </c>
      <c r="E88" s="8">
        <f t="shared" si="1"/>
        <v>45.62003</v>
      </c>
    </row>
    <row r="89" spans="1:5" ht="13.4" customHeight="1" x14ac:dyDescent="0.3">
      <c r="A89" s="7" t="s">
        <v>287</v>
      </c>
      <c r="B89" s="14">
        <v>45.590029999999999</v>
      </c>
      <c r="C89" s="14">
        <v>5.3099999999999996E-3</v>
      </c>
      <c r="D89" s="14">
        <v>7.9899999999999999E-2</v>
      </c>
      <c r="E89" s="8">
        <f t="shared" si="1"/>
        <v>51.034190000000009</v>
      </c>
    </row>
    <row r="90" spans="1:5" ht="13.4" customHeight="1" x14ac:dyDescent="0.3">
      <c r="A90" s="7" t="s">
        <v>288</v>
      </c>
      <c r="B90" s="14">
        <v>50.948980000000006</v>
      </c>
      <c r="C90" s="14">
        <v>3.1859999999999999E-2</v>
      </c>
      <c r="D90" s="14">
        <v>9.2200000000000004E-2</v>
      </c>
      <c r="E90" s="8">
        <f t="shared" si="1"/>
        <v>28.906599999999997</v>
      </c>
    </row>
    <row r="91" spans="1:5" ht="13.4" customHeight="1" x14ac:dyDescent="0.3">
      <c r="A91" s="7" t="s">
        <v>289</v>
      </c>
      <c r="B91" s="14">
        <v>28.782540000000001</v>
      </c>
      <c r="C91" s="14">
        <v>0</v>
      </c>
      <c r="D91" s="14">
        <v>0.17333999999999997</v>
      </c>
      <c r="E91" s="8">
        <f t="shared" si="1"/>
        <v>15.86261</v>
      </c>
    </row>
    <row r="92" spans="1:5" ht="13.4" customHeight="1" x14ac:dyDescent="0.3">
      <c r="A92" s="7" t="s">
        <v>290</v>
      </c>
      <c r="B92" s="14">
        <v>15.68927</v>
      </c>
      <c r="C92" s="14">
        <v>4.2479999999999997E-2</v>
      </c>
      <c r="D92" s="14">
        <v>0.03</v>
      </c>
      <c r="E92" s="8">
        <f t="shared" si="1"/>
        <v>7.1904300000000001</v>
      </c>
    </row>
    <row r="93" spans="1:5" ht="13.4" customHeight="1" x14ac:dyDescent="0.3">
      <c r="A93" s="7" t="s">
        <v>291</v>
      </c>
      <c r="B93" s="14">
        <v>7.1179499999999996</v>
      </c>
      <c r="C93" s="14">
        <v>7.646E-2</v>
      </c>
      <c r="D93" s="14">
        <v>8.5400000000000004E-2</v>
      </c>
      <c r="E93" s="8">
        <f t="shared" si="1"/>
        <v>6.0027200000000001</v>
      </c>
    </row>
    <row r="94" spans="1:5" ht="13.4" customHeight="1" x14ac:dyDescent="0.3">
      <c r="A94" s="7" t="s">
        <v>292</v>
      </c>
      <c r="B94" s="14">
        <v>5.8408600000000002</v>
      </c>
      <c r="C94" s="14">
        <v>0</v>
      </c>
      <c r="D94" s="14">
        <v>0.93979999999999997</v>
      </c>
      <c r="E94" s="8">
        <f t="shared" si="1"/>
        <v>10.766389999999999</v>
      </c>
    </row>
    <row r="95" spans="1:5" ht="13.4" customHeight="1" x14ac:dyDescent="0.3">
      <c r="A95" s="7" t="s">
        <v>293</v>
      </c>
      <c r="B95" s="14">
        <v>9.8265899999999995</v>
      </c>
      <c r="C95" s="14">
        <v>0</v>
      </c>
      <c r="D95" s="14">
        <v>0.19</v>
      </c>
      <c r="E95" s="8">
        <f t="shared" si="1"/>
        <v>11.636099999999999</v>
      </c>
    </row>
    <row r="96" spans="1:5" ht="13.4" customHeight="1" x14ac:dyDescent="0.3">
      <c r="A96" s="7" t="s">
        <v>294</v>
      </c>
      <c r="B96" s="14">
        <v>11.446099999999999</v>
      </c>
      <c r="C96" s="14">
        <v>3.1859999999999999E-2</v>
      </c>
      <c r="D96" s="14">
        <v>0.16</v>
      </c>
      <c r="E96" s="8">
        <f t="shared" si="1"/>
        <v>44.918550000000003</v>
      </c>
    </row>
    <row r="97" spans="1:5" ht="13.4" customHeight="1" x14ac:dyDescent="0.3">
      <c r="A97" s="7" t="s">
        <v>295</v>
      </c>
      <c r="B97" s="14">
        <v>44.726690000000005</v>
      </c>
      <c r="C97" s="14">
        <v>0</v>
      </c>
      <c r="D97" s="14">
        <v>1.23E-2</v>
      </c>
      <c r="E97" s="8">
        <f t="shared" si="1"/>
        <v>71.527699999999996</v>
      </c>
    </row>
    <row r="98" spans="1:5" ht="13.4" customHeight="1" x14ac:dyDescent="0.3">
      <c r="A98" s="7" t="s">
        <v>296</v>
      </c>
      <c r="B98" s="14">
        <v>71.5154</v>
      </c>
      <c r="C98" s="14">
        <v>0</v>
      </c>
      <c r="D98" s="14">
        <v>6.7000000000000004E-2</v>
      </c>
      <c r="E98" s="8">
        <f t="shared" si="1"/>
        <v>65.860990000000001</v>
      </c>
    </row>
    <row r="99" spans="1:5" ht="13.4" customHeight="1" x14ac:dyDescent="0.3">
      <c r="A99" s="7" t="s">
        <v>297</v>
      </c>
      <c r="B99" s="14">
        <v>65.793990000000008</v>
      </c>
      <c r="C99" s="14">
        <v>0</v>
      </c>
      <c r="D99" s="14">
        <v>0</v>
      </c>
      <c r="E99" s="8">
        <f t="shared" si="1"/>
        <v>44.03416</v>
      </c>
    </row>
    <row r="100" spans="1:5" ht="13.4" customHeight="1" x14ac:dyDescent="0.3">
      <c r="A100" s="7" t="s">
        <v>298</v>
      </c>
      <c r="B100" s="14">
        <v>44.03416</v>
      </c>
      <c r="C100" s="14">
        <v>1.593E-2</v>
      </c>
      <c r="D100" s="14">
        <v>0</v>
      </c>
      <c r="E100" s="8">
        <f t="shared" si="1"/>
        <v>48.741639999999997</v>
      </c>
    </row>
    <row r="101" spans="1:5" ht="13.4" customHeight="1" x14ac:dyDescent="0.3">
      <c r="A101" s="7" t="s">
        <v>299</v>
      </c>
      <c r="B101" s="14">
        <v>48.725709999999999</v>
      </c>
      <c r="C101" s="14">
        <v>3.7170000000000002E-2</v>
      </c>
      <c r="D101" s="14">
        <v>0.05</v>
      </c>
      <c r="E101" s="8">
        <f t="shared" si="1"/>
        <v>44.110100000000003</v>
      </c>
    </row>
    <row r="102" spans="1:5" ht="13.4" customHeight="1" x14ac:dyDescent="0.3">
      <c r="A102" s="7" t="s">
        <v>300</v>
      </c>
      <c r="B102" s="14">
        <v>44.022930000000002</v>
      </c>
      <c r="C102" s="14">
        <v>3.9829999999999997E-2</v>
      </c>
      <c r="D102" s="14">
        <v>0</v>
      </c>
      <c r="E102" s="8">
        <f t="shared" si="1"/>
        <v>29.472199999999997</v>
      </c>
    </row>
    <row r="103" spans="1:5" ht="13.4" customHeight="1" x14ac:dyDescent="0.3">
      <c r="A103" s="7" t="s">
        <v>301</v>
      </c>
      <c r="B103" s="14">
        <v>29.432369999999999</v>
      </c>
      <c r="C103" s="14">
        <v>0</v>
      </c>
      <c r="D103" s="14">
        <v>0.14699999999999999</v>
      </c>
      <c r="E103" s="8">
        <f t="shared" si="1"/>
        <v>12.910440000000001</v>
      </c>
    </row>
    <row r="104" spans="1:5" ht="13.4" customHeight="1" x14ac:dyDescent="0.3">
      <c r="A104" s="7" t="s">
        <v>302</v>
      </c>
      <c r="B104" s="14">
        <v>12.763440000000001</v>
      </c>
      <c r="C104" s="14">
        <v>4.7789999999999999E-2</v>
      </c>
      <c r="D104" s="14">
        <v>0.1114</v>
      </c>
      <c r="E104" s="8">
        <f t="shared" si="1"/>
        <v>23.063929999999999</v>
      </c>
    </row>
    <row r="105" spans="1:5" ht="13.4" customHeight="1" x14ac:dyDescent="0.3">
      <c r="A105" s="7" t="s">
        <v>303</v>
      </c>
      <c r="B105" s="14">
        <v>22.90474</v>
      </c>
      <c r="C105" s="14">
        <v>0.78376000000000001</v>
      </c>
      <c r="D105" s="14">
        <v>0.03</v>
      </c>
      <c r="E105" s="8">
        <f t="shared" si="1"/>
        <v>5.48271</v>
      </c>
    </row>
    <row r="106" spans="1:5" ht="13.4" customHeight="1" x14ac:dyDescent="0.3">
      <c r="A106" s="7" t="s">
        <v>304</v>
      </c>
      <c r="B106" s="14">
        <v>4.6689499999999997</v>
      </c>
      <c r="C106" s="14">
        <v>0</v>
      </c>
      <c r="D106" s="14">
        <v>0.1</v>
      </c>
      <c r="E106" s="8">
        <f t="shared" si="1"/>
        <v>9.2855299999999996</v>
      </c>
    </row>
    <row r="107" spans="1:5" ht="13.4" customHeight="1" x14ac:dyDescent="0.3">
      <c r="A107" s="7" t="s">
        <v>305</v>
      </c>
      <c r="B107" s="14">
        <v>9.18553</v>
      </c>
      <c r="C107" s="14">
        <v>0</v>
      </c>
      <c r="D107" s="14">
        <v>0.05</v>
      </c>
      <c r="E107" s="8">
        <f t="shared" si="1"/>
        <v>20.99286</v>
      </c>
    </row>
    <row r="108" spans="1:5" ht="13.4" customHeight="1" x14ac:dyDescent="0.3">
      <c r="A108" s="7" t="s">
        <v>306</v>
      </c>
      <c r="B108" s="14">
        <v>20.94286</v>
      </c>
      <c r="C108" s="14">
        <v>2.6550000000000001E-2</v>
      </c>
      <c r="D108" s="14">
        <v>7.7499999999999999E-3</v>
      </c>
      <c r="E108" s="8">
        <f t="shared" si="1"/>
        <v>44.184840000000001</v>
      </c>
    </row>
    <row r="109" spans="1:5" ht="13.4" customHeight="1" x14ac:dyDescent="0.3">
      <c r="A109" s="7" t="s">
        <v>307</v>
      </c>
      <c r="B109" s="14">
        <v>44.150539999999999</v>
      </c>
      <c r="C109" s="14">
        <v>0</v>
      </c>
      <c r="D109" s="14">
        <v>0.36193000000000003</v>
      </c>
      <c r="E109" s="8">
        <f t="shared" si="1"/>
        <v>58.783500000000004</v>
      </c>
    </row>
    <row r="110" spans="1:5" ht="13.4" customHeight="1" x14ac:dyDescent="0.3">
      <c r="A110" s="7" t="s">
        <v>308</v>
      </c>
      <c r="B110" s="14">
        <v>58.421570000000003</v>
      </c>
      <c r="C110" s="14">
        <v>1.593E-2</v>
      </c>
      <c r="D110" s="14">
        <v>1.43E-2</v>
      </c>
      <c r="E110" s="8">
        <f t="shared" si="1"/>
        <v>22.012250000000002</v>
      </c>
    </row>
    <row r="111" spans="1:5" ht="13.4" customHeight="1" x14ac:dyDescent="0.3">
      <c r="A111" s="7" t="s">
        <v>309</v>
      </c>
      <c r="B111" s="14">
        <v>21.982020000000002</v>
      </c>
      <c r="C111" s="14">
        <v>0</v>
      </c>
      <c r="D111" s="14">
        <v>0.03</v>
      </c>
      <c r="E111" s="8">
        <f t="shared" si="1"/>
        <v>45.052330000000005</v>
      </c>
    </row>
    <row r="112" spans="1:5" ht="13.4" customHeight="1" x14ac:dyDescent="0.3">
      <c r="A112" s="7" t="s">
        <v>310</v>
      </c>
      <c r="B112" s="14">
        <v>45.022330000000004</v>
      </c>
      <c r="C112" s="14">
        <v>0</v>
      </c>
      <c r="D112" s="14">
        <v>0</v>
      </c>
      <c r="E112" s="8">
        <f t="shared" si="1"/>
        <v>54.520300000000006</v>
      </c>
    </row>
    <row r="113" spans="1:5" ht="13.4" customHeight="1" x14ac:dyDescent="0.3">
      <c r="A113" s="7" t="s">
        <v>311</v>
      </c>
      <c r="B113" s="14">
        <v>54.520300000000006</v>
      </c>
      <c r="C113" s="14">
        <v>0</v>
      </c>
      <c r="D113" s="14">
        <v>0</v>
      </c>
      <c r="E113" s="8">
        <f t="shared" si="1"/>
        <v>46.648339999999997</v>
      </c>
    </row>
    <row r="114" spans="1:5" ht="13.4" customHeight="1" x14ac:dyDescent="0.3">
      <c r="A114" s="7" t="s">
        <v>312</v>
      </c>
      <c r="B114" s="14">
        <v>46.648339999999997</v>
      </c>
      <c r="C114" s="14">
        <v>4.7789999999999999E-2</v>
      </c>
      <c r="D114" s="14">
        <v>0.13256999999999999</v>
      </c>
      <c r="E114" s="8">
        <f t="shared" si="1"/>
        <v>32.052579999999999</v>
      </c>
    </row>
    <row r="115" spans="1:5" ht="13.4" customHeight="1" x14ac:dyDescent="0.3">
      <c r="A115" s="7" t="s">
        <v>313</v>
      </c>
      <c r="B115" s="14">
        <v>31.872220000000002</v>
      </c>
      <c r="C115" s="14">
        <v>0</v>
      </c>
      <c r="D115" s="14">
        <v>0</v>
      </c>
      <c r="E115" s="8">
        <f t="shared" si="1"/>
        <v>27.551119999999997</v>
      </c>
    </row>
    <row r="116" spans="1:5" ht="13.4" customHeight="1" x14ac:dyDescent="0.3">
      <c r="A116" s="7" t="s">
        <v>314</v>
      </c>
      <c r="B116" s="14">
        <v>27.551119999999997</v>
      </c>
      <c r="C116" s="14">
        <v>0</v>
      </c>
      <c r="D116" s="14">
        <v>0.14449999999999999</v>
      </c>
      <c r="E116" s="8">
        <f t="shared" ref="E116:E179" si="2">B117+C116+D116</f>
        <v>-303.44218000000001</v>
      </c>
    </row>
    <row r="117" spans="1:5" ht="13.4" customHeight="1" x14ac:dyDescent="0.3">
      <c r="A117" s="7" t="s">
        <v>315</v>
      </c>
      <c r="B117" s="14">
        <v>-303.58668</v>
      </c>
      <c r="C117" s="14">
        <v>0</v>
      </c>
      <c r="D117" s="14">
        <v>0.10380000000000002</v>
      </c>
      <c r="E117" s="8">
        <f t="shared" si="2"/>
        <v>6.6043299999999991</v>
      </c>
    </row>
    <row r="118" spans="1:5" ht="13.4" customHeight="1" x14ac:dyDescent="0.3">
      <c r="A118" s="7" t="s">
        <v>316</v>
      </c>
      <c r="B118" s="14">
        <v>6.5005299999999995</v>
      </c>
      <c r="C118" s="14">
        <v>0</v>
      </c>
      <c r="D118" s="14">
        <v>0</v>
      </c>
      <c r="E118" s="8">
        <f t="shared" si="2"/>
        <v>6.6819300000000004</v>
      </c>
    </row>
    <row r="119" spans="1:5" ht="13.4" customHeight="1" x14ac:dyDescent="0.3">
      <c r="A119" s="7" t="s">
        <v>317</v>
      </c>
      <c r="B119" s="14">
        <v>6.6819300000000004</v>
      </c>
      <c r="C119" s="14">
        <v>0</v>
      </c>
      <c r="D119" s="14">
        <v>0.06</v>
      </c>
      <c r="E119" s="8">
        <f t="shared" si="2"/>
        <v>13.216940000000001</v>
      </c>
    </row>
    <row r="120" spans="1:5" ht="13.4" customHeight="1" x14ac:dyDescent="0.3">
      <c r="A120" s="7" t="s">
        <v>318</v>
      </c>
      <c r="B120" s="14">
        <v>13.156940000000001</v>
      </c>
      <c r="C120" s="14">
        <v>0</v>
      </c>
      <c r="D120" s="14">
        <v>0.16700000000000001</v>
      </c>
      <c r="E120" s="8">
        <f t="shared" si="2"/>
        <v>45.1081</v>
      </c>
    </row>
    <row r="121" spans="1:5" ht="13.4" customHeight="1" x14ac:dyDescent="0.3">
      <c r="A121" s="7" t="s">
        <v>319</v>
      </c>
      <c r="B121" s="14">
        <v>44.941099999999999</v>
      </c>
      <c r="C121" s="14">
        <v>0</v>
      </c>
      <c r="D121" s="14">
        <v>0</v>
      </c>
      <c r="E121" s="8">
        <f t="shared" si="2"/>
        <v>74.847560000000001</v>
      </c>
    </row>
    <row r="122" spans="1:5" ht="13.4" customHeight="1" x14ac:dyDescent="0.3">
      <c r="A122" s="7" t="s">
        <v>320</v>
      </c>
      <c r="B122" s="14">
        <v>74.847560000000001</v>
      </c>
      <c r="C122" s="14">
        <v>0</v>
      </c>
      <c r="D122" s="14">
        <v>0.26700000000000013</v>
      </c>
      <c r="E122" s="8">
        <f t="shared" si="2"/>
        <v>58.366460000000011</v>
      </c>
    </row>
    <row r="123" spans="1:5" ht="13.4" customHeight="1" x14ac:dyDescent="0.3">
      <c r="A123" s="7" t="s">
        <v>321</v>
      </c>
      <c r="B123" s="14">
        <v>58.099460000000008</v>
      </c>
      <c r="C123" s="14">
        <v>0</v>
      </c>
      <c r="D123" s="14">
        <v>0.36420000000000002</v>
      </c>
      <c r="E123" s="8">
        <f t="shared" si="2"/>
        <v>43.779019999999996</v>
      </c>
    </row>
    <row r="124" spans="1:5" ht="13.4" customHeight="1" x14ac:dyDescent="0.3">
      <c r="A124" s="7" t="s">
        <v>322</v>
      </c>
      <c r="B124" s="14">
        <v>43.414819999999999</v>
      </c>
      <c r="C124" s="14">
        <v>0</v>
      </c>
      <c r="D124" s="14">
        <v>0</v>
      </c>
      <c r="E124" s="8">
        <f t="shared" si="2"/>
        <v>40.293440000000004</v>
      </c>
    </row>
    <row r="125" spans="1:5" ht="13.4" customHeight="1" x14ac:dyDescent="0.3">
      <c r="A125" s="7" t="s">
        <v>323</v>
      </c>
      <c r="B125" s="14">
        <v>40.293440000000004</v>
      </c>
      <c r="C125" s="14">
        <v>0</v>
      </c>
      <c r="D125" s="14">
        <v>0.03</v>
      </c>
      <c r="E125" s="8">
        <f t="shared" si="2"/>
        <v>39.427460000000004</v>
      </c>
    </row>
    <row r="126" spans="1:5" ht="13.4" customHeight="1" x14ac:dyDescent="0.3">
      <c r="A126" s="7" t="s">
        <v>324</v>
      </c>
      <c r="B126" s="14">
        <v>39.397460000000002</v>
      </c>
      <c r="C126" s="14">
        <v>0</v>
      </c>
      <c r="D126" s="14">
        <v>0.06</v>
      </c>
      <c r="E126" s="8">
        <f t="shared" si="2"/>
        <v>35.9985</v>
      </c>
    </row>
    <row r="127" spans="1:5" ht="13.4" customHeight="1" x14ac:dyDescent="0.3">
      <c r="A127" s="7" t="s">
        <v>325</v>
      </c>
      <c r="B127" s="14">
        <v>35.938499999999998</v>
      </c>
      <c r="C127" s="14">
        <v>0.73277999999999999</v>
      </c>
      <c r="D127" s="14">
        <v>0.13240000000000002</v>
      </c>
      <c r="E127" s="8">
        <f t="shared" si="2"/>
        <v>12.54921</v>
      </c>
    </row>
    <row r="128" spans="1:5" ht="13.4" customHeight="1" x14ac:dyDescent="0.3">
      <c r="A128" s="7" t="s">
        <v>326</v>
      </c>
      <c r="B128" s="14">
        <v>11.68403</v>
      </c>
      <c r="C128" s="14">
        <v>0</v>
      </c>
      <c r="D128" s="14">
        <v>0.21540000000000001</v>
      </c>
      <c r="E128" s="8">
        <f t="shared" si="2"/>
        <v>6.5280099999999992</v>
      </c>
    </row>
    <row r="129" spans="1:5" ht="13.4" customHeight="1" x14ac:dyDescent="0.3">
      <c r="A129" s="7" t="s">
        <v>327</v>
      </c>
      <c r="B129" s="14">
        <v>6.3126099999999994</v>
      </c>
      <c r="C129" s="14">
        <v>0</v>
      </c>
      <c r="D129" s="14">
        <v>0.03</v>
      </c>
      <c r="E129" s="8">
        <f t="shared" si="2"/>
        <v>7.6194100000000002</v>
      </c>
    </row>
    <row r="130" spans="1:5" ht="13.4" customHeight="1" x14ac:dyDescent="0.3">
      <c r="A130" s="7" t="s">
        <v>328</v>
      </c>
      <c r="B130" s="14">
        <v>7.58941</v>
      </c>
      <c r="C130" s="14">
        <v>0</v>
      </c>
      <c r="D130" s="14">
        <v>5.9999999999999942E-2</v>
      </c>
      <c r="E130" s="8">
        <f t="shared" si="2"/>
        <v>3.0808800000000001</v>
      </c>
    </row>
    <row r="131" spans="1:5" ht="13.4" customHeight="1" x14ac:dyDescent="0.3">
      <c r="A131" s="7" t="s">
        <v>329</v>
      </c>
      <c r="B131" s="14">
        <v>3.02088</v>
      </c>
      <c r="C131" s="14">
        <v>0</v>
      </c>
      <c r="D131" s="14">
        <v>0.08</v>
      </c>
      <c r="E131" s="8">
        <f t="shared" si="2"/>
        <v>24.218219999999999</v>
      </c>
    </row>
    <row r="132" spans="1:5" ht="13.4" customHeight="1" x14ac:dyDescent="0.3">
      <c r="A132" s="7" t="s">
        <v>330</v>
      </c>
      <c r="B132" s="14">
        <v>24.13822</v>
      </c>
      <c r="C132" s="14">
        <v>0</v>
      </c>
      <c r="D132" s="14">
        <v>0</v>
      </c>
      <c r="E132" s="8">
        <f t="shared" si="2"/>
        <v>33.33419</v>
      </c>
    </row>
    <row r="133" spans="1:5" ht="13.4" customHeight="1" x14ac:dyDescent="0.3">
      <c r="A133" s="7" t="s">
        <v>331</v>
      </c>
      <c r="B133" s="14">
        <v>33.33419</v>
      </c>
      <c r="C133" s="14">
        <v>0</v>
      </c>
      <c r="D133" s="14">
        <v>-0.18779999999999997</v>
      </c>
      <c r="E133" s="8">
        <f t="shared" si="2"/>
        <v>44.998379999999997</v>
      </c>
    </row>
    <row r="134" spans="1:5" ht="13.4" customHeight="1" x14ac:dyDescent="0.3">
      <c r="A134" s="7" t="s">
        <v>332</v>
      </c>
      <c r="B134" s="14">
        <v>45.18618</v>
      </c>
      <c r="C134" s="14">
        <v>0</v>
      </c>
      <c r="D134" s="14">
        <v>0.22279999999999994</v>
      </c>
      <c r="E134" s="8">
        <f t="shared" si="2"/>
        <v>53.831440000000043</v>
      </c>
    </row>
    <row r="135" spans="1:5" ht="13.4" customHeight="1" x14ac:dyDescent="0.3">
      <c r="A135" s="7" t="s">
        <v>333</v>
      </c>
      <c r="B135" s="14">
        <v>53.608640000000044</v>
      </c>
      <c r="C135" s="14">
        <v>0</v>
      </c>
      <c r="D135" s="14">
        <v>0.06</v>
      </c>
      <c r="E135" s="8">
        <f t="shared" si="2"/>
        <v>45.431760000000004</v>
      </c>
    </row>
    <row r="136" spans="1:5" ht="13.4" customHeight="1" x14ac:dyDescent="0.3">
      <c r="A136" s="7" t="s">
        <v>334</v>
      </c>
      <c r="B136" s="14">
        <v>45.371760000000002</v>
      </c>
      <c r="C136" s="14">
        <v>0</v>
      </c>
      <c r="D136" s="14">
        <v>0.05</v>
      </c>
      <c r="E136" s="8">
        <f t="shared" si="2"/>
        <v>36.223419999999997</v>
      </c>
    </row>
    <row r="137" spans="1:5" ht="13.4" customHeight="1" x14ac:dyDescent="0.3">
      <c r="A137" s="7" t="s">
        <v>335</v>
      </c>
      <c r="B137" s="14">
        <v>36.17342</v>
      </c>
      <c r="C137" s="14">
        <v>0</v>
      </c>
      <c r="D137" s="14">
        <v>0</v>
      </c>
      <c r="E137" s="8">
        <f t="shared" si="2"/>
        <v>29.325369999999999</v>
      </c>
    </row>
    <row r="138" spans="1:5" ht="13.4" customHeight="1" x14ac:dyDescent="0.3">
      <c r="A138" s="7" t="s">
        <v>336</v>
      </c>
      <c r="B138" s="14">
        <v>29.325369999999999</v>
      </c>
      <c r="C138" s="14">
        <v>0</v>
      </c>
      <c r="D138" s="14">
        <v>0.12580000000000002</v>
      </c>
      <c r="E138" s="8">
        <f t="shared" si="2"/>
        <v>24.315980000000003</v>
      </c>
    </row>
    <row r="139" spans="1:5" ht="13.4" customHeight="1" x14ac:dyDescent="0.3">
      <c r="A139" s="7" t="s">
        <v>337</v>
      </c>
      <c r="B139" s="14">
        <v>24.190180000000002</v>
      </c>
      <c r="C139" s="14">
        <v>0</v>
      </c>
      <c r="D139" s="14">
        <v>8.0999999999999944E-3</v>
      </c>
      <c r="E139" s="8">
        <f t="shared" si="2"/>
        <v>9.8710100000000001</v>
      </c>
    </row>
    <row r="140" spans="1:5" ht="13.4" customHeight="1" x14ac:dyDescent="0.3">
      <c r="A140" s="7" t="s">
        <v>338</v>
      </c>
      <c r="B140" s="14">
        <v>9.8629099999999994</v>
      </c>
      <c r="C140" s="14">
        <v>0</v>
      </c>
      <c r="D140" s="14">
        <v>0.17610000000000006</v>
      </c>
      <c r="E140" s="8">
        <f t="shared" si="2"/>
        <v>9.5816300000000005</v>
      </c>
    </row>
    <row r="141" spans="1:5" ht="13.4" customHeight="1" x14ac:dyDescent="0.3">
      <c r="A141" s="7" t="s">
        <v>339</v>
      </c>
      <c r="B141" s="14">
        <v>9.4055300000000006</v>
      </c>
      <c r="C141" s="14">
        <v>0</v>
      </c>
      <c r="D141" s="14">
        <v>9.7799999999999956E-2</v>
      </c>
      <c r="E141" s="8">
        <f t="shared" si="2"/>
        <v>27.10501</v>
      </c>
    </row>
    <row r="142" spans="1:5" ht="13.4" customHeight="1" x14ac:dyDescent="0.3">
      <c r="A142" s="7" t="s">
        <v>340</v>
      </c>
      <c r="B142" s="14">
        <v>27.007210000000001</v>
      </c>
      <c r="C142" s="14">
        <v>0</v>
      </c>
      <c r="D142" s="14">
        <v>1.2500000000000001E-2</v>
      </c>
      <c r="E142" s="8">
        <f t="shared" si="2"/>
        <v>59.367900000000006</v>
      </c>
    </row>
    <row r="143" spans="1:5" ht="13.4" customHeight="1" x14ac:dyDescent="0.3">
      <c r="A143" s="7" t="s">
        <v>341</v>
      </c>
      <c r="B143" s="14">
        <v>59.355400000000003</v>
      </c>
      <c r="C143" s="14">
        <v>0</v>
      </c>
      <c r="D143" s="14">
        <v>0</v>
      </c>
      <c r="E143" s="8">
        <f t="shared" si="2"/>
        <v>22.075830000000003</v>
      </c>
    </row>
    <row r="144" spans="1:5" ht="13.4" customHeight="1" x14ac:dyDescent="0.3">
      <c r="A144" s="7" t="s">
        <v>342</v>
      </c>
      <c r="B144" s="14">
        <v>22.075830000000003</v>
      </c>
      <c r="C144" s="14">
        <v>0</v>
      </c>
      <c r="D144" s="14">
        <v>4.65E-2</v>
      </c>
      <c r="E144" s="8">
        <f t="shared" si="2"/>
        <v>33.996220000000001</v>
      </c>
    </row>
    <row r="145" spans="1:5" ht="13.4" customHeight="1" x14ac:dyDescent="0.3">
      <c r="A145" s="7" t="s">
        <v>343</v>
      </c>
      <c r="B145" s="14">
        <v>33.949719999999999</v>
      </c>
      <c r="C145" s="14">
        <v>0</v>
      </c>
      <c r="D145" s="14">
        <v>7.020000000000004E-2</v>
      </c>
      <c r="E145" s="8">
        <f t="shared" si="2"/>
        <v>53.762700000000002</v>
      </c>
    </row>
    <row r="146" spans="1:5" ht="13.4" customHeight="1" x14ac:dyDescent="0.3">
      <c r="A146" s="7" t="s">
        <v>344</v>
      </c>
      <c r="B146" s="14">
        <v>53.692500000000003</v>
      </c>
      <c r="C146" s="14">
        <v>0</v>
      </c>
      <c r="D146" s="14">
        <v>0.03</v>
      </c>
      <c r="E146" s="8">
        <f t="shared" si="2"/>
        <v>45.945030000000003</v>
      </c>
    </row>
    <row r="147" spans="1:5" ht="13.4" customHeight="1" x14ac:dyDescent="0.3">
      <c r="A147" s="7" t="s">
        <v>345</v>
      </c>
      <c r="B147" s="14">
        <v>45.915030000000002</v>
      </c>
      <c r="C147" s="14">
        <v>0</v>
      </c>
      <c r="D147" s="14">
        <v>0.03</v>
      </c>
      <c r="E147" s="8">
        <f t="shared" si="2"/>
        <v>30.755500000000001</v>
      </c>
    </row>
    <row r="148" spans="1:5" ht="13.4" customHeight="1" x14ac:dyDescent="0.3">
      <c r="A148" s="7" t="s">
        <v>346</v>
      </c>
      <c r="B148" s="14">
        <v>30.7255</v>
      </c>
      <c r="C148" s="14">
        <v>0</v>
      </c>
      <c r="D148" s="14">
        <v>2.9601999999999999</v>
      </c>
      <c r="E148" s="8">
        <f t="shared" si="2"/>
        <v>39.584679999999999</v>
      </c>
    </row>
    <row r="149" spans="1:5" ht="13.4" customHeight="1" x14ac:dyDescent="0.3">
      <c r="A149" s="7" t="s">
        <v>347</v>
      </c>
      <c r="B149" s="14">
        <v>36.624479999999998</v>
      </c>
      <c r="C149" s="14">
        <v>0</v>
      </c>
      <c r="D149" s="14">
        <v>7.5300000000000186E-2</v>
      </c>
      <c r="E149" s="8">
        <f t="shared" si="2"/>
        <v>29.523359999999997</v>
      </c>
    </row>
    <row r="150" spans="1:5" ht="13.4" customHeight="1" x14ac:dyDescent="0.3">
      <c r="A150" s="7" t="s">
        <v>348</v>
      </c>
      <c r="B150" s="14">
        <v>29.448059999999998</v>
      </c>
      <c r="C150" s="14">
        <v>0</v>
      </c>
      <c r="D150" s="14">
        <v>1.840000000000009E-2</v>
      </c>
      <c r="E150" s="8">
        <f t="shared" si="2"/>
        <v>18.976999999999997</v>
      </c>
    </row>
    <row r="151" spans="1:5" ht="13.4" customHeight="1" x14ac:dyDescent="0.3">
      <c r="A151" s="7" t="s">
        <v>349</v>
      </c>
      <c r="B151" s="14">
        <v>18.958599999999997</v>
      </c>
      <c r="C151" s="14">
        <v>0</v>
      </c>
      <c r="D151" s="14">
        <v>0.06</v>
      </c>
      <c r="E151" s="8">
        <f t="shared" si="2"/>
        <v>8.4115300000000008</v>
      </c>
    </row>
    <row r="152" spans="1:5" ht="13.4" customHeight="1" x14ac:dyDescent="0.3">
      <c r="A152" s="7" t="s">
        <v>350</v>
      </c>
      <c r="B152" s="14">
        <v>8.3515300000000003</v>
      </c>
      <c r="C152" s="14">
        <v>0</v>
      </c>
      <c r="D152" s="14">
        <v>0.99999999999999956</v>
      </c>
      <c r="E152" s="8">
        <f t="shared" si="2"/>
        <v>7.0423299999999998</v>
      </c>
    </row>
    <row r="153" spans="1:5" ht="13.4" customHeight="1" x14ac:dyDescent="0.3">
      <c r="A153" s="7" t="s">
        <v>351</v>
      </c>
      <c r="B153" s="14">
        <v>6.0423299999999998</v>
      </c>
      <c r="C153" s="14">
        <v>0</v>
      </c>
      <c r="D153" s="14">
        <v>8.4000000000000005E-2</v>
      </c>
      <c r="E153" s="8">
        <f t="shared" si="2"/>
        <v>3.41344</v>
      </c>
    </row>
    <row r="154" spans="1:5" ht="13.4" customHeight="1" x14ac:dyDescent="0.3">
      <c r="A154" s="7" t="s">
        <v>352</v>
      </c>
      <c r="B154" s="14">
        <v>3.32944</v>
      </c>
      <c r="C154" s="14">
        <v>0</v>
      </c>
      <c r="D154" s="14">
        <v>0.1</v>
      </c>
      <c r="E154" s="8">
        <f t="shared" si="2"/>
        <v>3.6653600000000002</v>
      </c>
    </row>
    <row r="155" spans="1:5" ht="13.4" customHeight="1" x14ac:dyDescent="0.3">
      <c r="A155" s="7" t="s">
        <v>353</v>
      </c>
      <c r="B155" s="14">
        <v>3.5653600000000001</v>
      </c>
      <c r="C155" s="14">
        <v>0</v>
      </c>
      <c r="D155" s="14">
        <v>0.03</v>
      </c>
      <c r="E155" s="8">
        <f t="shared" si="2"/>
        <v>21.692150000000002</v>
      </c>
    </row>
    <row r="156" spans="1:5" ht="13.4" customHeight="1" x14ac:dyDescent="0.3">
      <c r="A156" s="7" t="s">
        <v>354</v>
      </c>
      <c r="B156" s="14">
        <v>21.66215</v>
      </c>
      <c r="C156" s="14">
        <v>1.312E-2</v>
      </c>
      <c r="D156" s="14">
        <v>0.06</v>
      </c>
      <c r="E156" s="8">
        <f t="shared" si="2"/>
        <v>34.073080000000004</v>
      </c>
    </row>
    <row r="157" spans="1:5" ht="13.4" customHeight="1" x14ac:dyDescent="0.3">
      <c r="A157" s="7" t="s">
        <v>355</v>
      </c>
      <c r="B157" s="14">
        <v>33.999960000000002</v>
      </c>
      <c r="C157" s="14">
        <v>0</v>
      </c>
      <c r="D157" s="14">
        <v>3.6990000000000007</v>
      </c>
      <c r="E157" s="8">
        <f t="shared" si="2"/>
        <v>38.70158</v>
      </c>
    </row>
    <row r="158" spans="1:5" ht="13.4" customHeight="1" x14ac:dyDescent="0.3">
      <c r="A158" s="7" t="s">
        <v>356</v>
      </c>
      <c r="B158" s="14">
        <v>35.002580000000002</v>
      </c>
      <c r="C158" s="14">
        <v>0</v>
      </c>
      <c r="D158" s="14">
        <v>0</v>
      </c>
      <c r="E158" s="8">
        <f t="shared" si="2"/>
        <v>38.841690000000028</v>
      </c>
    </row>
    <row r="159" spans="1:5" ht="13.4" customHeight="1" x14ac:dyDescent="0.3">
      <c r="A159" s="7" t="s">
        <v>357</v>
      </c>
      <c r="B159" s="14">
        <v>38.841690000000028</v>
      </c>
      <c r="C159" s="14">
        <v>3.2000000000000003E-4</v>
      </c>
      <c r="D159" s="14">
        <v>7.0000000000000007E-2</v>
      </c>
      <c r="E159" s="8">
        <f t="shared" si="2"/>
        <v>41.943860000000001</v>
      </c>
    </row>
    <row r="160" spans="1:5" ht="13.4" customHeight="1" x14ac:dyDescent="0.3">
      <c r="A160" s="7" t="s">
        <v>358</v>
      </c>
      <c r="B160" s="14">
        <v>41.873539999999998</v>
      </c>
      <c r="C160" s="14">
        <v>0</v>
      </c>
      <c r="D160" s="14">
        <v>2</v>
      </c>
      <c r="E160" s="8">
        <f t="shared" si="2"/>
        <v>26.061070000000001</v>
      </c>
    </row>
    <row r="161" spans="1:5" ht="13.4" customHeight="1" x14ac:dyDescent="0.3">
      <c r="A161" s="7" t="s">
        <v>359</v>
      </c>
      <c r="B161" s="14">
        <v>24.061070000000001</v>
      </c>
      <c r="C161" s="14">
        <v>0.48851999999999995</v>
      </c>
      <c r="D161" s="14">
        <v>2</v>
      </c>
      <c r="E161" s="8">
        <f t="shared" si="2"/>
        <v>39.316880000000005</v>
      </c>
    </row>
    <row r="162" spans="1:5" ht="13.4" customHeight="1" x14ac:dyDescent="0.3">
      <c r="A162" s="7" t="s">
        <v>360</v>
      </c>
      <c r="B162" s="14">
        <v>36.828360000000004</v>
      </c>
      <c r="C162" s="14">
        <v>0</v>
      </c>
      <c r="D162" s="14">
        <v>3.5000000000000003E-2</v>
      </c>
      <c r="E162" s="8">
        <f t="shared" si="2"/>
        <v>20.893509999999999</v>
      </c>
    </row>
    <row r="163" spans="1:5" ht="13.4" customHeight="1" x14ac:dyDescent="0.3">
      <c r="A163" s="7" t="s">
        <v>361</v>
      </c>
      <c r="B163" s="14">
        <v>20.858509999999999</v>
      </c>
      <c r="C163" s="14">
        <v>0</v>
      </c>
      <c r="D163" s="14">
        <v>0</v>
      </c>
      <c r="E163" s="8">
        <f t="shared" si="2"/>
        <v>18.5991</v>
      </c>
    </row>
    <row r="164" spans="1:5" ht="13.4" customHeight="1" x14ac:dyDescent="0.3">
      <c r="A164" s="7" t="s">
        <v>362</v>
      </c>
      <c r="B164" s="14">
        <v>18.5991</v>
      </c>
      <c r="C164" s="14">
        <v>0</v>
      </c>
      <c r="D164" s="14">
        <v>0.1</v>
      </c>
      <c r="E164" s="8">
        <f t="shared" si="2"/>
        <v>7.1821000000000002</v>
      </c>
    </row>
    <row r="165" spans="1:5" ht="13.4" customHeight="1" x14ac:dyDescent="0.3">
      <c r="A165" s="7" t="s">
        <v>363</v>
      </c>
      <c r="B165" s="14">
        <v>7.0821000000000005</v>
      </c>
      <c r="C165" s="14">
        <v>0</v>
      </c>
      <c r="D165" s="14">
        <v>3.6499999999999998E-2</v>
      </c>
      <c r="E165" s="8">
        <f t="shared" si="2"/>
        <v>4.2163199999999996</v>
      </c>
    </row>
    <row r="166" spans="1:5" ht="13.4" customHeight="1" x14ac:dyDescent="0.3">
      <c r="A166" s="7" t="s">
        <v>364</v>
      </c>
      <c r="B166" s="14">
        <v>4.1798199999999994</v>
      </c>
      <c r="C166" s="14">
        <v>1.0619999999999999E-2</v>
      </c>
      <c r="D166" s="14">
        <v>0.03</v>
      </c>
      <c r="E166" s="8">
        <f t="shared" si="2"/>
        <v>3.0333399999999995</v>
      </c>
    </row>
    <row r="167" spans="1:5" ht="13.4" customHeight="1" x14ac:dyDescent="0.3">
      <c r="A167" s="7" t="s">
        <v>365</v>
      </c>
      <c r="B167" s="14">
        <v>2.9927199999999998</v>
      </c>
      <c r="C167" s="14">
        <v>0</v>
      </c>
      <c r="D167" s="14">
        <v>0.12</v>
      </c>
      <c r="E167" s="8">
        <f t="shared" si="2"/>
        <v>6.7799200000000006</v>
      </c>
    </row>
    <row r="168" spans="1:5" ht="13.4" customHeight="1" x14ac:dyDescent="0.3">
      <c r="A168" s="7" t="s">
        <v>366</v>
      </c>
      <c r="B168" s="14">
        <v>6.6599200000000005</v>
      </c>
      <c r="C168" s="14">
        <v>0.24001</v>
      </c>
      <c r="D168" s="14">
        <v>8.9999999999999993E-3</v>
      </c>
      <c r="E168" s="8">
        <f t="shared" si="2"/>
        <v>37.146569999999997</v>
      </c>
    </row>
    <row r="169" spans="1:5" ht="13.4" customHeight="1" x14ac:dyDescent="0.3">
      <c r="A169" s="7" t="s">
        <v>367</v>
      </c>
      <c r="B169" s="14">
        <v>36.897559999999999</v>
      </c>
      <c r="C169" s="14">
        <v>0</v>
      </c>
      <c r="D169" s="14">
        <v>0</v>
      </c>
      <c r="E169" s="8">
        <f t="shared" si="2"/>
        <v>33.353520000000003</v>
      </c>
    </row>
    <row r="170" spans="1:5" ht="13.4" customHeight="1" x14ac:dyDescent="0.3">
      <c r="A170" s="7" t="s">
        <v>368</v>
      </c>
      <c r="B170" s="14">
        <v>33.353520000000003</v>
      </c>
      <c r="C170" s="14">
        <v>0</v>
      </c>
      <c r="D170" s="14">
        <v>3.2099999999999906E-2</v>
      </c>
      <c r="E170" s="8">
        <f t="shared" si="2"/>
        <v>35.636740000000017</v>
      </c>
    </row>
    <row r="171" spans="1:5" ht="13.4" customHeight="1" x14ac:dyDescent="0.3">
      <c r="A171" s="7" t="s">
        <v>369</v>
      </c>
      <c r="B171" s="14">
        <v>35.604640000000018</v>
      </c>
      <c r="C171" s="14">
        <v>0</v>
      </c>
      <c r="D171" s="14">
        <v>-3.1</v>
      </c>
      <c r="E171" s="8">
        <f t="shared" si="2"/>
        <v>26.033489999999997</v>
      </c>
    </row>
    <row r="172" spans="1:5" ht="13.4" customHeight="1" x14ac:dyDescent="0.3">
      <c r="A172" s="7" t="s">
        <v>370</v>
      </c>
      <c r="B172" s="14">
        <v>29.133489999999998</v>
      </c>
      <c r="C172" s="14">
        <v>0</v>
      </c>
      <c r="D172" s="14">
        <v>0</v>
      </c>
      <c r="E172" s="8">
        <f t="shared" si="2"/>
        <v>23.6831</v>
      </c>
    </row>
    <row r="173" spans="1:5" ht="13.4" customHeight="1" x14ac:dyDescent="0.3">
      <c r="A173" s="7" t="s">
        <v>371</v>
      </c>
      <c r="B173" s="14">
        <v>23.6831</v>
      </c>
      <c r="C173" s="14">
        <v>0</v>
      </c>
      <c r="D173" s="14">
        <v>0</v>
      </c>
      <c r="E173" s="8">
        <f t="shared" si="2"/>
        <v>21.912080000000003</v>
      </c>
    </row>
    <row r="174" spans="1:5" ht="13.4" customHeight="1" x14ac:dyDescent="0.3">
      <c r="A174" s="7" t="s">
        <v>372</v>
      </c>
      <c r="B174" s="14">
        <v>21.912080000000003</v>
      </c>
      <c r="C174" s="14">
        <v>2.1239999999999998E-2</v>
      </c>
      <c r="D174" s="14">
        <v>0.15</v>
      </c>
      <c r="E174" s="8">
        <f t="shared" si="2"/>
        <v>26.486829999999998</v>
      </c>
    </row>
    <row r="175" spans="1:5" ht="13.4" customHeight="1" x14ac:dyDescent="0.3">
      <c r="A175" s="7" t="s">
        <v>373</v>
      </c>
      <c r="B175" s="14">
        <v>26.31559</v>
      </c>
      <c r="C175" s="14">
        <v>0</v>
      </c>
      <c r="D175" s="14">
        <v>0.03</v>
      </c>
      <c r="E175" s="8">
        <f t="shared" si="2"/>
        <v>12.787959999999998</v>
      </c>
    </row>
    <row r="176" spans="1:5" ht="13.4" customHeight="1" x14ac:dyDescent="0.3">
      <c r="A176" s="7" t="s">
        <v>374</v>
      </c>
      <c r="B176" s="14">
        <v>12.757959999999999</v>
      </c>
      <c r="C176" s="14">
        <v>0</v>
      </c>
      <c r="D176" s="14">
        <v>0</v>
      </c>
      <c r="E176" s="8">
        <f t="shared" si="2"/>
        <v>8.7423899999999986</v>
      </c>
    </row>
    <row r="177" spans="1:5" ht="13.4" customHeight="1" x14ac:dyDescent="0.3">
      <c r="A177" s="7" t="s">
        <v>375</v>
      </c>
      <c r="B177" s="14">
        <v>8.7423899999999986</v>
      </c>
      <c r="C177" s="14">
        <v>0</v>
      </c>
      <c r="D177" s="14">
        <v>0.03</v>
      </c>
      <c r="E177" s="8">
        <f t="shared" si="2"/>
        <v>14.562200000000001</v>
      </c>
    </row>
    <row r="178" spans="1:5" ht="13.4" customHeight="1" x14ac:dyDescent="0.3">
      <c r="A178" s="7" t="s">
        <v>376</v>
      </c>
      <c r="B178" s="14">
        <v>14.532200000000001</v>
      </c>
      <c r="C178" s="14">
        <v>0</v>
      </c>
      <c r="D178" s="14">
        <v>3.4400000000000007E-2</v>
      </c>
      <c r="E178" s="8">
        <f t="shared" si="2"/>
        <v>17.931120000000004</v>
      </c>
    </row>
    <row r="179" spans="1:5" ht="13.4" customHeight="1" x14ac:dyDescent="0.3">
      <c r="A179" s="7" t="s">
        <v>377</v>
      </c>
      <c r="B179" s="14">
        <v>17.896720000000002</v>
      </c>
      <c r="C179" s="14">
        <v>0</v>
      </c>
      <c r="D179" s="14">
        <v>0</v>
      </c>
      <c r="E179" s="8">
        <f t="shared" si="2"/>
        <v>24.456049999999998</v>
      </c>
    </row>
    <row r="180" spans="1:5" ht="13.4" customHeight="1" x14ac:dyDescent="0.3">
      <c r="A180" s="7" t="s">
        <v>378</v>
      </c>
      <c r="B180" s="14">
        <v>24.456049999999998</v>
      </c>
      <c r="C180" s="14">
        <v>0</v>
      </c>
      <c r="D180" s="14">
        <v>0.12120000000000002</v>
      </c>
      <c r="E180" s="8">
        <f t="shared" ref="E180:E247" si="3">B181+C180+D180</f>
        <v>27.8628</v>
      </c>
    </row>
    <row r="181" spans="1:5" ht="13.4" customHeight="1" x14ac:dyDescent="0.3">
      <c r="A181" s="7" t="s">
        <v>379</v>
      </c>
      <c r="B181" s="14">
        <v>27.741599999999998</v>
      </c>
      <c r="C181" s="14">
        <v>0</v>
      </c>
      <c r="D181" s="14">
        <v>0.06</v>
      </c>
      <c r="E181" s="8">
        <f t="shared" si="3"/>
        <v>34.446449999999999</v>
      </c>
    </row>
    <row r="182" spans="1:5" ht="13.4" customHeight="1" x14ac:dyDescent="0.3">
      <c r="A182" s="7" t="s">
        <v>380</v>
      </c>
      <c r="B182" s="14">
        <v>34.386449999999996</v>
      </c>
      <c r="C182" s="14">
        <v>0.23895</v>
      </c>
      <c r="D182" s="14">
        <v>6.0000000000000001E-3</v>
      </c>
      <c r="E182" s="8">
        <f t="shared" si="3"/>
        <v>21.96077</v>
      </c>
    </row>
    <row r="183" spans="1:5" ht="13.4" customHeight="1" x14ac:dyDescent="0.3">
      <c r="A183" s="7" t="s">
        <v>381</v>
      </c>
      <c r="B183" s="14">
        <v>21.715820000000001</v>
      </c>
      <c r="C183" s="14">
        <v>0</v>
      </c>
      <c r="D183" s="14">
        <v>0.2999</v>
      </c>
      <c r="E183" s="8">
        <f t="shared" si="3"/>
        <v>27.062090000000001</v>
      </c>
    </row>
    <row r="184" spans="1:5" ht="13.4" customHeight="1" x14ac:dyDescent="0.3">
      <c r="A184" s="7" t="s">
        <v>382</v>
      </c>
      <c r="B184" s="14">
        <v>26.76219</v>
      </c>
      <c r="C184" s="14">
        <v>0.25488</v>
      </c>
      <c r="D184" s="14">
        <v>6.4700000000000008E-2</v>
      </c>
      <c r="E184" s="8">
        <f t="shared" si="3"/>
        <v>15.08488</v>
      </c>
    </row>
    <row r="185" spans="1:5" ht="13.4" customHeight="1" x14ac:dyDescent="0.3">
      <c r="A185" s="7" t="s">
        <v>383</v>
      </c>
      <c r="B185" s="14">
        <v>14.7653</v>
      </c>
      <c r="C185" s="14">
        <v>0</v>
      </c>
      <c r="D185" s="14">
        <v>6.9999999999999979E-2</v>
      </c>
      <c r="E185" s="8">
        <f t="shared" si="3"/>
        <v>19.59477</v>
      </c>
    </row>
    <row r="186" spans="1:5" ht="13.4" customHeight="1" x14ac:dyDescent="0.3">
      <c r="A186" s="7" t="s">
        <v>384</v>
      </c>
      <c r="B186" s="14">
        <v>19.52477</v>
      </c>
      <c r="C186" s="14">
        <v>0</v>
      </c>
      <c r="D186" s="14">
        <v>0.18930000000000002</v>
      </c>
      <c r="E186" s="8">
        <f t="shared" si="3"/>
        <v>12.912369999999999</v>
      </c>
    </row>
    <row r="187" spans="1:5" ht="13.4" customHeight="1" x14ac:dyDescent="0.3">
      <c r="A187" s="7" t="s">
        <v>385</v>
      </c>
      <c r="B187" s="14">
        <v>12.72307</v>
      </c>
      <c r="C187" s="14">
        <v>0</v>
      </c>
      <c r="D187" s="14">
        <v>2.919999999999999E-2</v>
      </c>
      <c r="E187" s="8">
        <f t="shared" si="3"/>
        <v>9.7155999999999985</v>
      </c>
    </row>
    <row r="188" spans="1:5" ht="13.4" customHeight="1" x14ac:dyDescent="0.3">
      <c r="A188" s="7" t="s">
        <v>386</v>
      </c>
      <c r="B188" s="14">
        <v>9.686399999999999</v>
      </c>
      <c r="C188" s="14">
        <v>0</v>
      </c>
      <c r="D188" s="14">
        <v>0.1</v>
      </c>
      <c r="E188" s="8">
        <f t="shared" si="3"/>
        <v>8.7250700000000005</v>
      </c>
    </row>
    <row r="189" spans="1:5" ht="13.4" customHeight="1" x14ac:dyDescent="0.3">
      <c r="A189" s="7" t="s">
        <v>387</v>
      </c>
      <c r="B189" s="14">
        <v>8.6250700000000009</v>
      </c>
      <c r="C189" s="14">
        <v>0</v>
      </c>
      <c r="D189" s="14">
        <v>8.9800000000000005E-2</v>
      </c>
      <c r="E189" s="8">
        <f t="shared" si="3"/>
        <v>5.2041300000000001</v>
      </c>
    </row>
    <row r="190" spans="1:5" ht="13.4" customHeight="1" x14ac:dyDescent="0.3">
      <c r="A190" s="7" t="s">
        <v>388</v>
      </c>
      <c r="B190" s="14">
        <v>5.1143299999999998</v>
      </c>
      <c r="C190" s="14">
        <v>0</v>
      </c>
      <c r="D190" s="14">
        <v>6.0499999999999998E-2</v>
      </c>
      <c r="E190" s="8">
        <f t="shared" si="3"/>
        <v>2.41913</v>
      </c>
    </row>
    <row r="191" spans="1:5" ht="13.4" customHeight="1" x14ac:dyDescent="0.3">
      <c r="A191" s="7" t="s">
        <v>389</v>
      </c>
      <c r="B191" s="14">
        <v>2.3586300000000002</v>
      </c>
      <c r="C191" s="14">
        <v>2.0999999999999998E-4</v>
      </c>
      <c r="D191" s="14">
        <v>0.04</v>
      </c>
      <c r="E191" s="8">
        <f t="shared" si="3"/>
        <v>7.7392600000000007</v>
      </c>
    </row>
    <row r="192" spans="1:5" ht="13.4" customHeight="1" x14ac:dyDescent="0.3">
      <c r="A192" s="7" t="s">
        <v>390</v>
      </c>
      <c r="B192" s="14">
        <v>7.6990500000000006</v>
      </c>
      <c r="C192" s="14">
        <v>1.0619999999999999E-2</v>
      </c>
      <c r="D192" s="14">
        <v>2.9399999999999978E-2</v>
      </c>
      <c r="E192" s="8">
        <f t="shared" si="3"/>
        <v>17.267029999999998</v>
      </c>
    </row>
    <row r="193" spans="1:5" ht="13.4" customHeight="1" x14ac:dyDescent="0.3">
      <c r="A193" s="7" t="s">
        <v>391</v>
      </c>
      <c r="B193" s="14">
        <v>17.22701</v>
      </c>
      <c r="C193" s="14">
        <v>0</v>
      </c>
      <c r="D193" s="14">
        <v>0.1065</v>
      </c>
      <c r="E193" s="8">
        <f t="shared" si="3"/>
        <v>45.074800000000003</v>
      </c>
    </row>
    <row r="194" spans="1:5" ht="13.4" customHeight="1" x14ac:dyDescent="0.3">
      <c r="A194" s="7" t="s">
        <v>392</v>
      </c>
      <c r="B194" s="14">
        <v>44.968300000000006</v>
      </c>
      <c r="C194" s="14">
        <v>0</v>
      </c>
      <c r="D194" s="14">
        <v>0.1</v>
      </c>
      <c r="E194" s="8">
        <f t="shared" si="3"/>
        <v>31.922430000000002</v>
      </c>
    </row>
    <row r="195" spans="1:5" ht="13.4" customHeight="1" x14ac:dyDescent="0.3">
      <c r="A195" s="7" t="s">
        <v>393</v>
      </c>
      <c r="B195" s="14">
        <v>31.822430000000001</v>
      </c>
      <c r="C195" s="14">
        <v>0</v>
      </c>
      <c r="D195" s="14">
        <v>0</v>
      </c>
      <c r="E195" s="8">
        <f t="shared" si="3"/>
        <v>24.836950000000002</v>
      </c>
    </row>
    <row r="196" spans="1:5" ht="13.4" customHeight="1" x14ac:dyDescent="0.3">
      <c r="A196" s="7" t="s">
        <v>394</v>
      </c>
      <c r="B196" s="14">
        <v>24.836950000000002</v>
      </c>
      <c r="C196" s="14">
        <v>0</v>
      </c>
      <c r="D196" s="14">
        <v>0.1</v>
      </c>
      <c r="E196" s="8">
        <f t="shared" si="3"/>
        <v>24.516470000000002</v>
      </c>
    </row>
    <row r="197" spans="1:5" ht="13.4" customHeight="1" x14ac:dyDescent="0.3">
      <c r="A197" s="7" t="s">
        <v>395</v>
      </c>
      <c r="B197" s="14">
        <v>24.41647</v>
      </c>
      <c r="C197" s="14">
        <v>0</v>
      </c>
      <c r="D197" s="14">
        <v>0.1</v>
      </c>
      <c r="E197" s="8">
        <f t="shared" si="3"/>
        <v>13.520569999999999</v>
      </c>
    </row>
    <row r="198" spans="1:5" ht="13.4" customHeight="1" x14ac:dyDescent="0.3">
      <c r="A198" s="7" t="s">
        <v>396</v>
      </c>
      <c r="B198" s="14">
        <v>13.42057</v>
      </c>
      <c r="C198" s="14">
        <v>0</v>
      </c>
      <c r="D198" s="14">
        <v>0</v>
      </c>
      <c r="E198" s="8">
        <f t="shared" si="3"/>
        <v>12.829940000000001</v>
      </c>
    </row>
    <row r="199" spans="1:5" ht="13.4" customHeight="1" x14ac:dyDescent="0.3">
      <c r="A199" s="7" t="s">
        <v>397</v>
      </c>
      <c r="B199" s="14">
        <v>12.829940000000001</v>
      </c>
      <c r="C199" s="14">
        <v>0</v>
      </c>
      <c r="D199" s="14">
        <v>1.0167999999999999</v>
      </c>
      <c r="E199" s="8">
        <f t="shared" si="3"/>
        <v>9.9392399999999999</v>
      </c>
    </row>
    <row r="200" spans="1:5" ht="13.4" customHeight="1" x14ac:dyDescent="0.3">
      <c r="A200" s="7" t="s">
        <v>398</v>
      </c>
      <c r="B200" s="14">
        <v>8.9224399999999999</v>
      </c>
      <c r="C200" s="14">
        <v>0</v>
      </c>
      <c r="D200" s="14">
        <v>0.34549999999999997</v>
      </c>
      <c r="E200" s="8">
        <f t="shared" si="3"/>
        <v>3.6441599999999998</v>
      </c>
    </row>
    <row r="201" spans="1:5" ht="13.4" customHeight="1" x14ac:dyDescent="0.3">
      <c r="A201" s="7" t="s">
        <v>399</v>
      </c>
      <c r="B201" s="14">
        <v>3.2986599999999999</v>
      </c>
      <c r="C201" s="14">
        <v>0</v>
      </c>
      <c r="D201" s="14">
        <v>0</v>
      </c>
      <c r="E201" s="8">
        <f t="shared" si="3"/>
        <v>4.5895100000000006</v>
      </c>
    </row>
    <row r="202" spans="1:5" ht="13.4" customHeight="1" x14ac:dyDescent="0.3">
      <c r="A202" s="7" t="s">
        <v>400</v>
      </c>
      <c r="B202" s="14">
        <v>4.5895100000000006</v>
      </c>
      <c r="C202" s="14">
        <v>0</v>
      </c>
      <c r="D202" s="14">
        <v>0.15670000000000003</v>
      </c>
      <c r="E202" s="8">
        <f t="shared" si="3"/>
        <v>14.374170000000003</v>
      </c>
    </row>
    <row r="203" spans="1:5" ht="13.4" customHeight="1" x14ac:dyDescent="0.3">
      <c r="A203" s="7" t="s">
        <v>401</v>
      </c>
      <c r="B203" s="14">
        <v>14.217470000000002</v>
      </c>
      <c r="C203" s="14">
        <v>0</v>
      </c>
      <c r="D203" s="14">
        <v>8.8299999999999948E-2</v>
      </c>
      <c r="E203" s="8">
        <f t="shared" si="3"/>
        <v>22.094970000000004</v>
      </c>
    </row>
    <row r="204" spans="1:5" ht="13.4" customHeight="1" x14ac:dyDescent="0.3">
      <c r="A204" s="7" t="s">
        <v>402</v>
      </c>
      <c r="B204" s="14">
        <v>22.006670000000003</v>
      </c>
      <c r="C204" s="14">
        <v>0</v>
      </c>
      <c r="D204" s="14">
        <v>0.03</v>
      </c>
      <c r="E204" s="8">
        <f t="shared" si="3"/>
        <v>20.75854</v>
      </c>
    </row>
    <row r="205" spans="1:5" ht="13.4" customHeight="1" x14ac:dyDescent="0.3">
      <c r="A205" s="7" t="s">
        <v>403</v>
      </c>
      <c r="B205" s="14">
        <v>20.728539999999999</v>
      </c>
      <c r="C205" s="14">
        <v>0</v>
      </c>
      <c r="D205" s="14">
        <v>0</v>
      </c>
      <c r="E205" s="8">
        <f t="shared" si="3"/>
        <v>15.320600000000002</v>
      </c>
    </row>
    <row r="206" spans="1:5" ht="13.4" customHeight="1" x14ac:dyDescent="0.3">
      <c r="A206" s="7" t="s">
        <v>404</v>
      </c>
      <c r="B206" s="14">
        <v>15.320600000000002</v>
      </c>
      <c r="C206" s="14">
        <v>0</v>
      </c>
      <c r="D206" s="14">
        <v>0.04</v>
      </c>
      <c r="E206" s="8">
        <f t="shared" si="3"/>
        <v>26.369429999999998</v>
      </c>
    </row>
    <row r="207" spans="1:5" ht="13.4" customHeight="1" x14ac:dyDescent="0.3">
      <c r="A207" s="7" t="s">
        <v>405</v>
      </c>
      <c r="B207" s="14">
        <v>26.329429999999999</v>
      </c>
      <c r="C207" s="14">
        <v>0</v>
      </c>
      <c r="D207" s="14">
        <v>0</v>
      </c>
      <c r="E207" s="8">
        <f t="shared" si="3"/>
        <v>27.525789999999997</v>
      </c>
    </row>
    <row r="208" spans="1:5" ht="13.4" customHeight="1" x14ac:dyDescent="0.3">
      <c r="A208" s="7" t="s">
        <v>406</v>
      </c>
      <c r="B208" s="14">
        <v>27.525789999999997</v>
      </c>
      <c r="C208" s="14">
        <v>0</v>
      </c>
      <c r="D208" s="14">
        <v>0.1</v>
      </c>
      <c r="E208" s="8">
        <f t="shared" si="3"/>
        <v>22.452050000000003</v>
      </c>
    </row>
    <row r="209" spans="1:5" ht="13.4" customHeight="1" x14ac:dyDescent="0.3">
      <c r="A209" s="7" t="s">
        <v>407</v>
      </c>
      <c r="B209" s="14">
        <v>22.352050000000002</v>
      </c>
      <c r="C209" s="14">
        <v>0</v>
      </c>
      <c r="D209" s="14">
        <v>5.4699999999999992E-2</v>
      </c>
      <c r="E209" s="8">
        <f t="shared" si="3"/>
        <v>15.32755</v>
      </c>
    </row>
    <row r="210" spans="1:5" ht="13.4" customHeight="1" x14ac:dyDescent="0.3">
      <c r="A210" s="7" t="s">
        <v>408</v>
      </c>
      <c r="B210" s="14">
        <v>15.27285</v>
      </c>
      <c r="C210" s="14">
        <v>0</v>
      </c>
      <c r="D210" s="14">
        <v>0</v>
      </c>
      <c r="E210" s="8">
        <f t="shared" si="3"/>
        <v>12.398909999999999</v>
      </c>
    </row>
    <row r="211" spans="1:5" ht="13.4" customHeight="1" x14ac:dyDescent="0.3">
      <c r="A211" s="7" t="s">
        <v>409</v>
      </c>
      <c r="B211" s="14">
        <v>12.398909999999999</v>
      </c>
      <c r="C211" s="14">
        <v>0</v>
      </c>
      <c r="D211" s="14">
        <v>0.12</v>
      </c>
      <c r="E211" s="8">
        <f t="shared" si="3"/>
        <v>9.9159199999999998</v>
      </c>
    </row>
    <row r="212" spans="1:5" ht="13.4" customHeight="1" x14ac:dyDescent="0.3">
      <c r="A212" s="7" t="s">
        <v>410</v>
      </c>
      <c r="B212" s="14">
        <v>9.7959200000000006</v>
      </c>
      <c r="C212" s="14">
        <v>0</v>
      </c>
      <c r="D212" s="14">
        <v>6.0300000000000013E-2</v>
      </c>
      <c r="E212" s="8">
        <f t="shared" si="3"/>
        <v>13.205880000000001</v>
      </c>
    </row>
    <row r="213" spans="1:5" ht="13.4" customHeight="1" x14ac:dyDescent="0.3">
      <c r="A213" s="7" t="s">
        <v>411</v>
      </c>
      <c r="B213" s="14">
        <v>13.145580000000001</v>
      </c>
      <c r="C213" s="14">
        <v>0</v>
      </c>
      <c r="D213" s="14">
        <v>8.6300000000000016E-2</v>
      </c>
      <c r="E213" s="8">
        <f t="shared" si="3"/>
        <v>2.9073000000000011</v>
      </c>
    </row>
    <row r="214" spans="1:5" ht="13.4" customHeight="1" x14ac:dyDescent="0.3">
      <c r="A214" s="7" t="s">
        <v>412</v>
      </c>
      <c r="B214" s="14">
        <v>2.8210000000000011</v>
      </c>
      <c r="C214" s="14">
        <v>0</v>
      </c>
      <c r="D214" s="14">
        <v>0.05</v>
      </c>
      <c r="E214" s="8">
        <f t="shared" si="3"/>
        <v>2.5574999999999997</v>
      </c>
    </row>
    <row r="215" spans="1:5" ht="13.4" customHeight="1" x14ac:dyDescent="0.3">
      <c r="A215" s="7" t="s">
        <v>413</v>
      </c>
      <c r="B215" s="14">
        <v>2.5074999999999998</v>
      </c>
      <c r="C215" s="14">
        <v>0</v>
      </c>
      <c r="D215" s="14">
        <v>0.03</v>
      </c>
      <c r="E215" s="8">
        <f t="shared" si="3"/>
        <v>11.66451</v>
      </c>
    </row>
    <row r="216" spans="1:5" ht="13.4" customHeight="1" x14ac:dyDescent="0.3">
      <c r="A216" s="7" t="s">
        <v>414</v>
      </c>
      <c r="B216" s="14">
        <v>11.634510000000001</v>
      </c>
      <c r="C216" s="14">
        <v>0</v>
      </c>
      <c r="D216" s="14">
        <v>7.0000000000000007E-2</v>
      </c>
      <c r="E216" s="8">
        <f t="shared" si="3"/>
        <v>20.515640000000001</v>
      </c>
    </row>
    <row r="217" spans="1:5" ht="13.4" customHeight="1" x14ac:dyDescent="0.3">
      <c r="A217" s="7" t="s">
        <v>415</v>
      </c>
      <c r="B217" s="14">
        <v>20.445640000000001</v>
      </c>
      <c r="C217" s="14">
        <v>0.23363999999999999</v>
      </c>
      <c r="D217" s="14">
        <v>0</v>
      </c>
      <c r="E217" s="8">
        <f t="shared" si="3"/>
        <v>32.399450000000002</v>
      </c>
    </row>
    <row r="218" spans="1:5" ht="13.4" customHeight="1" x14ac:dyDescent="0.3">
      <c r="A218" s="7" t="s">
        <v>416</v>
      </c>
      <c r="B218" s="14">
        <v>32.16581</v>
      </c>
      <c r="C218" s="14">
        <v>0</v>
      </c>
      <c r="D218" s="14">
        <v>0</v>
      </c>
      <c r="E218" s="8">
        <f t="shared" si="3"/>
        <v>31.343280000000004</v>
      </c>
    </row>
    <row r="219" spans="1:5" ht="13.4" customHeight="1" x14ac:dyDescent="0.3">
      <c r="A219" s="7" t="s">
        <v>417</v>
      </c>
      <c r="B219" s="14">
        <v>31.343280000000004</v>
      </c>
      <c r="C219" s="14">
        <v>0</v>
      </c>
      <c r="D219" s="14">
        <v>8.6900000000000553E-3</v>
      </c>
      <c r="E219" s="8"/>
    </row>
  </sheetData>
  <mergeCells count="1">
    <mergeCell ref="B2:D2"/>
  </mergeCells>
  <pageMargins left="0.7" right="0.7" top="0.75" bottom="0.75" header="0.3" footer="0.3"/>
  <pageSetup paperSize="9" orientation="portrait"/>
  <headerFooter>
    <oddFooter>&amp;L_x000D_&amp;1#&amp;"Calibri"&amp;10&amp;K000000 Interné</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2A0F-66A0-45E7-805C-7B93736E2D55}">
  <sheetPr codeName="Hárok25"/>
  <dimension ref="A1:N98"/>
  <sheetViews>
    <sheetView showGridLines="0" workbookViewId="0">
      <pane xSplit="1" ySplit="2" topLeftCell="B63" activePane="bottomRight" state="frozen"/>
      <selection activeCell="B374" sqref="B374"/>
      <selection pane="topRight" activeCell="B374" sqref="B374"/>
      <selection pane="bottomLeft" activeCell="B374" sqref="B374"/>
      <selection pane="bottomRight" activeCell="B374" sqref="B374"/>
    </sheetView>
  </sheetViews>
  <sheetFormatPr defaultColWidth="9.296875" defaultRowHeight="13" x14ac:dyDescent="0.3"/>
  <cols>
    <col min="1" max="1" width="15.796875" style="107" customWidth="1"/>
    <col min="2" max="2" width="41.69921875" style="107" customWidth="1"/>
    <col min="3" max="4" width="11" style="107" bestFit="1" customWidth="1"/>
    <col min="5" max="5" width="9.296875" style="107"/>
    <col min="6" max="6" width="30.296875" style="107" customWidth="1"/>
    <col min="7" max="7" width="24.296875" style="107" customWidth="1"/>
    <col min="8" max="8" width="11" style="107" bestFit="1" customWidth="1"/>
    <col min="9" max="16384" width="9.296875" style="107"/>
  </cols>
  <sheetData>
    <row r="1" spans="1:12" ht="16.5" customHeight="1" x14ac:dyDescent="0.35">
      <c r="A1" s="102" t="s">
        <v>445</v>
      </c>
      <c r="B1" s="102"/>
      <c r="C1" s="103"/>
      <c r="D1" s="103"/>
      <c r="E1" s="104"/>
      <c r="F1" s="105" t="s">
        <v>11</v>
      </c>
      <c r="G1" s="105"/>
      <c r="H1" s="106"/>
    </row>
    <row r="2" spans="1:12" ht="33.75" customHeight="1" x14ac:dyDescent="0.3">
      <c r="A2" s="108"/>
      <c r="B2" s="108" t="s">
        <v>36</v>
      </c>
      <c r="C2" s="108" t="s">
        <v>40</v>
      </c>
      <c r="D2" s="108" t="s">
        <v>12</v>
      </c>
      <c r="F2" s="109"/>
      <c r="G2" s="109" t="s">
        <v>36</v>
      </c>
      <c r="H2" s="109" t="s">
        <v>40</v>
      </c>
    </row>
    <row r="3" spans="1:12" x14ac:dyDescent="0.3">
      <c r="A3" s="110" t="s">
        <v>334</v>
      </c>
      <c r="B3" s="111">
        <v>0</v>
      </c>
      <c r="C3" s="112"/>
      <c r="F3" s="110" t="s">
        <v>322</v>
      </c>
      <c r="G3" s="113">
        <v>0</v>
      </c>
    </row>
    <row r="4" spans="1:12" x14ac:dyDescent="0.3">
      <c r="A4" s="110" t="s">
        <v>335</v>
      </c>
      <c r="B4" s="111">
        <v>0</v>
      </c>
      <c r="F4" s="110" t="s">
        <v>323</v>
      </c>
      <c r="G4" s="113">
        <v>23878.69154</v>
      </c>
    </row>
    <row r="5" spans="1:12" x14ac:dyDescent="0.3">
      <c r="A5" s="110" t="s">
        <v>336</v>
      </c>
      <c r="B5" s="111">
        <v>0</v>
      </c>
      <c r="F5" s="110" t="s">
        <v>324</v>
      </c>
      <c r="G5" s="113">
        <v>1715.0160100000001</v>
      </c>
    </row>
    <row r="6" spans="1:12" x14ac:dyDescent="0.3">
      <c r="A6" s="110" t="s">
        <v>337</v>
      </c>
      <c r="B6" s="114">
        <v>14903.09424</v>
      </c>
      <c r="F6" s="110" t="s">
        <v>325</v>
      </c>
      <c r="G6" s="113">
        <v>0</v>
      </c>
      <c r="L6" s="107" t="s">
        <v>13</v>
      </c>
    </row>
    <row r="7" spans="1:12" x14ac:dyDescent="0.3">
      <c r="A7" s="110" t="s">
        <v>338</v>
      </c>
      <c r="B7" s="114">
        <v>2411.7140400000008</v>
      </c>
      <c r="F7" s="110" t="s">
        <v>326</v>
      </c>
      <c r="G7" s="113">
        <v>0</v>
      </c>
      <c r="L7" s="107" t="s">
        <v>14</v>
      </c>
    </row>
    <row r="8" spans="1:12" x14ac:dyDescent="0.3">
      <c r="A8" s="110" t="s">
        <v>339</v>
      </c>
      <c r="B8" s="114">
        <v>11.424009999997914</v>
      </c>
      <c r="F8" s="110" t="s">
        <v>327</v>
      </c>
      <c r="G8" s="113">
        <v>0</v>
      </c>
      <c r="L8" s="107" t="s">
        <v>15</v>
      </c>
    </row>
    <row r="9" spans="1:12" x14ac:dyDescent="0.3">
      <c r="A9" s="110" t="s">
        <v>340</v>
      </c>
      <c r="B9" s="114">
        <v>15149.049150000003</v>
      </c>
      <c r="F9" s="110" t="s">
        <v>328</v>
      </c>
      <c r="G9" s="113">
        <v>0</v>
      </c>
    </row>
    <row r="10" spans="1:12" x14ac:dyDescent="0.3">
      <c r="A10" s="110" t="s">
        <v>341</v>
      </c>
      <c r="B10" s="114">
        <v>719.57760999999937</v>
      </c>
      <c r="F10" s="110" t="s">
        <v>329</v>
      </c>
      <c r="G10" s="113">
        <v>0</v>
      </c>
    </row>
    <row r="11" spans="1:12" x14ac:dyDescent="0.3">
      <c r="A11" s="110" t="s">
        <v>342</v>
      </c>
      <c r="B11" s="114">
        <v>4.8377799999974664</v>
      </c>
      <c r="F11" s="110" t="s">
        <v>330</v>
      </c>
      <c r="G11" s="113">
        <v>0</v>
      </c>
    </row>
    <row r="12" spans="1:12" x14ac:dyDescent="0.3">
      <c r="A12" s="110" t="s">
        <v>343</v>
      </c>
      <c r="B12" s="114">
        <v>16536.24164</v>
      </c>
      <c r="F12" s="110" t="s">
        <v>331</v>
      </c>
      <c r="G12" s="113">
        <v>0</v>
      </c>
    </row>
    <row r="13" spans="1:12" x14ac:dyDescent="0.3">
      <c r="A13" s="110" t="s">
        <v>344</v>
      </c>
      <c r="B13" s="114">
        <v>388.41125</v>
      </c>
      <c r="F13" s="110" t="s">
        <v>332</v>
      </c>
      <c r="G13" s="113">
        <v>0</v>
      </c>
    </row>
    <row r="14" spans="1:12" x14ac:dyDescent="0.3">
      <c r="A14" s="115" t="s">
        <v>345</v>
      </c>
      <c r="B14" s="116">
        <v>33.788730000004172</v>
      </c>
      <c r="C14" s="116">
        <f>SUM(B3:B14)</f>
        <v>50158.138449999999</v>
      </c>
      <c r="D14" s="116">
        <f>SUM(B6:B17)</f>
        <v>67921.827559999991</v>
      </c>
      <c r="F14" s="115" t="s">
        <v>333</v>
      </c>
      <c r="G14" s="117">
        <v>0</v>
      </c>
      <c r="H14" s="117">
        <f>SUM(G3:G14)</f>
        <v>25593.707549999999</v>
      </c>
    </row>
    <row r="15" spans="1:12" x14ac:dyDescent="0.3">
      <c r="A15" s="110" t="s">
        <v>346</v>
      </c>
      <c r="B15" s="114">
        <v>15031.95307</v>
      </c>
      <c r="F15" s="110" t="s">
        <v>334</v>
      </c>
      <c r="G15" s="118">
        <v>0</v>
      </c>
      <c r="H15" s="112"/>
    </row>
    <row r="16" spans="1:12" x14ac:dyDescent="0.3">
      <c r="A16" s="110" t="s">
        <v>347</v>
      </c>
      <c r="B16" s="114">
        <v>2565.4561800000001</v>
      </c>
      <c r="F16" s="110" t="s">
        <v>335</v>
      </c>
      <c r="G16" s="118">
        <v>26713.13235</v>
      </c>
    </row>
    <row r="17" spans="1:14" x14ac:dyDescent="0.3">
      <c r="A17" s="110" t="s">
        <v>348</v>
      </c>
      <c r="B17" s="114">
        <v>166.27985999999899</v>
      </c>
      <c r="F17" s="110" t="s">
        <v>336</v>
      </c>
      <c r="G17" s="118">
        <v>1751.13931</v>
      </c>
      <c r="N17" s="119"/>
    </row>
    <row r="18" spans="1:14" x14ac:dyDescent="0.3">
      <c r="A18" s="110" t="s">
        <v>349</v>
      </c>
      <c r="B18" s="114">
        <v>19330.906190000002</v>
      </c>
      <c r="F18" s="110" t="s">
        <v>337</v>
      </c>
      <c r="G18" s="118">
        <v>0</v>
      </c>
      <c r="N18" s="119"/>
    </row>
    <row r="19" spans="1:14" x14ac:dyDescent="0.3">
      <c r="A19" s="110" t="s">
        <v>350</v>
      </c>
      <c r="B19" s="114">
        <v>2378.0095900000001</v>
      </c>
      <c r="F19" s="110" t="s">
        <v>338</v>
      </c>
      <c r="G19" s="118">
        <v>0</v>
      </c>
    </row>
    <row r="20" spans="1:14" x14ac:dyDescent="0.3">
      <c r="A20" s="110" t="s">
        <v>351</v>
      </c>
      <c r="B20" s="114">
        <v>2.7563499999999999</v>
      </c>
      <c r="F20" s="110" t="s">
        <v>339</v>
      </c>
      <c r="G20" s="118">
        <v>0</v>
      </c>
    </row>
    <row r="21" spans="1:14" x14ac:dyDescent="0.3">
      <c r="A21" s="110" t="s">
        <v>352</v>
      </c>
      <c r="B21" s="114">
        <v>15522.276879999996</v>
      </c>
      <c r="F21" s="110" t="s">
        <v>340</v>
      </c>
      <c r="G21" s="118">
        <v>0</v>
      </c>
    </row>
    <row r="22" spans="1:14" x14ac:dyDescent="0.3">
      <c r="A22" s="110" t="s">
        <v>353</v>
      </c>
      <c r="B22" s="114">
        <v>2881.7399500000001</v>
      </c>
      <c r="F22" s="110" t="s">
        <v>341</v>
      </c>
      <c r="G22" s="118">
        <v>0</v>
      </c>
    </row>
    <row r="23" spans="1:14" x14ac:dyDescent="0.3">
      <c r="A23" s="110" t="s">
        <v>354</v>
      </c>
      <c r="B23" s="114">
        <v>7.2249799999967204</v>
      </c>
      <c r="F23" s="110" t="s">
        <v>342</v>
      </c>
      <c r="G23" s="118">
        <v>0</v>
      </c>
    </row>
    <row r="24" spans="1:14" x14ac:dyDescent="0.3">
      <c r="A24" s="110" t="s">
        <v>355</v>
      </c>
      <c r="B24" s="114">
        <v>9739.1579399999991</v>
      </c>
      <c r="F24" s="110" t="s">
        <v>343</v>
      </c>
      <c r="G24" s="118">
        <v>0</v>
      </c>
    </row>
    <row r="25" spans="1:14" x14ac:dyDescent="0.3">
      <c r="A25" s="110" t="s">
        <v>356</v>
      </c>
      <c r="B25" s="114">
        <v>8562.6212500000001</v>
      </c>
      <c r="F25" s="110" t="s">
        <v>344</v>
      </c>
      <c r="G25" s="118">
        <v>0</v>
      </c>
    </row>
    <row r="26" spans="1:14" x14ac:dyDescent="0.3">
      <c r="A26" s="115" t="s">
        <v>357</v>
      </c>
      <c r="B26" s="116">
        <v>8.7310100000053605</v>
      </c>
      <c r="C26" s="116">
        <f>SUM(B15:B26)</f>
        <v>76197.113250000009</v>
      </c>
      <c r="D26" s="116">
        <f>SUM(B18:B29)</f>
        <v>76557.91128</v>
      </c>
      <c r="F26" s="115" t="s">
        <v>345</v>
      </c>
      <c r="G26" s="120">
        <v>0</v>
      </c>
      <c r="H26" s="117">
        <f>SUM(G15:G26)</f>
        <v>28464.271659999999</v>
      </c>
    </row>
    <row r="27" spans="1:14" x14ac:dyDescent="0.3">
      <c r="A27" s="110" t="s">
        <v>358</v>
      </c>
      <c r="B27" s="114">
        <v>8134.2998799999996</v>
      </c>
      <c r="F27" s="110" t="s">
        <v>346</v>
      </c>
      <c r="G27" s="107">
        <v>0</v>
      </c>
    </row>
    <row r="28" spans="1:14" x14ac:dyDescent="0.3">
      <c r="A28" s="110" t="s">
        <v>359</v>
      </c>
      <c r="B28" s="114">
        <v>9988.3525900000004</v>
      </c>
      <c r="F28" s="110" t="s">
        <v>347</v>
      </c>
      <c r="G28" s="118">
        <v>30017.05875</v>
      </c>
    </row>
    <row r="29" spans="1:14" x14ac:dyDescent="0.3">
      <c r="A29" s="110" t="s">
        <v>360</v>
      </c>
      <c r="B29" s="114">
        <v>1.8346700000017799</v>
      </c>
      <c r="F29" s="110" t="s">
        <v>348</v>
      </c>
      <c r="G29" s="118">
        <v>0.68260999999984051</v>
      </c>
    </row>
    <row r="30" spans="1:14" x14ac:dyDescent="0.3">
      <c r="A30" s="110" t="s">
        <v>361</v>
      </c>
      <c r="B30" s="113">
        <v>21947.76713</v>
      </c>
      <c r="F30" s="110" t="s">
        <v>349</v>
      </c>
      <c r="G30" s="107">
        <v>0</v>
      </c>
    </row>
    <row r="31" spans="1:14" x14ac:dyDescent="0.3">
      <c r="A31" s="110" t="s">
        <v>362</v>
      </c>
      <c r="B31" s="113">
        <v>181.747039999999</v>
      </c>
      <c r="F31" s="110" t="s">
        <v>350</v>
      </c>
      <c r="G31" s="107">
        <v>0</v>
      </c>
    </row>
    <row r="32" spans="1:14" x14ac:dyDescent="0.3">
      <c r="A32" s="110" t="s">
        <v>363</v>
      </c>
      <c r="B32" s="113">
        <v>7.6905099999979099</v>
      </c>
      <c r="F32" s="110" t="s">
        <v>351</v>
      </c>
      <c r="G32" s="107">
        <v>0</v>
      </c>
      <c r="H32" s="119"/>
    </row>
    <row r="33" spans="1:8" x14ac:dyDescent="0.3">
      <c r="A33" s="110" t="s">
        <v>364</v>
      </c>
      <c r="B33" s="113">
        <v>11560.99013</v>
      </c>
      <c r="F33" s="110" t="s">
        <v>352</v>
      </c>
      <c r="G33" s="107">
        <v>0</v>
      </c>
    </row>
    <row r="34" spans="1:8" x14ac:dyDescent="0.3">
      <c r="A34" s="110" t="s">
        <v>365</v>
      </c>
      <c r="B34" s="113">
        <v>7525.78316</v>
      </c>
      <c r="F34" s="110" t="s">
        <v>353</v>
      </c>
      <c r="G34" s="107">
        <v>0</v>
      </c>
    </row>
    <row r="35" spans="1:8" x14ac:dyDescent="0.3">
      <c r="A35" s="110" t="s">
        <v>366</v>
      </c>
      <c r="B35" s="113">
        <v>29.756490000002</v>
      </c>
      <c r="F35" s="110" t="s">
        <v>354</v>
      </c>
      <c r="G35" s="107">
        <v>0</v>
      </c>
    </row>
    <row r="36" spans="1:8" x14ac:dyDescent="0.3">
      <c r="A36" s="110" t="s">
        <v>367</v>
      </c>
      <c r="B36" s="113">
        <v>10456.53133</v>
      </c>
      <c r="F36" s="110" t="s">
        <v>355</v>
      </c>
      <c r="G36" s="107">
        <v>0</v>
      </c>
    </row>
    <row r="37" spans="1:8" x14ac:dyDescent="0.3">
      <c r="A37" s="110" t="s">
        <v>368</v>
      </c>
      <c r="B37" s="113">
        <v>9158.5921600000001</v>
      </c>
      <c r="F37" s="110" t="s">
        <v>356</v>
      </c>
      <c r="G37" s="107">
        <v>0</v>
      </c>
    </row>
    <row r="38" spans="1:8" x14ac:dyDescent="0.3">
      <c r="A38" s="115" t="s">
        <v>369</v>
      </c>
      <c r="B38" s="116">
        <v>5.4851899999976101</v>
      </c>
      <c r="C38" s="116">
        <f>SUM(B27:B38)</f>
        <v>78998.830279999995</v>
      </c>
      <c r="D38" s="116">
        <f>SUM(B30:B41)</f>
        <v>80377.231019999992</v>
      </c>
      <c r="F38" s="115" t="s">
        <v>357</v>
      </c>
      <c r="G38" s="120">
        <v>0</v>
      </c>
      <c r="H38" s="117">
        <f>SUM(G27:G38)</f>
        <v>30017.74136</v>
      </c>
    </row>
    <row r="39" spans="1:8" x14ac:dyDescent="0.3">
      <c r="A39" s="110" t="s">
        <v>370</v>
      </c>
      <c r="B39" s="113">
        <v>14076.37329</v>
      </c>
      <c r="F39" s="110" t="s">
        <v>358</v>
      </c>
      <c r="G39" s="107">
        <v>0</v>
      </c>
    </row>
    <row r="40" spans="1:8" x14ac:dyDescent="0.3">
      <c r="A40" s="110" t="s">
        <v>371</v>
      </c>
      <c r="B40" s="113">
        <v>5421.8527100000001</v>
      </c>
      <c r="F40" s="110" t="s">
        <v>359</v>
      </c>
      <c r="G40" s="118">
        <v>29492.585879999999</v>
      </c>
    </row>
    <row r="41" spans="1:8" x14ac:dyDescent="0.3">
      <c r="A41" s="110" t="s">
        <v>372</v>
      </c>
      <c r="B41" s="113">
        <v>4.6618799999989502</v>
      </c>
      <c r="F41" s="110" t="s">
        <v>360</v>
      </c>
      <c r="G41" s="118">
        <v>1627.1905000000006</v>
      </c>
    </row>
    <row r="42" spans="1:8" x14ac:dyDescent="0.3">
      <c r="A42" s="110" t="s">
        <v>373</v>
      </c>
      <c r="B42" s="113">
        <v>10575.28233</v>
      </c>
      <c r="F42" s="110" t="s">
        <v>361</v>
      </c>
      <c r="G42" s="118">
        <v>0</v>
      </c>
    </row>
    <row r="43" spans="1:8" x14ac:dyDescent="0.3">
      <c r="A43" s="110" t="s">
        <v>374</v>
      </c>
      <c r="B43" s="113">
        <v>13935.254929999999</v>
      </c>
      <c r="F43" s="110" t="s">
        <v>362</v>
      </c>
      <c r="G43" s="118">
        <v>0</v>
      </c>
    </row>
    <row r="44" spans="1:8" x14ac:dyDescent="0.3">
      <c r="A44" s="110" t="s">
        <v>375</v>
      </c>
      <c r="B44" s="113">
        <v>22.270850000001399</v>
      </c>
      <c r="F44" s="110" t="s">
        <v>363</v>
      </c>
      <c r="G44" s="118">
        <v>0</v>
      </c>
    </row>
    <row r="45" spans="1:8" x14ac:dyDescent="0.3">
      <c r="A45" s="110" t="s">
        <v>376</v>
      </c>
      <c r="B45" s="113">
        <v>12909.960059999999</v>
      </c>
      <c r="F45" s="110" t="s">
        <v>364</v>
      </c>
      <c r="G45" s="118">
        <v>0</v>
      </c>
    </row>
    <row r="46" spans="1:8" x14ac:dyDescent="0.3">
      <c r="A46" s="110" t="s">
        <v>377</v>
      </c>
      <c r="B46" s="113">
        <v>8842.8644899999999</v>
      </c>
      <c r="F46" s="110" t="s">
        <v>365</v>
      </c>
      <c r="G46" s="118">
        <v>0</v>
      </c>
    </row>
    <row r="47" spans="1:8" x14ac:dyDescent="0.3">
      <c r="A47" s="110" t="s">
        <v>378</v>
      </c>
      <c r="B47" s="113">
        <v>55.683660000003798</v>
      </c>
      <c r="F47" s="110" t="s">
        <v>366</v>
      </c>
      <c r="G47" s="118">
        <v>0</v>
      </c>
    </row>
    <row r="48" spans="1:8" x14ac:dyDescent="0.3">
      <c r="A48" s="110" t="s">
        <v>379</v>
      </c>
      <c r="B48" s="113">
        <v>20017.38348</v>
      </c>
      <c r="F48" s="110" t="s">
        <v>367</v>
      </c>
      <c r="G48" s="118">
        <v>0</v>
      </c>
    </row>
    <row r="49" spans="1:8" x14ac:dyDescent="0.3">
      <c r="A49" s="110" t="s">
        <v>380</v>
      </c>
      <c r="B49" s="113">
        <v>2363.14020999999</v>
      </c>
      <c r="F49" s="110" t="s">
        <v>368</v>
      </c>
      <c r="G49" s="107">
        <v>0</v>
      </c>
    </row>
    <row r="50" spans="1:8" x14ac:dyDescent="0.3">
      <c r="A50" s="115" t="s">
        <v>381</v>
      </c>
      <c r="B50" s="116">
        <v>11.7948400000035</v>
      </c>
      <c r="C50" s="116">
        <f>SUM(B39:B50)</f>
        <v>88236.522729999997</v>
      </c>
      <c r="D50" s="116">
        <f>SUM(B42:B53)</f>
        <v>90325.633889999983</v>
      </c>
      <c r="F50" s="115" t="s">
        <v>369</v>
      </c>
      <c r="G50" s="120">
        <v>0</v>
      </c>
      <c r="H50" s="117">
        <f>SUM(G39:G50)</f>
        <v>31119.776379999999</v>
      </c>
    </row>
    <row r="51" spans="1:8" x14ac:dyDescent="0.3">
      <c r="A51" s="107" t="s">
        <v>382</v>
      </c>
      <c r="B51" s="113">
        <v>21436.334409999999</v>
      </c>
      <c r="F51" s="110" t="s">
        <v>370</v>
      </c>
      <c r="G51" s="107">
        <v>0</v>
      </c>
    </row>
    <row r="52" spans="1:8" x14ac:dyDescent="0.3">
      <c r="A52" s="107" t="s">
        <v>383</v>
      </c>
      <c r="B52" s="113">
        <v>137.05273</v>
      </c>
      <c r="F52" s="110" t="s">
        <v>371</v>
      </c>
      <c r="G52" s="118">
        <v>28638.344120000002</v>
      </c>
    </row>
    <row r="53" spans="1:8" x14ac:dyDescent="0.3">
      <c r="A53" s="107" t="s">
        <v>384</v>
      </c>
      <c r="B53" s="113">
        <v>18.611899999998499</v>
      </c>
      <c r="F53" s="110" t="s">
        <v>372</v>
      </c>
      <c r="G53" s="118">
        <v>3541.869069999997</v>
      </c>
    </row>
    <row r="54" spans="1:8" x14ac:dyDescent="0.3">
      <c r="A54" s="107" t="s">
        <v>385</v>
      </c>
      <c r="B54" s="113">
        <v>15028.6991</v>
      </c>
      <c r="F54" s="110" t="s">
        <v>373</v>
      </c>
      <c r="G54" s="107">
        <v>0</v>
      </c>
    </row>
    <row r="55" spans="1:8" x14ac:dyDescent="0.3">
      <c r="A55" s="107" t="s">
        <v>386</v>
      </c>
      <c r="B55" s="113">
        <v>12211.4416</v>
      </c>
      <c r="F55" s="110" t="s">
        <v>374</v>
      </c>
      <c r="G55" s="107">
        <v>0</v>
      </c>
    </row>
    <row r="56" spans="1:8" x14ac:dyDescent="0.3">
      <c r="A56" s="107" t="s">
        <v>387</v>
      </c>
      <c r="B56" s="113">
        <v>27.4258399999961</v>
      </c>
      <c r="F56" s="110" t="s">
        <v>375</v>
      </c>
      <c r="G56" s="107">
        <v>0</v>
      </c>
    </row>
    <row r="57" spans="1:8" x14ac:dyDescent="0.3">
      <c r="A57" s="107" t="s">
        <v>388</v>
      </c>
      <c r="B57" s="113">
        <v>24255.062549999999</v>
      </c>
      <c r="F57" s="110" t="s">
        <v>376</v>
      </c>
      <c r="G57" s="107">
        <v>0</v>
      </c>
    </row>
    <row r="58" spans="1:8" x14ac:dyDescent="0.3">
      <c r="A58" s="107" t="s">
        <v>389</v>
      </c>
      <c r="B58" s="113">
        <v>304.32990000000598</v>
      </c>
      <c r="F58" s="110" t="s">
        <v>377</v>
      </c>
      <c r="G58" s="107">
        <v>0</v>
      </c>
    </row>
    <row r="59" spans="1:8" x14ac:dyDescent="0.3">
      <c r="A59" s="107" t="s">
        <v>390</v>
      </c>
      <c r="B59" s="121">
        <v>8.8971700000017808</v>
      </c>
      <c r="F59" s="110" t="s">
        <v>378</v>
      </c>
      <c r="G59" s="107">
        <v>0</v>
      </c>
    </row>
    <row r="60" spans="1:8" x14ac:dyDescent="0.3">
      <c r="A60" s="107" t="s">
        <v>391</v>
      </c>
      <c r="B60" s="113">
        <v>23586.73201</v>
      </c>
      <c r="F60" s="110" t="s">
        <v>379</v>
      </c>
      <c r="G60" s="107">
        <v>0</v>
      </c>
    </row>
    <row r="61" spans="1:8" x14ac:dyDescent="0.3">
      <c r="A61" s="107" t="s">
        <v>392</v>
      </c>
      <c r="B61" s="113">
        <v>2221.8833399999999</v>
      </c>
      <c r="F61" s="110" t="s">
        <v>380</v>
      </c>
      <c r="G61" s="107">
        <v>0</v>
      </c>
    </row>
    <row r="62" spans="1:8" x14ac:dyDescent="0.3">
      <c r="A62" s="115" t="s">
        <v>393</v>
      </c>
      <c r="B62" s="116">
        <v>449.67534000000398</v>
      </c>
      <c r="C62" s="116">
        <f>SUM(B51:B62)</f>
        <v>99686.14589</v>
      </c>
      <c r="D62" s="116">
        <f>SUM(B54:B65)</f>
        <v>102670.78229</v>
      </c>
      <c r="F62" s="115" t="s">
        <v>381</v>
      </c>
      <c r="G62" s="122">
        <v>0</v>
      </c>
      <c r="H62" s="117">
        <f>SUM(G51:G62)</f>
        <v>32180.213189999999</v>
      </c>
    </row>
    <row r="63" spans="1:8" x14ac:dyDescent="0.3">
      <c r="A63" s="107" t="s">
        <v>394</v>
      </c>
      <c r="B63" s="113">
        <v>23750.035609999999</v>
      </c>
      <c r="F63" s="110" t="s">
        <v>382</v>
      </c>
      <c r="G63" s="118">
        <v>0.3639</v>
      </c>
    </row>
    <row r="64" spans="1:8" x14ac:dyDescent="0.3">
      <c r="A64" s="107" t="s">
        <v>395</v>
      </c>
      <c r="B64" s="121">
        <v>519.28187999999898</v>
      </c>
      <c r="F64" s="110" t="s">
        <v>383</v>
      </c>
      <c r="G64" s="118">
        <v>33216.851710000003</v>
      </c>
    </row>
    <row r="65" spans="1:8" x14ac:dyDescent="0.3">
      <c r="A65" s="107" t="s">
        <v>396</v>
      </c>
      <c r="B65" s="121">
        <v>307.31795000000295</v>
      </c>
      <c r="F65" s="110" t="s">
        <v>384</v>
      </c>
      <c r="G65" s="107">
        <v>0</v>
      </c>
    </row>
    <row r="66" spans="1:8" x14ac:dyDescent="0.3">
      <c r="A66" s="107" t="s">
        <v>397</v>
      </c>
      <c r="B66" s="113">
        <v>21858.406739999999</v>
      </c>
      <c r="F66" s="110" t="s">
        <v>385</v>
      </c>
      <c r="G66" s="107">
        <v>0</v>
      </c>
    </row>
    <row r="67" spans="1:8" x14ac:dyDescent="0.3">
      <c r="A67" s="107" t="s">
        <v>398</v>
      </c>
      <c r="B67" s="113">
        <v>8742.7640499999961</v>
      </c>
      <c r="F67" s="110" t="s">
        <v>386</v>
      </c>
      <c r="G67" s="107">
        <v>0</v>
      </c>
    </row>
    <row r="68" spans="1:8" x14ac:dyDescent="0.3">
      <c r="A68" s="107" t="s">
        <v>399</v>
      </c>
      <c r="B68" s="113">
        <v>328.27099000000209</v>
      </c>
      <c r="F68" s="110" t="s">
        <v>387</v>
      </c>
      <c r="G68" s="107">
        <v>0</v>
      </c>
    </row>
    <row r="69" spans="1:8" x14ac:dyDescent="0.3">
      <c r="A69" s="107" t="s">
        <v>400</v>
      </c>
      <c r="B69" s="113">
        <v>26853.32042</v>
      </c>
      <c r="F69" s="110" t="s">
        <v>388</v>
      </c>
      <c r="G69" s="107">
        <v>0</v>
      </c>
    </row>
    <row r="70" spans="1:8" x14ac:dyDescent="0.3">
      <c r="A70" s="107" t="s">
        <v>401</v>
      </c>
      <c r="B70" s="113">
        <v>519.67801999999585</v>
      </c>
      <c r="F70" s="110" t="s">
        <v>389</v>
      </c>
      <c r="G70" s="107">
        <v>0</v>
      </c>
    </row>
    <row r="71" spans="1:8" x14ac:dyDescent="0.3">
      <c r="A71" s="107" t="s">
        <v>402</v>
      </c>
      <c r="B71" s="113">
        <v>4.9398800000101302</v>
      </c>
      <c r="F71" s="110" t="s">
        <v>390</v>
      </c>
      <c r="G71" s="107">
        <v>0</v>
      </c>
    </row>
    <row r="72" spans="1:8" x14ac:dyDescent="0.3">
      <c r="A72" s="107" t="s">
        <v>403</v>
      </c>
      <c r="B72" s="113">
        <v>27881.498060000002</v>
      </c>
      <c r="F72" s="110" t="s">
        <v>391</v>
      </c>
      <c r="G72" s="107">
        <v>0</v>
      </c>
    </row>
    <row r="73" spans="1:8" x14ac:dyDescent="0.3">
      <c r="A73" s="107" t="s">
        <v>404</v>
      </c>
      <c r="B73" s="113">
        <v>292.23440000000602</v>
      </c>
      <c r="F73" s="110" t="s">
        <v>392</v>
      </c>
      <c r="G73" s="107">
        <v>0</v>
      </c>
    </row>
    <row r="74" spans="1:8" x14ac:dyDescent="0.3">
      <c r="A74" s="115" t="s">
        <v>405</v>
      </c>
      <c r="B74" s="116">
        <v>11.5635900000036</v>
      </c>
      <c r="C74" s="116">
        <f>SUM(B63:B74)</f>
        <v>111069.31159000001</v>
      </c>
      <c r="D74" s="116">
        <f>SUM(B66:B77)</f>
        <v>112515.95864</v>
      </c>
      <c r="F74" s="115" t="s">
        <v>393</v>
      </c>
      <c r="G74" s="122">
        <v>0</v>
      </c>
      <c r="H74" s="117">
        <f>SUM(G63:G74)</f>
        <v>33217.215609999999</v>
      </c>
    </row>
    <row r="75" spans="1:8" x14ac:dyDescent="0.3">
      <c r="A75" s="107" t="s">
        <v>406</v>
      </c>
      <c r="B75" s="113">
        <v>25694.167280000001</v>
      </c>
      <c r="F75" s="110" t="s">
        <v>394</v>
      </c>
      <c r="G75" s="107">
        <v>0</v>
      </c>
    </row>
    <row r="76" spans="1:8" x14ac:dyDescent="0.3">
      <c r="A76" s="107" t="s">
        <v>407</v>
      </c>
      <c r="B76" s="113">
        <v>295.54185999999902</v>
      </c>
      <c r="F76" s="110" t="s">
        <v>395</v>
      </c>
      <c r="G76" s="118">
        <v>35083.258679999999</v>
      </c>
    </row>
    <row r="77" spans="1:8" x14ac:dyDescent="0.3">
      <c r="A77" s="107" t="s">
        <v>408</v>
      </c>
      <c r="B77" s="113">
        <v>33.573349999997802</v>
      </c>
      <c r="F77" s="110" t="s">
        <v>396</v>
      </c>
      <c r="G77" s="107">
        <v>0</v>
      </c>
    </row>
    <row r="78" spans="1:8" x14ac:dyDescent="0.3">
      <c r="A78" s="107" t="s">
        <v>409</v>
      </c>
      <c r="B78" s="113">
        <v>32321.148069999999</v>
      </c>
      <c r="F78" s="110" t="s">
        <v>397</v>
      </c>
      <c r="G78" s="107">
        <v>0</v>
      </c>
    </row>
    <row r="79" spans="1:8" x14ac:dyDescent="0.3">
      <c r="A79" s="107" t="s">
        <v>410</v>
      </c>
      <c r="B79" s="113">
        <v>537.01261999999701</v>
      </c>
      <c r="F79" s="110" t="s">
        <v>398</v>
      </c>
      <c r="G79" s="107">
        <v>0</v>
      </c>
    </row>
    <row r="80" spans="1:8" x14ac:dyDescent="0.3">
      <c r="A80" s="107" t="s">
        <v>411</v>
      </c>
      <c r="B80" s="113">
        <v>0.456469999998808</v>
      </c>
      <c r="F80" s="110" t="s">
        <v>399</v>
      </c>
      <c r="G80" s="107">
        <v>0</v>
      </c>
    </row>
    <row r="81" spans="1:8" x14ac:dyDescent="0.3">
      <c r="A81" s="107" t="s">
        <v>412</v>
      </c>
      <c r="B81" s="113">
        <v>29621.98992</v>
      </c>
      <c r="F81" s="110" t="s">
        <v>400</v>
      </c>
      <c r="G81" s="107">
        <v>0</v>
      </c>
    </row>
    <row r="82" spans="1:8" x14ac:dyDescent="0.3">
      <c r="A82" s="107" t="s">
        <v>413</v>
      </c>
      <c r="B82" s="113">
        <v>4.3204000000059599</v>
      </c>
      <c r="F82" s="110" t="s">
        <v>401</v>
      </c>
      <c r="G82" s="107">
        <v>0</v>
      </c>
    </row>
    <row r="83" spans="1:8" x14ac:dyDescent="0.3">
      <c r="A83" s="107" t="s">
        <v>414</v>
      </c>
      <c r="B83" s="113">
        <v>403.36562999999501</v>
      </c>
      <c r="F83" s="110" t="s">
        <v>402</v>
      </c>
      <c r="G83" s="107">
        <v>0</v>
      </c>
    </row>
    <row r="84" spans="1:8" x14ac:dyDescent="0.3">
      <c r="A84" s="107" t="s">
        <v>415</v>
      </c>
      <c r="B84" s="113">
        <v>30600.993259999999</v>
      </c>
      <c r="F84" s="110" t="s">
        <v>403</v>
      </c>
      <c r="G84" s="107">
        <v>0</v>
      </c>
    </row>
    <row r="85" spans="1:8" x14ac:dyDescent="0.3">
      <c r="A85" s="107" t="s">
        <v>416</v>
      </c>
      <c r="B85" s="113">
        <v>663.56956000000196</v>
      </c>
      <c r="F85" s="110" t="s">
        <v>404</v>
      </c>
      <c r="G85" s="107">
        <v>0</v>
      </c>
    </row>
    <row r="86" spans="1:8" x14ac:dyDescent="0.3">
      <c r="A86" s="122" t="s">
        <v>417</v>
      </c>
      <c r="B86" s="123">
        <v>210.32587000000501</v>
      </c>
      <c r="C86" s="116">
        <f>SUM(B75:B86)</f>
        <v>120386.46429</v>
      </c>
      <c r="D86" s="116">
        <f>SUM(B78:B89)</f>
        <v>94363.181799999991</v>
      </c>
      <c r="F86" s="115" t="s">
        <v>405</v>
      </c>
      <c r="G86" s="122">
        <v>0</v>
      </c>
      <c r="H86" s="117">
        <f>SUM(G75:G86)</f>
        <v>35083.258679999999</v>
      </c>
    </row>
    <row r="87" spans="1:8" x14ac:dyDescent="0.3">
      <c r="F87" s="110" t="s">
        <v>406</v>
      </c>
      <c r="G87" s="107">
        <v>0</v>
      </c>
    </row>
    <row r="88" spans="1:8" x14ac:dyDescent="0.3">
      <c r="F88" s="110" t="s">
        <v>407</v>
      </c>
      <c r="G88" s="118">
        <v>35274.704949999999</v>
      </c>
    </row>
    <row r="89" spans="1:8" x14ac:dyDescent="0.3">
      <c r="F89" s="110" t="s">
        <v>408</v>
      </c>
      <c r="G89" s="118">
        <v>3976.4571700000015</v>
      </c>
    </row>
    <row r="90" spans="1:8" x14ac:dyDescent="0.3">
      <c r="F90" s="110" t="s">
        <v>409</v>
      </c>
      <c r="G90" s="118">
        <v>0</v>
      </c>
    </row>
    <row r="91" spans="1:8" x14ac:dyDescent="0.3">
      <c r="F91" s="110" t="s">
        <v>410</v>
      </c>
      <c r="G91" s="118">
        <v>0</v>
      </c>
    </row>
    <row r="92" spans="1:8" x14ac:dyDescent="0.3">
      <c r="F92" s="110" t="s">
        <v>411</v>
      </c>
      <c r="G92" s="118">
        <v>0</v>
      </c>
    </row>
    <row r="93" spans="1:8" x14ac:dyDescent="0.3">
      <c r="F93" s="110" t="s">
        <v>412</v>
      </c>
      <c r="G93" s="118">
        <v>0</v>
      </c>
    </row>
    <row r="94" spans="1:8" x14ac:dyDescent="0.3">
      <c r="F94" s="110" t="s">
        <v>413</v>
      </c>
      <c r="G94" s="118">
        <v>0</v>
      </c>
    </row>
    <row r="95" spans="1:8" x14ac:dyDescent="0.3">
      <c r="F95" s="110" t="s">
        <v>414</v>
      </c>
      <c r="G95" s="118">
        <v>0</v>
      </c>
    </row>
    <row r="96" spans="1:8" x14ac:dyDescent="0.3">
      <c r="F96" s="110" t="s">
        <v>415</v>
      </c>
      <c r="G96" s="118">
        <v>0</v>
      </c>
    </row>
    <row r="97" spans="6:8" x14ac:dyDescent="0.3">
      <c r="F97" s="110" t="s">
        <v>416</v>
      </c>
    </row>
    <row r="98" spans="6:8" x14ac:dyDescent="0.3">
      <c r="F98" s="115" t="s">
        <v>417</v>
      </c>
      <c r="G98" s="122"/>
      <c r="H98" s="117">
        <f>SUM(G87:G98)</f>
        <v>39251.162120000001</v>
      </c>
    </row>
  </sheetData>
  <mergeCells count="2">
    <mergeCell ref="A1:B1"/>
    <mergeCell ref="F1:G1"/>
  </mergeCells>
  <pageMargins left="0.7" right="0.7" top="0.75" bottom="0.75" header="0.3" footer="0.3"/>
  <headerFooter>
    <oddFooter>&amp;L_x000D_&amp;1#&amp;"Calibri"&amp;10&amp;K000000 Interné</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712B2-E87D-4F65-8674-496C82DE8459}">
  <sheetPr codeName="Hárok15"/>
  <dimension ref="A1:C260"/>
  <sheetViews>
    <sheetView showGridLines="0" zoomScaleNormal="100" workbookViewId="0">
      <pane xSplit="1" ySplit="3" topLeftCell="B236"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25.69921875" style="2" customWidth="1"/>
    <col min="3" max="3" width="22.296875" style="2" customWidth="1"/>
    <col min="4" max="16384" width="11.19921875" style="2"/>
  </cols>
  <sheetData>
    <row r="1" spans="1:3" ht="16.5" customHeight="1" x14ac:dyDescent="0.35">
      <c r="A1" s="63" t="s">
        <v>446</v>
      </c>
      <c r="B1" s="101"/>
      <c r="C1" s="101"/>
    </row>
    <row r="2" spans="1:3" ht="16.5" customHeight="1" x14ac:dyDescent="0.3">
      <c r="A2" s="95"/>
      <c r="B2" s="93" t="s">
        <v>430</v>
      </c>
      <c r="C2" s="93"/>
    </row>
    <row r="3" spans="1:3" ht="26.65" customHeight="1" x14ac:dyDescent="0.3">
      <c r="A3" s="71"/>
      <c r="B3" s="72" t="s">
        <v>435</v>
      </c>
      <c r="C3" s="72" t="s">
        <v>436</v>
      </c>
    </row>
    <row r="4" spans="1:3" ht="13.4" customHeight="1" x14ac:dyDescent="0.3">
      <c r="A4" s="7" t="s">
        <v>46</v>
      </c>
      <c r="B4" s="8">
        <v>0</v>
      </c>
      <c r="C4" s="8">
        <v>9.1017061674301267</v>
      </c>
    </row>
    <row r="5" spans="1:3" ht="13.4" customHeight="1" x14ac:dyDescent="0.3">
      <c r="A5" s="7" t="s">
        <v>47</v>
      </c>
      <c r="B5" s="8">
        <v>0</v>
      </c>
      <c r="C5" s="8">
        <v>1.5307375688773817</v>
      </c>
    </row>
    <row r="6" spans="1:3" ht="13.4" customHeight="1" x14ac:dyDescent="0.3">
      <c r="A6" s="7" t="s">
        <v>48</v>
      </c>
      <c r="B6" s="8">
        <v>0</v>
      </c>
      <c r="C6" s="8">
        <v>24.939255128460466</v>
      </c>
    </row>
    <row r="7" spans="1:3" ht="13.4" customHeight="1" x14ac:dyDescent="0.3">
      <c r="A7" s="7" t="s">
        <v>49</v>
      </c>
      <c r="B7" s="8">
        <v>0</v>
      </c>
      <c r="C7" s="8">
        <v>14.172110469362012</v>
      </c>
    </row>
    <row r="8" spans="1:3" ht="13.4" customHeight="1" x14ac:dyDescent="0.3">
      <c r="A8" s="7" t="s">
        <v>50</v>
      </c>
      <c r="B8" s="8">
        <v>0</v>
      </c>
      <c r="C8" s="8">
        <v>99.550886277633936</v>
      </c>
    </row>
    <row r="9" spans="1:3" ht="13.4" customHeight="1" x14ac:dyDescent="0.3">
      <c r="A9" s="7" t="s">
        <v>51</v>
      </c>
      <c r="B9" s="8">
        <v>0</v>
      </c>
      <c r="C9" s="8">
        <v>266.90699063931481</v>
      </c>
    </row>
    <row r="10" spans="1:3" ht="13.4" customHeight="1" x14ac:dyDescent="0.3">
      <c r="A10" s="7" t="s">
        <v>52</v>
      </c>
      <c r="B10" s="8">
        <v>0</v>
      </c>
      <c r="C10" s="8">
        <v>329.92866626833967</v>
      </c>
    </row>
    <row r="11" spans="1:3" ht="13.4" customHeight="1" x14ac:dyDescent="0.3">
      <c r="A11" s="7" t="s">
        <v>53</v>
      </c>
      <c r="B11" s="8">
        <v>0</v>
      </c>
      <c r="C11" s="8">
        <v>12.667894841665007</v>
      </c>
    </row>
    <row r="12" spans="1:3" ht="13.4" customHeight="1" x14ac:dyDescent="0.3">
      <c r="A12" s="7" t="s">
        <v>54</v>
      </c>
      <c r="B12" s="8">
        <v>0</v>
      </c>
      <c r="C12" s="8">
        <v>75.439686649405829</v>
      </c>
    </row>
    <row r="13" spans="1:3" ht="13.4" customHeight="1" x14ac:dyDescent="0.3">
      <c r="A13" s="7" t="s">
        <v>55</v>
      </c>
      <c r="B13" s="8">
        <v>0</v>
      </c>
      <c r="C13" s="8">
        <v>2.2858992232622981</v>
      </c>
    </row>
    <row r="14" spans="1:3" ht="13.4" customHeight="1" x14ac:dyDescent="0.3">
      <c r="A14" s="7" t="s">
        <v>56</v>
      </c>
      <c r="B14" s="8">
        <v>0</v>
      </c>
      <c r="C14" s="8">
        <v>14.895970258248688</v>
      </c>
    </row>
    <row r="15" spans="1:3" ht="13.4" customHeight="1" x14ac:dyDescent="0.3">
      <c r="A15" s="7" t="s">
        <v>57</v>
      </c>
      <c r="B15" s="8">
        <v>0</v>
      </c>
      <c r="C15" s="8">
        <v>156.5879970789351</v>
      </c>
    </row>
    <row r="16" spans="1:3" ht="13.4" customHeight="1" x14ac:dyDescent="0.3">
      <c r="A16" s="7" t="s">
        <v>58</v>
      </c>
      <c r="B16" s="8">
        <v>0</v>
      </c>
      <c r="C16" s="8">
        <v>309.52623979286994</v>
      </c>
    </row>
    <row r="17" spans="1:3" ht="13.4" customHeight="1" x14ac:dyDescent="0.3">
      <c r="A17" s="7" t="s">
        <v>59</v>
      </c>
      <c r="B17" s="8">
        <v>0</v>
      </c>
      <c r="C17" s="8">
        <v>72.05413928168359</v>
      </c>
    </row>
    <row r="18" spans="1:3" ht="13.4" customHeight="1" x14ac:dyDescent="0.3">
      <c r="A18" s="7" t="s">
        <v>60</v>
      </c>
      <c r="B18" s="8">
        <v>0</v>
      </c>
      <c r="C18" s="8">
        <v>57.784073557724227</v>
      </c>
    </row>
    <row r="19" spans="1:3" ht="13.4" customHeight="1" x14ac:dyDescent="0.3">
      <c r="A19" s="7" t="s">
        <v>61</v>
      </c>
      <c r="B19" s="8">
        <v>0</v>
      </c>
      <c r="C19" s="8">
        <v>18.095581889397859</v>
      </c>
    </row>
    <row r="20" spans="1:3" ht="13.4" customHeight="1" x14ac:dyDescent="0.3">
      <c r="A20" s="7" t="s">
        <v>62</v>
      </c>
      <c r="B20" s="8">
        <v>0</v>
      </c>
      <c r="C20" s="8">
        <v>7.7507800570935398E-2</v>
      </c>
    </row>
    <row r="21" spans="1:3" ht="13.4" customHeight="1" x14ac:dyDescent="0.3">
      <c r="A21" s="7" t="s">
        <v>63</v>
      </c>
      <c r="B21" s="8">
        <v>0</v>
      </c>
      <c r="C21" s="8">
        <v>29.754365000331937</v>
      </c>
    </row>
    <row r="22" spans="1:3" ht="13.4" customHeight="1" x14ac:dyDescent="0.3">
      <c r="A22" s="7" t="s">
        <v>64</v>
      </c>
      <c r="B22" s="8">
        <v>0</v>
      </c>
      <c r="C22" s="8">
        <v>11.931056230498573</v>
      </c>
    </row>
    <row r="23" spans="1:3" ht="13.4" customHeight="1" x14ac:dyDescent="0.3">
      <c r="A23" s="7" t="s">
        <v>65</v>
      </c>
      <c r="B23" s="8">
        <v>0</v>
      </c>
      <c r="C23" s="8">
        <v>177.96786828652992</v>
      </c>
    </row>
    <row r="24" spans="1:3" ht="13.4" customHeight="1" x14ac:dyDescent="0.3">
      <c r="A24" s="7" t="s">
        <v>66</v>
      </c>
      <c r="B24" s="8">
        <v>0</v>
      </c>
      <c r="C24" s="8">
        <v>186.96315475004977</v>
      </c>
    </row>
    <row r="25" spans="1:3" ht="13.4" customHeight="1" x14ac:dyDescent="0.3">
      <c r="A25" s="7" t="s">
        <v>67</v>
      </c>
      <c r="B25" s="8">
        <v>0</v>
      </c>
      <c r="C25" s="8">
        <v>4.2089889132310959E-2</v>
      </c>
    </row>
    <row r="26" spans="1:3" ht="13.4" customHeight="1" x14ac:dyDescent="0.3">
      <c r="A26" s="7" t="s">
        <v>68</v>
      </c>
      <c r="B26" s="8">
        <v>0</v>
      </c>
      <c r="C26" s="8">
        <v>99.793401048927819</v>
      </c>
    </row>
    <row r="27" spans="1:3" ht="13.4" customHeight="1" x14ac:dyDescent="0.3">
      <c r="A27" s="7" t="s">
        <v>69</v>
      </c>
      <c r="B27" s="8">
        <v>0</v>
      </c>
      <c r="C27" s="8">
        <v>3.7337183827922722</v>
      </c>
    </row>
    <row r="28" spans="1:3" ht="13.4" customHeight="1" x14ac:dyDescent="0.3">
      <c r="A28" s="7" t="s">
        <v>70</v>
      </c>
      <c r="B28" s="8">
        <v>0</v>
      </c>
      <c r="C28" s="8">
        <v>188.44625904534291</v>
      </c>
    </row>
    <row r="29" spans="1:3" ht="13.4" customHeight="1" x14ac:dyDescent="0.3">
      <c r="A29" s="7" t="s">
        <v>71</v>
      </c>
      <c r="B29" s="8">
        <v>0</v>
      </c>
      <c r="C29" s="8">
        <v>36.396733718382784</v>
      </c>
    </row>
    <row r="30" spans="1:3" ht="13.4" customHeight="1" x14ac:dyDescent="0.3">
      <c r="A30" s="7" t="s">
        <v>72</v>
      </c>
      <c r="B30" s="8">
        <v>0</v>
      </c>
      <c r="C30" s="8">
        <v>2.9908052844718847</v>
      </c>
    </row>
    <row r="31" spans="1:3" ht="13.4" customHeight="1" x14ac:dyDescent="0.3">
      <c r="A31" s="7" t="s">
        <v>73</v>
      </c>
      <c r="B31" s="8">
        <v>0</v>
      </c>
      <c r="C31" s="8">
        <v>0.85218415986192564</v>
      </c>
    </row>
    <row r="32" spans="1:3" ht="13.4" customHeight="1" x14ac:dyDescent="0.3">
      <c r="A32" s="7" t="s">
        <v>74</v>
      </c>
      <c r="B32" s="8">
        <v>0</v>
      </c>
      <c r="C32" s="8">
        <v>23.516165438491665</v>
      </c>
    </row>
    <row r="33" spans="1:3" ht="13.4" customHeight="1" x14ac:dyDescent="0.3">
      <c r="A33" s="7" t="s">
        <v>75</v>
      </c>
      <c r="B33" s="8">
        <v>0</v>
      </c>
      <c r="C33" s="8">
        <v>4.212308305118502E-2</v>
      </c>
    </row>
    <row r="34" spans="1:3" ht="13.4" customHeight="1" x14ac:dyDescent="0.3">
      <c r="A34" s="7" t="s">
        <v>76</v>
      </c>
      <c r="B34" s="8">
        <v>0</v>
      </c>
      <c r="C34" s="8">
        <v>14.969096461528247</v>
      </c>
    </row>
    <row r="35" spans="1:3" ht="13.4" customHeight="1" x14ac:dyDescent="0.3">
      <c r="A35" s="7" t="s">
        <v>77</v>
      </c>
      <c r="B35" s="8">
        <v>0</v>
      </c>
      <c r="C35" s="8">
        <v>7.3182632941645087</v>
      </c>
    </row>
    <row r="36" spans="1:3" ht="13.4" customHeight="1" x14ac:dyDescent="0.3">
      <c r="A36" s="7" t="s">
        <v>78</v>
      </c>
      <c r="B36" s="8">
        <v>0</v>
      </c>
      <c r="C36" s="8">
        <v>6.2948947752771698</v>
      </c>
    </row>
    <row r="37" spans="1:3" ht="13.4" customHeight="1" x14ac:dyDescent="0.3">
      <c r="A37" s="7" t="s">
        <v>79</v>
      </c>
      <c r="B37" s="8">
        <v>0</v>
      </c>
      <c r="C37" s="8">
        <v>2.7128062139016129</v>
      </c>
    </row>
    <row r="38" spans="1:3" ht="13.4" customHeight="1" x14ac:dyDescent="0.3">
      <c r="A38" s="7" t="s">
        <v>80</v>
      </c>
      <c r="B38" s="8">
        <v>0</v>
      </c>
      <c r="C38" s="8">
        <v>0.46753634734116706</v>
      </c>
    </row>
    <row r="39" spans="1:3" ht="13.4" customHeight="1" x14ac:dyDescent="0.3">
      <c r="A39" s="7" t="s">
        <v>81</v>
      </c>
      <c r="B39" s="8">
        <v>0</v>
      </c>
      <c r="C39" s="8">
        <v>0.54162517426807411</v>
      </c>
    </row>
    <row r="40" spans="1:3" ht="13.4" customHeight="1" x14ac:dyDescent="0.3">
      <c r="A40" s="7" t="s">
        <v>82</v>
      </c>
      <c r="B40" s="8">
        <v>0</v>
      </c>
      <c r="C40" s="8">
        <v>12.348171015070038</v>
      </c>
    </row>
    <row r="41" spans="1:3" ht="13.4" customHeight="1" x14ac:dyDescent="0.3">
      <c r="A41" s="7" t="s">
        <v>83</v>
      </c>
      <c r="B41" s="8">
        <v>0</v>
      </c>
      <c r="C41" s="8">
        <v>2.3298147779326825</v>
      </c>
    </row>
    <row r="42" spans="1:3" ht="13.4" customHeight="1" x14ac:dyDescent="0.3">
      <c r="A42" s="7" t="s">
        <v>84</v>
      </c>
      <c r="B42" s="8">
        <v>0</v>
      </c>
      <c r="C42" s="8">
        <v>1.6223527849697934</v>
      </c>
    </row>
    <row r="43" spans="1:3" ht="13.4" customHeight="1" x14ac:dyDescent="0.3">
      <c r="A43" s="7" t="s">
        <v>85</v>
      </c>
      <c r="B43" s="8">
        <v>0</v>
      </c>
      <c r="C43" s="8">
        <v>3.3396401779194056</v>
      </c>
    </row>
    <row r="44" spans="1:3" ht="13.4" customHeight="1" x14ac:dyDescent="0.3">
      <c r="A44" s="7" t="s">
        <v>86</v>
      </c>
      <c r="B44" s="8">
        <v>0</v>
      </c>
      <c r="C44" s="8">
        <v>-19.639978755891921</v>
      </c>
    </row>
    <row r="45" spans="1:3" ht="13.4" customHeight="1" x14ac:dyDescent="0.3">
      <c r="A45" s="7" t="s">
        <v>87</v>
      </c>
      <c r="B45" s="8">
        <v>0</v>
      </c>
      <c r="C45" s="8">
        <v>0</v>
      </c>
    </row>
    <row r="46" spans="1:3" ht="13.4" customHeight="1" x14ac:dyDescent="0.3">
      <c r="A46" s="7" t="s">
        <v>88</v>
      </c>
      <c r="B46" s="8">
        <v>0</v>
      </c>
      <c r="C46" s="8">
        <v>0</v>
      </c>
    </row>
    <row r="47" spans="1:3" ht="13.4" customHeight="1" x14ac:dyDescent="0.3">
      <c r="A47" s="7" t="s">
        <v>89</v>
      </c>
      <c r="B47" s="8">
        <v>0</v>
      </c>
      <c r="C47" s="8">
        <v>0</v>
      </c>
    </row>
    <row r="48" spans="1:3" ht="13.4" customHeight="1" x14ac:dyDescent="0.3">
      <c r="A48" s="7" t="s">
        <v>90</v>
      </c>
      <c r="B48" s="8">
        <v>0</v>
      </c>
      <c r="C48" s="8">
        <v>0</v>
      </c>
    </row>
    <row r="49" spans="1:3" ht="13.4" customHeight="1" x14ac:dyDescent="0.3">
      <c r="A49" s="7" t="s">
        <v>91</v>
      </c>
      <c r="B49" s="8">
        <v>0</v>
      </c>
      <c r="C49" s="8">
        <v>0</v>
      </c>
    </row>
    <row r="50" spans="1:3" ht="13.4" customHeight="1" x14ac:dyDescent="0.3">
      <c r="A50" s="7" t="s">
        <v>92</v>
      </c>
      <c r="B50" s="8">
        <v>0</v>
      </c>
      <c r="C50" s="8">
        <v>0</v>
      </c>
    </row>
    <row r="51" spans="1:3" ht="13.4" customHeight="1" x14ac:dyDescent="0.3">
      <c r="A51" s="7" t="s">
        <v>93</v>
      </c>
      <c r="B51" s="8">
        <v>0</v>
      </c>
      <c r="C51" s="8">
        <v>0</v>
      </c>
    </row>
    <row r="52" spans="1:3" ht="13.4" customHeight="1" x14ac:dyDescent="0.3">
      <c r="A52" s="7" t="s">
        <v>94</v>
      </c>
      <c r="B52" s="8">
        <v>0</v>
      </c>
      <c r="C52" s="8">
        <v>0</v>
      </c>
    </row>
    <row r="53" spans="1:3" ht="13.4" customHeight="1" x14ac:dyDescent="0.3">
      <c r="A53" s="7" t="s">
        <v>95</v>
      </c>
      <c r="B53" s="8">
        <v>0</v>
      </c>
      <c r="C53" s="8">
        <v>0</v>
      </c>
    </row>
    <row r="54" spans="1:3" ht="13.4" customHeight="1" x14ac:dyDescent="0.3">
      <c r="A54" s="7" t="s">
        <v>96</v>
      </c>
      <c r="B54" s="8">
        <v>0</v>
      </c>
      <c r="C54" s="8">
        <v>0</v>
      </c>
    </row>
    <row r="55" spans="1:3" ht="13.4" customHeight="1" x14ac:dyDescent="0.3">
      <c r="A55" s="7" t="s">
        <v>97</v>
      </c>
      <c r="B55" s="8">
        <v>0</v>
      </c>
      <c r="C55" s="8">
        <v>7.6677952599083846E-3</v>
      </c>
    </row>
    <row r="56" spans="1:3" ht="13.4" customHeight="1" x14ac:dyDescent="0.3">
      <c r="A56" s="7" t="s">
        <v>98</v>
      </c>
      <c r="B56" s="8">
        <v>0</v>
      </c>
      <c r="C56" s="8">
        <v>-7.6677952599083846E-3</v>
      </c>
    </row>
    <row r="57" spans="1:3" ht="13.4" customHeight="1" x14ac:dyDescent="0.3">
      <c r="A57" s="7" t="s">
        <v>99</v>
      </c>
      <c r="B57" s="8">
        <v>0</v>
      </c>
      <c r="C57" s="8">
        <v>0</v>
      </c>
    </row>
    <row r="58" spans="1:3" ht="13.4" customHeight="1" x14ac:dyDescent="0.3">
      <c r="A58" s="7" t="s">
        <v>100</v>
      </c>
      <c r="B58" s="8">
        <v>0</v>
      </c>
      <c r="C58" s="8">
        <v>0</v>
      </c>
    </row>
    <row r="59" spans="1:3" ht="13.4" customHeight="1" x14ac:dyDescent="0.3">
      <c r="A59" s="7" t="s">
        <v>101</v>
      </c>
      <c r="B59" s="8">
        <v>0</v>
      </c>
      <c r="C59" s="8">
        <v>0</v>
      </c>
    </row>
    <row r="60" spans="1:3" ht="13.4" customHeight="1" x14ac:dyDescent="0.3">
      <c r="A60" s="7" t="s">
        <v>102</v>
      </c>
      <c r="B60" s="8">
        <v>0</v>
      </c>
      <c r="C60" s="8">
        <v>0</v>
      </c>
    </row>
    <row r="61" spans="1:3" ht="13.4" customHeight="1" x14ac:dyDescent="0.3">
      <c r="A61" s="7" t="s">
        <v>103</v>
      </c>
      <c r="B61" s="8">
        <v>0</v>
      </c>
      <c r="C61" s="8">
        <v>0</v>
      </c>
    </row>
    <row r="62" spans="1:3" ht="13.4" customHeight="1" x14ac:dyDescent="0.3">
      <c r="A62" s="7" t="s">
        <v>104</v>
      </c>
      <c r="B62" s="8">
        <v>0</v>
      </c>
      <c r="C62" s="8">
        <v>0</v>
      </c>
    </row>
    <row r="63" spans="1:3" ht="13.4" customHeight="1" x14ac:dyDescent="0.3">
      <c r="A63" s="7" t="s">
        <v>105</v>
      </c>
      <c r="B63" s="8">
        <v>0</v>
      </c>
      <c r="C63" s="8">
        <v>0</v>
      </c>
    </row>
    <row r="64" spans="1:3" ht="13.4" customHeight="1" x14ac:dyDescent="0.3">
      <c r="A64" s="7" t="s">
        <v>106</v>
      </c>
      <c r="B64" s="8">
        <v>0</v>
      </c>
      <c r="C64" s="124">
        <v>0</v>
      </c>
    </row>
    <row r="65" spans="1:1" ht="13.4" customHeight="1" x14ac:dyDescent="0.3">
      <c r="A65" s="7" t="s">
        <v>107</v>
      </c>
    </row>
    <row r="66" spans="1:1" ht="13.4" customHeight="1" x14ac:dyDescent="0.3">
      <c r="A66" s="7" t="s">
        <v>108</v>
      </c>
    </row>
    <row r="67" spans="1:1" ht="13.4" customHeight="1" x14ac:dyDescent="0.3">
      <c r="A67" s="7" t="s">
        <v>109</v>
      </c>
    </row>
    <row r="68" spans="1:1" ht="13.4" customHeight="1" x14ac:dyDescent="0.3">
      <c r="A68" s="7" t="s">
        <v>110</v>
      </c>
    </row>
    <row r="69" spans="1:1" ht="13.4" customHeight="1" x14ac:dyDescent="0.3">
      <c r="A69" s="7" t="s">
        <v>111</v>
      </c>
    </row>
    <row r="70" spans="1:1" ht="13.4" customHeight="1" x14ac:dyDescent="0.3">
      <c r="A70" s="7" t="s">
        <v>112</v>
      </c>
    </row>
    <row r="71" spans="1:1" ht="13.4" customHeight="1" x14ac:dyDescent="0.3">
      <c r="A71" s="7" t="s">
        <v>113</v>
      </c>
    </row>
    <row r="72" spans="1:1" ht="13.4" customHeight="1" x14ac:dyDescent="0.3">
      <c r="A72" s="7" t="s">
        <v>114</v>
      </c>
    </row>
    <row r="73" spans="1:1" ht="13.4" customHeight="1" x14ac:dyDescent="0.3">
      <c r="A73" s="7" t="s">
        <v>115</v>
      </c>
    </row>
    <row r="74" spans="1:1" ht="13.4" customHeight="1" x14ac:dyDescent="0.3">
      <c r="A74" s="7" t="s">
        <v>116</v>
      </c>
    </row>
    <row r="75" spans="1:1" ht="13.4" customHeight="1" x14ac:dyDescent="0.3">
      <c r="A75" s="7" t="s">
        <v>117</v>
      </c>
    </row>
    <row r="76" spans="1:1" ht="13.4" customHeight="1" x14ac:dyDescent="0.3">
      <c r="A76" s="7" t="s">
        <v>118</v>
      </c>
    </row>
    <row r="77" spans="1:1" ht="13.4" customHeight="1" x14ac:dyDescent="0.3">
      <c r="A77" s="7" t="s">
        <v>119</v>
      </c>
    </row>
    <row r="78" spans="1:1" ht="13.4" customHeight="1" x14ac:dyDescent="0.3">
      <c r="A78" s="7" t="s">
        <v>120</v>
      </c>
    </row>
    <row r="79" spans="1:1" ht="13.4" customHeight="1" x14ac:dyDescent="0.3">
      <c r="A79" s="7" t="s">
        <v>121</v>
      </c>
    </row>
    <row r="80" spans="1:1" ht="13.4" customHeight="1" x14ac:dyDescent="0.3">
      <c r="A80" s="7" t="s">
        <v>122</v>
      </c>
    </row>
    <row r="81" spans="1:1" ht="13.4" customHeight="1" x14ac:dyDescent="0.3">
      <c r="A81" s="7" t="s">
        <v>123</v>
      </c>
    </row>
    <row r="82" spans="1:1" ht="13.4" customHeight="1" x14ac:dyDescent="0.3">
      <c r="A82" s="7" t="s">
        <v>124</v>
      </c>
    </row>
    <row r="83" spans="1:1" ht="13.4" customHeight="1" x14ac:dyDescent="0.3">
      <c r="A83" s="7" t="s">
        <v>125</v>
      </c>
    </row>
    <row r="84" spans="1:1" ht="13.4" customHeight="1" x14ac:dyDescent="0.3">
      <c r="A84" s="7" t="s">
        <v>126</v>
      </c>
    </row>
    <row r="85" spans="1:1" ht="13.4" customHeight="1" x14ac:dyDescent="0.3">
      <c r="A85" s="7" t="s">
        <v>127</v>
      </c>
    </row>
    <row r="86" spans="1:1" ht="13.4" customHeight="1" x14ac:dyDescent="0.3">
      <c r="A86" s="7" t="s">
        <v>128</v>
      </c>
    </row>
    <row r="87" spans="1:1" ht="13.4" customHeight="1" x14ac:dyDescent="0.3">
      <c r="A87" s="7" t="s">
        <v>129</v>
      </c>
    </row>
    <row r="88" spans="1:1" ht="13.4" customHeight="1" x14ac:dyDescent="0.3">
      <c r="A88" s="7" t="s">
        <v>130</v>
      </c>
    </row>
    <row r="89" spans="1:1" ht="13.4" customHeight="1" x14ac:dyDescent="0.3">
      <c r="A89" s="7" t="s">
        <v>131</v>
      </c>
    </row>
    <row r="90" spans="1:1" ht="13.4" customHeight="1" x14ac:dyDescent="0.3">
      <c r="A90" s="7" t="s">
        <v>132</v>
      </c>
    </row>
    <row r="91" spans="1:1" ht="13.4" customHeight="1" x14ac:dyDescent="0.3">
      <c r="A91" s="7" t="s">
        <v>133</v>
      </c>
    </row>
    <row r="92" spans="1:1" ht="13.4" customHeight="1" x14ac:dyDescent="0.3">
      <c r="A92" s="7" t="s">
        <v>134</v>
      </c>
    </row>
    <row r="93" spans="1:1" ht="13.4" customHeight="1" x14ac:dyDescent="0.3">
      <c r="A93" s="7" t="s">
        <v>135</v>
      </c>
    </row>
    <row r="94" spans="1:1" ht="13.4" customHeight="1" x14ac:dyDescent="0.3">
      <c r="A94" s="7" t="s">
        <v>136</v>
      </c>
    </row>
    <row r="95" spans="1:1" ht="13.4" customHeight="1" x14ac:dyDescent="0.3">
      <c r="A95" s="7" t="s">
        <v>137</v>
      </c>
    </row>
    <row r="96" spans="1:1" ht="13.4" customHeight="1" x14ac:dyDescent="0.3">
      <c r="A96" s="7" t="s">
        <v>138</v>
      </c>
    </row>
    <row r="97" spans="1:1" ht="13.4" customHeight="1" x14ac:dyDescent="0.3">
      <c r="A97" s="7" t="s">
        <v>139</v>
      </c>
    </row>
    <row r="98" spans="1:1" ht="13.4" customHeight="1" x14ac:dyDescent="0.3">
      <c r="A98" s="7" t="s">
        <v>140</v>
      </c>
    </row>
    <row r="99" spans="1:1" ht="13.4" customHeight="1" x14ac:dyDescent="0.3">
      <c r="A99" s="7" t="s">
        <v>141</v>
      </c>
    </row>
    <row r="100" spans="1:1" ht="13.4" customHeight="1" x14ac:dyDescent="0.3">
      <c r="A100" s="7" t="s">
        <v>142</v>
      </c>
    </row>
    <row r="101" spans="1:1" ht="13.4" customHeight="1" x14ac:dyDescent="0.3">
      <c r="A101" s="7" t="s">
        <v>143</v>
      </c>
    </row>
    <row r="102" spans="1:1" ht="13.4" customHeight="1" x14ac:dyDescent="0.3">
      <c r="A102" s="7" t="s">
        <v>144</v>
      </c>
    </row>
    <row r="103" spans="1:1" ht="13.4" customHeight="1" x14ac:dyDescent="0.3">
      <c r="A103" s="7" t="s">
        <v>145</v>
      </c>
    </row>
    <row r="104" spans="1:1" ht="13.4" customHeight="1" x14ac:dyDescent="0.3">
      <c r="A104" s="7" t="s">
        <v>146</v>
      </c>
    </row>
    <row r="105" spans="1:1" ht="13.4" customHeight="1" x14ac:dyDescent="0.3">
      <c r="A105" s="7" t="s">
        <v>147</v>
      </c>
    </row>
    <row r="106" spans="1:1" ht="13.4" customHeight="1" x14ac:dyDescent="0.3">
      <c r="A106" s="7" t="s">
        <v>148</v>
      </c>
    </row>
    <row r="107" spans="1:1" ht="13.4" customHeight="1" x14ac:dyDescent="0.3">
      <c r="A107" s="7" t="s">
        <v>149</v>
      </c>
    </row>
    <row r="108" spans="1:1" ht="13.4" customHeight="1" x14ac:dyDescent="0.3">
      <c r="A108" s="7" t="s">
        <v>150</v>
      </c>
    </row>
    <row r="109" spans="1:1" ht="13.4" customHeight="1" x14ac:dyDescent="0.3">
      <c r="A109" s="7" t="s">
        <v>151</v>
      </c>
    </row>
    <row r="110" spans="1:1" ht="13.4" customHeight="1" x14ac:dyDescent="0.3">
      <c r="A110" s="7" t="s">
        <v>152</v>
      </c>
    </row>
    <row r="111" spans="1:1" ht="13.4" customHeight="1" x14ac:dyDescent="0.3">
      <c r="A111" s="7" t="s">
        <v>153</v>
      </c>
    </row>
    <row r="112" spans="1:1" ht="13.4" customHeight="1" x14ac:dyDescent="0.3">
      <c r="A112" s="7" t="s">
        <v>154</v>
      </c>
    </row>
    <row r="113" spans="1:1" ht="13.4" customHeight="1" x14ac:dyDescent="0.3">
      <c r="A113" s="7" t="s">
        <v>155</v>
      </c>
    </row>
    <row r="114" spans="1:1" ht="13.4" customHeight="1" x14ac:dyDescent="0.3">
      <c r="A114" s="7" t="s">
        <v>156</v>
      </c>
    </row>
    <row r="115" spans="1:1" ht="13.4" customHeight="1" x14ac:dyDescent="0.3">
      <c r="A115" s="7" t="s">
        <v>157</v>
      </c>
    </row>
    <row r="116" spans="1:1" ht="13.4" customHeight="1" x14ac:dyDescent="0.3">
      <c r="A116" s="7" t="s">
        <v>158</v>
      </c>
    </row>
    <row r="117" spans="1:1" ht="13.4" customHeight="1" x14ac:dyDescent="0.3">
      <c r="A117" s="7" t="s">
        <v>159</v>
      </c>
    </row>
    <row r="118" spans="1:1" ht="13.4" customHeight="1" x14ac:dyDescent="0.3">
      <c r="A118" s="7" t="s">
        <v>160</v>
      </c>
    </row>
    <row r="119" spans="1:1" ht="13.4" customHeight="1" x14ac:dyDescent="0.3">
      <c r="A119" s="7" t="s">
        <v>161</v>
      </c>
    </row>
    <row r="120" spans="1:1" ht="13.4" customHeight="1" x14ac:dyDescent="0.3">
      <c r="A120" s="7" t="s">
        <v>162</v>
      </c>
    </row>
    <row r="121" spans="1:1" ht="13.4" customHeight="1" x14ac:dyDescent="0.3">
      <c r="A121" s="7" t="s">
        <v>163</v>
      </c>
    </row>
    <row r="122" spans="1:1" ht="13.4" customHeight="1" x14ac:dyDescent="0.3">
      <c r="A122" s="7" t="s">
        <v>164</v>
      </c>
    </row>
    <row r="123" spans="1:1" ht="13.4" customHeight="1" x14ac:dyDescent="0.3">
      <c r="A123" s="7" t="s">
        <v>165</v>
      </c>
    </row>
    <row r="124" spans="1:1" ht="13.4" customHeight="1" x14ac:dyDescent="0.3">
      <c r="A124" s="7" t="s">
        <v>166</v>
      </c>
    </row>
    <row r="125" spans="1:1" ht="13.4" customHeight="1" x14ac:dyDescent="0.3">
      <c r="A125" s="7" t="s">
        <v>167</v>
      </c>
    </row>
    <row r="126" spans="1:1" ht="13.4" customHeight="1" x14ac:dyDescent="0.3">
      <c r="A126" s="7" t="s">
        <v>168</v>
      </c>
    </row>
    <row r="127" spans="1:1" ht="13.4" customHeight="1" x14ac:dyDescent="0.3">
      <c r="A127" s="7" t="s">
        <v>169</v>
      </c>
    </row>
    <row r="128" spans="1:1" ht="13.4" customHeight="1" x14ac:dyDescent="0.3">
      <c r="A128" s="7" t="s">
        <v>170</v>
      </c>
    </row>
    <row r="129" spans="1:1" ht="13.4" customHeight="1" x14ac:dyDescent="0.3">
      <c r="A129" s="7" t="s">
        <v>171</v>
      </c>
    </row>
    <row r="130" spans="1:1" ht="13.4" customHeight="1" x14ac:dyDescent="0.3">
      <c r="A130" s="7" t="s">
        <v>172</v>
      </c>
    </row>
    <row r="131" spans="1:1" ht="13.4" customHeight="1" x14ac:dyDescent="0.3">
      <c r="A131" s="7" t="s">
        <v>173</v>
      </c>
    </row>
    <row r="132" spans="1:1" ht="13.4" customHeight="1" x14ac:dyDescent="0.3">
      <c r="A132" s="7" t="s">
        <v>174</v>
      </c>
    </row>
    <row r="133" spans="1:1" ht="13.4" customHeight="1" x14ac:dyDescent="0.3">
      <c r="A133" s="7" t="s">
        <v>175</v>
      </c>
    </row>
    <row r="134" spans="1:1" ht="13.4" customHeight="1" x14ac:dyDescent="0.3">
      <c r="A134" s="7" t="s">
        <v>176</v>
      </c>
    </row>
    <row r="135" spans="1:1" ht="13.4" customHeight="1" x14ac:dyDescent="0.3">
      <c r="A135" s="7" t="s">
        <v>177</v>
      </c>
    </row>
    <row r="136" spans="1:1" ht="13.4" customHeight="1" x14ac:dyDescent="0.3">
      <c r="A136" s="7" t="s">
        <v>178</v>
      </c>
    </row>
    <row r="137" spans="1:1" ht="13.4" customHeight="1" x14ac:dyDescent="0.3">
      <c r="A137" s="7" t="s">
        <v>179</v>
      </c>
    </row>
    <row r="138" spans="1:1" ht="13.4" customHeight="1" x14ac:dyDescent="0.3">
      <c r="A138" s="7" t="s">
        <v>180</v>
      </c>
    </row>
    <row r="139" spans="1:1" ht="13.4" customHeight="1" x14ac:dyDescent="0.3">
      <c r="A139" s="7" t="s">
        <v>181</v>
      </c>
    </row>
    <row r="140" spans="1:1" ht="13.4" customHeight="1" x14ac:dyDescent="0.3">
      <c r="A140" s="7" t="s">
        <v>182</v>
      </c>
    </row>
    <row r="141" spans="1:1" ht="13.4" customHeight="1" x14ac:dyDescent="0.3">
      <c r="A141" s="7" t="s">
        <v>183</v>
      </c>
    </row>
    <row r="142" spans="1:1" ht="13.4" customHeight="1" x14ac:dyDescent="0.3">
      <c r="A142" s="7" t="s">
        <v>184</v>
      </c>
    </row>
    <row r="143" spans="1:1" ht="13.4" customHeight="1" x14ac:dyDescent="0.3">
      <c r="A143" s="7" t="s">
        <v>185</v>
      </c>
    </row>
    <row r="144" spans="1:1" ht="13.4" customHeight="1" x14ac:dyDescent="0.3">
      <c r="A144" s="7" t="s">
        <v>186</v>
      </c>
    </row>
    <row r="145" spans="1:1" ht="13.4" customHeight="1" x14ac:dyDescent="0.3">
      <c r="A145" s="7" t="s">
        <v>187</v>
      </c>
    </row>
    <row r="146" spans="1:1" ht="13.4" customHeight="1" x14ac:dyDescent="0.3">
      <c r="A146" s="7" t="s">
        <v>188</v>
      </c>
    </row>
    <row r="147" spans="1:1" ht="13.4" customHeight="1" x14ac:dyDescent="0.3">
      <c r="A147" s="7" t="s">
        <v>189</v>
      </c>
    </row>
    <row r="148" spans="1:1" ht="13.4" customHeight="1" x14ac:dyDescent="0.3">
      <c r="A148" s="7" t="s">
        <v>190</v>
      </c>
    </row>
    <row r="149" spans="1:1" ht="13.4" customHeight="1" x14ac:dyDescent="0.3">
      <c r="A149" s="7" t="s">
        <v>191</v>
      </c>
    </row>
    <row r="150" spans="1:1" ht="13.4" customHeight="1" x14ac:dyDescent="0.3">
      <c r="A150" s="7" t="s">
        <v>192</v>
      </c>
    </row>
    <row r="151" spans="1:1" ht="13.4" customHeight="1" x14ac:dyDescent="0.3">
      <c r="A151" s="7" t="s">
        <v>193</v>
      </c>
    </row>
    <row r="152" spans="1:1" ht="13.4" customHeight="1" x14ac:dyDescent="0.3">
      <c r="A152" s="7" t="s">
        <v>194</v>
      </c>
    </row>
    <row r="153" spans="1:1" ht="13.4" customHeight="1" x14ac:dyDescent="0.3">
      <c r="A153" s="7" t="s">
        <v>195</v>
      </c>
    </row>
    <row r="154" spans="1:1" ht="13.4" customHeight="1" x14ac:dyDescent="0.3">
      <c r="A154" s="7" t="s">
        <v>196</v>
      </c>
    </row>
    <row r="155" spans="1:1" ht="13.4" customHeight="1" x14ac:dyDescent="0.3">
      <c r="A155" s="7" t="s">
        <v>197</v>
      </c>
    </row>
    <row r="156" spans="1:1" ht="13.4" customHeight="1" x14ac:dyDescent="0.3">
      <c r="A156" s="7" t="s">
        <v>198</v>
      </c>
    </row>
    <row r="157" spans="1:1" ht="13.4" customHeight="1" x14ac:dyDescent="0.3">
      <c r="A157" s="7" t="s">
        <v>199</v>
      </c>
    </row>
    <row r="158" spans="1:1" ht="13.4" customHeight="1" x14ac:dyDescent="0.3">
      <c r="A158" s="7" t="s">
        <v>200</v>
      </c>
    </row>
    <row r="159" spans="1:1" ht="13.4" customHeight="1" x14ac:dyDescent="0.3">
      <c r="A159" s="7" t="s">
        <v>201</v>
      </c>
    </row>
    <row r="160" spans="1:1" ht="13.4" customHeight="1" x14ac:dyDescent="0.3">
      <c r="A160" s="7" t="s">
        <v>202</v>
      </c>
    </row>
    <row r="161" spans="1:1" ht="13.4" customHeight="1" x14ac:dyDescent="0.3">
      <c r="A161" s="7" t="s">
        <v>203</v>
      </c>
    </row>
    <row r="162" spans="1:1" ht="13.4" customHeight="1" x14ac:dyDescent="0.3">
      <c r="A162" s="7" t="s">
        <v>204</v>
      </c>
    </row>
    <row r="163" spans="1:1" ht="13.4" customHeight="1" x14ac:dyDescent="0.3">
      <c r="A163" s="7" t="s">
        <v>205</v>
      </c>
    </row>
    <row r="164" spans="1:1" ht="13.4" customHeight="1" x14ac:dyDescent="0.3">
      <c r="A164" s="7" t="s">
        <v>206</v>
      </c>
    </row>
    <row r="165" spans="1:1" ht="13.4" customHeight="1" x14ac:dyDescent="0.3">
      <c r="A165" s="7" t="s">
        <v>207</v>
      </c>
    </row>
    <row r="166" spans="1:1" ht="13.4" customHeight="1" x14ac:dyDescent="0.3">
      <c r="A166" s="7" t="s">
        <v>208</v>
      </c>
    </row>
    <row r="167" spans="1:1" ht="13.4" customHeight="1" x14ac:dyDescent="0.3">
      <c r="A167" s="7" t="s">
        <v>209</v>
      </c>
    </row>
    <row r="168" spans="1:1" ht="13.4" customHeight="1" x14ac:dyDescent="0.3">
      <c r="A168" s="7" t="s">
        <v>210</v>
      </c>
    </row>
    <row r="169" spans="1:1" ht="13.4" customHeight="1" x14ac:dyDescent="0.3">
      <c r="A169" s="7" t="s">
        <v>211</v>
      </c>
    </row>
    <row r="170" spans="1:1" ht="13.4" customHeight="1" x14ac:dyDescent="0.3">
      <c r="A170" s="7" t="s">
        <v>212</v>
      </c>
    </row>
    <row r="171" spans="1:1" ht="13.4" customHeight="1" x14ac:dyDescent="0.3">
      <c r="A171" s="7" t="s">
        <v>213</v>
      </c>
    </row>
    <row r="172" spans="1:1" ht="13.4" customHeight="1" x14ac:dyDescent="0.3">
      <c r="A172" s="7" t="s">
        <v>214</v>
      </c>
    </row>
    <row r="173" spans="1:1" ht="13.4" customHeight="1" x14ac:dyDescent="0.3">
      <c r="A173" s="7" t="s">
        <v>215</v>
      </c>
    </row>
    <row r="174" spans="1:1" ht="13.4" customHeight="1" x14ac:dyDescent="0.3">
      <c r="A174" s="7" t="s">
        <v>216</v>
      </c>
    </row>
    <row r="175" spans="1:1" ht="13.4" customHeight="1" x14ac:dyDescent="0.3">
      <c r="A175" s="7" t="s">
        <v>217</v>
      </c>
    </row>
    <row r="176" spans="1:1" ht="13.4" customHeight="1" x14ac:dyDescent="0.3">
      <c r="A176" s="7" t="s">
        <v>218</v>
      </c>
    </row>
    <row r="177" spans="1:1" ht="13.4" customHeight="1" x14ac:dyDescent="0.3">
      <c r="A177" s="7" t="s">
        <v>219</v>
      </c>
    </row>
    <row r="178" spans="1:1" ht="13.4" customHeight="1" x14ac:dyDescent="0.3">
      <c r="A178" s="7" t="s">
        <v>220</v>
      </c>
    </row>
    <row r="179" spans="1:1" ht="13.4" customHeight="1" x14ac:dyDescent="0.3">
      <c r="A179" s="7" t="s">
        <v>221</v>
      </c>
    </row>
    <row r="180" spans="1:1" ht="13.4" customHeight="1" x14ac:dyDescent="0.3">
      <c r="A180" s="7" t="s">
        <v>222</v>
      </c>
    </row>
    <row r="181" spans="1:1" ht="13.4" customHeight="1" x14ac:dyDescent="0.3">
      <c r="A181" s="7" t="s">
        <v>223</v>
      </c>
    </row>
    <row r="182" spans="1:1" ht="13.4" customHeight="1" x14ac:dyDescent="0.3">
      <c r="A182" s="7" t="s">
        <v>224</v>
      </c>
    </row>
    <row r="183" spans="1:1" ht="13.4" customHeight="1" x14ac:dyDescent="0.3">
      <c r="A183" s="7" t="s">
        <v>225</v>
      </c>
    </row>
    <row r="184" spans="1:1" ht="13.4" customHeight="1" x14ac:dyDescent="0.3">
      <c r="A184" s="7" t="s">
        <v>226</v>
      </c>
    </row>
    <row r="185" spans="1:1" ht="13.4" customHeight="1" x14ac:dyDescent="0.3">
      <c r="A185" s="7" t="s">
        <v>227</v>
      </c>
    </row>
    <row r="186" spans="1:1" ht="13.4" customHeight="1" x14ac:dyDescent="0.3">
      <c r="A186" s="7" t="s">
        <v>228</v>
      </c>
    </row>
    <row r="187" spans="1:1" ht="13.4" customHeight="1" x14ac:dyDescent="0.3">
      <c r="A187" s="7" t="s">
        <v>229</v>
      </c>
    </row>
    <row r="188" spans="1:1" ht="13.4" customHeight="1" x14ac:dyDescent="0.3">
      <c r="A188" s="7" t="s">
        <v>230</v>
      </c>
    </row>
    <row r="189" spans="1:1" ht="13.4" customHeight="1" x14ac:dyDescent="0.3">
      <c r="A189" s="7" t="s">
        <v>231</v>
      </c>
    </row>
    <row r="190" spans="1:1" ht="13.4" customHeight="1" x14ac:dyDescent="0.3">
      <c r="A190" s="7" t="s">
        <v>232</v>
      </c>
    </row>
    <row r="191" spans="1:1" ht="13.4" customHeight="1" x14ac:dyDescent="0.3">
      <c r="A191" s="7" t="s">
        <v>233</v>
      </c>
    </row>
    <row r="192" spans="1:1" ht="13.4" customHeight="1" x14ac:dyDescent="0.3">
      <c r="A192" s="7" t="s">
        <v>234</v>
      </c>
    </row>
    <row r="193" spans="1:1" ht="13.4" customHeight="1" x14ac:dyDescent="0.3">
      <c r="A193" s="7" t="s">
        <v>235</v>
      </c>
    </row>
    <row r="194" spans="1:1" ht="13.4" customHeight="1" x14ac:dyDescent="0.3">
      <c r="A194" s="7" t="s">
        <v>236</v>
      </c>
    </row>
    <row r="195" spans="1:1" ht="13.4" customHeight="1" x14ac:dyDescent="0.3">
      <c r="A195" s="7" t="s">
        <v>237</v>
      </c>
    </row>
    <row r="196" spans="1:1" ht="13.4" customHeight="1" x14ac:dyDescent="0.3">
      <c r="A196" s="7" t="s">
        <v>238</v>
      </c>
    </row>
    <row r="197" spans="1:1" ht="13.4" customHeight="1" x14ac:dyDescent="0.3">
      <c r="A197" s="7" t="s">
        <v>239</v>
      </c>
    </row>
    <row r="198" spans="1:1" ht="13.4" customHeight="1" x14ac:dyDescent="0.3">
      <c r="A198" s="7" t="s">
        <v>240</v>
      </c>
    </row>
    <row r="199" spans="1:1" ht="13.4" customHeight="1" x14ac:dyDescent="0.3">
      <c r="A199" s="7" t="s">
        <v>241</v>
      </c>
    </row>
    <row r="200" spans="1:1" ht="13.4" customHeight="1" x14ac:dyDescent="0.3">
      <c r="A200" s="7" t="s">
        <v>242</v>
      </c>
    </row>
    <row r="201" spans="1:1" ht="13.4" customHeight="1" x14ac:dyDescent="0.3">
      <c r="A201" s="7" t="s">
        <v>243</v>
      </c>
    </row>
    <row r="202" spans="1:1" ht="13.4" customHeight="1" x14ac:dyDescent="0.3">
      <c r="A202" s="7" t="s">
        <v>244</v>
      </c>
    </row>
    <row r="203" spans="1:1" ht="13.4" customHeight="1" x14ac:dyDescent="0.3">
      <c r="A203" s="7" t="s">
        <v>245</v>
      </c>
    </row>
    <row r="204" spans="1:1" ht="13.4" customHeight="1" x14ac:dyDescent="0.3">
      <c r="A204" s="7" t="s">
        <v>246</v>
      </c>
    </row>
    <row r="205" spans="1:1" ht="13.4" customHeight="1" x14ac:dyDescent="0.3">
      <c r="A205" s="7" t="s">
        <v>247</v>
      </c>
    </row>
    <row r="206" spans="1:1" ht="13.4" customHeight="1" x14ac:dyDescent="0.3">
      <c r="A206" s="7" t="s">
        <v>248</v>
      </c>
    </row>
    <row r="207" spans="1:1" ht="13.4" customHeight="1" x14ac:dyDescent="0.3">
      <c r="A207" s="7" t="s">
        <v>249</v>
      </c>
    </row>
    <row r="208" spans="1:1" ht="13.4" customHeight="1" x14ac:dyDescent="0.3">
      <c r="A208" s="7" t="s">
        <v>250</v>
      </c>
    </row>
    <row r="209" spans="1:1" ht="13.4" customHeight="1" x14ac:dyDescent="0.3">
      <c r="A209" s="7" t="s">
        <v>251</v>
      </c>
    </row>
    <row r="210" spans="1:1" ht="13.4" customHeight="1" x14ac:dyDescent="0.3">
      <c r="A210" s="7" t="s">
        <v>252</v>
      </c>
    </row>
    <row r="211" spans="1:1" ht="13.4" customHeight="1" x14ac:dyDescent="0.3">
      <c r="A211" s="7" t="s">
        <v>253</v>
      </c>
    </row>
    <row r="212" spans="1:1" ht="13.4" customHeight="1" x14ac:dyDescent="0.3">
      <c r="A212" s="7" t="s">
        <v>254</v>
      </c>
    </row>
    <row r="213" spans="1:1" ht="13.4" customHeight="1" x14ac:dyDescent="0.3">
      <c r="A213" s="7" t="s">
        <v>255</v>
      </c>
    </row>
    <row r="214" spans="1:1" ht="13.4" customHeight="1" x14ac:dyDescent="0.3">
      <c r="A214" s="7" t="s">
        <v>256</v>
      </c>
    </row>
    <row r="215" spans="1:1" ht="13.4" customHeight="1" x14ac:dyDescent="0.3">
      <c r="A215" s="7" t="s">
        <v>257</v>
      </c>
    </row>
    <row r="216" spans="1:1" ht="13.4" customHeight="1" x14ac:dyDescent="0.3">
      <c r="A216" s="7" t="s">
        <v>258</v>
      </c>
    </row>
    <row r="217" spans="1:1" ht="13.4" customHeight="1" x14ac:dyDescent="0.3">
      <c r="A217" s="7" t="s">
        <v>259</v>
      </c>
    </row>
    <row r="218" spans="1:1" ht="13.4" customHeight="1" x14ac:dyDescent="0.3">
      <c r="A218" s="7" t="s">
        <v>260</v>
      </c>
    </row>
    <row r="219" spans="1:1" ht="13.4" customHeight="1" x14ac:dyDescent="0.3">
      <c r="A219" s="7" t="s">
        <v>261</v>
      </c>
    </row>
    <row r="220" spans="1:1" ht="13.4" customHeight="1" x14ac:dyDescent="0.3">
      <c r="A220" s="7" t="s">
        <v>262</v>
      </c>
    </row>
    <row r="221" spans="1:1" ht="13.4" customHeight="1" x14ac:dyDescent="0.3">
      <c r="A221" s="7" t="s">
        <v>263</v>
      </c>
    </row>
    <row r="222" spans="1:1" ht="13.4" customHeight="1" x14ac:dyDescent="0.3">
      <c r="A222" s="7" t="s">
        <v>264</v>
      </c>
    </row>
    <row r="223" spans="1:1" ht="13.4" customHeight="1" x14ac:dyDescent="0.3">
      <c r="A223" s="7" t="s">
        <v>265</v>
      </c>
    </row>
    <row r="224" spans="1:1" ht="13.4" customHeight="1" x14ac:dyDescent="0.3">
      <c r="A224" s="7" t="s">
        <v>266</v>
      </c>
    </row>
    <row r="225" spans="1:1" ht="13.4" customHeight="1" x14ac:dyDescent="0.3">
      <c r="A225" s="7" t="s">
        <v>267</v>
      </c>
    </row>
    <row r="226" spans="1:1" ht="13.4" customHeight="1" x14ac:dyDescent="0.3">
      <c r="A226" s="7" t="s">
        <v>268</v>
      </c>
    </row>
    <row r="227" spans="1:1" ht="13.4" customHeight="1" x14ac:dyDescent="0.3">
      <c r="A227" s="7" t="s">
        <v>269</v>
      </c>
    </row>
    <row r="228" spans="1:1" ht="13.4" customHeight="1" x14ac:dyDescent="0.3">
      <c r="A228" s="7" t="s">
        <v>270</v>
      </c>
    </row>
    <row r="229" spans="1:1" ht="13.4" customHeight="1" x14ac:dyDescent="0.3">
      <c r="A229" s="7" t="s">
        <v>271</v>
      </c>
    </row>
    <row r="230" spans="1:1" ht="13.4" customHeight="1" x14ac:dyDescent="0.3">
      <c r="A230" s="7" t="s">
        <v>272</v>
      </c>
    </row>
    <row r="231" spans="1:1" ht="13.4" customHeight="1" x14ac:dyDescent="0.3">
      <c r="A231" s="7" t="s">
        <v>273</v>
      </c>
    </row>
    <row r="232" spans="1:1" ht="13.4" customHeight="1" x14ac:dyDescent="0.3">
      <c r="A232" s="7" t="s">
        <v>274</v>
      </c>
    </row>
    <row r="233" spans="1:1" ht="13.4" customHeight="1" x14ac:dyDescent="0.3">
      <c r="A233" s="7" t="s">
        <v>275</v>
      </c>
    </row>
    <row r="234" spans="1:1" ht="13.4" customHeight="1" x14ac:dyDescent="0.3">
      <c r="A234" s="7" t="s">
        <v>276</v>
      </c>
    </row>
    <row r="235" spans="1:1" ht="13.4" customHeight="1" x14ac:dyDescent="0.3">
      <c r="A235" s="7" t="s">
        <v>277</v>
      </c>
    </row>
    <row r="236" spans="1:1" ht="13.4" customHeight="1" x14ac:dyDescent="0.3">
      <c r="A236" s="7" t="s">
        <v>278</v>
      </c>
    </row>
    <row r="237" spans="1:1" ht="13.4" customHeight="1" x14ac:dyDescent="0.3">
      <c r="A237" s="7" t="s">
        <v>279</v>
      </c>
    </row>
    <row r="238" spans="1:1" ht="13.4" customHeight="1" x14ac:dyDescent="0.3">
      <c r="A238" s="7" t="s">
        <v>280</v>
      </c>
    </row>
    <row r="239" spans="1:1" ht="13.4" customHeight="1" x14ac:dyDescent="0.3">
      <c r="A239" s="7" t="s">
        <v>281</v>
      </c>
    </row>
    <row r="240" spans="1:1" ht="13.4" customHeight="1" x14ac:dyDescent="0.3">
      <c r="A240" s="7" t="s">
        <v>282</v>
      </c>
    </row>
    <row r="241" spans="1:1" ht="13.4" customHeight="1" x14ac:dyDescent="0.3">
      <c r="A241" s="7" t="s">
        <v>283</v>
      </c>
    </row>
    <row r="242" spans="1:1" ht="13.4" customHeight="1" x14ac:dyDescent="0.3">
      <c r="A242" s="7" t="s">
        <v>284</v>
      </c>
    </row>
    <row r="243" spans="1:1" ht="13.4" customHeight="1" x14ac:dyDescent="0.3">
      <c r="A243" s="7" t="s">
        <v>285</v>
      </c>
    </row>
    <row r="244" spans="1:1" ht="13.4" customHeight="1" x14ac:dyDescent="0.3">
      <c r="A244" s="7" t="s">
        <v>286</v>
      </c>
    </row>
    <row r="245" spans="1:1" ht="13.4" customHeight="1" x14ac:dyDescent="0.3">
      <c r="A245" s="7" t="s">
        <v>287</v>
      </c>
    </row>
    <row r="246" spans="1:1" ht="13.4" customHeight="1" x14ac:dyDescent="0.3">
      <c r="A246" s="7" t="s">
        <v>288</v>
      </c>
    </row>
    <row r="247" spans="1:1" ht="13.4" customHeight="1" x14ac:dyDescent="0.3">
      <c r="A247" s="7" t="s">
        <v>289</v>
      </c>
    </row>
    <row r="248" spans="1:1" ht="13.4" customHeight="1" x14ac:dyDescent="0.3">
      <c r="A248" s="7" t="s">
        <v>290</v>
      </c>
    </row>
    <row r="249" spans="1:1" ht="13.4" customHeight="1" x14ac:dyDescent="0.3">
      <c r="A249" s="7" t="s">
        <v>291</v>
      </c>
    </row>
    <row r="250" spans="1:1" ht="13.4" customHeight="1" x14ac:dyDescent="0.3">
      <c r="A250" s="7" t="s">
        <v>292</v>
      </c>
    </row>
    <row r="251" spans="1:1" ht="13.4" customHeight="1" x14ac:dyDescent="0.3">
      <c r="A251" s="7" t="s">
        <v>293</v>
      </c>
    </row>
    <row r="252" spans="1:1" ht="13.4" customHeight="1" x14ac:dyDescent="0.3">
      <c r="A252" s="7" t="s">
        <v>294</v>
      </c>
    </row>
    <row r="253" spans="1:1" ht="13.4" customHeight="1" x14ac:dyDescent="0.3">
      <c r="A253" s="7" t="s">
        <v>295</v>
      </c>
    </row>
    <row r="254" spans="1:1" ht="13.4" customHeight="1" x14ac:dyDescent="0.3">
      <c r="A254" s="7" t="s">
        <v>296</v>
      </c>
    </row>
    <row r="255" spans="1:1" ht="13.4" customHeight="1" x14ac:dyDescent="0.3">
      <c r="A255" s="7" t="s">
        <v>297</v>
      </c>
    </row>
    <row r="256" spans="1:1" ht="13.4" customHeight="1" x14ac:dyDescent="0.3">
      <c r="A256" s="7" t="s">
        <v>298</v>
      </c>
    </row>
    <row r="257" spans="1:1" ht="13.4" customHeight="1" x14ac:dyDescent="0.3">
      <c r="A257" s="7" t="s">
        <v>299</v>
      </c>
    </row>
    <row r="258" spans="1:1" ht="13.4" customHeight="1" x14ac:dyDescent="0.3">
      <c r="A258" s="7" t="s">
        <v>300</v>
      </c>
    </row>
    <row r="259" spans="1:1" ht="13.4" customHeight="1" x14ac:dyDescent="0.3">
      <c r="A259" s="7" t="s">
        <v>301</v>
      </c>
    </row>
    <row r="260" spans="1:1" ht="13.4" customHeight="1" x14ac:dyDescent="0.3">
      <c r="A260" s="7" t="s">
        <v>302</v>
      </c>
    </row>
  </sheetData>
  <mergeCells count="1">
    <mergeCell ref="B2:C2"/>
  </mergeCells>
  <pageMargins left="0.75" right="0.75" top="1" bottom="1" header="0.4921259845" footer="0.4921259845"/>
  <headerFooter>
    <oddFooter>&amp;L_x000D_&amp;1#&amp;"Calibri"&amp;10&amp;K000000 Interné</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374D-795D-4EB9-AC42-CB41F7C6CCE2}">
  <sheetPr codeName="Hárok16"/>
  <dimension ref="A1:I218"/>
  <sheetViews>
    <sheetView showGridLines="0" zoomScaleNormal="100" workbookViewId="0">
      <pane xSplit="1" ySplit="2" topLeftCell="B201" activePane="bottomRight" state="frozen"/>
      <selection sqref="A1:H1"/>
      <selection pane="topRight" sqref="A1:H1"/>
      <selection pane="bottomLeft" sqref="A1:H1"/>
      <selection pane="bottomRight" sqref="A1:H1"/>
    </sheetView>
  </sheetViews>
  <sheetFormatPr defaultColWidth="9.296875" defaultRowHeight="13.4" customHeight="1" x14ac:dyDescent="0.3"/>
  <cols>
    <col min="1" max="1" width="32.296875" style="2" customWidth="1"/>
    <col min="2" max="2" width="16.796875" style="2" customWidth="1"/>
    <col min="3" max="3" width="13.296875" style="2" bestFit="1" customWidth="1"/>
    <col min="4" max="4" width="11.296875" style="2" customWidth="1"/>
    <col min="5" max="5" width="14" style="2" customWidth="1"/>
    <col min="6" max="7" width="17.796875" style="2" customWidth="1"/>
    <col min="8" max="16384" width="9.296875" style="2"/>
  </cols>
  <sheetData>
    <row r="1" spans="1:8" ht="21" customHeight="1" x14ac:dyDescent="0.35">
      <c r="A1" s="125" t="s">
        <v>447</v>
      </c>
      <c r="B1" s="126"/>
      <c r="C1" s="126"/>
      <c r="D1" s="126"/>
      <c r="E1" s="126"/>
      <c r="F1" s="126"/>
      <c r="G1" s="126"/>
      <c r="H1" s="32"/>
    </row>
    <row r="2" spans="1:8" ht="27" customHeight="1" x14ac:dyDescent="0.3">
      <c r="A2" s="127"/>
      <c r="B2" s="128" t="s">
        <v>419</v>
      </c>
      <c r="C2" s="128" t="s">
        <v>420</v>
      </c>
      <c r="D2" s="128" t="s">
        <v>429</v>
      </c>
      <c r="E2" s="128" t="s">
        <v>422</v>
      </c>
      <c r="F2" s="128" t="s">
        <v>16</v>
      </c>
      <c r="G2" s="128" t="s">
        <v>17</v>
      </c>
    </row>
    <row r="3" spans="1:8" ht="13.4" customHeight="1" x14ac:dyDescent="0.3">
      <c r="A3" s="7" t="s">
        <v>202</v>
      </c>
      <c r="B3" s="129">
        <v>6078.1828682865298</v>
      </c>
      <c r="C3" s="129">
        <v>97.964551218216798</v>
      </c>
      <c r="D3" s="129">
        <v>2.3136825333598883</v>
      </c>
      <c r="E3" s="129">
        <v>102.97913894974441</v>
      </c>
      <c r="F3" s="130">
        <f>SUM(B3:E14)</f>
        <v>80149.531811060209</v>
      </c>
      <c r="G3" s="130">
        <f>SUM(B3:B14,D3:E14,C15:C21)</f>
        <v>121193.09430951536</v>
      </c>
    </row>
    <row r="4" spans="1:8" ht="13.4" customHeight="1" x14ac:dyDescent="0.3">
      <c r="A4" s="7" t="s">
        <v>203</v>
      </c>
      <c r="B4" s="131">
        <v>5192.1281896036644</v>
      </c>
      <c r="C4" s="131">
        <v>125.35119166168757</v>
      </c>
      <c r="D4" s="131">
        <v>6.1373823275575914</v>
      </c>
      <c r="E4" s="131">
        <v>108.25734714200358</v>
      </c>
      <c r="F4" s="132"/>
      <c r="G4" s="132"/>
    </row>
    <row r="5" spans="1:8" ht="13.4" customHeight="1" x14ac:dyDescent="0.3">
      <c r="A5" s="7" t="s">
        <v>204</v>
      </c>
      <c r="B5" s="131">
        <v>8059.0407697669789</v>
      </c>
      <c r="C5" s="131">
        <v>3.8269501427338506</v>
      </c>
      <c r="D5" s="131">
        <v>4.0389849299608311</v>
      </c>
      <c r="E5" s="131">
        <v>80.298064794529637</v>
      </c>
      <c r="F5" s="132"/>
      <c r="G5" s="132"/>
    </row>
    <row r="6" spans="1:8" ht="13.4" customHeight="1" x14ac:dyDescent="0.3">
      <c r="A6" s="7" t="s">
        <v>205</v>
      </c>
      <c r="B6" s="131">
        <v>7547.2173743610165</v>
      </c>
      <c r="C6" s="131">
        <v>-2.9766646750315342</v>
      </c>
      <c r="D6" s="131">
        <v>3.1952798247361081</v>
      </c>
      <c r="E6" s="131">
        <v>65.534022439089156</v>
      </c>
      <c r="F6" s="132"/>
      <c r="G6" s="132"/>
    </row>
    <row r="7" spans="1:8" ht="13.4" customHeight="1" x14ac:dyDescent="0.3">
      <c r="A7" s="7" t="s">
        <v>206</v>
      </c>
      <c r="B7" s="131">
        <v>4766.8046401779193</v>
      </c>
      <c r="C7" s="131">
        <v>11.617141339706565</v>
      </c>
      <c r="D7" s="131">
        <v>21.51493726349333</v>
      </c>
      <c r="E7" s="131">
        <v>43.369807143331343</v>
      </c>
      <c r="F7" s="132"/>
      <c r="G7" s="132"/>
    </row>
    <row r="8" spans="1:8" ht="13.4" customHeight="1" x14ac:dyDescent="0.3">
      <c r="A8" s="7" t="s">
        <v>207</v>
      </c>
      <c r="B8" s="131">
        <v>7448.9550995817572</v>
      </c>
      <c r="C8" s="131">
        <v>10.500132775675496</v>
      </c>
      <c r="D8" s="131">
        <v>3.3161388833565693</v>
      </c>
      <c r="E8" s="131">
        <v>28.516383522538668</v>
      </c>
      <c r="F8" s="132"/>
      <c r="G8" s="132"/>
    </row>
    <row r="9" spans="1:8" ht="13.4" customHeight="1" x14ac:dyDescent="0.3">
      <c r="A9" s="7" t="s">
        <v>208</v>
      </c>
      <c r="B9" s="131">
        <v>8679.7632473610829</v>
      </c>
      <c r="C9" s="131">
        <v>-1.3799375954325166</v>
      </c>
      <c r="D9" s="131">
        <v>2.2150634003850493</v>
      </c>
      <c r="E9" s="131">
        <v>33.485693420965283</v>
      </c>
      <c r="F9" s="132"/>
      <c r="G9" s="132"/>
    </row>
    <row r="10" spans="1:8" ht="13.4" customHeight="1" x14ac:dyDescent="0.3">
      <c r="A10" s="7" t="s">
        <v>209</v>
      </c>
      <c r="B10" s="131">
        <v>4818.3309294297287</v>
      </c>
      <c r="C10" s="131">
        <v>2.8127531036314148</v>
      </c>
      <c r="D10" s="131">
        <v>2.6908318396069837</v>
      </c>
      <c r="E10" s="131">
        <v>31.671274646484761</v>
      </c>
      <c r="F10" s="132"/>
      <c r="G10" s="132"/>
    </row>
    <row r="11" spans="1:8" ht="13.4" customHeight="1" x14ac:dyDescent="0.3">
      <c r="A11" s="7" t="s">
        <v>210</v>
      </c>
      <c r="B11" s="131">
        <v>8589.2534478523521</v>
      </c>
      <c r="C11" s="131">
        <v>4.5011949810794656</v>
      </c>
      <c r="D11" s="131">
        <v>0.76033990572927035</v>
      </c>
      <c r="E11" s="131">
        <v>36.506939188740624</v>
      </c>
      <c r="F11" s="132"/>
      <c r="G11" s="132"/>
    </row>
    <row r="12" spans="1:8" ht="13.4" customHeight="1" x14ac:dyDescent="0.3">
      <c r="A12" s="7" t="s">
        <v>211</v>
      </c>
      <c r="B12" s="131">
        <v>8274.4041246763591</v>
      </c>
      <c r="C12" s="131">
        <v>2.9274380933413</v>
      </c>
      <c r="D12" s="131">
        <v>1.9873531169089824</v>
      </c>
      <c r="E12" s="131">
        <v>91.233318728009024</v>
      </c>
      <c r="F12" s="132"/>
      <c r="G12" s="132"/>
    </row>
    <row r="13" spans="1:8" ht="13.4" customHeight="1" x14ac:dyDescent="0.3">
      <c r="A13" s="7" t="s">
        <v>212</v>
      </c>
      <c r="B13" s="131">
        <v>4674.8375247294689</v>
      </c>
      <c r="C13" s="131">
        <v>8.9697271459868553</v>
      </c>
      <c r="D13" s="131">
        <v>1.9822080594835023</v>
      </c>
      <c r="E13" s="131">
        <v>116.91007700989178</v>
      </c>
      <c r="F13" s="132"/>
      <c r="G13" s="132"/>
    </row>
    <row r="14" spans="1:8" ht="13.4" customHeight="1" x14ac:dyDescent="0.3">
      <c r="A14" s="7" t="s">
        <v>213</v>
      </c>
      <c r="B14" s="133">
        <v>4845.5924732788944</v>
      </c>
      <c r="C14" s="133">
        <v>4.595233353249653</v>
      </c>
      <c r="D14" s="133">
        <v>1.7796255725951007</v>
      </c>
      <c r="E14" s="133">
        <v>115.61751576711146</v>
      </c>
      <c r="F14" s="134"/>
      <c r="G14" s="134"/>
    </row>
    <row r="15" spans="1:8" ht="13.4" customHeight="1" x14ac:dyDescent="0.3">
      <c r="A15" s="7" t="s">
        <v>214</v>
      </c>
      <c r="B15" s="131">
        <v>10844.944800000001</v>
      </c>
      <c r="C15" s="131">
        <v>13743.461409999998</v>
      </c>
      <c r="D15" s="131">
        <v>0.75472000000000006</v>
      </c>
      <c r="E15" s="131">
        <v>35.257419999999996</v>
      </c>
      <c r="F15" s="132">
        <f t="shared" ref="F15" si="0">SUM(B15:E26)</f>
        <v>125815.28001</v>
      </c>
      <c r="G15" s="132">
        <f t="shared" ref="G15" si="1">SUM(B15:B26,D15:E26,C22:C33)</f>
        <v>118662.20436999999</v>
      </c>
    </row>
    <row r="16" spans="1:8" ht="13.4" customHeight="1" x14ac:dyDescent="0.3">
      <c r="A16" s="7" t="s">
        <v>215</v>
      </c>
      <c r="B16" s="131">
        <v>3297.5444400000001</v>
      </c>
      <c r="C16" s="131">
        <v>19117.229620000002</v>
      </c>
      <c r="D16" s="131">
        <v>0.20849000000000001</v>
      </c>
      <c r="E16" s="131">
        <v>37.328499999999998</v>
      </c>
      <c r="F16" s="132"/>
      <c r="G16" s="132"/>
    </row>
    <row r="17" spans="1:7" ht="13.4" customHeight="1" x14ac:dyDescent="0.3">
      <c r="A17" s="7" t="s">
        <v>216</v>
      </c>
      <c r="B17" s="131">
        <v>4623.6460900000002</v>
      </c>
      <c r="C17" s="131">
        <v>5696.9011</v>
      </c>
      <c r="D17" s="131">
        <v>5.2042999999999999</v>
      </c>
      <c r="E17" s="131">
        <v>66.533320000000003</v>
      </c>
      <c r="F17" s="132"/>
      <c r="G17" s="132"/>
    </row>
    <row r="18" spans="1:7" ht="13.4" customHeight="1" x14ac:dyDescent="0.3">
      <c r="A18" s="7" t="s">
        <v>217</v>
      </c>
      <c r="B18" s="131">
        <v>6869.9269599999998</v>
      </c>
      <c r="C18" s="131">
        <v>684.08925999999997</v>
      </c>
      <c r="D18" s="131">
        <v>7.9396400000000007</v>
      </c>
      <c r="E18" s="131">
        <v>69.832380000000001</v>
      </c>
      <c r="F18" s="132"/>
      <c r="G18" s="132"/>
    </row>
    <row r="19" spans="1:7" ht="13.4" customHeight="1" x14ac:dyDescent="0.3">
      <c r="A19" s="7" t="s">
        <v>218</v>
      </c>
      <c r="B19" s="131">
        <v>4226.0019499999999</v>
      </c>
      <c r="C19" s="131">
        <v>813.08878000000004</v>
      </c>
      <c r="D19" s="131">
        <v>1.5748</v>
      </c>
      <c r="E19" s="131">
        <v>39.452680000000001</v>
      </c>
      <c r="F19" s="132"/>
      <c r="G19" s="132"/>
    </row>
    <row r="20" spans="1:7" ht="13.4" customHeight="1" x14ac:dyDescent="0.3">
      <c r="A20" s="7" t="s">
        <v>219</v>
      </c>
      <c r="B20" s="131">
        <v>8242.2130099999995</v>
      </c>
      <c r="C20" s="131">
        <v>746.60191000000009</v>
      </c>
      <c r="D20" s="131">
        <v>2.5839699999999999</v>
      </c>
      <c r="E20" s="131">
        <v>36.024010000000004</v>
      </c>
      <c r="F20" s="132"/>
      <c r="G20" s="132"/>
    </row>
    <row r="21" spans="1:7" ht="13.4" customHeight="1" x14ac:dyDescent="0.3">
      <c r="A21" s="7" t="s">
        <v>220</v>
      </c>
      <c r="B21" s="131">
        <v>7648.5402300000005</v>
      </c>
      <c r="C21" s="131">
        <v>510.90012999999999</v>
      </c>
      <c r="D21" s="131">
        <v>7.601999999999999E-2</v>
      </c>
      <c r="E21" s="131">
        <v>33.627739999999996</v>
      </c>
      <c r="F21" s="132"/>
      <c r="G21" s="132"/>
    </row>
    <row r="22" spans="1:7" ht="13.4" customHeight="1" x14ac:dyDescent="0.3">
      <c r="A22" s="7" t="s">
        <v>221</v>
      </c>
      <c r="B22" s="131">
        <v>4460.1854899999998</v>
      </c>
      <c r="C22" s="131">
        <v>243.90273999999999</v>
      </c>
      <c r="D22" s="131">
        <v>0.37680999999999998</v>
      </c>
      <c r="E22" s="131">
        <v>40.773110000000003</v>
      </c>
      <c r="F22" s="132"/>
      <c r="G22" s="132"/>
    </row>
    <row r="23" spans="1:7" ht="13.4" customHeight="1" x14ac:dyDescent="0.3">
      <c r="A23" s="7" t="s">
        <v>222</v>
      </c>
      <c r="B23" s="131">
        <v>7729.9934999999996</v>
      </c>
      <c r="C23" s="131">
        <v>383.64643999999998</v>
      </c>
      <c r="D23" s="131">
        <v>1.11138</v>
      </c>
      <c r="E23" s="131">
        <v>70.433130000000006</v>
      </c>
      <c r="F23" s="132"/>
      <c r="G23" s="132"/>
    </row>
    <row r="24" spans="1:7" ht="13.4" customHeight="1" x14ac:dyDescent="0.3">
      <c r="A24" s="7" t="s">
        <v>223</v>
      </c>
      <c r="B24" s="131">
        <v>6961.1701199999998</v>
      </c>
      <c r="C24" s="131">
        <v>353.18997000000002</v>
      </c>
      <c r="D24" s="131">
        <v>0.68728</v>
      </c>
      <c r="E24" s="131">
        <v>95.838109999999986</v>
      </c>
      <c r="F24" s="132"/>
      <c r="G24" s="132"/>
    </row>
    <row r="25" spans="1:7" ht="13.4" customHeight="1" x14ac:dyDescent="0.3">
      <c r="A25" s="7" t="s">
        <v>224</v>
      </c>
      <c r="B25" s="131">
        <v>4959.9653200000002</v>
      </c>
      <c r="C25" s="131">
        <v>69.543080000000003</v>
      </c>
      <c r="D25" s="131">
        <v>3.69591</v>
      </c>
      <c r="E25" s="131">
        <v>103.08253999999999</v>
      </c>
      <c r="F25" s="132"/>
      <c r="G25" s="132"/>
    </row>
    <row r="26" spans="1:7" ht="13.4" customHeight="1" x14ac:dyDescent="0.3">
      <c r="A26" s="7" t="s">
        <v>225</v>
      </c>
      <c r="B26" s="133">
        <f>9625.15643000001+2533.30437999999</f>
        <v>12158.46081</v>
      </c>
      <c r="C26" s="133">
        <v>683.42599000000212</v>
      </c>
      <c r="D26" s="133">
        <v>8.0841299999999983</v>
      </c>
      <c r="E26" s="133">
        <v>86.226469999999978</v>
      </c>
      <c r="F26" s="134"/>
      <c r="G26" s="134"/>
    </row>
    <row r="27" spans="1:7" ht="13.4" customHeight="1" x14ac:dyDescent="0.3">
      <c r="A27" s="7" t="s">
        <v>226</v>
      </c>
      <c r="B27" s="129">
        <v>8962.6766299999999</v>
      </c>
      <c r="C27" s="129">
        <v>15227.679789999998</v>
      </c>
      <c r="D27" s="129">
        <v>3.3527300000000002</v>
      </c>
      <c r="E27" s="129">
        <v>60.079340000000002</v>
      </c>
      <c r="F27" s="130">
        <f t="shared" ref="F27" si="2">SUM(B27:E38)</f>
        <v>118607.44902</v>
      </c>
      <c r="G27" s="130">
        <f t="shared" ref="G27" si="3">SUM(B27:B38,D27:E38,C34:C45)</f>
        <v>122279.35666999998</v>
      </c>
    </row>
    <row r="28" spans="1:7" ht="13.4" customHeight="1" x14ac:dyDescent="0.3">
      <c r="A28" s="7" t="s">
        <v>227</v>
      </c>
      <c r="B28" s="131">
        <v>5666.7313600000007</v>
      </c>
      <c r="C28" s="131">
        <v>15194.48388</v>
      </c>
      <c r="D28" s="131">
        <v>2.4132399999999996</v>
      </c>
      <c r="E28" s="131">
        <v>52.917169999999992</v>
      </c>
      <c r="F28" s="132"/>
      <c r="G28" s="132"/>
    </row>
    <row r="29" spans="1:7" ht="13.4" customHeight="1" x14ac:dyDescent="0.3">
      <c r="A29" s="7" t="s">
        <v>228</v>
      </c>
      <c r="B29" s="131">
        <v>7212.4025199999996</v>
      </c>
      <c r="C29" s="131">
        <v>2284.4019700000003</v>
      </c>
      <c r="D29" s="131">
        <v>5.8918999999999997</v>
      </c>
      <c r="E29" s="131">
        <v>78.84648</v>
      </c>
      <c r="F29" s="132"/>
      <c r="G29" s="132"/>
    </row>
    <row r="30" spans="1:7" ht="13.4" customHeight="1" x14ac:dyDescent="0.3">
      <c r="A30" s="7" t="s">
        <v>229</v>
      </c>
      <c r="B30" s="131">
        <v>7087.5262300000004</v>
      </c>
      <c r="C30" s="131">
        <v>795.65171999999995</v>
      </c>
      <c r="D30" s="131">
        <v>3.0932900000000001</v>
      </c>
      <c r="E30" s="131">
        <v>60.514139999999998</v>
      </c>
      <c r="F30" s="132"/>
      <c r="G30" s="132"/>
    </row>
    <row r="31" spans="1:7" ht="13.4" customHeight="1" x14ac:dyDescent="0.3">
      <c r="A31" s="7" t="s">
        <v>230</v>
      </c>
      <c r="B31" s="131">
        <v>4567.8992500000004</v>
      </c>
      <c r="C31" s="131">
        <v>336.48739</v>
      </c>
      <c r="D31" s="131">
        <v>0.14246</v>
      </c>
      <c r="E31" s="131">
        <v>53.159189999999995</v>
      </c>
      <c r="F31" s="132"/>
      <c r="G31" s="132"/>
    </row>
    <row r="32" spans="1:7" ht="13.4" customHeight="1" x14ac:dyDescent="0.3">
      <c r="A32" s="7" t="s">
        <v>231</v>
      </c>
      <c r="B32" s="131">
        <v>7903.7902300000005</v>
      </c>
      <c r="C32" s="131">
        <v>545.14648</v>
      </c>
      <c r="D32" s="131">
        <v>4.7425699999999997</v>
      </c>
      <c r="E32" s="131">
        <v>43.030989999999996</v>
      </c>
      <c r="F32" s="132"/>
      <c r="G32" s="132"/>
    </row>
    <row r="33" spans="1:7" ht="13.4" customHeight="1" x14ac:dyDescent="0.3">
      <c r="A33" s="7" t="s">
        <v>232</v>
      </c>
      <c r="B33" s="131">
        <v>7402.1067400000002</v>
      </c>
      <c r="C33" s="131">
        <v>-224.65466000000001</v>
      </c>
      <c r="D33" s="131">
        <v>1.9215799999999998</v>
      </c>
      <c r="E33" s="131">
        <v>69.092529999999996</v>
      </c>
      <c r="F33" s="132"/>
      <c r="G33" s="132"/>
    </row>
    <row r="34" spans="1:7" ht="13.4" customHeight="1" x14ac:dyDescent="0.3">
      <c r="A34" s="7" t="s">
        <v>233</v>
      </c>
      <c r="B34" s="131">
        <v>4991.9968099999996</v>
      </c>
      <c r="C34" s="131">
        <v>-100.36715000000001</v>
      </c>
      <c r="D34" s="131">
        <v>-0.19774</v>
      </c>
      <c r="E34" s="131">
        <v>62.381800000000005</v>
      </c>
      <c r="F34" s="132"/>
      <c r="G34" s="132"/>
    </row>
    <row r="35" spans="1:7" ht="13.4" customHeight="1" x14ac:dyDescent="0.3">
      <c r="A35" s="7" t="s">
        <v>234</v>
      </c>
      <c r="B35" s="131">
        <v>7651.43055</v>
      </c>
      <c r="C35" s="131">
        <v>251.33180999999999</v>
      </c>
      <c r="D35" s="131">
        <v>14.96686</v>
      </c>
      <c r="E35" s="131">
        <v>102.28327</v>
      </c>
      <c r="F35" s="132"/>
      <c r="G35" s="132"/>
    </row>
    <row r="36" spans="1:7" ht="13.4" customHeight="1" x14ac:dyDescent="0.3">
      <c r="A36" s="7" t="s">
        <v>235</v>
      </c>
      <c r="B36" s="131">
        <v>6414.7109500000006</v>
      </c>
      <c r="C36" s="131">
        <v>492.87534000000005</v>
      </c>
      <c r="D36" s="131">
        <v>1.3446500000000001</v>
      </c>
      <c r="E36" s="131">
        <v>132.4161</v>
      </c>
      <c r="F36" s="132"/>
      <c r="G36" s="132"/>
    </row>
    <row r="37" spans="1:7" ht="13.4" customHeight="1" x14ac:dyDescent="0.3">
      <c r="A37" s="7" t="s">
        <v>236</v>
      </c>
      <c r="B37" s="131">
        <v>4696.4707900000003</v>
      </c>
      <c r="C37" s="131">
        <v>-160.55905000000001</v>
      </c>
      <c r="D37" s="131">
        <v>0.14533000000000001</v>
      </c>
      <c r="E37" s="131">
        <v>115.9282</v>
      </c>
      <c r="F37" s="132"/>
      <c r="G37" s="132"/>
    </row>
    <row r="38" spans="1:7" ht="13.4" customHeight="1" x14ac:dyDescent="0.3">
      <c r="A38" s="7" t="s">
        <v>237</v>
      </c>
      <c r="B38" s="133">
        <f>10840.60656-748.651170000012</f>
        <v>10091.955389999988</v>
      </c>
      <c r="C38" s="133">
        <v>318.80864999999994</v>
      </c>
      <c r="D38" s="133">
        <v>10.559610000000001</v>
      </c>
      <c r="E38" s="133">
        <v>117.43970999999999</v>
      </c>
      <c r="F38" s="134"/>
      <c r="G38" s="134"/>
    </row>
    <row r="39" spans="1:7" ht="13.4" customHeight="1" x14ac:dyDescent="0.3">
      <c r="A39" s="7" t="s">
        <v>238</v>
      </c>
      <c r="B39" s="129">
        <v>10536.4061</v>
      </c>
      <c r="C39" s="129">
        <v>19487.741619999997</v>
      </c>
      <c r="D39" s="129">
        <v>2.4456199999999999</v>
      </c>
      <c r="E39" s="129">
        <v>73.858710000000002</v>
      </c>
      <c r="F39" s="130">
        <f t="shared" ref="F39" si="4">SUM(B39:E50)</f>
        <v>129469.48860000001</v>
      </c>
      <c r="G39" s="130">
        <f t="shared" ref="G39" si="5">SUM(B39:B50,D39:E50,C46:C57)</f>
        <v>134646.46796000001</v>
      </c>
    </row>
    <row r="40" spans="1:7" ht="13.4" customHeight="1" x14ac:dyDescent="0.3">
      <c r="A40" s="7" t="s">
        <v>239</v>
      </c>
      <c r="B40" s="131">
        <v>4731.3429599999999</v>
      </c>
      <c r="C40" s="131">
        <v>14873.481030000001</v>
      </c>
      <c r="D40" s="131">
        <v>-1.47854</v>
      </c>
      <c r="E40" s="131">
        <v>70.187660000000008</v>
      </c>
      <c r="F40" s="132"/>
      <c r="G40" s="132"/>
    </row>
    <row r="41" spans="1:7" ht="13.4" customHeight="1" x14ac:dyDescent="0.3">
      <c r="A41" s="7" t="s">
        <v>240</v>
      </c>
      <c r="B41" s="131">
        <v>8666.3537300000007</v>
      </c>
      <c r="C41" s="131">
        <v>1963.3185100000001</v>
      </c>
      <c r="D41" s="131">
        <v>10.16573</v>
      </c>
      <c r="E41" s="131">
        <v>115.22441999999998</v>
      </c>
      <c r="F41" s="132"/>
      <c r="G41" s="132"/>
    </row>
    <row r="42" spans="1:7" ht="13.4" customHeight="1" x14ac:dyDescent="0.3">
      <c r="A42" s="7" t="s">
        <v>241</v>
      </c>
      <c r="B42" s="131">
        <v>7007.1666100000002</v>
      </c>
      <c r="C42" s="131">
        <v>604.24612999999999</v>
      </c>
      <c r="D42" s="131">
        <v>0.29772999999999999</v>
      </c>
      <c r="E42" s="131">
        <v>63.119880000000002</v>
      </c>
      <c r="F42" s="132"/>
      <c r="G42" s="132"/>
    </row>
    <row r="43" spans="1:7" ht="13.4" customHeight="1" x14ac:dyDescent="0.3">
      <c r="A43" s="7" t="s">
        <v>242</v>
      </c>
      <c r="B43" s="131">
        <v>5499.9772899999998</v>
      </c>
      <c r="C43" s="131">
        <v>320.43563</v>
      </c>
      <c r="D43" s="131">
        <v>1.8393299999999999</v>
      </c>
      <c r="E43" s="131">
        <v>96.16995</v>
      </c>
      <c r="F43" s="132"/>
      <c r="G43" s="132"/>
    </row>
    <row r="44" spans="1:7" ht="13.4" customHeight="1" x14ac:dyDescent="0.3">
      <c r="A44" s="7" t="s">
        <v>243</v>
      </c>
      <c r="B44" s="131">
        <v>9033.8770199999999</v>
      </c>
      <c r="C44" s="131">
        <v>301.37236000000007</v>
      </c>
      <c r="D44" s="131">
        <v>1.1203399999999999</v>
      </c>
      <c r="E44" s="131">
        <v>64.782740000000004</v>
      </c>
      <c r="F44" s="132"/>
      <c r="G44" s="132"/>
    </row>
    <row r="45" spans="1:7" ht="13.4" customHeight="1" x14ac:dyDescent="0.3">
      <c r="A45" s="7" t="s">
        <v>244</v>
      </c>
      <c r="B45" s="131">
        <v>7089.26865</v>
      </c>
      <c r="C45" s="131">
        <v>280.50894</v>
      </c>
      <c r="D45" s="131">
        <v>0.41749999999999998</v>
      </c>
      <c r="E45" s="131">
        <v>68.328469999999996</v>
      </c>
      <c r="F45" s="132"/>
      <c r="G45" s="132"/>
    </row>
    <row r="46" spans="1:7" ht="13.4" customHeight="1" x14ac:dyDescent="0.3">
      <c r="A46" s="7" t="s">
        <v>245</v>
      </c>
      <c r="B46" s="131">
        <v>5239.34303</v>
      </c>
      <c r="C46" s="131">
        <v>126.70547999999999</v>
      </c>
      <c r="D46" s="131">
        <v>2.2045400000000002</v>
      </c>
      <c r="E46" s="131">
        <v>84.077759999999998</v>
      </c>
      <c r="F46" s="132"/>
      <c r="G46" s="132"/>
    </row>
    <row r="47" spans="1:7" ht="13.4" customHeight="1" x14ac:dyDescent="0.3">
      <c r="A47" s="7" t="s">
        <v>246</v>
      </c>
      <c r="B47" s="131">
        <v>8654.9809499999992</v>
      </c>
      <c r="C47" s="131">
        <v>438.33118000000007</v>
      </c>
      <c r="D47" s="131">
        <v>2.0776599999999998</v>
      </c>
      <c r="E47" s="131">
        <v>99.266779999999997</v>
      </c>
      <c r="F47" s="132"/>
      <c r="G47" s="132"/>
    </row>
    <row r="48" spans="1:7" ht="13.4" customHeight="1" x14ac:dyDescent="0.3">
      <c r="A48" s="7" t="s">
        <v>247</v>
      </c>
      <c r="B48" s="131">
        <v>7484.1119900000003</v>
      </c>
      <c r="C48" s="131">
        <v>-43.715700000000005</v>
      </c>
      <c r="D48" s="131">
        <v>2.2674699999999999</v>
      </c>
      <c r="E48" s="131">
        <v>160.84112999999996</v>
      </c>
      <c r="F48" s="132"/>
      <c r="G48" s="132"/>
    </row>
    <row r="49" spans="1:7" ht="13.4" customHeight="1" x14ac:dyDescent="0.3">
      <c r="A49" s="7" t="s">
        <v>248</v>
      </c>
      <c r="B49" s="131">
        <v>4881.4214199999997</v>
      </c>
      <c r="C49" s="131">
        <v>-81.523180000000011</v>
      </c>
      <c r="D49" s="131">
        <v>1.4513800000000001</v>
      </c>
      <c r="E49" s="131">
        <v>146.89881</v>
      </c>
      <c r="F49" s="132"/>
      <c r="G49" s="132"/>
    </row>
    <row r="50" spans="1:7" ht="13.4" customHeight="1" x14ac:dyDescent="0.3">
      <c r="A50" s="7" t="s">
        <v>249</v>
      </c>
      <c r="B50" s="133">
        <f>10846.49+102.96795000002</f>
        <v>10949.45795000002</v>
      </c>
      <c r="C50" s="133">
        <v>195.18069999999997</v>
      </c>
      <c r="D50" s="133">
        <v>8.2010300000000012</v>
      </c>
      <c r="E50" s="133">
        <v>155.93209999999996</v>
      </c>
      <c r="F50" s="134"/>
      <c r="G50" s="134"/>
    </row>
    <row r="51" spans="1:7" ht="13.4" customHeight="1" x14ac:dyDescent="0.3">
      <c r="A51" s="7" t="s">
        <v>250</v>
      </c>
      <c r="B51" s="129">
        <v>3170.6957499999999</v>
      </c>
      <c r="C51" s="129">
        <v>31088.628860000001</v>
      </c>
      <c r="D51" s="129">
        <v>-10.23385</v>
      </c>
      <c r="E51" s="129">
        <v>20.616670000000003</v>
      </c>
      <c r="F51" s="130">
        <f t="shared" ref="F51" si="6">SUM(B51:E62)</f>
        <v>134624.70739000003</v>
      </c>
      <c r="G51" s="130">
        <f t="shared" ref="G51" si="7">SUM(B51:B62,D51:E62,C58:C69)</f>
        <v>132686.78098000001</v>
      </c>
    </row>
    <row r="52" spans="1:7" ht="13.4" customHeight="1" x14ac:dyDescent="0.3">
      <c r="A52" s="7" t="s">
        <v>251</v>
      </c>
      <c r="B52" s="131">
        <v>4135.5173100000002</v>
      </c>
      <c r="C52" s="131">
        <v>16247.663900000003</v>
      </c>
      <c r="D52" s="131">
        <v>2.4278799999999996</v>
      </c>
      <c r="E52" s="131">
        <v>9.1386600000000016</v>
      </c>
      <c r="F52" s="132"/>
      <c r="G52" s="132"/>
    </row>
    <row r="53" spans="1:7" ht="13.4" customHeight="1" x14ac:dyDescent="0.3">
      <c r="A53" s="7" t="s">
        <v>252</v>
      </c>
      <c r="B53" s="131">
        <v>6473.0534200000002</v>
      </c>
      <c r="C53" s="131">
        <v>173.61371999999997</v>
      </c>
      <c r="D53" s="131">
        <v>1.1958500000000001</v>
      </c>
      <c r="E53" s="131">
        <v>7.5993500000000003</v>
      </c>
      <c r="F53" s="132"/>
      <c r="G53" s="132"/>
    </row>
    <row r="54" spans="1:7" ht="13.4" customHeight="1" x14ac:dyDescent="0.3">
      <c r="A54" s="7" t="s">
        <v>253</v>
      </c>
      <c r="B54" s="131">
        <v>9195.9576899999993</v>
      </c>
      <c r="C54" s="131">
        <v>-165.75053999999963</v>
      </c>
      <c r="D54" s="131">
        <v>-2.3274400000000006</v>
      </c>
      <c r="E54" s="131">
        <v>34.006260000000005</v>
      </c>
      <c r="F54" s="132"/>
      <c r="G54" s="132"/>
    </row>
    <row r="55" spans="1:7" ht="13.4" customHeight="1" x14ac:dyDescent="0.3">
      <c r="A55" s="7" t="s">
        <v>254</v>
      </c>
      <c r="B55" s="131">
        <v>9276.6106600000003</v>
      </c>
      <c r="C55" s="131">
        <v>-2550.5007099999998</v>
      </c>
      <c r="D55" s="131">
        <v>-2.55722</v>
      </c>
      <c r="E55" s="131">
        <v>101.18570000000001</v>
      </c>
      <c r="F55" s="132"/>
      <c r="G55" s="132"/>
    </row>
    <row r="56" spans="1:7" ht="13.4" customHeight="1" x14ac:dyDescent="0.3">
      <c r="A56" s="7" t="s">
        <v>255</v>
      </c>
      <c r="B56" s="131">
        <v>10069.232029999999</v>
      </c>
      <c r="C56" s="131">
        <v>-963.83812999999986</v>
      </c>
      <c r="D56" s="131">
        <v>12.194640000000001</v>
      </c>
      <c r="E56" s="131">
        <v>54.377410000000005</v>
      </c>
      <c r="F56" s="132"/>
      <c r="G56" s="132"/>
    </row>
    <row r="57" spans="1:7" ht="13.4" customHeight="1" x14ac:dyDescent="0.3">
      <c r="A57" s="7" t="s">
        <v>256</v>
      </c>
      <c r="B57" s="131">
        <v>9102.5174399999996</v>
      </c>
      <c r="C57" s="131">
        <v>-821.73352</v>
      </c>
      <c r="D57" s="131">
        <v>0.42074999999999996</v>
      </c>
      <c r="E57" s="131">
        <v>43.366410000000002</v>
      </c>
      <c r="F57" s="132"/>
      <c r="G57" s="132"/>
    </row>
    <row r="58" spans="1:7" ht="13.4" customHeight="1" x14ac:dyDescent="0.3">
      <c r="A58" s="7" t="s">
        <v>257</v>
      </c>
      <c r="B58" s="131">
        <v>5940.5826200000001</v>
      </c>
      <c r="C58" s="131">
        <v>-281.68065000000001</v>
      </c>
      <c r="D58" s="131">
        <v>-0.44045999999999996</v>
      </c>
      <c r="E58" s="131">
        <v>42.82667</v>
      </c>
      <c r="F58" s="132"/>
      <c r="G58" s="132"/>
    </row>
    <row r="59" spans="1:7" ht="13.4" customHeight="1" x14ac:dyDescent="0.3">
      <c r="A59" s="7" t="s">
        <v>258</v>
      </c>
      <c r="B59" s="131">
        <v>8255.1091500000002</v>
      </c>
      <c r="C59" s="131">
        <v>180.39247</v>
      </c>
      <c r="D59" s="131">
        <v>4.8950500000000003</v>
      </c>
      <c r="E59" s="131">
        <v>32.586150000000004</v>
      </c>
      <c r="F59" s="132"/>
      <c r="G59" s="132"/>
    </row>
    <row r="60" spans="1:7" ht="13.4" customHeight="1" x14ac:dyDescent="0.3">
      <c r="A60" s="7" t="s">
        <v>259</v>
      </c>
      <c r="B60" s="131">
        <v>9143.1674199999998</v>
      </c>
      <c r="C60" s="131">
        <v>-435.75197000000003</v>
      </c>
      <c r="D60" s="131">
        <v>0.15171999999999999</v>
      </c>
      <c r="E60" s="131">
        <v>71.911429999999996</v>
      </c>
      <c r="F60" s="132"/>
      <c r="G60" s="132"/>
    </row>
    <row r="61" spans="1:7" ht="13.4" customHeight="1" x14ac:dyDescent="0.3">
      <c r="A61" s="7" t="s">
        <v>260</v>
      </c>
      <c r="B61" s="131">
        <v>5239.81268</v>
      </c>
      <c r="C61" s="131">
        <v>396.21752999999995</v>
      </c>
      <c r="D61" s="131">
        <v>0.35308999999999996</v>
      </c>
      <c r="E61" s="131">
        <v>97.178570000000008</v>
      </c>
      <c r="F61" s="132"/>
      <c r="G61" s="132"/>
    </row>
    <row r="62" spans="1:7" ht="13.4" customHeight="1" x14ac:dyDescent="0.3">
      <c r="A62" s="7" t="s">
        <v>261</v>
      </c>
      <c r="B62" s="133">
        <v>10777.569659999986</v>
      </c>
      <c r="C62" s="133">
        <v>383.86980999999997</v>
      </c>
      <c r="D62" s="133">
        <v>0.26294000000000001</v>
      </c>
      <c r="E62" s="133">
        <v>72.614559999999926</v>
      </c>
      <c r="F62" s="134"/>
      <c r="G62" s="134"/>
    </row>
    <row r="63" spans="1:7" ht="13.4" customHeight="1" x14ac:dyDescent="0.3">
      <c r="A63" s="7" t="s">
        <v>262</v>
      </c>
      <c r="B63" s="129">
        <v>7631.1080000000002</v>
      </c>
      <c r="C63" s="129">
        <v>29164.602370000001</v>
      </c>
      <c r="D63" s="129">
        <v>2.40604</v>
      </c>
      <c r="E63" s="129">
        <v>77.886309999999995</v>
      </c>
      <c r="F63" s="130">
        <f t="shared" ref="F63" si="8">SUM(B63:E74)</f>
        <v>140099.90696000005</v>
      </c>
      <c r="G63" s="130">
        <f t="shared" ref="G63" si="9">SUM(B63:B74,D63:E74,C70:C81)</f>
        <v>145875.21998000002</v>
      </c>
    </row>
    <row r="64" spans="1:7" ht="13.4" customHeight="1" x14ac:dyDescent="0.3">
      <c r="A64" s="7" t="s">
        <v>263</v>
      </c>
      <c r="B64" s="131">
        <v>7538.9960099999998</v>
      </c>
      <c r="C64" s="131">
        <v>10890.910100000001</v>
      </c>
      <c r="D64" s="131">
        <v>0.48554999999999998</v>
      </c>
      <c r="E64" s="131">
        <v>81.875739999999993</v>
      </c>
      <c r="F64" s="132"/>
      <c r="G64" s="132"/>
    </row>
    <row r="65" spans="1:7" ht="13.4" customHeight="1" x14ac:dyDescent="0.3">
      <c r="A65" s="7" t="s">
        <v>264</v>
      </c>
      <c r="B65" s="131">
        <v>8719.4560299999994</v>
      </c>
      <c r="C65" s="131">
        <v>219.09548000000007</v>
      </c>
      <c r="D65" s="131">
        <v>-0.15925999999999998</v>
      </c>
      <c r="E65" s="131">
        <v>102.51380999999999</v>
      </c>
      <c r="F65" s="132"/>
      <c r="G65" s="132"/>
    </row>
    <row r="66" spans="1:7" ht="13.4" customHeight="1" x14ac:dyDescent="0.3">
      <c r="A66" s="7" t="s">
        <v>265</v>
      </c>
      <c r="B66" s="131">
        <v>9927.0034199999991</v>
      </c>
      <c r="C66" s="131">
        <v>204.02942000000002</v>
      </c>
      <c r="D66" s="131">
        <v>0.18004000000000001</v>
      </c>
      <c r="E66" s="131">
        <v>73.808660000000003</v>
      </c>
      <c r="F66" s="132"/>
      <c r="G66" s="132"/>
    </row>
    <row r="67" spans="1:7" ht="13.4" customHeight="1" x14ac:dyDescent="0.3">
      <c r="A67" s="7" t="s">
        <v>266</v>
      </c>
      <c r="B67" s="131">
        <v>6425.0637300000008</v>
      </c>
      <c r="C67" s="131">
        <v>-15.281109999999988</v>
      </c>
      <c r="D67" s="131">
        <v>5.0658700000000003</v>
      </c>
      <c r="E67" s="131">
        <v>52.657110000000003</v>
      </c>
      <c r="F67" s="132"/>
      <c r="G67" s="132"/>
    </row>
    <row r="68" spans="1:7" ht="13.4" customHeight="1" x14ac:dyDescent="0.3">
      <c r="A68" s="7" t="s">
        <v>267</v>
      </c>
      <c r="B68" s="131">
        <v>8341.5298899999998</v>
      </c>
      <c r="C68" s="131">
        <v>408.09358000000003</v>
      </c>
      <c r="D68" s="131">
        <v>0.16544999999999999</v>
      </c>
      <c r="E68" s="131">
        <v>104.21424</v>
      </c>
      <c r="F68" s="132"/>
      <c r="G68" s="132"/>
    </row>
    <row r="69" spans="1:7" ht="13.4" customHeight="1" x14ac:dyDescent="0.3">
      <c r="A69" s="7" t="s">
        <v>268</v>
      </c>
      <c r="B69" s="131">
        <v>9067.9247799999994</v>
      </c>
      <c r="C69" s="131">
        <v>198.70733000000001</v>
      </c>
      <c r="D69" s="131">
        <v>0.32861000000000001</v>
      </c>
      <c r="E69" s="131">
        <v>58.529649999999997</v>
      </c>
      <c r="F69" s="132"/>
      <c r="G69" s="132"/>
    </row>
    <row r="70" spans="1:7" ht="13.4" customHeight="1" x14ac:dyDescent="0.3">
      <c r="A70" s="7" t="s">
        <v>269</v>
      </c>
      <c r="B70" s="131">
        <v>5281.4476699999996</v>
      </c>
      <c r="C70" s="131">
        <v>-50.786270000000002</v>
      </c>
      <c r="D70" s="131">
        <v>0</v>
      </c>
      <c r="E70" s="131">
        <v>86.733869999999996</v>
      </c>
      <c r="F70" s="132"/>
      <c r="G70" s="132"/>
    </row>
    <row r="71" spans="1:7" ht="13.4" customHeight="1" x14ac:dyDescent="0.3">
      <c r="A71" s="7" t="s">
        <v>270</v>
      </c>
      <c r="B71" s="131">
        <v>9086.4672100000007</v>
      </c>
      <c r="C71" s="131">
        <v>451.42215999999996</v>
      </c>
      <c r="D71" s="131">
        <v>0.52637999999999996</v>
      </c>
      <c r="E71" s="131">
        <v>110.58625000000001</v>
      </c>
      <c r="F71" s="132"/>
      <c r="G71" s="132"/>
    </row>
    <row r="72" spans="1:7" ht="13.4" customHeight="1" x14ac:dyDescent="0.3">
      <c r="A72" s="7" t="s">
        <v>271</v>
      </c>
      <c r="B72" s="131">
        <v>9114.4206099999992</v>
      </c>
      <c r="C72" s="131">
        <v>-39.846360000000011</v>
      </c>
      <c r="D72" s="131">
        <v>-3.0000000000000001E-3</v>
      </c>
      <c r="E72" s="131">
        <v>179.70129999999997</v>
      </c>
      <c r="F72" s="132"/>
      <c r="G72" s="132"/>
    </row>
    <row r="73" spans="1:7" ht="13.4" customHeight="1" x14ac:dyDescent="0.3">
      <c r="A73" s="7" t="s">
        <v>272</v>
      </c>
      <c r="B73" s="131">
        <v>4898.9614900000006</v>
      </c>
      <c r="C73" s="131">
        <v>-69.179230000000004</v>
      </c>
      <c r="D73" s="131">
        <v>0</v>
      </c>
      <c r="E73" s="131">
        <v>176.98451</v>
      </c>
      <c r="F73" s="132"/>
      <c r="G73" s="132"/>
    </row>
    <row r="74" spans="1:7" ht="13.4" customHeight="1" x14ac:dyDescent="0.3">
      <c r="A74" s="7" t="s">
        <v>273</v>
      </c>
      <c r="B74" s="133">
        <v>10406.708739999989</v>
      </c>
      <c r="C74" s="133">
        <v>1015.7668200000047</v>
      </c>
      <c r="D74" s="133">
        <v>3.16974</v>
      </c>
      <c r="E74" s="133">
        <v>165.62822</v>
      </c>
      <c r="F74" s="134"/>
      <c r="G74" s="134"/>
    </row>
    <row r="75" spans="1:7" ht="13.4" customHeight="1" x14ac:dyDescent="0.3">
      <c r="A75" s="7" t="s">
        <v>274</v>
      </c>
      <c r="B75" s="129">
        <v>7226.8488200000002</v>
      </c>
      <c r="C75" s="129">
        <v>33244.132989999998</v>
      </c>
      <c r="D75" s="129">
        <v>4.6028099999999998</v>
      </c>
      <c r="E75" s="129">
        <v>121.50048999999999</v>
      </c>
      <c r="F75" s="130">
        <f t="shared" ref="F75" si="10">SUM(B75:E86)</f>
        <v>151172.22810999997</v>
      </c>
      <c r="G75" s="130">
        <f t="shared" ref="G75" si="11">SUM(B75:B86,D75:E86,C82:C93)</f>
        <v>150823.55088000002</v>
      </c>
    </row>
    <row r="76" spans="1:7" ht="13.4" customHeight="1" x14ac:dyDescent="0.3">
      <c r="A76" s="7" t="s">
        <v>275</v>
      </c>
      <c r="B76" s="131">
        <v>6599.8252499999999</v>
      </c>
      <c r="C76" s="131">
        <v>11721.182339999999</v>
      </c>
      <c r="D76" s="131">
        <v>-0.62876999999999994</v>
      </c>
      <c r="E76" s="131">
        <v>137.25364999999999</v>
      </c>
      <c r="F76" s="132"/>
      <c r="G76" s="132"/>
    </row>
    <row r="77" spans="1:7" ht="13.4" customHeight="1" x14ac:dyDescent="0.3">
      <c r="A77" s="7" t="s">
        <v>276</v>
      </c>
      <c r="B77" s="131">
        <v>10356.474249999999</v>
      </c>
      <c r="C77" s="131">
        <v>1350.4403600000001</v>
      </c>
      <c r="D77" s="131">
        <v>0.50871</v>
      </c>
      <c r="E77" s="131">
        <v>180.84477999999999</v>
      </c>
      <c r="F77" s="132"/>
      <c r="G77" s="132"/>
    </row>
    <row r="78" spans="1:7" ht="13.4" customHeight="1" x14ac:dyDescent="0.3">
      <c r="A78" s="7" t="s">
        <v>277</v>
      </c>
      <c r="B78" s="131">
        <v>9378.0667200000007</v>
      </c>
      <c r="C78" s="131">
        <v>-4.6538300000000179</v>
      </c>
      <c r="D78" s="131">
        <v>15.463950000000001</v>
      </c>
      <c r="E78" s="131">
        <v>127.58796000000001</v>
      </c>
      <c r="F78" s="132"/>
      <c r="G78" s="132"/>
    </row>
    <row r="79" spans="1:7" ht="13.4" customHeight="1" x14ac:dyDescent="0.3">
      <c r="A79" s="7" t="s">
        <v>278</v>
      </c>
      <c r="B79" s="131">
        <v>6346.1094400000002</v>
      </c>
      <c r="C79" s="131">
        <v>152.74368000000001</v>
      </c>
      <c r="D79" s="131">
        <v>2.84009</v>
      </c>
      <c r="E79" s="131">
        <v>111.19669999999999</v>
      </c>
      <c r="F79" s="132"/>
      <c r="G79" s="132"/>
    </row>
    <row r="80" spans="1:7" ht="13.4" customHeight="1" x14ac:dyDescent="0.3">
      <c r="A80" s="7" t="s">
        <v>279</v>
      </c>
      <c r="B80" s="131">
        <v>10026.35303</v>
      </c>
      <c r="C80" s="131">
        <v>341.66453000000001</v>
      </c>
      <c r="D80" s="131">
        <v>0.41605999999999999</v>
      </c>
      <c r="E80" s="131">
        <v>120.48944</v>
      </c>
      <c r="F80" s="132"/>
      <c r="G80" s="132"/>
    </row>
    <row r="81" spans="1:9" ht="13.4" customHeight="1" x14ac:dyDescent="0.3">
      <c r="A81" s="7" t="s">
        <v>280</v>
      </c>
      <c r="B81" s="131">
        <v>9314.7790000000005</v>
      </c>
      <c r="C81" s="131">
        <v>39.960120000000018</v>
      </c>
      <c r="D81" s="131">
        <v>0</v>
      </c>
      <c r="E81" s="131">
        <v>157.08973</v>
      </c>
      <c r="F81" s="132"/>
      <c r="G81" s="132"/>
    </row>
    <row r="82" spans="1:9" ht="13.4" customHeight="1" x14ac:dyDescent="0.3">
      <c r="A82" s="7" t="s">
        <v>281</v>
      </c>
      <c r="B82" s="131">
        <v>5301.8102800000006</v>
      </c>
      <c r="C82" s="131">
        <v>-27.741689999999998</v>
      </c>
      <c r="D82" s="131">
        <v>0</v>
      </c>
      <c r="E82" s="131">
        <v>126.66407</v>
      </c>
      <c r="F82" s="132"/>
      <c r="G82" s="132"/>
    </row>
    <row r="83" spans="1:9" ht="13.4" customHeight="1" x14ac:dyDescent="0.3">
      <c r="A83" s="7" t="s">
        <v>282</v>
      </c>
      <c r="B83" s="131">
        <v>10145.11382</v>
      </c>
      <c r="C83" s="131">
        <v>274.50468000000006</v>
      </c>
      <c r="D83" s="131">
        <v>1.10738</v>
      </c>
      <c r="E83" s="131">
        <v>188.84126000000001</v>
      </c>
      <c r="F83" s="132"/>
      <c r="G83" s="132"/>
    </row>
    <row r="84" spans="1:9" ht="13.4" customHeight="1" x14ac:dyDescent="0.3">
      <c r="A84" s="7" t="s">
        <v>283</v>
      </c>
      <c r="B84" s="131">
        <v>9474.1667500000003</v>
      </c>
      <c r="C84" s="131">
        <v>-36.105420000000024</v>
      </c>
      <c r="D84" s="131">
        <v>0.18228</v>
      </c>
      <c r="E84" s="131">
        <v>259.43455999999998</v>
      </c>
      <c r="F84" s="132"/>
      <c r="G84" s="132"/>
    </row>
    <row r="85" spans="1:9" ht="13.4" customHeight="1" x14ac:dyDescent="0.3">
      <c r="A85" s="7" t="s">
        <v>284</v>
      </c>
      <c r="B85" s="131">
        <v>5262.2065300000004</v>
      </c>
      <c r="C85" s="131">
        <v>-247.04313999999999</v>
      </c>
      <c r="D85" s="131">
        <v>0.03</v>
      </c>
      <c r="E85" s="131">
        <v>282.78224</v>
      </c>
      <c r="F85" s="132"/>
      <c r="G85" s="132"/>
    </row>
    <row r="86" spans="1:9" ht="13.4" customHeight="1" x14ac:dyDescent="0.3">
      <c r="A86" s="7" t="s">
        <v>285</v>
      </c>
      <c r="B86" s="133">
        <v>12348.17892</v>
      </c>
      <c r="C86" s="133">
        <v>452.15981999997251</v>
      </c>
      <c r="D86" s="133">
        <v>0</v>
      </c>
      <c r="E86" s="133">
        <v>292.84346999999997</v>
      </c>
      <c r="F86" s="134"/>
      <c r="G86" s="134"/>
    </row>
    <row r="87" spans="1:9" ht="13.4" customHeight="1" x14ac:dyDescent="0.3">
      <c r="A87" s="7" t="s">
        <v>286</v>
      </c>
      <c r="B87" s="129">
        <v>5528.7485999999999</v>
      </c>
      <c r="C87" s="129">
        <v>23657.743629999997</v>
      </c>
      <c r="D87" s="129">
        <v>1.8026799999999998</v>
      </c>
      <c r="E87" s="129">
        <v>110.36275000000001</v>
      </c>
      <c r="F87" s="130">
        <f t="shared" ref="F87" si="12">SUM(B87:E98)</f>
        <v>142014.23836000008</v>
      </c>
      <c r="G87" s="130">
        <f>SUM(B87:B98,D87:D98,C94:C105)</f>
        <v>141910.61579000001</v>
      </c>
    </row>
    <row r="88" spans="1:9" ht="13.4" customHeight="1" x14ac:dyDescent="0.3">
      <c r="A88" s="7" t="s">
        <v>287</v>
      </c>
      <c r="B88" s="131">
        <v>7790.6715800000002</v>
      </c>
      <c r="C88" s="131">
        <v>18588.801129999996</v>
      </c>
      <c r="D88" s="131">
        <v>2.2690099999999997</v>
      </c>
      <c r="E88" s="131">
        <v>116.95089999999999</v>
      </c>
      <c r="F88" s="132"/>
      <c r="G88" s="132"/>
    </row>
    <row r="89" spans="1:9" ht="13.4" customHeight="1" x14ac:dyDescent="0.3">
      <c r="A89" s="7" t="s">
        <v>288</v>
      </c>
      <c r="B89" s="131">
        <v>9672.615240000001</v>
      </c>
      <c r="C89" s="131">
        <v>1299.45039</v>
      </c>
      <c r="D89" s="131">
        <v>0</v>
      </c>
      <c r="E89" s="131">
        <v>21.957660000000001</v>
      </c>
      <c r="F89" s="132"/>
      <c r="G89" s="132"/>
    </row>
    <row r="90" spans="1:9" ht="13.4" customHeight="1" x14ac:dyDescent="0.3">
      <c r="A90" s="7" t="s">
        <v>289</v>
      </c>
      <c r="B90" s="131">
        <v>7485.1330100000005</v>
      </c>
      <c r="C90" s="131">
        <v>879.86128000000019</v>
      </c>
      <c r="D90" s="131">
        <v>0</v>
      </c>
      <c r="E90" s="131">
        <v>27.769750000000002</v>
      </c>
      <c r="F90" s="132"/>
      <c r="G90" s="132"/>
    </row>
    <row r="91" spans="1:9" ht="13.4" customHeight="1" x14ac:dyDescent="0.3">
      <c r="A91" s="7" t="s">
        <v>290</v>
      </c>
      <c r="B91" s="131">
        <v>4770.8068599999997</v>
      </c>
      <c r="C91" s="131">
        <v>840.90322000000003</v>
      </c>
      <c r="D91" s="131">
        <v>0</v>
      </c>
      <c r="E91" s="131">
        <v>46.011149999999994</v>
      </c>
      <c r="F91" s="132"/>
      <c r="G91" s="132"/>
    </row>
    <row r="92" spans="1:9" ht="13.4" customHeight="1" x14ac:dyDescent="0.3">
      <c r="A92" s="7" t="s">
        <v>291</v>
      </c>
      <c r="B92" s="131">
        <v>9423.816420000001</v>
      </c>
      <c r="C92" s="131">
        <v>651.03299000000004</v>
      </c>
      <c r="D92" s="131">
        <v>0</v>
      </c>
      <c r="E92" s="131">
        <v>53.029880000000006</v>
      </c>
      <c r="F92" s="132"/>
      <c r="G92" s="132"/>
    </row>
    <row r="93" spans="1:9" ht="13.4" customHeight="1" x14ac:dyDescent="0.3">
      <c r="A93" s="7" t="s">
        <v>292</v>
      </c>
      <c r="B93" s="131">
        <v>7851.0779200000006</v>
      </c>
      <c r="C93" s="131">
        <v>579.0003200000001</v>
      </c>
      <c r="D93" s="131">
        <v>0</v>
      </c>
      <c r="E93" s="131">
        <v>39.078400000000002</v>
      </c>
      <c r="F93" s="132"/>
      <c r="G93" s="132"/>
    </row>
    <row r="94" spans="1:9" ht="13.4" customHeight="1" x14ac:dyDescent="0.3">
      <c r="A94" s="7" t="s">
        <v>293</v>
      </c>
      <c r="B94" s="131">
        <v>4837.5243</v>
      </c>
      <c r="C94" s="131">
        <v>678.79164000000003</v>
      </c>
      <c r="D94" s="131">
        <v>2.28342</v>
      </c>
      <c r="E94" s="131">
        <v>58.183189999999996</v>
      </c>
      <c r="F94" s="132"/>
      <c r="G94" s="132"/>
      <c r="I94" s="8"/>
    </row>
    <row r="95" spans="1:9" ht="13.4" customHeight="1" x14ac:dyDescent="0.3">
      <c r="A95" s="7" t="s">
        <v>294</v>
      </c>
      <c r="B95" s="131">
        <v>9495.3494499999997</v>
      </c>
      <c r="C95" s="131">
        <v>484.01351</v>
      </c>
      <c r="D95" s="131">
        <v>4.7488199999999994</v>
      </c>
      <c r="E95" s="131">
        <v>51.198089999999993</v>
      </c>
      <c r="F95" s="132"/>
      <c r="G95" s="132"/>
      <c r="I95" s="8"/>
    </row>
    <row r="96" spans="1:9" ht="13.4" customHeight="1" x14ac:dyDescent="0.3">
      <c r="A96" s="7" t="s">
        <v>295</v>
      </c>
      <c r="B96" s="131">
        <v>7527.0298700000003</v>
      </c>
      <c r="C96" s="131">
        <v>437.54041999999998</v>
      </c>
      <c r="D96" s="131">
        <v>0.10995999999999999</v>
      </c>
      <c r="E96" s="131">
        <v>72.801330000000007</v>
      </c>
      <c r="F96" s="132"/>
      <c r="G96" s="132"/>
      <c r="I96" s="8"/>
    </row>
    <row r="97" spans="1:9" ht="13.4" customHeight="1" x14ac:dyDescent="0.3">
      <c r="A97" s="7" t="s">
        <v>296</v>
      </c>
      <c r="B97" s="131">
        <v>5196.4272099999998</v>
      </c>
      <c r="C97" s="131">
        <v>654.11734000000001</v>
      </c>
      <c r="D97" s="131">
        <v>0</v>
      </c>
      <c r="E97" s="131">
        <v>74.797809999999998</v>
      </c>
      <c r="F97" s="132"/>
      <c r="G97" s="132"/>
      <c r="I97" s="8"/>
    </row>
    <row r="98" spans="1:9" ht="13.4" customHeight="1" x14ac:dyDescent="0.3">
      <c r="A98" s="7" t="s">
        <v>297</v>
      </c>
      <c r="B98" s="133">
        <v>12340.12645000002</v>
      </c>
      <c r="C98" s="133">
        <v>412.32292000000001</v>
      </c>
      <c r="D98" s="133">
        <v>0</v>
      </c>
      <c r="E98" s="133">
        <v>247.97786000000002</v>
      </c>
      <c r="F98" s="134"/>
      <c r="G98" s="134"/>
      <c r="I98" s="8"/>
    </row>
    <row r="99" spans="1:9" ht="13.4" customHeight="1" x14ac:dyDescent="0.3">
      <c r="A99" s="7" t="s">
        <v>298</v>
      </c>
      <c r="B99" s="129">
        <v>4603.0989099999997</v>
      </c>
      <c r="C99" s="129">
        <v>22530.520049999999</v>
      </c>
      <c r="D99" s="129">
        <v>0.63114000000000003</v>
      </c>
      <c r="E99" s="129">
        <v>30.405279999999998</v>
      </c>
      <c r="F99" s="135">
        <f>SUM(B99:E110)</f>
        <v>140666.39850000001</v>
      </c>
      <c r="G99" s="130">
        <f>SUM(B99:B110,D99:D110,C106:C117)</f>
        <v>145324.88224000001</v>
      </c>
    </row>
    <row r="100" spans="1:9" ht="13.4" customHeight="1" x14ac:dyDescent="0.3">
      <c r="A100" s="7" t="s">
        <v>299</v>
      </c>
      <c r="B100" s="131">
        <v>7288.6033100000004</v>
      </c>
      <c r="C100" s="131">
        <v>22445.930170000003</v>
      </c>
      <c r="D100" s="131">
        <v>1.8510000000000002E-2</v>
      </c>
      <c r="E100" s="131">
        <v>43.550880000000006</v>
      </c>
      <c r="F100" s="136"/>
      <c r="G100" s="132"/>
    </row>
    <row r="101" spans="1:9" ht="13.4" customHeight="1" x14ac:dyDescent="0.3">
      <c r="A101" s="7" t="s">
        <v>300</v>
      </c>
      <c r="B101" s="131">
        <v>9848.6489199999996</v>
      </c>
      <c r="C101" s="131">
        <v>-1049.4137000000001</v>
      </c>
      <c r="D101" s="131">
        <v>0.62002999999999997</v>
      </c>
      <c r="E101" s="131">
        <v>60.827320000000007</v>
      </c>
      <c r="F101" s="136"/>
      <c r="G101" s="132"/>
    </row>
    <row r="102" spans="1:9" ht="13.4" customHeight="1" x14ac:dyDescent="0.3">
      <c r="A102" s="7" t="s">
        <v>301</v>
      </c>
      <c r="B102" s="131">
        <v>6754.5238500000005</v>
      </c>
      <c r="C102" s="131">
        <v>1043.6895300000001</v>
      </c>
      <c r="D102" s="131">
        <v>1.5819000000000001</v>
      </c>
      <c r="E102" s="131">
        <v>45.927140000000009</v>
      </c>
      <c r="F102" s="136"/>
      <c r="G102" s="132"/>
    </row>
    <row r="103" spans="1:9" ht="13.4" customHeight="1" x14ac:dyDescent="0.3">
      <c r="A103" s="7" t="s">
        <v>302</v>
      </c>
      <c r="B103" s="131">
        <v>6036.8214500000004</v>
      </c>
      <c r="C103" s="131">
        <v>1004.50046</v>
      </c>
      <c r="D103" s="131">
        <v>1.54</v>
      </c>
      <c r="E103" s="131">
        <v>59.395740000000004</v>
      </c>
      <c r="F103" s="136"/>
      <c r="G103" s="132"/>
    </row>
    <row r="104" spans="1:9" ht="13.4" customHeight="1" x14ac:dyDescent="0.3">
      <c r="A104" s="7" t="s">
        <v>303</v>
      </c>
      <c r="B104" s="131">
        <v>8815.824889999998</v>
      </c>
      <c r="C104" s="131">
        <v>889.35322000000008</v>
      </c>
      <c r="D104" s="131">
        <v>4.6570499999999999</v>
      </c>
      <c r="E104" s="131">
        <v>42.494620000000005</v>
      </c>
      <c r="F104" s="136"/>
      <c r="G104" s="132"/>
    </row>
    <row r="105" spans="1:9" ht="13.4" customHeight="1" x14ac:dyDescent="0.3">
      <c r="A105" s="7" t="s">
        <v>304</v>
      </c>
      <c r="B105" s="131">
        <v>8276.9402800000007</v>
      </c>
      <c r="C105" s="131">
        <v>448.70943</v>
      </c>
      <c r="D105" s="131">
        <v>0.59396000000000004</v>
      </c>
      <c r="E105" s="131">
        <v>26.76389</v>
      </c>
      <c r="F105" s="136"/>
      <c r="G105" s="132"/>
    </row>
    <row r="106" spans="1:9" ht="13.4" customHeight="1" x14ac:dyDescent="0.3">
      <c r="A106" s="7" t="s">
        <v>305</v>
      </c>
      <c r="B106" s="8">
        <v>5874.9824499999995</v>
      </c>
      <c r="C106" s="8">
        <v>417.61804999999998</v>
      </c>
      <c r="D106" s="8">
        <v>0.95866999999999991</v>
      </c>
      <c r="E106" s="8">
        <v>30.302810000000001</v>
      </c>
      <c r="F106" s="136"/>
      <c r="G106" s="132"/>
    </row>
    <row r="107" spans="1:9" ht="13.4" customHeight="1" x14ac:dyDescent="0.3">
      <c r="A107" s="7" t="s">
        <v>306</v>
      </c>
      <c r="B107" s="8">
        <v>9618.5896599999996</v>
      </c>
      <c r="C107" s="8">
        <v>330.14648999999991</v>
      </c>
      <c r="D107" s="8">
        <v>1.90347</v>
      </c>
      <c r="E107" s="8">
        <v>31.29448</v>
      </c>
      <c r="F107" s="136"/>
      <c r="G107" s="132"/>
    </row>
    <row r="108" spans="1:9" ht="13.4" customHeight="1" x14ac:dyDescent="0.3">
      <c r="A108" s="7" t="s">
        <v>307</v>
      </c>
      <c r="B108" s="8">
        <v>8087.1916300000012</v>
      </c>
      <c r="C108" s="8">
        <v>217.68984000000003</v>
      </c>
      <c r="D108" s="8">
        <v>1.55687</v>
      </c>
      <c r="E108" s="8">
        <v>29.907260000000001</v>
      </c>
      <c r="F108" s="136"/>
      <c r="G108" s="132"/>
    </row>
    <row r="109" spans="1:9" ht="13.4" customHeight="1" x14ac:dyDescent="0.3">
      <c r="A109" s="7" t="s">
        <v>308</v>
      </c>
      <c r="B109" s="8">
        <v>5178.8239000000003</v>
      </c>
      <c r="C109" s="8">
        <v>142.30716000000001</v>
      </c>
      <c r="D109" s="8">
        <v>0.49584000000000006</v>
      </c>
      <c r="E109" s="8">
        <v>49.938900000000004</v>
      </c>
      <c r="F109" s="136"/>
      <c r="G109" s="132"/>
    </row>
    <row r="110" spans="1:9" ht="13.4" customHeight="1" x14ac:dyDescent="0.3">
      <c r="A110" s="7" t="s">
        <v>309</v>
      </c>
      <c r="B110" s="50">
        <v>10753.627359999999</v>
      </c>
      <c r="C110" s="50">
        <v>593.88908999999626</v>
      </c>
      <c r="D110" s="50">
        <v>10.579610000000001</v>
      </c>
      <c r="E110" s="50">
        <v>37.836729999999967</v>
      </c>
      <c r="F110" s="137"/>
      <c r="G110" s="134"/>
    </row>
    <row r="111" spans="1:9" ht="13.4" customHeight="1" x14ac:dyDescent="0.3">
      <c r="A111" s="7" t="s">
        <v>310</v>
      </c>
      <c r="B111" s="138">
        <v>7125.80735</v>
      </c>
      <c r="C111" s="138">
        <v>28810.207919999997</v>
      </c>
      <c r="D111" s="138">
        <v>1.7059900000000001</v>
      </c>
      <c r="E111" s="138">
        <v>23.963320000000003</v>
      </c>
      <c r="F111" s="135">
        <f>SUM(B111:E122)</f>
        <v>150352.75672999999</v>
      </c>
      <c r="G111" s="130">
        <f>SUM(B111:B122,D111:D122,C118:C129)</f>
        <v>149893.09109999996</v>
      </c>
    </row>
    <row r="112" spans="1:9" ht="13.4" customHeight="1" x14ac:dyDescent="0.3">
      <c r="A112" s="7" t="s">
        <v>311</v>
      </c>
      <c r="B112" s="8">
        <v>5747.0963100000008</v>
      </c>
      <c r="C112" s="8">
        <v>18875.84146</v>
      </c>
      <c r="D112" s="8">
        <v>2.2866999999999997</v>
      </c>
      <c r="E112" s="8">
        <v>44.103189999999998</v>
      </c>
      <c r="F112" s="136"/>
      <c r="G112" s="132"/>
    </row>
    <row r="113" spans="1:7" ht="13.4" customHeight="1" x14ac:dyDescent="0.3">
      <c r="A113" s="7" t="s">
        <v>312</v>
      </c>
      <c r="B113" s="8">
        <v>10740.34309</v>
      </c>
      <c r="C113" s="8">
        <v>1558.1503399999999</v>
      </c>
      <c r="D113" s="8">
        <v>24.224799999999998</v>
      </c>
      <c r="E113" s="8">
        <v>49.274279999999997</v>
      </c>
      <c r="F113" s="136"/>
      <c r="G113" s="132"/>
    </row>
    <row r="114" spans="1:7" ht="13.4" customHeight="1" x14ac:dyDescent="0.3">
      <c r="A114" s="7" t="s">
        <v>313</v>
      </c>
      <c r="B114" s="8">
        <v>7140.4579599999997</v>
      </c>
      <c r="C114" s="8">
        <v>1229.7127400000002</v>
      </c>
      <c r="D114" s="8">
        <v>10.453439999999999</v>
      </c>
      <c r="E114" s="8">
        <v>26.979920000000003</v>
      </c>
      <c r="F114" s="136"/>
      <c r="G114" s="132"/>
    </row>
    <row r="115" spans="1:7" ht="13.4" customHeight="1" x14ac:dyDescent="0.3">
      <c r="A115" s="7" t="s">
        <v>314</v>
      </c>
      <c r="B115" s="8">
        <v>6008.2309599999999</v>
      </c>
      <c r="C115" s="8">
        <v>947.05083999999999</v>
      </c>
      <c r="D115" s="8">
        <v>8.525409999999999</v>
      </c>
      <c r="E115" s="8">
        <v>29.330449999999999</v>
      </c>
      <c r="F115" s="136"/>
      <c r="G115" s="132"/>
    </row>
    <row r="116" spans="1:7" ht="13.4" customHeight="1" x14ac:dyDescent="0.3">
      <c r="A116" s="7" t="s">
        <v>315</v>
      </c>
      <c r="B116" s="8">
        <v>10333.681759999999</v>
      </c>
      <c r="C116" s="8">
        <v>648.56405999999993</v>
      </c>
      <c r="D116" s="8">
        <v>12.873920000000002</v>
      </c>
      <c r="E116" s="8">
        <v>29.318110000000001</v>
      </c>
      <c r="F116" s="136"/>
      <c r="G116" s="132"/>
    </row>
    <row r="117" spans="1:7" ht="13.4" customHeight="1" x14ac:dyDescent="0.3">
      <c r="A117" s="7" t="s">
        <v>316</v>
      </c>
      <c r="B117" s="8">
        <v>8266.6988799999981</v>
      </c>
      <c r="C117" s="8">
        <v>390.89059000000003</v>
      </c>
      <c r="D117" s="8">
        <v>7.9582800000000002</v>
      </c>
      <c r="E117" s="8">
        <v>16.555199999999999</v>
      </c>
      <c r="F117" s="136"/>
      <c r="G117" s="132"/>
    </row>
    <row r="118" spans="1:7" ht="13.4" customHeight="1" x14ac:dyDescent="0.3">
      <c r="A118" s="7" t="s">
        <v>317</v>
      </c>
      <c r="B118" s="8">
        <v>5940.7852200000007</v>
      </c>
      <c r="C118" s="8">
        <v>253.69122999999999</v>
      </c>
      <c r="D118" s="8">
        <v>6.6971000000000007</v>
      </c>
      <c r="E118" s="8">
        <v>40.701300000000003</v>
      </c>
      <c r="F118" s="136"/>
      <c r="G118" s="132"/>
    </row>
    <row r="119" spans="1:7" ht="13.4" customHeight="1" x14ac:dyDescent="0.3">
      <c r="A119" s="7" t="s">
        <v>318</v>
      </c>
      <c r="B119" s="8">
        <v>9136.0757199999989</v>
      </c>
      <c r="C119" s="8">
        <v>175.22024999999996</v>
      </c>
      <c r="D119" s="8">
        <v>8.62209</v>
      </c>
      <c r="E119" s="8">
        <v>41.205390000000001</v>
      </c>
      <c r="F119" s="136"/>
      <c r="G119" s="132"/>
    </row>
    <row r="120" spans="1:7" ht="13.4" customHeight="1" x14ac:dyDescent="0.3">
      <c r="A120" s="7" t="s">
        <v>319</v>
      </c>
      <c r="B120" s="8">
        <v>9203.9964499999987</v>
      </c>
      <c r="C120" s="8">
        <v>160.22734</v>
      </c>
      <c r="D120" s="8">
        <v>7.6800100000000002</v>
      </c>
      <c r="E120" s="8">
        <v>61.728519999999996</v>
      </c>
      <c r="F120" s="136"/>
      <c r="G120" s="132"/>
    </row>
    <row r="121" spans="1:7" ht="13.4" customHeight="1" x14ac:dyDescent="0.3">
      <c r="A121" s="7" t="s">
        <v>320</v>
      </c>
      <c r="B121" s="8">
        <v>5418.1436700000013</v>
      </c>
      <c r="C121" s="8">
        <v>202.72534999999999</v>
      </c>
      <c r="D121" s="8">
        <v>69.328000000000003</v>
      </c>
      <c r="E121" s="8">
        <v>64.987340000000003</v>
      </c>
      <c r="F121" s="136"/>
      <c r="G121" s="132"/>
    </row>
    <row r="122" spans="1:7" ht="13.4" customHeight="1" x14ac:dyDescent="0.3">
      <c r="A122" s="7" t="s">
        <v>321</v>
      </c>
      <c r="B122" s="50">
        <v>11327.121799999997</v>
      </c>
      <c r="C122" s="50">
        <v>71.626859999990145</v>
      </c>
      <c r="D122" s="50">
        <v>0.3077700000000041</v>
      </c>
      <c r="E122" s="50">
        <v>51.598049999999972</v>
      </c>
      <c r="F122" s="137"/>
      <c r="G122" s="134"/>
    </row>
    <row r="123" spans="1:7" ht="13.4" customHeight="1" x14ac:dyDescent="0.3">
      <c r="A123" s="7" t="s">
        <v>322</v>
      </c>
      <c r="B123" s="138">
        <v>7932.5340800000013</v>
      </c>
      <c r="C123" s="138">
        <v>31492.030190000001</v>
      </c>
      <c r="D123" s="138">
        <v>2.1063899999999998</v>
      </c>
      <c r="E123" s="138">
        <v>33.728109999999994</v>
      </c>
      <c r="F123" s="135">
        <f>SUM(B123:E134)</f>
        <v>154000.58251999997</v>
      </c>
      <c r="G123" s="130">
        <f>SUM(B123:B134,D123:D134,C130:C141)</f>
        <v>155242.25804000002</v>
      </c>
    </row>
    <row r="124" spans="1:7" ht="13.4" customHeight="1" x14ac:dyDescent="0.3">
      <c r="A124" s="7" t="s">
        <v>323</v>
      </c>
      <c r="B124" s="8">
        <v>5629.3275299999996</v>
      </c>
      <c r="C124" s="8">
        <v>16070.383230000001</v>
      </c>
      <c r="D124" s="8">
        <v>2.38612</v>
      </c>
      <c r="E124" s="8">
        <v>55.57593</v>
      </c>
      <c r="F124" s="136"/>
      <c r="G124" s="132"/>
    </row>
    <row r="125" spans="1:7" ht="13.4" customHeight="1" x14ac:dyDescent="0.3">
      <c r="A125" s="7" t="s">
        <v>324</v>
      </c>
      <c r="B125" s="8">
        <v>9563.0651300000009</v>
      </c>
      <c r="C125" s="8">
        <v>1504.86302</v>
      </c>
      <c r="D125" s="8">
        <v>6.4500000000000002E-2</v>
      </c>
      <c r="E125" s="8">
        <v>69.824159999999992</v>
      </c>
      <c r="F125" s="136"/>
      <c r="G125" s="132"/>
    </row>
    <row r="126" spans="1:7" ht="13.4" customHeight="1" x14ac:dyDescent="0.3">
      <c r="A126" s="7" t="s">
        <v>325</v>
      </c>
      <c r="B126" s="8">
        <v>8809.1890399999993</v>
      </c>
      <c r="C126" s="8">
        <v>1439.45272</v>
      </c>
      <c r="D126" s="8">
        <v>0</v>
      </c>
      <c r="E126" s="8">
        <v>49.685820000000007</v>
      </c>
      <c r="F126" s="136"/>
      <c r="G126" s="132"/>
    </row>
    <row r="127" spans="1:7" ht="13.4" customHeight="1" x14ac:dyDescent="0.3">
      <c r="A127" s="7" t="s">
        <v>326</v>
      </c>
      <c r="B127" s="8">
        <v>6153.0963700000002</v>
      </c>
      <c r="C127" s="8">
        <v>959.62894999999992</v>
      </c>
      <c r="D127" s="8">
        <v>1.108E-2</v>
      </c>
      <c r="E127" s="8">
        <v>55.9679</v>
      </c>
      <c r="F127" s="136"/>
      <c r="G127" s="132"/>
    </row>
    <row r="128" spans="1:7" ht="13.4" customHeight="1" x14ac:dyDescent="0.3">
      <c r="A128" s="7" t="s">
        <v>327</v>
      </c>
      <c r="B128" s="8">
        <v>9535.6031300000013</v>
      </c>
      <c r="C128" s="8">
        <v>437.31632000000008</v>
      </c>
      <c r="D128" s="8">
        <v>4.0219800000000001</v>
      </c>
      <c r="E128" s="8">
        <v>65.989630000000005</v>
      </c>
      <c r="F128" s="136"/>
      <c r="G128" s="132"/>
    </row>
    <row r="129" spans="1:7" ht="13.4" customHeight="1" x14ac:dyDescent="0.3">
      <c r="A129" s="7" t="s">
        <v>328</v>
      </c>
      <c r="B129" s="8">
        <v>8939.9979999999996</v>
      </c>
      <c r="C129" s="8">
        <v>576.82295999999997</v>
      </c>
      <c r="D129" s="8">
        <v>11.55006</v>
      </c>
      <c r="E129" s="8">
        <v>41.286000000000001</v>
      </c>
      <c r="F129" s="136"/>
      <c r="G129" s="132"/>
    </row>
    <row r="130" spans="1:7" ht="13.4" customHeight="1" x14ac:dyDescent="0.3">
      <c r="A130" s="7" t="s">
        <v>329</v>
      </c>
      <c r="B130" s="8">
        <v>5350.6406500000003</v>
      </c>
      <c r="C130" s="8">
        <v>201.14077000000003</v>
      </c>
      <c r="D130" s="8">
        <v>3.5200000000000001E-3</v>
      </c>
      <c r="E130" s="8">
        <v>132.98120999999998</v>
      </c>
      <c r="F130" s="136"/>
      <c r="G130" s="132"/>
    </row>
    <row r="131" spans="1:7" ht="13.4" customHeight="1" x14ac:dyDescent="0.3">
      <c r="A131" s="7" t="s">
        <v>330</v>
      </c>
      <c r="B131" s="8">
        <v>9231.5335799999993</v>
      </c>
      <c r="C131" s="8">
        <v>272.72052000000002</v>
      </c>
      <c r="D131" s="8">
        <v>0</v>
      </c>
      <c r="E131" s="8">
        <v>210.28828999999999</v>
      </c>
      <c r="F131" s="136"/>
      <c r="G131" s="132"/>
    </row>
    <row r="132" spans="1:7" ht="13.4" customHeight="1" x14ac:dyDescent="0.3">
      <c r="A132" s="7" t="s">
        <v>331</v>
      </c>
      <c r="B132" s="8">
        <v>9578.2144599999992</v>
      </c>
      <c r="C132" s="8">
        <v>254.02167</v>
      </c>
      <c r="D132" s="8">
        <v>0</v>
      </c>
      <c r="E132" s="8">
        <v>215.84451000000001</v>
      </c>
      <c r="F132" s="136"/>
      <c r="G132" s="132"/>
    </row>
    <row r="133" spans="1:7" ht="13.4" customHeight="1" x14ac:dyDescent="0.3">
      <c r="A133" s="7" t="s">
        <v>332</v>
      </c>
      <c r="B133" s="8">
        <v>6010.6688899999999</v>
      </c>
      <c r="C133" s="8">
        <v>156.04136</v>
      </c>
      <c r="D133" s="8">
        <v>0</v>
      </c>
      <c r="E133" s="8">
        <v>216.16840999999999</v>
      </c>
      <c r="F133" s="136"/>
      <c r="G133" s="132"/>
    </row>
    <row r="134" spans="1:7" ht="13.4" customHeight="1" x14ac:dyDescent="0.3">
      <c r="A134" s="7" t="s">
        <v>333</v>
      </c>
      <c r="B134" s="50">
        <v>12434.432350000001</v>
      </c>
      <c r="C134" s="50">
        <v>153.3254</v>
      </c>
      <c r="D134" s="50">
        <v>0</v>
      </c>
      <c r="E134" s="50">
        <v>147.04858000000002</v>
      </c>
      <c r="F134" s="137"/>
      <c r="G134" s="134"/>
    </row>
    <row r="135" spans="1:7" ht="13.4" customHeight="1" x14ac:dyDescent="0.3">
      <c r="A135" s="7" t="s">
        <v>334</v>
      </c>
      <c r="B135" s="138">
        <v>7617.0416900000009</v>
      </c>
      <c r="C135" s="138">
        <v>33443.646690000001</v>
      </c>
      <c r="D135" s="138">
        <v>2.0006300000000001</v>
      </c>
      <c r="E135" s="138">
        <v>218.95669999999998</v>
      </c>
      <c r="F135" s="135">
        <f>SUM(B135:E146)</f>
        <v>159312.76687999995</v>
      </c>
      <c r="G135" s="130">
        <f>SUM(B135:B146,D135:D146,C142:C153)</f>
        <v>153610.33145000003</v>
      </c>
    </row>
    <row r="136" spans="1:7" ht="13.4" customHeight="1" x14ac:dyDescent="0.3">
      <c r="A136" s="7" t="s">
        <v>335</v>
      </c>
      <c r="B136" s="8">
        <v>5338.7060600000004</v>
      </c>
      <c r="C136" s="8">
        <v>16953.015319999999</v>
      </c>
      <c r="D136" s="8">
        <v>0.60658000000000001</v>
      </c>
      <c r="E136" s="8">
        <v>127.17670000000004</v>
      </c>
      <c r="F136" s="136"/>
      <c r="G136" s="132"/>
    </row>
    <row r="137" spans="1:7" ht="13.4" customHeight="1" x14ac:dyDescent="0.3">
      <c r="A137" s="7" t="s">
        <v>336</v>
      </c>
      <c r="B137" s="8">
        <v>9350.0803200000009</v>
      </c>
      <c r="C137" s="8">
        <v>1263.7246499999999</v>
      </c>
      <c r="D137" s="8">
        <v>4.3119999999999999E-2</v>
      </c>
      <c r="E137" s="8">
        <v>145.23572999999999</v>
      </c>
      <c r="F137" s="136"/>
      <c r="G137" s="132"/>
    </row>
    <row r="138" spans="1:7" ht="13.4" customHeight="1" x14ac:dyDescent="0.3">
      <c r="A138" s="7" t="s">
        <v>337</v>
      </c>
      <c r="B138" s="8">
        <v>9177.7519200000006</v>
      </c>
      <c r="C138" s="8">
        <v>1485.4226600000002</v>
      </c>
      <c r="D138" s="8">
        <v>6.3834500000000007</v>
      </c>
      <c r="E138" s="8">
        <v>100.59593</v>
      </c>
      <c r="F138" s="136"/>
      <c r="G138" s="132"/>
    </row>
    <row r="139" spans="1:7" ht="13.4" customHeight="1" x14ac:dyDescent="0.3">
      <c r="A139" s="7" t="s">
        <v>338</v>
      </c>
      <c r="B139" s="8">
        <v>6127.604949999999</v>
      </c>
      <c r="C139" s="8">
        <v>908.33519000000001</v>
      </c>
      <c r="D139" s="8">
        <v>0.7367999999999999</v>
      </c>
      <c r="E139" s="8">
        <v>107.94712</v>
      </c>
      <c r="F139" s="136"/>
      <c r="G139" s="132"/>
    </row>
    <row r="140" spans="1:7" ht="13.4" customHeight="1" x14ac:dyDescent="0.3">
      <c r="A140" s="7" t="s">
        <v>339</v>
      </c>
      <c r="B140" s="8">
        <v>9414.7123799999972</v>
      </c>
      <c r="C140" s="8">
        <v>529.00592000000006</v>
      </c>
      <c r="D140" s="8">
        <v>1.3473299999999999</v>
      </c>
      <c r="E140" s="8">
        <v>99.698179999999994</v>
      </c>
      <c r="F140" s="136"/>
      <c r="G140" s="132"/>
    </row>
    <row r="141" spans="1:7" ht="13.4" customHeight="1" x14ac:dyDescent="0.3">
      <c r="A141" s="7" t="s">
        <v>340</v>
      </c>
      <c r="B141" s="8">
        <v>11895.36341</v>
      </c>
      <c r="C141" s="8">
        <v>433.41102999999998</v>
      </c>
      <c r="D141" s="8">
        <v>0.70469000000000004</v>
      </c>
      <c r="E141" s="8">
        <v>74.632080000000002</v>
      </c>
      <c r="F141" s="136"/>
      <c r="G141" s="132"/>
    </row>
    <row r="142" spans="1:7" ht="13.4" customHeight="1" x14ac:dyDescent="0.3">
      <c r="A142" s="7" t="s">
        <v>341</v>
      </c>
      <c r="B142" s="8">
        <v>3583.3667999999998</v>
      </c>
      <c r="C142" s="8">
        <v>350.58454</v>
      </c>
      <c r="D142" s="8">
        <v>0.62960000000000005</v>
      </c>
      <c r="E142" s="8">
        <v>63.849869999999996</v>
      </c>
      <c r="F142" s="136"/>
      <c r="G142" s="132"/>
    </row>
    <row r="143" spans="1:7" ht="13.4" customHeight="1" x14ac:dyDescent="0.3">
      <c r="A143" s="7" t="s">
        <v>342</v>
      </c>
      <c r="B143" s="8">
        <v>10775.428529999999</v>
      </c>
      <c r="C143" s="8">
        <v>262.88276999999999</v>
      </c>
      <c r="D143" s="8">
        <v>0.41699999999999998</v>
      </c>
      <c r="E143" s="8">
        <v>63.43831999999999</v>
      </c>
      <c r="F143" s="136"/>
      <c r="G143" s="132"/>
    </row>
    <row r="144" spans="1:7" ht="13.4" customHeight="1" x14ac:dyDescent="0.3">
      <c r="A144" s="7" t="s">
        <v>343</v>
      </c>
      <c r="B144" s="8">
        <v>9782.2699300000022</v>
      </c>
      <c r="C144" s="8">
        <v>201.27591999999999</v>
      </c>
      <c r="D144" s="8">
        <v>0.41781999999999997</v>
      </c>
      <c r="E144" s="8">
        <v>67.626229999999993</v>
      </c>
      <c r="F144" s="136"/>
      <c r="G144" s="132"/>
    </row>
    <row r="145" spans="1:7" ht="13.4" customHeight="1" x14ac:dyDescent="0.3">
      <c r="A145" s="7" t="s">
        <v>344</v>
      </c>
      <c r="B145" s="8">
        <v>5392.2917899999993</v>
      </c>
      <c r="C145" s="8">
        <v>156.84186</v>
      </c>
      <c r="D145" s="8">
        <v>0</v>
      </c>
      <c r="E145" s="8">
        <v>142.70462999999987</v>
      </c>
      <c r="F145" s="136"/>
      <c r="G145" s="132"/>
    </row>
    <row r="146" spans="1:7" ht="13.4" customHeight="1" x14ac:dyDescent="0.3">
      <c r="A146" s="7" t="s">
        <v>345</v>
      </c>
      <c r="B146" s="50">
        <v>13141.836090000001</v>
      </c>
      <c r="C146" s="50">
        <v>214.93120000000002</v>
      </c>
      <c r="D146" s="50">
        <v>0.83399999999999996</v>
      </c>
      <c r="E146" s="50">
        <v>287.25274999999988</v>
      </c>
      <c r="F146" s="137"/>
      <c r="G146" s="134"/>
    </row>
    <row r="147" spans="1:7" ht="13.4" customHeight="1" x14ac:dyDescent="0.3">
      <c r="A147" s="7" t="s">
        <v>346</v>
      </c>
      <c r="B147" s="138">
        <v>7296.4177299999992</v>
      </c>
      <c r="C147" s="138">
        <v>33425.540679999998</v>
      </c>
      <c r="D147" s="138">
        <v>0.43485000000000001</v>
      </c>
      <c r="E147" s="138">
        <v>173.31899999999999</v>
      </c>
      <c r="F147" s="135">
        <f>SUM(B147:E158)</f>
        <v>142154.43360999998</v>
      </c>
      <c r="G147" s="130">
        <f>SUM(B147:B158,D147:D158,C154:C165)</f>
        <v>130701.06935000002</v>
      </c>
    </row>
    <row r="148" spans="1:7" ht="13.4" customHeight="1" x14ac:dyDescent="0.3">
      <c r="A148" s="7" t="s">
        <v>347</v>
      </c>
      <c r="B148" s="8">
        <v>5535.7195600000005</v>
      </c>
      <c r="C148" s="8">
        <v>14341.340460000001</v>
      </c>
      <c r="D148" s="8">
        <v>6.56541</v>
      </c>
      <c r="E148" s="8">
        <v>173.18428999999998</v>
      </c>
      <c r="F148" s="136"/>
      <c r="G148" s="132"/>
    </row>
    <row r="149" spans="1:7" ht="13.4" customHeight="1" x14ac:dyDescent="0.3">
      <c r="A149" s="7" t="s">
        <v>348</v>
      </c>
      <c r="B149" s="8">
        <v>9231.2526400000006</v>
      </c>
      <c r="C149" s="8">
        <v>1195.35887</v>
      </c>
      <c r="D149" s="8">
        <v>1.1585399999999999</v>
      </c>
      <c r="E149" s="8">
        <v>120.92949999999999</v>
      </c>
      <c r="F149" s="136"/>
      <c r="G149" s="132"/>
    </row>
    <row r="150" spans="1:7" ht="13.4" customHeight="1" x14ac:dyDescent="0.3">
      <c r="A150" s="7" t="s">
        <v>349</v>
      </c>
      <c r="B150" s="8">
        <v>7948.6441199999999</v>
      </c>
      <c r="C150" s="8">
        <v>396.16990000000004</v>
      </c>
      <c r="D150" s="8">
        <v>0.16819000000000001</v>
      </c>
      <c r="E150" s="8">
        <v>53.326409999999996</v>
      </c>
      <c r="F150" s="136"/>
      <c r="G150" s="132"/>
    </row>
    <row r="151" spans="1:7" ht="13.4" customHeight="1" x14ac:dyDescent="0.3">
      <c r="A151" s="7" t="s">
        <v>350</v>
      </c>
      <c r="B151" s="8">
        <v>4568.8818599999995</v>
      </c>
      <c r="C151" s="8">
        <v>507.30008000000004</v>
      </c>
      <c r="D151" s="8">
        <v>0.35052999999999995</v>
      </c>
      <c r="E151" s="8">
        <v>36.195809999999994</v>
      </c>
      <c r="F151" s="136"/>
      <c r="G151" s="132"/>
    </row>
    <row r="152" spans="1:7" ht="13.4" customHeight="1" x14ac:dyDescent="0.3">
      <c r="A152" s="7" t="s">
        <v>351</v>
      </c>
      <c r="B152" s="8">
        <v>9297.7682299999997</v>
      </c>
      <c r="C152" s="8">
        <v>472.47685000000001</v>
      </c>
      <c r="D152" s="8">
        <v>1.0458599999999998</v>
      </c>
      <c r="E152" s="8">
        <v>28.108900000000002</v>
      </c>
      <c r="F152" s="136"/>
      <c r="G152" s="132"/>
    </row>
    <row r="153" spans="1:7" ht="13.4" customHeight="1" x14ac:dyDescent="0.3">
      <c r="A153" s="7" t="s">
        <v>352</v>
      </c>
      <c r="B153" s="8">
        <v>7200.3884399999997</v>
      </c>
      <c r="C153" s="8">
        <v>475.05342999999993</v>
      </c>
      <c r="D153" s="8">
        <v>0.43312</v>
      </c>
      <c r="E153" s="8">
        <v>24.838720000000002</v>
      </c>
      <c r="F153" s="136"/>
      <c r="G153" s="132"/>
    </row>
    <row r="154" spans="1:7" ht="13.4" customHeight="1" x14ac:dyDescent="0.3">
      <c r="A154" s="7" t="s">
        <v>353</v>
      </c>
      <c r="B154" s="8">
        <v>4163.7425900000007</v>
      </c>
      <c r="C154" s="8">
        <v>255.16994000000003</v>
      </c>
      <c r="D154" s="8">
        <v>0</v>
      </c>
      <c r="E154" s="8">
        <v>18.785490000000003</v>
      </c>
      <c r="F154" s="136"/>
      <c r="G154" s="132"/>
    </row>
    <row r="155" spans="1:7" ht="13.4" customHeight="1" x14ac:dyDescent="0.3">
      <c r="A155" s="7" t="s">
        <v>354</v>
      </c>
      <c r="B155" s="8">
        <v>9237.5826500000021</v>
      </c>
      <c r="C155" s="8">
        <v>271.37790000000001</v>
      </c>
      <c r="D155" s="8">
        <v>3.1558000000000002</v>
      </c>
      <c r="E155" s="8">
        <v>24.262150000000005</v>
      </c>
      <c r="F155" s="136"/>
      <c r="G155" s="132"/>
    </row>
    <row r="156" spans="1:7" ht="13.4" customHeight="1" x14ac:dyDescent="0.3">
      <c r="A156" s="7" t="s">
        <v>355</v>
      </c>
      <c r="B156" s="8">
        <v>6871.9717900000014</v>
      </c>
      <c r="C156" s="8">
        <v>384.59892000000002</v>
      </c>
      <c r="D156" s="8">
        <v>2.1700300000000001</v>
      </c>
      <c r="E156" s="8">
        <v>53.877049999999997</v>
      </c>
      <c r="F156" s="136"/>
      <c r="G156" s="132"/>
    </row>
    <row r="157" spans="1:7" ht="13.4" customHeight="1" x14ac:dyDescent="0.3">
      <c r="A157" s="7" t="s">
        <v>356</v>
      </c>
      <c r="B157" s="8">
        <v>5113.1801500000001</v>
      </c>
      <c r="C157" s="8">
        <v>438.30293</v>
      </c>
      <c r="D157" s="8">
        <v>0.42972000000000005</v>
      </c>
      <c r="E157" s="8">
        <v>42.327930000000002</v>
      </c>
      <c r="F157" s="136"/>
      <c r="G157" s="132"/>
    </row>
    <row r="158" spans="1:7" ht="13.4" customHeight="1" x14ac:dyDescent="0.3">
      <c r="A158" s="7" t="s">
        <v>357</v>
      </c>
      <c r="B158" s="50">
        <v>12242.341719999999</v>
      </c>
      <c r="C158" s="50">
        <v>461.84391000000005</v>
      </c>
      <c r="D158" s="50">
        <v>0.81692999999999993</v>
      </c>
      <c r="E158" s="50">
        <v>56.124029999999998</v>
      </c>
      <c r="F158" s="137"/>
      <c r="G158" s="134"/>
    </row>
    <row r="159" spans="1:7" ht="13.4" customHeight="1" x14ac:dyDescent="0.3">
      <c r="A159" s="7" t="s">
        <v>358</v>
      </c>
      <c r="B159" s="138">
        <v>3605.9440100000002</v>
      </c>
      <c r="C159" s="138">
        <v>689.80585000000008</v>
      </c>
      <c r="D159" s="138">
        <v>0</v>
      </c>
      <c r="E159" s="138">
        <v>33.569900000000004</v>
      </c>
      <c r="F159" s="135">
        <f>SUM(B159:E170)</f>
        <v>117915.03560000003</v>
      </c>
      <c r="G159" s="130">
        <f>SUM(B159:B170,D159:D170,C166:C177)</f>
        <v>129193.54236000004</v>
      </c>
    </row>
    <row r="160" spans="1:7" ht="13.4" customHeight="1" x14ac:dyDescent="0.3">
      <c r="A160" s="7" t="s">
        <v>359</v>
      </c>
      <c r="B160" s="8">
        <v>1465.8605</v>
      </c>
      <c r="C160" s="8">
        <v>8632.3118100000011</v>
      </c>
      <c r="D160" s="8">
        <v>0.89800000000000002</v>
      </c>
      <c r="E160" s="8">
        <v>34.126539999999991</v>
      </c>
      <c r="F160" s="136"/>
      <c r="G160" s="132"/>
    </row>
    <row r="161" spans="1:7" ht="13.4" customHeight="1" x14ac:dyDescent="0.3">
      <c r="A161" s="7" t="s">
        <v>360</v>
      </c>
      <c r="B161" s="8">
        <v>3463.1642400000001</v>
      </c>
      <c r="C161" s="8">
        <v>26761.919020000005</v>
      </c>
      <c r="D161" s="8">
        <v>1.91516</v>
      </c>
      <c r="E161" s="8">
        <v>40.883499999999998</v>
      </c>
      <c r="F161" s="136"/>
      <c r="G161" s="132"/>
    </row>
    <row r="162" spans="1:7" ht="13.4" customHeight="1" x14ac:dyDescent="0.3">
      <c r="A162" s="7" t="s">
        <v>361</v>
      </c>
      <c r="B162" s="8">
        <v>3487.1679399999998</v>
      </c>
      <c r="C162" s="8">
        <v>3303.4740499999998</v>
      </c>
      <c r="D162" s="8">
        <v>1.2772699999999999</v>
      </c>
      <c r="E162" s="8">
        <v>34.668590000000002</v>
      </c>
      <c r="F162" s="136"/>
      <c r="G162" s="132"/>
    </row>
    <row r="163" spans="1:7" ht="13.4" customHeight="1" x14ac:dyDescent="0.3">
      <c r="A163" s="7" t="s">
        <v>362</v>
      </c>
      <c r="B163" s="8">
        <v>3496.3866800000001</v>
      </c>
      <c r="C163" s="8">
        <v>-1618.47937</v>
      </c>
      <c r="D163" s="8">
        <v>0.68762000000000001</v>
      </c>
      <c r="E163" s="8">
        <v>63.927879999999995</v>
      </c>
      <c r="F163" s="136"/>
      <c r="G163" s="132"/>
    </row>
    <row r="164" spans="1:7" ht="13.4" customHeight="1" x14ac:dyDescent="0.3">
      <c r="A164" s="7" t="s">
        <v>363</v>
      </c>
      <c r="B164" s="8">
        <v>9572.5045900000005</v>
      </c>
      <c r="C164" s="8">
        <v>1598.17921</v>
      </c>
      <c r="D164" s="8">
        <v>2.0662399999999996</v>
      </c>
      <c r="E164" s="8">
        <v>30.763169999999999</v>
      </c>
      <c r="F164" s="136"/>
      <c r="G164" s="132"/>
    </row>
    <row r="165" spans="1:7" ht="13.4" customHeight="1" x14ac:dyDescent="0.3">
      <c r="A165" s="7" t="s">
        <v>364</v>
      </c>
      <c r="B165" s="8">
        <v>7287.4207900000001</v>
      </c>
      <c r="C165" s="8">
        <v>797.94472000000007</v>
      </c>
      <c r="D165" s="8">
        <v>0.84198000000000006</v>
      </c>
      <c r="E165" s="8">
        <v>24.480970000000003</v>
      </c>
      <c r="F165" s="136"/>
      <c r="G165" s="132"/>
    </row>
    <row r="166" spans="1:7" ht="13.4" customHeight="1" x14ac:dyDescent="0.3">
      <c r="A166" s="7" t="s">
        <v>365</v>
      </c>
      <c r="B166" s="8">
        <v>4860.89887</v>
      </c>
      <c r="C166" s="8">
        <v>468.65373000000005</v>
      </c>
      <c r="D166" s="8">
        <v>0.37618000000000001</v>
      </c>
      <c r="E166" s="8">
        <v>76.641320000000007</v>
      </c>
      <c r="F166" s="136"/>
      <c r="G166" s="132"/>
    </row>
    <row r="167" spans="1:7" ht="13.4" customHeight="1" x14ac:dyDescent="0.3">
      <c r="A167" s="7" t="s">
        <v>366</v>
      </c>
      <c r="B167" s="8">
        <v>10861.809469999998</v>
      </c>
      <c r="C167" s="8">
        <v>426.62472000000002</v>
      </c>
      <c r="D167" s="8">
        <v>1.92825</v>
      </c>
      <c r="E167" s="8">
        <v>64.174779999999998</v>
      </c>
      <c r="F167" s="136"/>
      <c r="G167" s="132"/>
    </row>
    <row r="168" spans="1:7" ht="13.4" customHeight="1" x14ac:dyDescent="0.3">
      <c r="A168" s="7" t="s">
        <v>367</v>
      </c>
      <c r="B168" s="8">
        <v>8338.8522799999992</v>
      </c>
      <c r="C168" s="8">
        <v>321.48970999999995</v>
      </c>
      <c r="D168" s="8">
        <v>1.7543299999999999</v>
      </c>
      <c r="E168" s="8">
        <v>194.86589999999998</v>
      </c>
      <c r="F168" s="136"/>
      <c r="G168" s="132"/>
    </row>
    <row r="169" spans="1:7" ht="13.4" customHeight="1" x14ac:dyDescent="0.3">
      <c r="A169" s="7" t="s">
        <v>368</v>
      </c>
      <c r="B169" s="8">
        <v>5246.766239999999</v>
      </c>
      <c r="C169" s="8">
        <v>269.46646999999996</v>
      </c>
      <c r="D169" s="8">
        <v>0</v>
      </c>
      <c r="E169" s="8">
        <v>67.076390000000004</v>
      </c>
      <c r="F169" s="136"/>
      <c r="G169" s="132"/>
    </row>
    <row r="170" spans="1:7" ht="13.4" customHeight="1" x14ac:dyDescent="0.3">
      <c r="A170" s="7" t="s">
        <v>369</v>
      </c>
      <c r="B170" s="50">
        <v>13598.125790000002</v>
      </c>
      <c r="C170" s="50">
        <v>241.01252000000002</v>
      </c>
      <c r="D170" s="50">
        <v>0.28335999999999995</v>
      </c>
      <c r="E170" s="50">
        <v>60.524430000000009</v>
      </c>
      <c r="F170" s="137"/>
      <c r="G170" s="134"/>
    </row>
    <row r="171" spans="1:7" ht="13.4" customHeight="1" x14ac:dyDescent="0.3">
      <c r="A171" s="7" t="s">
        <v>370</v>
      </c>
      <c r="B171" s="8">
        <v>6035.8234900000007</v>
      </c>
      <c r="C171" s="8">
        <v>29877.549050000001</v>
      </c>
      <c r="D171" s="8">
        <v>0.64670000000000005</v>
      </c>
      <c r="E171" s="8">
        <v>37.543050000000001</v>
      </c>
      <c r="F171" s="135">
        <f>SUM(B171:E182)</f>
        <v>134467.59219000002</v>
      </c>
      <c r="G171" s="130">
        <f>SUM(B171:B182,D171:D182,C178:C189)</f>
        <v>133573.39182000002</v>
      </c>
    </row>
    <row r="172" spans="1:7" ht="13.4" customHeight="1" x14ac:dyDescent="0.3">
      <c r="A172" s="7" t="s">
        <v>371</v>
      </c>
      <c r="B172" s="8">
        <v>4024.3170800000003</v>
      </c>
      <c r="C172" s="8">
        <v>17664.341099999998</v>
      </c>
      <c r="D172" s="8">
        <v>0.13541</v>
      </c>
      <c r="E172" s="8">
        <v>71.408500000000004</v>
      </c>
      <c r="F172" s="136"/>
      <c r="G172" s="132"/>
    </row>
    <row r="173" spans="1:7" ht="13.4" customHeight="1" x14ac:dyDescent="0.3">
      <c r="A173" s="7" t="s">
        <v>372</v>
      </c>
      <c r="B173" s="8">
        <v>8991.1541399999987</v>
      </c>
      <c r="C173" s="8">
        <v>1613.4961799999999</v>
      </c>
      <c r="D173" s="8">
        <v>0.85496000000000005</v>
      </c>
      <c r="E173" s="8">
        <v>70.762799999999999</v>
      </c>
      <c r="F173" s="136"/>
      <c r="G173" s="132"/>
    </row>
    <row r="174" spans="1:7" ht="13.4" customHeight="1" x14ac:dyDescent="0.3">
      <c r="A174" s="7" t="s">
        <v>373</v>
      </c>
      <c r="B174" s="8">
        <v>5811.0625600000003</v>
      </c>
      <c r="C174" s="8">
        <v>1011.2953400000001</v>
      </c>
      <c r="D174" s="8">
        <v>0</v>
      </c>
      <c r="E174" s="8">
        <v>121.19637999999999</v>
      </c>
      <c r="F174" s="136"/>
      <c r="G174" s="132"/>
    </row>
    <row r="175" spans="1:7" ht="13.4" customHeight="1" x14ac:dyDescent="0.3">
      <c r="A175" s="7" t="s">
        <v>374</v>
      </c>
      <c r="B175" s="8">
        <v>4064.1219000000001</v>
      </c>
      <c r="C175" s="8">
        <v>793.25144000000012</v>
      </c>
      <c r="D175" s="8">
        <v>2.8227099999999998</v>
      </c>
      <c r="E175" s="8">
        <v>83.08198999999999</v>
      </c>
      <c r="F175" s="136"/>
      <c r="G175" s="132"/>
    </row>
    <row r="176" spans="1:7" ht="13.4" customHeight="1" x14ac:dyDescent="0.3">
      <c r="A176" s="7" t="s">
        <v>375</v>
      </c>
      <c r="B176" s="8">
        <v>9084.3263899999984</v>
      </c>
      <c r="C176" s="8">
        <v>812.73969</v>
      </c>
      <c r="D176" s="8">
        <v>0.37723000000000001</v>
      </c>
      <c r="E176" s="8">
        <v>113.80659</v>
      </c>
      <c r="F176" s="136"/>
      <c r="G176" s="132"/>
    </row>
    <row r="177" spans="1:7" ht="13.4" customHeight="1" x14ac:dyDescent="0.3">
      <c r="A177" s="7" t="s">
        <v>376</v>
      </c>
      <c r="B177" s="8">
        <v>6493.5178699999997</v>
      </c>
      <c r="C177" s="8">
        <v>396.69261999999998</v>
      </c>
      <c r="D177" s="8">
        <v>0.14285</v>
      </c>
      <c r="E177" s="8">
        <v>108.32842000000001</v>
      </c>
      <c r="F177" s="136"/>
      <c r="G177" s="132"/>
    </row>
    <row r="178" spans="1:7" ht="13.4" customHeight="1" x14ac:dyDescent="0.3">
      <c r="A178" s="7" t="s">
        <v>377</v>
      </c>
      <c r="B178" s="8">
        <v>4378.4547899999998</v>
      </c>
      <c r="C178" s="8">
        <v>267.70421999999996</v>
      </c>
      <c r="D178" s="8">
        <v>2.88164</v>
      </c>
      <c r="E178" s="8">
        <v>210.93480999999994</v>
      </c>
      <c r="F178" s="136"/>
      <c r="G178" s="132"/>
    </row>
    <row r="179" spans="1:7" ht="13.4" customHeight="1" x14ac:dyDescent="0.3">
      <c r="A179" s="7" t="s">
        <v>378</v>
      </c>
      <c r="B179" s="8">
        <v>9311.13789</v>
      </c>
      <c r="C179" s="8">
        <v>185.7516</v>
      </c>
      <c r="D179" s="8">
        <v>2.6190700000000002</v>
      </c>
      <c r="E179" s="8">
        <v>268.98568999999998</v>
      </c>
      <c r="F179" s="136"/>
      <c r="G179" s="132"/>
    </row>
    <row r="180" spans="1:7" ht="13.4" customHeight="1" x14ac:dyDescent="0.3">
      <c r="A180" s="7" t="s">
        <v>379</v>
      </c>
      <c r="B180" s="8">
        <v>6974.9570399999993</v>
      </c>
      <c r="C180" s="8">
        <v>194.86620000000002</v>
      </c>
      <c r="D180" s="8">
        <v>0</v>
      </c>
      <c r="E180" s="8">
        <v>245.93691000000001</v>
      </c>
      <c r="F180" s="136"/>
      <c r="G180" s="132"/>
    </row>
    <row r="181" spans="1:7" ht="13.4" customHeight="1" x14ac:dyDescent="0.3">
      <c r="A181" s="7" t="s">
        <v>380</v>
      </c>
      <c r="B181" s="8">
        <v>4110.9495800000004</v>
      </c>
      <c r="C181" s="8">
        <v>192.43126000000001</v>
      </c>
      <c r="D181" s="8">
        <v>0.17185</v>
      </c>
      <c r="E181" s="8">
        <v>435.21710000000002</v>
      </c>
      <c r="F181" s="136"/>
      <c r="G181" s="132"/>
    </row>
    <row r="182" spans="1:7" ht="13.4" customHeight="1" x14ac:dyDescent="0.3">
      <c r="A182" s="7" t="s">
        <v>381</v>
      </c>
      <c r="B182" s="50">
        <v>10115.923040000018</v>
      </c>
      <c r="C182" s="50">
        <v>65.397819999991981</v>
      </c>
      <c r="D182" s="50">
        <v>0.34049000000000001</v>
      </c>
      <c r="E182" s="50">
        <v>218.13475</v>
      </c>
      <c r="F182" s="137"/>
      <c r="G182" s="134"/>
    </row>
    <row r="183" spans="1:7" ht="13.4" customHeight="1" x14ac:dyDescent="0.3">
      <c r="A183" s="7" t="s">
        <v>382</v>
      </c>
      <c r="B183" s="138">
        <v>6413.7180499999931</v>
      </c>
      <c r="C183" s="138">
        <v>33566.006340000007</v>
      </c>
      <c r="D183" s="138">
        <v>0.55766000000000004</v>
      </c>
      <c r="E183" s="138">
        <v>327.60414000000009</v>
      </c>
      <c r="F183" s="135">
        <f>SUM(B183:E194)</f>
        <v>138176.16598999998</v>
      </c>
      <c r="G183" s="130">
        <f>SUM(B183:B194,D183:D194,C190:C201)</f>
        <v>136636.82664000001</v>
      </c>
    </row>
    <row r="184" spans="1:7" ht="13.4" customHeight="1" x14ac:dyDescent="0.3">
      <c r="A184" s="7" t="s">
        <v>383</v>
      </c>
      <c r="B184" s="8">
        <v>4179.3774099999937</v>
      </c>
      <c r="C184" s="8">
        <v>15436.758970000001</v>
      </c>
      <c r="D184" s="8">
        <v>4.8177599999999998</v>
      </c>
      <c r="E184" s="8">
        <v>229.73949999999999</v>
      </c>
      <c r="F184" s="136"/>
      <c r="G184" s="132"/>
    </row>
    <row r="185" spans="1:7" ht="13.4" customHeight="1" x14ac:dyDescent="0.3">
      <c r="A185" s="7" t="s">
        <v>384</v>
      </c>
      <c r="B185" s="8">
        <v>9424.4205100000036</v>
      </c>
      <c r="C185" s="8">
        <v>1604.83005</v>
      </c>
      <c r="D185" s="8">
        <v>26.383120000000002</v>
      </c>
      <c r="E185" s="8">
        <v>251.65309999999999</v>
      </c>
      <c r="F185" s="136"/>
      <c r="G185" s="132"/>
    </row>
    <row r="186" spans="1:7" ht="13.4" customHeight="1" x14ac:dyDescent="0.3">
      <c r="A186" s="7" t="s">
        <v>385</v>
      </c>
      <c r="B186" s="8">
        <v>5883.3681699999979</v>
      </c>
      <c r="C186" s="8">
        <v>1131.6289999999999</v>
      </c>
      <c r="D186" s="8">
        <v>24.78472</v>
      </c>
      <c r="E186" s="8">
        <v>147.15048999999999</v>
      </c>
      <c r="F186" s="136"/>
      <c r="G186" s="132"/>
    </row>
    <row r="187" spans="1:7" ht="13.4" customHeight="1" x14ac:dyDescent="0.3">
      <c r="A187" s="7" t="s">
        <v>386</v>
      </c>
      <c r="B187" s="8">
        <v>4213.3552300000001</v>
      </c>
      <c r="C187" s="8">
        <v>535.47074999999995</v>
      </c>
      <c r="D187" s="8">
        <v>26.131979999999999</v>
      </c>
      <c r="E187" s="8">
        <v>114.34586</v>
      </c>
      <c r="F187" s="136"/>
      <c r="G187" s="132"/>
    </row>
    <row r="188" spans="1:7" ht="13.4" customHeight="1" x14ac:dyDescent="0.3">
      <c r="A188" s="7" t="s">
        <v>387</v>
      </c>
      <c r="B188" s="8">
        <v>9755.4619700000003</v>
      </c>
      <c r="C188" s="8">
        <v>605.65996000000007</v>
      </c>
      <c r="D188" s="8">
        <v>15.267779999999998</v>
      </c>
      <c r="E188" s="8">
        <v>129.06357000000003</v>
      </c>
      <c r="F188" s="136"/>
      <c r="G188" s="132"/>
    </row>
    <row r="189" spans="1:7" ht="13.4" customHeight="1" x14ac:dyDescent="0.3">
      <c r="A189" s="7" t="s">
        <v>388</v>
      </c>
      <c r="B189" s="8">
        <v>6519.948450000009</v>
      </c>
      <c r="C189" s="8">
        <v>380.14696999999995</v>
      </c>
      <c r="D189" s="8">
        <v>0</v>
      </c>
      <c r="E189" s="8">
        <v>151.83891999999997</v>
      </c>
      <c r="F189" s="136"/>
      <c r="G189" s="132"/>
    </row>
    <row r="190" spans="1:7" ht="13.4" customHeight="1" x14ac:dyDescent="0.3">
      <c r="A190" s="7" t="s">
        <v>389</v>
      </c>
      <c r="B190" s="8">
        <v>4271.2769900000021</v>
      </c>
      <c r="C190" s="8">
        <v>166.60051000000001</v>
      </c>
      <c r="D190" s="8">
        <v>0.35737000000000002</v>
      </c>
      <c r="E190" s="8">
        <v>255.85273999999998</v>
      </c>
      <c r="F190" s="136"/>
      <c r="G190" s="132"/>
    </row>
    <row r="191" spans="1:7" ht="13.4" customHeight="1" x14ac:dyDescent="0.3">
      <c r="A191" s="7" t="s">
        <v>390</v>
      </c>
      <c r="B191" s="8">
        <v>8620.7821599999952</v>
      </c>
      <c r="C191" s="8">
        <v>115.29834</v>
      </c>
      <c r="D191" s="8">
        <v>6.8147399999999996</v>
      </c>
      <c r="E191" s="8">
        <v>204.86648000000002</v>
      </c>
      <c r="F191" s="136"/>
      <c r="G191" s="132"/>
    </row>
    <row r="192" spans="1:7" ht="13.4" customHeight="1" x14ac:dyDescent="0.3">
      <c r="A192" s="7" t="s">
        <v>391</v>
      </c>
      <c r="B192" s="8">
        <v>8005.2640599999886</v>
      </c>
      <c r="C192" s="8">
        <v>151.55510999999998</v>
      </c>
      <c r="D192" s="8">
        <v>0</v>
      </c>
      <c r="E192" s="8">
        <v>319.33692000000002</v>
      </c>
      <c r="F192" s="136"/>
      <c r="G192" s="132"/>
    </row>
    <row r="193" spans="1:7" ht="13.4" customHeight="1" x14ac:dyDescent="0.3">
      <c r="A193" s="7" t="s">
        <v>392</v>
      </c>
      <c r="B193" s="8">
        <v>4229.9195900000077</v>
      </c>
      <c r="C193" s="8">
        <v>97.297309999999996</v>
      </c>
      <c r="D193" s="8">
        <v>0</v>
      </c>
      <c r="E193" s="8">
        <v>372.10829999999999</v>
      </c>
      <c r="F193" s="136"/>
      <c r="G193" s="132"/>
    </row>
    <row r="194" spans="1:7" ht="13.4" customHeight="1" x14ac:dyDescent="0.3">
      <c r="A194" s="7" t="s">
        <v>393</v>
      </c>
      <c r="B194" s="50">
        <v>9960.6410100000103</v>
      </c>
      <c r="C194" s="50">
        <v>91.973489999999984</v>
      </c>
      <c r="D194" s="50">
        <v>0.11101000000000001</v>
      </c>
      <c r="E194" s="50">
        <v>206.61942999999999</v>
      </c>
      <c r="F194" s="137"/>
      <c r="G194" s="134"/>
    </row>
    <row r="195" spans="1:7" ht="13.4" customHeight="1" x14ac:dyDescent="0.3">
      <c r="A195" s="7" t="s">
        <v>394</v>
      </c>
      <c r="B195" s="138">
        <v>8071.5289899999998</v>
      </c>
      <c r="C195" s="138">
        <v>35607.158950000005</v>
      </c>
      <c r="D195" s="138">
        <v>0.47799999999999998</v>
      </c>
      <c r="E195" s="138">
        <v>234.36904000000001</v>
      </c>
      <c r="F195" s="135">
        <f>SUM(B195:E206)</f>
        <v>143144.40624000001</v>
      </c>
      <c r="G195" s="139"/>
    </row>
    <row r="196" spans="1:7" ht="13.4" customHeight="1" x14ac:dyDescent="0.3">
      <c r="A196" s="7" t="s">
        <v>395</v>
      </c>
      <c r="B196" s="8">
        <v>3645.0371500000001</v>
      </c>
      <c r="C196" s="8">
        <v>14092.556859999999</v>
      </c>
      <c r="D196" s="8">
        <v>0.1976</v>
      </c>
      <c r="E196" s="8">
        <v>310.92282</v>
      </c>
      <c r="F196" s="136"/>
    </row>
    <row r="197" spans="1:7" ht="13.4" customHeight="1" x14ac:dyDescent="0.3">
      <c r="A197" s="7" t="s">
        <v>396</v>
      </c>
      <c r="B197" s="8">
        <v>7479.57672</v>
      </c>
      <c r="C197" s="8">
        <v>2293.8288600000001</v>
      </c>
      <c r="D197" s="8">
        <v>0.1835</v>
      </c>
      <c r="E197" s="8">
        <v>217.16878</v>
      </c>
      <c r="F197" s="136"/>
    </row>
    <row r="198" spans="1:7" ht="13.4" customHeight="1" x14ac:dyDescent="0.3">
      <c r="A198" s="7" t="s">
        <v>397</v>
      </c>
      <c r="B198" s="8">
        <v>8192.1499600000006</v>
      </c>
      <c r="C198" s="8">
        <v>1067.46568</v>
      </c>
      <c r="D198" s="8">
        <v>0</v>
      </c>
      <c r="E198" s="8">
        <v>235.39431999999999</v>
      </c>
      <c r="F198" s="136"/>
    </row>
    <row r="199" spans="1:7" ht="13.4" customHeight="1" x14ac:dyDescent="0.3">
      <c r="A199" s="7" t="s">
        <v>398</v>
      </c>
      <c r="B199" s="8">
        <v>4392.1473499999993</v>
      </c>
      <c r="C199" s="8">
        <v>507.15742999999998</v>
      </c>
      <c r="D199" s="8">
        <v>0.31179000000000001</v>
      </c>
      <c r="E199" s="8">
        <v>204.26685000000001</v>
      </c>
      <c r="F199" s="136"/>
    </row>
    <row r="200" spans="1:7" ht="13.4" customHeight="1" x14ac:dyDescent="0.3">
      <c r="A200" s="7" t="s">
        <v>399</v>
      </c>
      <c r="B200" s="8">
        <v>8581.7830399999984</v>
      </c>
      <c r="C200" s="8">
        <v>465.00065000000001</v>
      </c>
      <c r="D200" s="8">
        <v>2.41398</v>
      </c>
      <c r="E200" s="8">
        <v>140.65982</v>
      </c>
      <c r="F200" s="136"/>
    </row>
    <row r="201" spans="1:7" ht="13.4" customHeight="1" x14ac:dyDescent="0.3">
      <c r="A201" s="7" t="s">
        <v>400</v>
      </c>
      <c r="B201" s="8">
        <v>8940.2276999999995</v>
      </c>
      <c r="C201" s="8">
        <v>398.17371000000003</v>
      </c>
      <c r="D201" s="8">
        <v>0.46299000000000001</v>
      </c>
      <c r="E201" s="8">
        <v>98.930199999999999</v>
      </c>
      <c r="F201" s="136"/>
    </row>
    <row r="202" spans="1:7" ht="13.4" customHeight="1" x14ac:dyDescent="0.3">
      <c r="A202" s="7" t="s">
        <v>401</v>
      </c>
      <c r="B202" s="8">
        <v>3443.5482900000002</v>
      </c>
      <c r="C202" s="8">
        <v>144.06136999999998</v>
      </c>
      <c r="D202" s="8">
        <v>0.68744000000000005</v>
      </c>
      <c r="E202" s="8">
        <v>63.270290000000003</v>
      </c>
      <c r="F202" s="136"/>
    </row>
    <row r="203" spans="1:7" ht="13.4" customHeight="1" x14ac:dyDescent="0.3">
      <c r="A203" s="7" t="s">
        <v>402</v>
      </c>
      <c r="B203" s="8">
        <v>9786.6021000000001</v>
      </c>
      <c r="C203" s="8">
        <v>313.03629999999998</v>
      </c>
      <c r="D203" s="8">
        <v>0.32680000000000003</v>
      </c>
      <c r="E203" s="8">
        <v>75.858980000000003</v>
      </c>
      <c r="F203" s="136"/>
    </row>
    <row r="204" spans="1:7" ht="13.4" customHeight="1" x14ac:dyDescent="0.3">
      <c r="A204" s="7" t="s">
        <v>403</v>
      </c>
      <c r="B204" s="8">
        <v>7764.1362099999997</v>
      </c>
      <c r="C204" s="8">
        <v>141.38353000000001</v>
      </c>
      <c r="D204" s="8">
        <v>0.50039999999999996</v>
      </c>
      <c r="E204" s="8">
        <v>83.736829999999998</v>
      </c>
      <c r="F204" s="136"/>
    </row>
    <row r="205" spans="1:7" ht="13.4" customHeight="1" x14ac:dyDescent="0.3">
      <c r="A205" s="7" t="s">
        <v>404</v>
      </c>
      <c r="B205" s="8">
        <v>3792.8253999999997</v>
      </c>
      <c r="C205" s="8">
        <v>82.856350000000006</v>
      </c>
      <c r="D205" s="8">
        <v>0</v>
      </c>
      <c r="E205" s="8">
        <v>80.503489999999999</v>
      </c>
      <c r="F205" s="136"/>
    </row>
    <row r="206" spans="1:7" ht="13.4" customHeight="1" x14ac:dyDescent="0.3">
      <c r="A206" s="7" t="s">
        <v>405</v>
      </c>
      <c r="B206" s="50">
        <v>12043.11418</v>
      </c>
      <c r="C206" s="50">
        <v>108.09428</v>
      </c>
      <c r="D206" s="50">
        <v>0</v>
      </c>
      <c r="E206" s="50">
        <v>40.311260000000004</v>
      </c>
      <c r="F206" s="137"/>
      <c r="G206" s="58"/>
    </row>
    <row r="207" spans="1:7" ht="13.4" customHeight="1" x14ac:dyDescent="0.3">
      <c r="A207" s="7" t="s">
        <v>406</v>
      </c>
      <c r="B207" s="8">
        <v>5562.54594</v>
      </c>
      <c r="C207" s="8">
        <v>39674.436460000004</v>
      </c>
      <c r="D207" s="8">
        <v>0.26593</v>
      </c>
      <c r="E207" s="8">
        <v>47.280809999999995</v>
      </c>
    </row>
    <row r="208" spans="1:7" ht="13.4" customHeight="1" x14ac:dyDescent="0.3">
      <c r="A208" s="7" t="s">
        <v>407</v>
      </c>
      <c r="B208" s="8">
        <v>2847.0857099999998</v>
      </c>
      <c r="C208" s="8">
        <v>9302.4860900000003</v>
      </c>
      <c r="D208" s="8">
        <v>81.912999999999997</v>
      </c>
      <c r="E208" s="8">
        <v>85.896950000000004</v>
      </c>
    </row>
    <row r="209" spans="1:5" ht="13.4" customHeight="1" x14ac:dyDescent="0.3">
      <c r="A209" s="7" t="s">
        <v>408</v>
      </c>
      <c r="B209" s="8">
        <v>9178.3555799999995</v>
      </c>
      <c r="C209" s="8">
        <v>1871.0243700000001</v>
      </c>
      <c r="D209" s="8">
        <v>0</v>
      </c>
      <c r="E209" s="8">
        <v>185.06414999999998</v>
      </c>
    </row>
    <row r="210" spans="1:5" ht="13.4" customHeight="1" x14ac:dyDescent="0.3">
      <c r="A210" s="7" t="s">
        <v>409</v>
      </c>
      <c r="B210" s="8">
        <v>6200.0447199999999</v>
      </c>
      <c r="C210" s="8">
        <v>1153.19588</v>
      </c>
      <c r="D210" s="8">
        <v>1.1940599999999999</v>
      </c>
      <c r="E210" s="8">
        <v>141.76445000000001</v>
      </c>
    </row>
    <row r="211" spans="1:5" ht="13.4" customHeight="1" x14ac:dyDescent="0.3">
      <c r="A211" s="7" t="s">
        <v>410</v>
      </c>
      <c r="B211" s="8">
        <v>3238.9007700000002</v>
      </c>
      <c r="C211" s="8">
        <v>548.96993000000009</v>
      </c>
      <c r="D211" s="8">
        <v>0.34</v>
      </c>
      <c r="E211" s="8">
        <v>124.37276</v>
      </c>
    </row>
    <row r="212" spans="1:5" ht="13.4" customHeight="1" x14ac:dyDescent="0.3">
      <c r="A212" s="7" t="s">
        <v>411</v>
      </c>
      <c r="B212" s="8">
        <v>9751.171980000001</v>
      </c>
      <c r="C212" s="8">
        <v>476.85390999999998</v>
      </c>
      <c r="D212" s="8">
        <v>1.1220000000000001</v>
      </c>
      <c r="E212" s="8">
        <v>117.26824999999999</v>
      </c>
    </row>
    <row r="213" spans="1:5" ht="13.4" customHeight="1" x14ac:dyDescent="0.3">
      <c r="A213" s="7" t="s">
        <v>412</v>
      </c>
      <c r="B213" s="8">
        <v>6044.7235799999999</v>
      </c>
      <c r="C213" s="8">
        <v>379.70524999999998</v>
      </c>
      <c r="D213" s="8">
        <v>7.7499999999999999E-3</v>
      </c>
      <c r="E213" s="8">
        <v>87.115780000000001</v>
      </c>
    </row>
    <row r="214" spans="1:5" ht="13.4" customHeight="1" x14ac:dyDescent="0.3">
      <c r="A214" s="7" t="s">
        <v>413</v>
      </c>
      <c r="B214" s="8">
        <v>2731.9666299999999</v>
      </c>
      <c r="C214" s="8">
        <v>160.70620000000002</v>
      </c>
      <c r="D214" s="8">
        <v>0</v>
      </c>
      <c r="E214" s="8">
        <v>52.816449999999996</v>
      </c>
    </row>
    <row r="215" spans="1:5" ht="13.4" customHeight="1" x14ac:dyDescent="0.3">
      <c r="A215" s="7" t="s">
        <v>414</v>
      </c>
      <c r="B215" s="8">
        <v>10446.935599999999</v>
      </c>
      <c r="C215" s="8">
        <v>154.77360000000002</v>
      </c>
      <c r="D215" s="8">
        <v>0</v>
      </c>
      <c r="E215" s="8">
        <v>56.153800000000004</v>
      </c>
    </row>
    <row r="216" spans="1:5" ht="13.4" customHeight="1" x14ac:dyDescent="0.3">
      <c r="A216" s="7" t="s">
        <v>415</v>
      </c>
      <c r="B216" s="8">
        <v>6329.1736100000007</v>
      </c>
      <c r="C216" s="8">
        <v>113.94074999999999</v>
      </c>
      <c r="D216" s="8">
        <v>0</v>
      </c>
      <c r="E216" s="8">
        <v>50.544129999999996</v>
      </c>
    </row>
    <row r="217" spans="1:5" ht="13.4" customHeight="1" x14ac:dyDescent="0.3">
      <c r="A217" s="7" t="s">
        <v>416</v>
      </c>
      <c r="B217" s="8">
        <v>3112.9830099999999</v>
      </c>
      <c r="C217" s="8">
        <v>81.152810000000002</v>
      </c>
      <c r="D217" s="8">
        <v>0</v>
      </c>
      <c r="E217" s="8">
        <v>43.082819999999998</v>
      </c>
    </row>
    <row r="218" spans="1:5" ht="13.4" customHeight="1" x14ac:dyDescent="0.3">
      <c r="A218" s="7" t="s">
        <v>417</v>
      </c>
      <c r="B218" s="8">
        <v>11532.94968</v>
      </c>
      <c r="C218" s="8">
        <v>236.81023999999999</v>
      </c>
      <c r="D218" s="8">
        <v>3.49126</v>
      </c>
      <c r="E218" s="8">
        <v>28.069080000000003</v>
      </c>
    </row>
  </sheetData>
  <mergeCells count="33">
    <mergeCell ref="F183:F194"/>
    <mergeCell ref="G183:G194"/>
    <mergeCell ref="F195:F206"/>
    <mergeCell ref="F147:F158"/>
    <mergeCell ref="G147:G158"/>
    <mergeCell ref="F159:F170"/>
    <mergeCell ref="G159:G170"/>
    <mergeCell ref="F171:F182"/>
    <mergeCell ref="G171:G182"/>
    <mergeCell ref="F111:F122"/>
    <mergeCell ref="G111:G122"/>
    <mergeCell ref="F123:F134"/>
    <mergeCell ref="G123:G134"/>
    <mergeCell ref="F135:F146"/>
    <mergeCell ref="G135:G146"/>
    <mergeCell ref="F75:F86"/>
    <mergeCell ref="G75:G86"/>
    <mergeCell ref="F87:F98"/>
    <mergeCell ref="G87:G98"/>
    <mergeCell ref="F99:F110"/>
    <mergeCell ref="G99:G110"/>
    <mergeCell ref="F39:F50"/>
    <mergeCell ref="G39:G50"/>
    <mergeCell ref="F51:F62"/>
    <mergeCell ref="G51:G62"/>
    <mergeCell ref="F63:F74"/>
    <mergeCell ref="G63:G74"/>
    <mergeCell ref="F3:F14"/>
    <mergeCell ref="G3:G14"/>
    <mergeCell ref="F15:F26"/>
    <mergeCell ref="G15:G26"/>
    <mergeCell ref="F27:F38"/>
    <mergeCell ref="G27:G38"/>
  </mergeCells>
  <pageMargins left="0.7" right="0.7" top="0.75" bottom="0.75" header="0.3" footer="0.3"/>
  <pageSetup paperSize="9" orientation="portrait"/>
  <headerFooter>
    <oddFooter>&amp;L_x000D_&amp;1#&amp;"Calibri"&amp;10&amp;K000000 Interné</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F5E5A-5BE2-482D-930E-1C6BB4BFE369}">
  <sheetPr codeName="Hárok17"/>
  <dimension ref="A1:T290"/>
  <sheetViews>
    <sheetView showGridLines="0" workbookViewId="0">
      <pane xSplit="1" ySplit="2" topLeftCell="B267" activePane="bottomRight" state="frozen"/>
      <selection sqref="A1:H1"/>
      <selection pane="topRight" sqref="A1:H1"/>
      <selection pane="bottomLeft" sqref="A1:H1"/>
      <selection pane="bottomRight" sqref="A1:H1"/>
    </sheetView>
  </sheetViews>
  <sheetFormatPr defaultColWidth="9.296875" defaultRowHeight="13" x14ac:dyDescent="0.3"/>
  <cols>
    <col min="1" max="1" width="20" style="107" customWidth="1"/>
    <col min="2" max="2" width="12" style="107" customWidth="1"/>
    <col min="3" max="3" width="14.796875" style="107" customWidth="1"/>
    <col min="4" max="4" width="21.69921875" style="107" customWidth="1"/>
    <col min="5" max="5" width="9.296875" style="107"/>
    <col min="6" max="6" width="12" style="107" customWidth="1"/>
    <col min="7" max="16384" width="9.296875" style="107"/>
  </cols>
  <sheetData>
    <row r="1" spans="1:6" ht="18.75" customHeight="1" x14ac:dyDescent="0.35">
      <c r="A1" s="140" t="s">
        <v>448</v>
      </c>
      <c r="B1" s="141"/>
      <c r="C1" s="141"/>
      <c r="D1" s="141"/>
      <c r="E1" s="122"/>
      <c r="F1" s="141"/>
    </row>
    <row r="2" spans="1:6" x14ac:dyDescent="0.3">
      <c r="A2" s="127"/>
      <c r="B2" s="128" t="s">
        <v>449</v>
      </c>
      <c r="C2" s="128" t="s">
        <v>422</v>
      </c>
      <c r="D2" s="128" t="s">
        <v>450</v>
      </c>
      <c r="F2" s="142" t="s">
        <v>451</v>
      </c>
    </row>
    <row r="3" spans="1:6" x14ac:dyDescent="0.3">
      <c r="A3" s="143" t="s">
        <v>130</v>
      </c>
      <c r="B3" s="113">
        <v>52599.747726216556</v>
      </c>
      <c r="C3" s="113">
        <v>117.43525260572262</v>
      </c>
      <c r="D3" s="144">
        <f t="shared" ref="D3:D66" si="0">C3+B3</f>
        <v>52717.182978822275</v>
      </c>
    </row>
    <row r="4" spans="1:6" x14ac:dyDescent="0.3">
      <c r="A4" s="143" t="s">
        <v>131</v>
      </c>
      <c r="B4" s="113">
        <v>39286.330744207662</v>
      </c>
      <c r="C4" s="113">
        <v>-15.560470025891249</v>
      </c>
      <c r="D4" s="144">
        <f t="shared" si="0"/>
        <v>39270.77027418177</v>
      </c>
    </row>
    <row r="5" spans="1:6" x14ac:dyDescent="0.3">
      <c r="A5" s="143" t="s">
        <v>132</v>
      </c>
      <c r="B5" s="113">
        <v>12468.631746663972</v>
      </c>
      <c r="C5" s="113">
        <v>-79.236606253734323</v>
      </c>
      <c r="D5" s="144">
        <f t="shared" si="0"/>
        <v>12389.395140410237</v>
      </c>
    </row>
    <row r="6" spans="1:6" x14ac:dyDescent="0.3">
      <c r="A6" s="143" t="s">
        <v>133</v>
      </c>
      <c r="B6" s="113">
        <v>24934.2760406294</v>
      </c>
      <c r="C6" s="113">
        <v>28.352121091416045</v>
      </c>
      <c r="D6" s="144">
        <f t="shared" si="0"/>
        <v>24962.628161720815</v>
      </c>
    </row>
    <row r="7" spans="1:6" x14ac:dyDescent="0.3">
      <c r="A7" s="143" t="s">
        <v>134</v>
      </c>
      <c r="B7" s="113">
        <v>16550.819889796192</v>
      </c>
      <c r="C7" s="113">
        <v>-28.93831242116444</v>
      </c>
      <c r="D7" s="144">
        <f t="shared" si="0"/>
        <v>16521.881577375028</v>
      </c>
    </row>
    <row r="8" spans="1:6" x14ac:dyDescent="0.3">
      <c r="A8" s="143" t="s">
        <v>135</v>
      </c>
      <c r="B8" s="113">
        <v>16273.883024629844</v>
      </c>
      <c r="C8" s="113">
        <v>5.7642567881564091</v>
      </c>
      <c r="D8" s="144">
        <f t="shared" si="0"/>
        <v>16279.647281418</v>
      </c>
    </row>
    <row r="9" spans="1:6" x14ac:dyDescent="0.3">
      <c r="A9" s="143" t="s">
        <v>136</v>
      </c>
      <c r="B9" s="113">
        <v>30554.338445196856</v>
      </c>
      <c r="C9" s="113">
        <v>152.23338644360351</v>
      </c>
      <c r="D9" s="144">
        <f t="shared" si="0"/>
        <v>30706.57183164046</v>
      </c>
    </row>
    <row r="10" spans="1:6" x14ac:dyDescent="0.3">
      <c r="A10" s="143" t="s">
        <v>137</v>
      </c>
      <c r="B10" s="113">
        <v>40482.639580428862</v>
      </c>
      <c r="C10" s="113">
        <v>365.66743012680075</v>
      </c>
      <c r="D10" s="144">
        <f t="shared" si="0"/>
        <v>40848.307010555662</v>
      </c>
    </row>
    <row r="11" spans="1:6" x14ac:dyDescent="0.3">
      <c r="A11" s="143" t="s">
        <v>138</v>
      </c>
      <c r="B11" s="113">
        <v>18029.31023036582</v>
      </c>
      <c r="C11" s="113">
        <v>-534.1746995950341</v>
      </c>
      <c r="D11" s="144">
        <f t="shared" si="0"/>
        <v>17495.135530770785</v>
      </c>
    </row>
    <row r="12" spans="1:6" x14ac:dyDescent="0.3">
      <c r="A12" s="143" t="s">
        <v>139</v>
      </c>
      <c r="B12" s="113">
        <v>23369.747062338185</v>
      </c>
      <c r="C12" s="113">
        <v>-11.468628427272124</v>
      </c>
      <c r="D12" s="144">
        <f t="shared" si="0"/>
        <v>23358.278433910913</v>
      </c>
    </row>
    <row r="13" spans="1:6" x14ac:dyDescent="0.3">
      <c r="A13" s="143" t="s">
        <v>140</v>
      </c>
      <c r="B13" s="113">
        <v>17684.060280156675</v>
      </c>
      <c r="C13" s="113">
        <v>77.02682068645025</v>
      </c>
      <c r="D13" s="144">
        <f t="shared" si="0"/>
        <v>17761.087100843124</v>
      </c>
    </row>
    <row r="14" spans="1:6" x14ac:dyDescent="0.3">
      <c r="A14" s="145" t="s">
        <v>141</v>
      </c>
      <c r="B14" s="117">
        <v>17882.227975834838</v>
      </c>
      <c r="C14" s="117">
        <v>-76.655480316006106</v>
      </c>
      <c r="D14" s="146">
        <f t="shared" si="0"/>
        <v>17805.572495518831</v>
      </c>
      <c r="E14" s="122"/>
      <c r="F14" s="117">
        <f>SUM(D3:D14)</f>
        <v>310116.45781716792</v>
      </c>
    </row>
    <row r="15" spans="1:6" x14ac:dyDescent="0.3">
      <c r="A15" s="143" t="s">
        <v>142</v>
      </c>
      <c r="B15" s="113">
        <v>48562.030410276835</v>
      </c>
      <c r="C15" s="113">
        <v>28.887733519219275</v>
      </c>
      <c r="D15" s="144">
        <f t="shared" si="0"/>
        <v>48590.918143796058</v>
      </c>
    </row>
    <row r="16" spans="1:6" x14ac:dyDescent="0.3">
      <c r="A16" s="143" t="s">
        <v>143</v>
      </c>
      <c r="B16" s="113">
        <v>27007.451636460206</v>
      </c>
      <c r="C16" s="113">
        <v>3.1040297417513152</v>
      </c>
      <c r="D16" s="144">
        <f t="shared" si="0"/>
        <v>27010.555666201959</v>
      </c>
    </row>
    <row r="17" spans="1:18" x14ac:dyDescent="0.3">
      <c r="A17" s="143" t="s">
        <v>144</v>
      </c>
      <c r="B17" s="113">
        <v>14776.067848370169</v>
      </c>
      <c r="C17" s="113">
        <v>28.878045542056693</v>
      </c>
      <c r="D17" s="144">
        <f t="shared" si="0"/>
        <v>14804.945893912225</v>
      </c>
    </row>
    <row r="18" spans="1:18" x14ac:dyDescent="0.3">
      <c r="A18" s="143" t="s">
        <v>145</v>
      </c>
      <c r="B18" s="113">
        <v>24440.462291708162</v>
      </c>
      <c r="C18" s="113">
        <v>-8.8716391157139967</v>
      </c>
      <c r="D18" s="144">
        <f t="shared" si="0"/>
        <v>24431.590652592447</v>
      </c>
    </row>
    <row r="19" spans="1:18" x14ac:dyDescent="0.3">
      <c r="A19" s="143" t="s">
        <v>146</v>
      </c>
      <c r="B19" s="113">
        <v>15273.861979685327</v>
      </c>
      <c r="C19" s="113">
        <v>-93.655513509924987</v>
      </c>
      <c r="D19" s="144">
        <f t="shared" si="0"/>
        <v>15180.206466175403</v>
      </c>
    </row>
    <row r="20" spans="1:18" x14ac:dyDescent="0.3">
      <c r="A20" s="143" t="s">
        <v>147</v>
      </c>
      <c r="B20" s="113">
        <v>19065.039168824278</v>
      </c>
      <c r="C20" s="113">
        <v>2.8490340569607611</v>
      </c>
      <c r="D20" s="144">
        <f t="shared" si="0"/>
        <v>19067.88820288124</v>
      </c>
    </row>
    <row r="21" spans="1:18" x14ac:dyDescent="0.3">
      <c r="A21" s="143" t="s">
        <v>148</v>
      </c>
      <c r="B21" s="113">
        <v>55879.076877116095</v>
      </c>
      <c r="C21" s="113">
        <v>7.2671446590984523</v>
      </c>
      <c r="D21" s="144">
        <f t="shared" si="0"/>
        <v>55886.344021775192</v>
      </c>
    </row>
    <row r="22" spans="1:18" x14ac:dyDescent="0.3">
      <c r="A22" s="143" t="s">
        <v>149</v>
      </c>
      <c r="B22" s="113">
        <v>24632.11890725619</v>
      </c>
      <c r="C22" s="113">
        <v>-2.2311027019849909</v>
      </c>
      <c r="D22" s="144">
        <f t="shared" si="0"/>
        <v>24629.887804554204</v>
      </c>
    </row>
    <row r="23" spans="1:18" x14ac:dyDescent="0.3">
      <c r="A23" s="143" t="s">
        <v>150</v>
      </c>
      <c r="B23" s="113">
        <v>13288.803958706751</v>
      </c>
      <c r="C23" s="113">
        <v>-5.0577408218814384</v>
      </c>
      <c r="D23" s="144">
        <f t="shared" si="0"/>
        <v>13283.746217884869</v>
      </c>
    </row>
    <row r="24" spans="1:18" x14ac:dyDescent="0.3">
      <c r="A24" s="143" t="s">
        <v>151</v>
      </c>
      <c r="B24" s="113">
        <v>23686.072923720363</v>
      </c>
      <c r="C24" s="113">
        <v>4.5555334262763054</v>
      </c>
      <c r="D24" s="144">
        <f t="shared" si="0"/>
        <v>23690.628457146639</v>
      </c>
      <c r="J24" s="113"/>
      <c r="K24" s="113"/>
      <c r="L24" s="113"/>
      <c r="M24" s="113"/>
      <c r="N24" s="113"/>
      <c r="O24" s="113"/>
      <c r="P24" s="113"/>
    </row>
    <row r="25" spans="1:18" x14ac:dyDescent="0.3">
      <c r="A25" s="143" t="s">
        <v>152</v>
      </c>
      <c r="B25" s="113">
        <v>16483.908533160738</v>
      </c>
      <c r="C25" s="113">
        <v>-2.0299209984730737</v>
      </c>
      <c r="D25" s="144">
        <f t="shared" si="0"/>
        <v>16481.878612162265</v>
      </c>
      <c r="J25" s="113"/>
      <c r="K25" s="113"/>
      <c r="L25" s="113"/>
      <c r="M25" s="113"/>
      <c r="N25" s="113"/>
      <c r="O25" s="113"/>
      <c r="P25" s="113"/>
    </row>
    <row r="26" spans="1:18" x14ac:dyDescent="0.3">
      <c r="A26" s="145" t="s">
        <v>153</v>
      </c>
      <c r="B26" s="117">
        <v>20446.282495186941</v>
      </c>
      <c r="C26" s="117">
        <v>-11.851206598951073</v>
      </c>
      <c r="D26" s="146">
        <f t="shared" si="0"/>
        <v>20434.431288587988</v>
      </c>
      <c r="E26" s="122"/>
      <c r="F26" s="117">
        <f>SUM(B15:B26)</f>
        <v>303541.17703047208</v>
      </c>
      <c r="J26" s="113"/>
      <c r="K26" s="113"/>
      <c r="L26" s="113"/>
      <c r="M26" s="113"/>
      <c r="N26" s="113"/>
      <c r="O26" s="113"/>
      <c r="P26" s="113"/>
    </row>
    <row r="27" spans="1:18" x14ac:dyDescent="0.3">
      <c r="A27" s="143" t="s">
        <v>154</v>
      </c>
      <c r="B27" s="113">
        <v>38164.4131779858</v>
      </c>
      <c r="C27" s="113">
        <v>4.7955918475735242</v>
      </c>
      <c r="D27" s="144">
        <f t="shared" si="0"/>
        <v>38169.208769833371</v>
      </c>
    </row>
    <row r="28" spans="1:18" x14ac:dyDescent="0.3">
      <c r="A28" s="143" t="s">
        <v>155</v>
      </c>
      <c r="B28" s="113">
        <v>13297.819776272983</v>
      </c>
      <c r="C28" s="113">
        <v>3.1840934740755493</v>
      </c>
      <c r="D28" s="144">
        <f t="shared" si="0"/>
        <v>13301.003869747059</v>
      </c>
    </row>
    <row r="29" spans="1:18" x14ac:dyDescent="0.3">
      <c r="A29" s="143" t="s">
        <v>156</v>
      </c>
      <c r="B29" s="113">
        <v>10697.408497311289</v>
      </c>
      <c r="C29" s="113">
        <v>26.539069242514771</v>
      </c>
      <c r="D29" s="144">
        <f t="shared" si="0"/>
        <v>10723.947566553805</v>
      </c>
      <c r="G29" s="113"/>
      <c r="H29" s="113"/>
      <c r="I29" s="113"/>
      <c r="J29" s="113"/>
      <c r="K29" s="113"/>
      <c r="L29" s="113"/>
      <c r="M29" s="113"/>
      <c r="N29" s="113"/>
      <c r="O29" s="113"/>
      <c r="P29" s="113"/>
      <c r="Q29" s="113"/>
      <c r="R29" s="113"/>
    </row>
    <row r="30" spans="1:18" x14ac:dyDescent="0.3">
      <c r="A30" s="143" t="s">
        <v>157</v>
      </c>
      <c r="B30" s="113">
        <v>19304.959788554737</v>
      </c>
      <c r="C30" s="113">
        <v>-7.3192591117305028E-2</v>
      </c>
      <c r="D30" s="144">
        <f t="shared" si="0"/>
        <v>19304.88659596362</v>
      </c>
      <c r="G30" s="113"/>
      <c r="H30" s="113"/>
      <c r="I30" s="113"/>
      <c r="J30" s="113"/>
      <c r="K30" s="113"/>
      <c r="L30" s="113"/>
      <c r="M30" s="113"/>
      <c r="N30" s="113"/>
      <c r="O30" s="113"/>
      <c r="P30" s="113"/>
      <c r="Q30" s="113"/>
      <c r="R30" s="113"/>
    </row>
    <row r="31" spans="1:18" x14ac:dyDescent="0.3">
      <c r="A31" s="143" t="s">
        <v>158</v>
      </c>
      <c r="B31" s="113">
        <v>13849.267832105141</v>
      </c>
      <c r="C31" s="113">
        <v>8.0798645688109971</v>
      </c>
      <c r="D31" s="144">
        <f t="shared" si="0"/>
        <v>13857.347696673953</v>
      </c>
      <c r="G31" s="113"/>
      <c r="H31" s="113"/>
      <c r="I31" s="113"/>
      <c r="J31" s="113"/>
      <c r="K31" s="113"/>
      <c r="L31" s="113"/>
      <c r="M31" s="113"/>
      <c r="N31" s="113"/>
      <c r="O31" s="113"/>
      <c r="P31" s="113"/>
      <c r="Q31" s="113"/>
      <c r="R31" s="113"/>
    </row>
    <row r="32" spans="1:18" x14ac:dyDescent="0.3">
      <c r="A32" s="143" t="s">
        <v>159</v>
      </c>
      <c r="B32" s="113">
        <v>12181.790855407302</v>
      </c>
      <c r="C32" s="113">
        <v>4.076578370842455</v>
      </c>
      <c r="D32" s="144">
        <f t="shared" si="0"/>
        <v>12185.867433778145</v>
      </c>
    </row>
    <row r="33" spans="1:20" x14ac:dyDescent="0.3">
      <c r="A33" s="143" t="s">
        <v>160</v>
      </c>
      <c r="B33" s="113">
        <v>25085.388352917747</v>
      </c>
      <c r="C33" s="113">
        <v>6.1541525592517132E-2</v>
      </c>
      <c r="D33" s="144">
        <f t="shared" si="0"/>
        <v>25085.44989444334</v>
      </c>
    </row>
    <row r="34" spans="1:20" x14ac:dyDescent="0.3">
      <c r="A34" s="143" t="s">
        <v>161</v>
      </c>
      <c r="B34" s="113">
        <v>11103.665366792809</v>
      </c>
      <c r="C34" s="113">
        <v>4.1229834694283909</v>
      </c>
      <c r="D34" s="144">
        <f t="shared" si="0"/>
        <v>11107.788350262237</v>
      </c>
    </row>
    <row r="35" spans="1:20" x14ac:dyDescent="0.3">
      <c r="A35" s="143" t="s">
        <v>162</v>
      </c>
      <c r="B35" s="113">
        <v>8981.8520221735216</v>
      </c>
      <c r="C35" s="113">
        <v>17.38475071366927</v>
      </c>
      <c r="D35" s="144">
        <f t="shared" si="0"/>
        <v>8999.2367728871905</v>
      </c>
      <c r="I35" s="113"/>
      <c r="J35" s="113"/>
      <c r="K35" s="113"/>
      <c r="L35" s="113"/>
      <c r="M35" s="113"/>
      <c r="N35" s="113"/>
      <c r="O35" s="113"/>
      <c r="P35" s="113"/>
      <c r="Q35" s="113"/>
      <c r="R35" s="113"/>
      <c r="S35" s="113"/>
      <c r="T35" s="113"/>
    </row>
    <row r="36" spans="1:20" x14ac:dyDescent="0.3">
      <c r="A36" s="143" t="s">
        <v>163</v>
      </c>
      <c r="B36" s="113">
        <v>14772.611869813467</v>
      </c>
      <c r="C36" s="113">
        <v>2.1522273119564375</v>
      </c>
      <c r="D36" s="144">
        <f t="shared" si="0"/>
        <v>14774.764097125424</v>
      </c>
    </row>
    <row r="37" spans="1:20" x14ac:dyDescent="0.3">
      <c r="A37" s="143" t="s">
        <v>164</v>
      </c>
      <c r="B37" s="113">
        <v>9529.8700126136864</v>
      </c>
      <c r="C37" s="113">
        <v>37.041326428998204</v>
      </c>
      <c r="D37" s="144">
        <f t="shared" si="0"/>
        <v>9566.9113390426846</v>
      </c>
    </row>
    <row r="38" spans="1:20" x14ac:dyDescent="0.3">
      <c r="A38" s="145" t="s">
        <v>165</v>
      </c>
      <c r="B38" s="117">
        <v>11287.305085308377</v>
      </c>
      <c r="C38" s="117">
        <v>1.9467386974706358</v>
      </c>
      <c r="D38" s="146">
        <f t="shared" si="0"/>
        <v>11289.251824005847</v>
      </c>
      <c r="E38" s="122"/>
      <c r="F38" s="117">
        <f>SUM(B27:B38)</f>
        <v>188256.35263725687</v>
      </c>
    </row>
    <row r="39" spans="1:20" x14ac:dyDescent="0.3">
      <c r="A39" s="143" t="s">
        <v>166</v>
      </c>
      <c r="B39" s="113">
        <v>30145.858394742081</v>
      </c>
      <c r="C39" s="113">
        <v>-1.332071964416119</v>
      </c>
      <c r="D39" s="144">
        <f t="shared" si="0"/>
        <v>30144.526322777667</v>
      </c>
    </row>
    <row r="40" spans="1:20" x14ac:dyDescent="0.3">
      <c r="A40" s="143" t="s">
        <v>167</v>
      </c>
      <c r="B40" s="113">
        <v>10832.726515302396</v>
      </c>
      <c r="C40" s="113">
        <v>0.64001194981079468</v>
      </c>
      <c r="D40" s="144">
        <f t="shared" si="0"/>
        <v>10833.366527252207</v>
      </c>
    </row>
    <row r="41" spans="1:20" x14ac:dyDescent="0.3">
      <c r="A41" s="143" t="s">
        <v>168</v>
      </c>
      <c r="B41" s="113">
        <v>9635.1919604328468</v>
      </c>
      <c r="C41" s="113">
        <v>18.8610170616743</v>
      </c>
      <c r="D41" s="144">
        <f t="shared" si="0"/>
        <v>9654.0529774945207</v>
      </c>
    </row>
    <row r="42" spans="1:20" x14ac:dyDescent="0.3">
      <c r="A42" s="143" t="s">
        <v>169</v>
      </c>
      <c r="B42" s="113">
        <v>12944.702682068646</v>
      </c>
      <c r="C42" s="113">
        <v>38.567582818827589</v>
      </c>
      <c r="D42" s="144">
        <f t="shared" si="0"/>
        <v>12983.270264887473</v>
      </c>
    </row>
    <row r="43" spans="1:20" x14ac:dyDescent="0.3">
      <c r="A43" s="143" t="s">
        <v>170</v>
      </c>
      <c r="B43" s="113">
        <v>7529.8230930093632</v>
      </c>
      <c r="C43" s="113">
        <v>0.26644758680210145</v>
      </c>
      <c r="D43" s="144">
        <f t="shared" si="0"/>
        <v>7530.0895405961655</v>
      </c>
    </row>
    <row r="44" spans="1:20" x14ac:dyDescent="0.3">
      <c r="A44" s="143" t="s">
        <v>171</v>
      </c>
      <c r="B44" s="113">
        <v>7482.6324912036034</v>
      </c>
      <c r="C44" s="113">
        <v>2.2600079665405275</v>
      </c>
      <c r="D44" s="144">
        <f t="shared" si="0"/>
        <v>7484.8924991701442</v>
      </c>
    </row>
    <row r="45" spans="1:20" x14ac:dyDescent="0.3">
      <c r="A45" s="143" t="s">
        <v>172</v>
      </c>
      <c r="B45" s="113">
        <v>9385.2620321317227</v>
      </c>
      <c r="C45" s="113">
        <v>0.37904135962292429</v>
      </c>
      <c r="D45" s="144">
        <f t="shared" si="0"/>
        <v>9385.6410734913461</v>
      </c>
    </row>
    <row r="46" spans="1:20" x14ac:dyDescent="0.3">
      <c r="A46" s="143" t="s">
        <v>173</v>
      </c>
      <c r="B46" s="113">
        <v>8146.2058102635592</v>
      </c>
      <c r="C46" s="113">
        <v>0.31052911106684888</v>
      </c>
      <c r="D46" s="144">
        <f t="shared" si="0"/>
        <v>8146.5163393746261</v>
      </c>
    </row>
    <row r="47" spans="1:20" x14ac:dyDescent="0.3">
      <c r="A47" s="143" t="s">
        <v>174</v>
      </c>
      <c r="B47" s="113">
        <v>6890.1217582818808</v>
      </c>
      <c r="C47" s="113">
        <v>16.124678350926118</v>
      </c>
      <c r="D47" s="144">
        <f t="shared" si="0"/>
        <v>6906.2464366328068</v>
      </c>
    </row>
    <row r="48" spans="1:20" x14ac:dyDescent="0.3">
      <c r="A48" s="143" t="s">
        <v>175</v>
      </c>
      <c r="B48" s="113">
        <v>8750.4190128128448</v>
      </c>
      <c r="C48" s="113">
        <v>2.441877448051514</v>
      </c>
      <c r="D48" s="144">
        <f t="shared" si="0"/>
        <v>8752.8608902608958</v>
      </c>
    </row>
    <row r="49" spans="1:6" x14ac:dyDescent="0.3">
      <c r="A49" s="143" t="s">
        <v>176</v>
      </c>
      <c r="B49" s="113">
        <v>6633.2548453163436</v>
      </c>
      <c r="C49" s="113">
        <v>25.412500829847971</v>
      </c>
      <c r="D49" s="144">
        <f t="shared" si="0"/>
        <v>6658.6673461461914</v>
      </c>
    </row>
    <row r="50" spans="1:6" x14ac:dyDescent="0.3">
      <c r="A50" s="145" t="s">
        <v>177</v>
      </c>
      <c r="B50" s="117">
        <v>9495.6185703379178</v>
      </c>
      <c r="C50" s="117">
        <v>1.1150501228175074</v>
      </c>
      <c r="D50" s="146">
        <f t="shared" si="0"/>
        <v>9496.7336204607345</v>
      </c>
      <c r="E50" s="122"/>
      <c r="F50" s="117">
        <f>SUM(B39:B50)</f>
        <v>127871.81716590319</v>
      </c>
    </row>
    <row r="51" spans="1:6" x14ac:dyDescent="0.3">
      <c r="A51" s="143" t="s">
        <v>178</v>
      </c>
      <c r="B51" s="113">
        <v>20605.915182234614</v>
      </c>
      <c r="C51" s="113">
        <v>15.358627099515369</v>
      </c>
      <c r="D51" s="144">
        <f t="shared" si="0"/>
        <v>20621.273809334129</v>
      </c>
    </row>
    <row r="52" spans="1:6" x14ac:dyDescent="0.3">
      <c r="A52" s="143" t="s">
        <v>179</v>
      </c>
      <c r="B52" s="113">
        <v>9155.4465428533513</v>
      </c>
      <c r="C52" s="113">
        <v>5.9986722432450374</v>
      </c>
      <c r="D52" s="144">
        <f t="shared" si="0"/>
        <v>9161.4452150965972</v>
      </c>
    </row>
    <row r="53" spans="1:6" x14ac:dyDescent="0.3">
      <c r="A53" s="143" t="s">
        <v>180</v>
      </c>
      <c r="B53" s="113">
        <v>9351.9659520015866</v>
      </c>
      <c r="C53" s="113">
        <v>1.4195379406492705</v>
      </c>
      <c r="D53" s="144">
        <f t="shared" si="0"/>
        <v>9353.3854899422367</v>
      </c>
    </row>
    <row r="54" spans="1:6" x14ac:dyDescent="0.3">
      <c r="A54" s="143" t="s">
        <v>181</v>
      </c>
      <c r="B54" s="113">
        <v>25270.774853282874</v>
      </c>
      <c r="C54" s="113">
        <v>-15.65690765451769</v>
      </c>
      <c r="D54" s="144">
        <f t="shared" si="0"/>
        <v>25255.117945628357</v>
      </c>
    </row>
    <row r="55" spans="1:6" x14ac:dyDescent="0.3">
      <c r="A55" s="143" t="s">
        <v>182</v>
      </c>
      <c r="B55" s="113">
        <v>9436.4698725353537</v>
      </c>
      <c r="C55" s="113">
        <v>0.88378809002190906</v>
      </c>
      <c r="D55" s="144">
        <f t="shared" si="0"/>
        <v>9437.3536606253765</v>
      </c>
    </row>
    <row r="56" spans="1:6" x14ac:dyDescent="0.3">
      <c r="A56" s="143" t="s">
        <v>183</v>
      </c>
      <c r="B56" s="113">
        <v>9639.9405433844477</v>
      </c>
      <c r="C56" s="113">
        <v>3.6477175861382189</v>
      </c>
      <c r="D56" s="144">
        <f t="shared" si="0"/>
        <v>9643.5882609705859</v>
      </c>
    </row>
    <row r="57" spans="1:6" x14ac:dyDescent="0.3">
      <c r="A57" s="143" t="s">
        <v>184</v>
      </c>
      <c r="B57" s="113">
        <v>13184.695948018316</v>
      </c>
      <c r="C57" s="113">
        <v>6.8147945296421675</v>
      </c>
      <c r="D57" s="144">
        <f t="shared" si="0"/>
        <v>13191.510742547958</v>
      </c>
    </row>
    <row r="58" spans="1:6" x14ac:dyDescent="0.3">
      <c r="A58" s="143" t="s">
        <v>185</v>
      </c>
      <c r="B58" s="113">
        <v>8709.0502366726469</v>
      </c>
      <c r="C58" s="113">
        <v>1.6853216490738916</v>
      </c>
      <c r="D58" s="144">
        <f t="shared" si="0"/>
        <v>8710.7355583217213</v>
      </c>
    </row>
    <row r="59" spans="1:6" x14ac:dyDescent="0.3">
      <c r="A59" s="143" t="s">
        <v>186</v>
      </c>
      <c r="B59" s="113">
        <v>9104.4063300803227</v>
      </c>
      <c r="C59" s="113">
        <v>-1.3909247825798339</v>
      </c>
      <c r="D59" s="144">
        <f t="shared" si="0"/>
        <v>9103.0154052977432</v>
      </c>
    </row>
    <row r="60" spans="1:6" x14ac:dyDescent="0.3">
      <c r="A60" s="143" t="s">
        <v>187</v>
      </c>
      <c r="B60" s="113">
        <v>11404.87719411804</v>
      </c>
      <c r="C60" s="113">
        <v>2.0287459337449398</v>
      </c>
      <c r="D60" s="144">
        <f t="shared" si="0"/>
        <v>11406.905940051785</v>
      </c>
    </row>
    <row r="61" spans="1:6" x14ac:dyDescent="0.3">
      <c r="A61" s="143" t="s">
        <v>188</v>
      </c>
      <c r="B61" s="113">
        <v>13334.467568877379</v>
      </c>
      <c r="C61" s="113">
        <v>1.5476863838544794</v>
      </c>
      <c r="D61" s="144">
        <f t="shared" si="0"/>
        <v>13336.015255261233</v>
      </c>
    </row>
    <row r="62" spans="1:6" x14ac:dyDescent="0.3">
      <c r="A62" s="145" t="s">
        <v>189</v>
      </c>
      <c r="B62" s="117">
        <v>22048.788115249296</v>
      </c>
      <c r="C62" s="117">
        <v>5.9750514505742558</v>
      </c>
      <c r="D62" s="146">
        <f t="shared" si="0"/>
        <v>22054.763166699871</v>
      </c>
      <c r="E62" s="122"/>
      <c r="F62" s="117">
        <f>SUM(B51:B62)</f>
        <v>161246.79833930824</v>
      </c>
    </row>
    <row r="63" spans="1:6" x14ac:dyDescent="0.3">
      <c r="A63" s="143" t="s">
        <v>190</v>
      </c>
      <c r="B63" s="113">
        <v>33941.588595565292</v>
      </c>
      <c r="C63" s="113">
        <v>2.9364336453561704</v>
      </c>
      <c r="D63" s="144">
        <f t="shared" si="0"/>
        <v>33944.52502921065</v>
      </c>
    </row>
    <row r="64" spans="1:6" x14ac:dyDescent="0.3">
      <c r="A64" s="143" t="s">
        <v>191</v>
      </c>
      <c r="B64" s="113">
        <v>13054.034574122023</v>
      </c>
      <c r="C64" s="113">
        <v>3.4444665737236937</v>
      </c>
      <c r="D64" s="144">
        <f t="shared" si="0"/>
        <v>13057.479040695745</v>
      </c>
    </row>
    <row r="65" spans="1:6" x14ac:dyDescent="0.3">
      <c r="A65" s="143" t="s">
        <v>192</v>
      </c>
      <c r="B65" s="113">
        <v>11188.779597357761</v>
      </c>
      <c r="C65" s="113">
        <v>8.7714993693155403</v>
      </c>
      <c r="D65" s="144">
        <f t="shared" si="0"/>
        <v>11197.551096727077</v>
      </c>
    </row>
    <row r="66" spans="1:6" x14ac:dyDescent="0.3">
      <c r="A66" s="143" t="s">
        <v>193</v>
      </c>
      <c r="B66" s="113">
        <v>14135.437332868622</v>
      </c>
      <c r="C66" s="113">
        <v>4.0390526455553344</v>
      </c>
      <c r="D66" s="144">
        <f t="shared" si="0"/>
        <v>14139.476385514177</v>
      </c>
    </row>
    <row r="67" spans="1:6" x14ac:dyDescent="0.3">
      <c r="A67" s="143" t="s">
        <v>194</v>
      </c>
      <c r="B67" s="113">
        <v>15223.448683861106</v>
      </c>
      <c r="C67" s="113">
        <v>4.0724291309832035</v>
      </c>
      <c r="D67" s="144">
        <f t="shared" ref="D67:D130" si="1">C67+B67</f>
        <v>15227.52111299209</v>
      </c>
    </row>
    <row r="68" spans="1:6" x14ac:dyDescent="0.3">
      <c r="A68" s="143" t="s">
        <v>195</v>
      </c>
      <c r="B68" s="113">
        <v>14421.001073823276</v>
      </c>
      <c r="C68" s="113">
        <v>3.7890194516364599</v>
      </c>
      <c r="D68" s="144">
        <f t="shared" si="1"/>
        <v>14424.790093274913</v>
      </c>
    </row>
    <row r="69" spans="1:6" x14ac:dyDescent="0.3">
      <c r="A69" s="143" t="s">
        <v>196</v>
      </c>
      <c r="B69" s="113">
        <v>17296.83459968134</v>
      </c>
      <c r="C69" s="113">
        <v>-9.0982871937860974</v>
      </c>
      <c r="D69" s="144">
        <f t="shared" si="1"/>
        <v>17287.736312487556</v>
      </c>
    </row>
    <row r="70" spans="1:6" x14ac:dyDescent="0.3">
      <c r="A70" s="143" t="s">
        <v>197</v>
      </c>
      <c r="B70" s="113">
        <v>12460.668584279359</v>
      </c>
      <c r="C70" s="113">
        <v>3.5842793600212439</v>
      </c>
      <c r="D70" s="144">
        <f t="shared" si="1"/>
        <v>12464.25286363938</v>
      </c>
    </row>
    <row r="71" spans="1:6" x14ac:dyDescent="0.3">
      <c r="A71" s="143" t="s">
        <v>198</v>
      </c>
      <c r="B71" s="113">
        <v>16235.995229369986</v>
      </c>
      <c r="C71" s="113">
        <v>4.2535351523600875</v>
      </c>
      <c r="D71" s="144">
        <f t="shared" si="1"/>
        <v>16240.248764522346</v>
      </c>
    </row>
    <row r="72" spans="1:6" x14ac:dyDescent="0.3">
      <c r="A72" s="143" t="s">
        <v>199</v>
      </c>
      <c r="B72" s="113">
        <v>13628.398213835226</v>
      </c>
      <c r="C72" s="113">
        <v>1.4987718250016597</v>
      </c>
      <c r="D72" s="144">
        <f t="shared" si="1"/>
        <v>13629.896985660227</v>
      </c>
    </row>
    <row r="73" spans="1:6" x14ac:dyDescent="0.3">
      <c r="A73" s="143" t="s">
        <v>200</v>
      </c>
      <c r="B73" s="113">
        <v>14680.370460399647</v>
      </c>
      <c r="C73" s="113">
        <v>-3.5783044546239123E-2</v>
      </c>
      <c r="D73" s="144">
        <f t="shared" si="1"/>
        <v>14680.3346773551</v>
      </c>
    </row>
    <row r="74" spans="1:6" x14ac:dyDescent="0.3">
      <c r="A74" s="145" t="s">
        <v>201</v>
      </c>
      <c r="B74" s="117">
        <v>12749.38971320454</v>
      </c>
      <c r="C74" s="117">
        <v>0.93676558454491132</v>
      </c>
      <c r="D74" s="146">
        <f t="shared" si="1"/>
        <v>12750.326478789086</v>
      </c>
      <c r="E74" s="122"/>
      <c r="F74" s="117">
        <f>SUM(B63:B74)</f>
        <v>189015.94665836822</v>
      </c>
    </row>
    <row r="75" spans="1:6" x14ac:dyDescent="0.3">
      <c r="A75" s="143" t="s">
        <v>202</v>
      </c>
      <c r="B75" s="113">
        <v>29640.159544911374</v>
      </c>
      <c r="C75" s="113">
        <v>1.7263493328022306</v>
      </c>
      <c r="D75" s="144">
        <f t="shared" si="1"/>
        <v>29641.885894244177</v>
      </c>
    </row>
    <row r="76" spans="1:6" x14ac:dyDescent="0.3">
      <c r="A76" s="143" t="s">
        <v>203</v>
      </c>
      <c r="B76" s="113">
        <v>15374.68041724756</v>
      </c>
      <c r="C76" s="113">
        <v>-4.6587001261368917</v>
      </c>
      <c r="D76" s="144">
        <f t="shared" si="1"/>
        <v>15370.021717121423</v>
      </c>
    </row>
    <row r="77" spans="1:6" x14ac:dyDescent="0.3">
      <c r="A77" s="143" t="s">
        <v>204</v>
      </c>
      <c r="B77" s="113">
        <v>13264.676557458673</v>
      </c>
      <c r="C77" s="113">
        <v>-0.7736174732788953</v>
      </c>
      <c r="D77" s="144">
        <f t="shared" si="1"/>
        <v>13263.902939985395</v>
      </c>
    </row>
    <row r="78" spans="1:6" x14ac:dyDescent="0.3">
      <c r="A78" s="143" t="s">
        <v>205</v>
      </c>
      <c r="B78" s="113">
        <v>20642.564755692754</v>
      </c>
      <c r="C78" s="113">
        <v>-1.703930159994689</v>
      </c>
      <c r="D78" s="144">
        <f t="shared" si="1"/>
        <v>20640.86082553276</v>
      </c>
    </row>
    <row r="79" spans="1:6" x14ac:dyDescent="0.3">
      <c r="A79" s="143" t="s">
        <v>206</v>
      </c>
      <c r="B79" s="113">
        <v>14011.41617871605</v>
      </c>
      <c r="C79" s="113">
        <v>0.24095465710681802</v>
      </c>
      <c r="D79" s="144">
        <f t="shared" si="1"/>
        <v>14011.657133373157</v>
      </c>
    </row>
    <row r="80" spans="1:6" x14ac:dyDescent="0.3">
      <c r="A80" s="143" t="s">
        <v>207</v>
      </c>
      <c r="B80" s="113">
        <v>12330.573549425755</v>
      </c>
      <c r="C80" s="113">
        <v>-0.23315408617141339</v>
      </c>
      <c r="D80" s="144">
        <f t="shared" si="1"/>
        <v>12330.340395339585</v>
      </c>
    </row>
    <row r="81" spans="1:6" x14ac:dyDescent="0.3">
      <c r="A81" s="143" t="s">
        <v>208</v>
      </c>
      <c r="B81" s="113">
        <v>18351.238917878243</v>
      </c>
      <c r="C81" s="113">
        <v>4.3985925778397394</v>
      </c>
      <c r="D81" s="144">
        <f t="shared" si="1"/>
        <v>18355.637510456083</v>
      </c>
    </row>
    <row r="82" spans="1:6" x14ac:dyDescent="0.3">
      <c r="A82" s="143" t="s">
        <v>209</v>
      </c>
      <c r="B82" s="113">
        <v>13895.527211046934</v>
      </c>
      <c r="C82" s="113">
        <v>1.4930956648741949</v>
      </c>
      <c r="D82" s="144">
        <f t="shared" si="1"/>
        <v>13897.020306711809</v>
      </c>
    </row>
    <row r="83" spans="1:6" x14ac:dyDescent="0.3">
      <c r="A83" s="143" t="s">
        <v>210</v>
      </c>
      <c r="B83" s="113">
        <v>16539.606912301653</v>
      </c>
      <c r="C83" s="113">
        <v>0.34531633804686984</v>
      </c>
      <c r="D83" s="144">
        <f t="shared" si="1"/>
        <v>16539.9522286397</v>
      </c>
    </row>
    <row r="84" spans="1:6" x14ac:dyDescent="0.3">
      <c r="A84" s="143" t="s">
        <v>211</v>
      </c>
      <c r="B84" s="113">
        <v>15228.944296288915</v>
      </c>
      <c r="C84" s="113">
        <v>1.1041957113456815</v>
      </c>
      <c r="D84" s="144">
        <f t="shared" si="1"/>
        <v>15230.04849200026</v>
      </c>
    </row>
    <row r="85" spans="1:6" x14ac:dyDescent="0.3">
      <c r="A85" s="143" t="s">
        <v>212</v>
      </c>
      <c r="B85" s="113">
        <v>20757.134670716321</v>
      </c>
      <c r="C85" s="113">
        <v>-0.15008663612826137</v>
      </c>
      <c r="D85" s="144">
        <f t="shared" si="1"/>
        <v>20756.984584080194</v>
      </c>
    </row>
    <row r="86" spans="1:6" x14ac:dyDescent="0.3">
      <c r="A86" s="145" t="s">
        <v>213</v>
      </c>
      <c r="B86" s="117">
        <v>15936.962732191476</v>
      </c>
      <c r="C86" s="117">
        <v>2.5062072628294496</v>
      </c>
      <c r="D86" s="146">
        <f t="shared" si="1"/>
        <v>15939.468939454306</v>
      </c>
      <c r="E86" s="122"/>
      <c r="F86" s="117">
        <f>SUM(B75:B86)</f>
        <v>205973.48574387573</v>
      </c>
    </row>
    <row r="87" spans="1:6" x14ac:dyDescent="0.3">
      <c r="A87" s="143" t="s">
        <v>214</v>
      </c>
      <c r="B87" s="113">
        <v>33569.761179999994</v>
      </c>
      <c r="C87" s="113">
        <v>-0.39888000000000001</v>
      </c>
      <c r="D87" s="144">
        <f t="shared" si="1"/>
        <v>33569.362299999993</v>
      </c>
    </row>
    <row r="88" spans="1:6" x14ac:dyDescent="0.3">
      <c r="A88" s="143" t="s">
        <v>215</v>
      </c>
      <c r="B88" s="113">
        <v>10373.786640000006</v>
      </c>
      <c r="C88" s="113">
        <v>0.88775999999999999</v>
      </c>
      <c r="D88" s="144">
        <f t="shared" si="1"/>
        <v>10374.674400000005</v>
      </c>
    </row>
    <row r="89" spans="1:6" x14ac:dyDescent="0.3">
      <c r="A89" s="143" t="s">
        <v>216</v>
      </c>
      <c r="B89" s="113">
        <v>11234.2629</v>
      </c>
      <c r="C89" s="113">
        <v>9.7734600000000036</v>
      </c>
      <c r="D89" s="144">
        <f t="shared" si="1"/>
        <v>11244.03636</v>
      </c>
    </row>
    <row r="90" spans="1:6" x14ac:dyDescent="0.3">
      <c r="A90" s="143" t="s">
        <v>217</v>
      </c>
      <c r="B90" s="113">
        <v>15311.052399999999</v>
      </c>
      <c r="C90" s="113">
        <v>0.91928999999999994</v>
      </c>
      <c r="D90" s="144">
        <f t="shared" si="1"/>
        <v>15311.971689999998</v>
      </c>
    </row>
    <row r="91" spans="1:6" x14ac:dyDescent="0.3">
      <c r="A91" s="143" t="s">
        <v>218</v>
      </c>
      <c r="B91" s="113">
        <v>10430.214540000006</v>
      </c>
      <c r="C91" s="113">
        <v>0</v>
      </c>
      <c r="D91" s="144">
        <f t="shared" si="1"/>
        <v>10430.214540000006</v>
      </c>
    </row>
    <row r="92" spans="1:6" x14ac:dyDescent="0.3">
      <c r="A92" s="143" t="s">
        <v>219</v>
      </c>
      <c r="B92" s="113">
        <v>10120.325349999994</v>
      </c>
      <c r="C92" s="113">
        <v>1.4416099999999998</v>
      </c>
      <c r="D92" s="144">
        <f t="shared" si="1"/>
        <v>10121.766959999994</v>
      </c>
    </row>
    <row r="93" spans="1:6" x14ac:dyDescent="0.3">
      <c r="A93" s="143" t="s">
        <v>220</v>
      </c>
      <c r="B93" s="113">
        <v>10510.947480000004</v>
      </c>
      <c r="C93" s="113">
        <v>-4.6564399999999999</v>
      </c>
      <c r="D93" s="144">
        <f t="shared" si="1"/>
        <v>10506.291040000004</v>
      </c>
    </row>
    <row r="94" spans="1:6" x14ac:dyDescent="0.3">
      <c r="A94" s="143" t="s">
        <v>221</v>
      </c>
      <c r="B94" s="113">
        <v>8286.5869400000011</v>
      </c>
      <c r="C94" s="113">
        <v>0.13242000000000001</v>
      </c>
      <c r="D94" s="144">
        <f t="shared" si="1"/>
        <v>8286.719360000001</v>
      </c>
    </row>
    <row r="95" spans="1:6" x14ac:dyDescent="0.3">
      <c r="A95" s="143" t="s">
        <v>222</v>
      </c>
      <c r="B95" s="113">
        <v>9469.1874499999976</v>
      </c>
      <c r="C95" s="113">
        <v>-0.21881</v>
      </c>
      <c r="D95" s="144">
        <f t="shared" si="1"/>
        <v>9468.9686399999973</v>
      </c>
    </row>
    <row r="96" spans="1:6" x14ac:dyDescent="0.3">
      <c r="A96" s="143" t="s">
        <v>223</v>
      </c>
      <c r="B96" s="113">
        <v>10376.823140000004</v>
      </c>
      <c r="C96" s="113">
        <v>9.8283500000000004</v>
      </c>
      <c r="D96" s="144">
        <f t="shared" si="1"/>
        <v>10386.651490000004</v>
      </c>
    </row>
    <row r="97" spans="1:6" x14ac:dyDescent="0.3">
      <c r="A97" s="143" t="s">
        <v>224</v>
      </c>
      <c r="B97" s="113">
        <v>13834.903920000002</v>
      </c>
      <c r="C97" s="113">
        <v>2.9399199999999999</v>
      </c>
      <c r="D97" s="144">
        <f t="shared" si="1"/>
        <v>13837.843840000003</v>
      </c>
    </row>
    <row r="98" spans="1:6" x14ac:dyDescent="0.3">
      <c r="A98" s="145" t="s">
        <v>225</v>
      </c>
      <c r="B98" s="117">
        <v>12236.750930000002</v>
      </c>
      <c r="C98" s="117">
        <v>3.3716300000000001</v>
      </c>
      <c r="D98" s="146">
        <f t="shared" si="1"/>
        <v>12240.122560000002</v>
      </c>
      <c r="E98" s="122"/>
      <c r="F98" s="117">
        <f>SUM(B87:B98)</f>
        <v>155754.60287</v>
      </c>
    </row>
    <row r="99" spans="1:6" x14ac:dyDescent="0.3">
      <c r="A99" s="143" t="s">
        <v>226</v>
      </c>
      <c r="B99" s="113">
        <v>32881.887670000004</v>
      </c>
      <c r="C99" s="113">
        <v>5.2349999999999994E-2</v>
      </c>
      <c r="D99" s="144">
        <f t="shared" si="1"/>
        <v>32881.940020000002</v>
      </c>
    </row>
    <row r="100" spans="1:6" x14ac:dyDescent="0.3">
      <c r="A100" s="143" t="s">
        <v>227</v>
      </c>
      <c r="B100" s="113">
        <v>8652.2476700000025</v>
      </c>
      <c r="C100" s="113">
        <v>0.19662000000000002</v>
      </c>
      <c r="D100" s="144">
        <f t="shared" si="1"/>
        <v>8652.4442900000031</v>
      </c>
    </row>
    <row r="101" spans="1:6" x14ac:dyDescent="0.3">
      <c r="A101" s="143" t="s">
        <v>228</v>
      </c>
      <c r="B101" s="113">
        <v>7492.7984699999979</v>
      </c>
      <c r="C101" s="113">
        <v>-0.10921</v>
      </c>
      <c r="D101" s="144">
        <f t="shared" si="1"/>
        <v>7492.6892599999983</v>
      </c>
    </row>
    <row r="102" spans="1:6" x14ac:dyDescent="0.3">
      <c r="A102" s="143" t="s">
        <v>229</v>
      </c>
      <c r="B102" s="113">
        <v>11948.063239999998</v>
      </c>
      <c r="C102" s="113">
        <v>3.3520000000000001E-2</v>
      </c>
      <c r="D102" s="144">
        <f t="shared" si="1"/>
        <v>11948.096759999999</v>
      </c>
    </row>
    <row r="103" spans="1:6" x14ac:dyDescent="0.3">
      <c r="A103" s="143" t="s">
        <v>230</v>
      </c>
      <c r="B103" s="113">
        <v>7120.4737800000084</v>
      </c>
      <c r="C103" s="113">
        <v>1.082E-2</v>
      </c>
      <c r="D103" s="144">
        <f t="shared" si="1"/>
        <v>7120.4846000000089</v>
      </c>
    </row>
    <row r="104" spans="1:6" x14ac:dyDescent="0.3">
      <c r="A104" s="143" t="s">
        <v>231</v>
      </c>
      <c r="B104" s="113">
        <v>11170.745179999994</v>
      </c>
      <c r="C104" s="113">
        <v>6.8180000000000004E-2</v>
      </c>
      <c r="D104" s="144">
        <f t="shared" si="1"/>
        <v>11170.813359999995</v>
      </c>
    </row>
    <row r="105" spans="1:6" x14ac:dyDescent="0.3">
      <c r="A105" s="143" t="s">
        <v>232</v>
      </c>
      <c r="B105" s="113">
        <v>24975.260290000006</v>
      </c>
      <c r="C105" s="113">
        <v>2.9100000000000003E-3</v>
      </c>
      <c r="D105" s="144">
        <f t="shared" si="1"/>
        <v>24975.263200000005</v>
      </c>
    </row>
    <row r="106" spans="1:6" x14ac:dyDescent="0.3">
      <c r="A106" s="143" t="s">
        <v>233</v>
      </c>
      <c r="B106" s="113">
        <v>7348.2480399999949</v>
      </c>
      <c r="C106" s="113">
        <v>0.29233999999999999</v>
      </c>
      <c r="D106" s="144">
        <f t="shared" si="1"/>
        <v>7348.5403799999949</v>
      </c>
    </row>
    <row r="107" spans="1:6" x14ac:dyDescent="0.3">
      <c r="A107" s="143" t="s">
        <v>234</v>
      </c>
      <c r="B107" s="113">
        <v>11254.924909999994</v>
      </c>
      <c r="C107" s="113">
        <v>4.2260600000000004</v>
      </c>
      <c r="D107" s="144">
        <f t="shared" si="1"/>
        <v>11259.150969999995</v>
      </c>
    </row>
    <row r="108" spans="1:6" x14ac:dyDescent="0.3">
      <c r="A108" s="143" t="s">
        <v>235</v>
      </c>
      <c r="B108" s="113">
        <v>8002.9547000000057</v>
      </c>
      <c r="C108" s="113">
        <v>0.3387</v>
      </c>
      <c r="D108" s="144">
        <f t="shared" si="1"/>
        <v>8003.2934000000059</v>
      </c>
    </row>
    <row r="109" spans="1:6" x14ac:dyDescent="0.3">
      <c r="A109" s="143" t="s">
        <v>236</v>
      </c>
      <c r="B109" s="113">
        <v>9052.8172499999837</v>
      </c>
      <c r="C109" s="113">
        <v>1.0891099999999998</v>
      </c>
      <c r="D109" s="144">
        <f t="shared" si="1"/>
        <v>9053.9063599999845</v>
      </c>
    </row>
    <row r="110" spans="1:6" x14ac:dyDescent="0.3">
      <c r="A110" s="145" t="s">
        <v>237</v>
      </c>
      <c r="B110" s="117">
        <v>12431.401759999997</v>
      </c>
      <c r="C110" s="117">
        <v>0.63818000000000008</v>
      </c>
      <c r="D110" s="146">
        <f t="shared" si="1"/>
        <v>12432.039939999997</v>
      </c>
      <c r="E110" s="122"/>
      <c r="F110" s="117">
        <f>SUM(B99:B110)</f>
        <v>152331.82295999999</v>
      </c>
    </row>
    <row r="111" spans="1:6" x14ac:dyDescent="0.3">
      <c r="A111" s="143" t="s">
        <v>238</v>
      </c>
      <c r="B111" s="113">
        <v>27498.556690000001</v>
      </c>
      <c r="C111" s="113">
        <v>1.3512</v>
      </c>
      <c r="D111" s="144">
        <f t="shared" si="1"/>
        <v>27499.907890000002</v>
      </c>
    </row>
    <row r="112" spans="1:6" x14ac:dyDescent="0.3">
      <c r="A112" s="143" t="s">
        <v>239</v>
      </c>
      <c r="B112" s="113">
        <v>8751.9784199999976</v>
      </c>
      <c r="C112" s="113">
        <v>2.2699999999999998E-2</v>
      </c>
      <c r="D112" s="144">
        <f t="shared" si="1"/>
        <v>8752.0011199999972</v>
      </c>
    </row>
    <row r="113" spans="1:6" x14ac:dyDescent="0.3">
      <c r="A113" s="143" t="s">
        <v>240</v>
      </c>
      <c r="B113" s="113">
        <v>10070.629580000006</v>
      </c>
      <c r="C113" s="113">
        <v>0</v>
      </c>
      <c r="D113" s="144">
        <f t="shared" si="1"/>
        <v>10070.629580000006</v>
      </c>
    </row>
    <row r="114" spans="1:6" x14ac:dyDescent="0.3">
      <c r="A114" s="143" t="s">
        <v>241</v>
      </c>
      <c r="B114" s="113">
        <v>10532.779279999993</v>
      </c>
      <c r="C114" s="113">
        <v>0</v>
      </c>
      <c r="D114" s="144">
        <f t="shared" si="1"/>
        <v>10532.779279999993</v>
      </c>
    </row>
    <row r="115" spans="1:6" x14ac:dyDescent="0.3">
      <c r="A115" s="143" t="s">
        <v>242</v>
      </c>
      <c r="B115" s="113">
        <v>10638.247800000005</v>
      </c>
      <c r="C115" s="113">
        <v>0</v>
      </c>
      <c r="D115" s="144">
        <f t="shared" si="1"/>
        <v>10638.247800000005</v>
      </c>
    </row>
    <row r="116" spans="1:6" x14ac:dyDescent="0.3">
      <c r="A116" s="143" t="s">
        <v>243</v>
      </c>
      <c r="B116" s="113">
        <v>11514.021130000005</v>
      </c>
      <c r="C116" s="113">
        <v>2.0840999999999998</v>
      </c>
      <c r="D116" s="144">
        <f t="shared" si="1"/>
        <v>11516.105230000005</v>
      </c>
    </row>
    <row r="117" spans="1:6" x14ac:dyDescent="0.3">
      <c r="A117" s="143" t="s">
        <v>244</v>
      </c>
      <c r="B117" s="113">
        <v>11374.205119999993</v>
      </c>
      <c r="C117" s="113">
        <v>38.811999999999998</v>
      </c>
      <c r="D117" s="144">
        <f t="shared" si="1"/>
        <v>11413.017119999993</v>
      </c>
    </row>
    <row r="118" spans="1:6" x14ac:dyDescent="0.3">
      <c r="A118" s="143" t="s">
        <v>245</v>
      </c>
      <c r="B118" s="113">
        <v>9268.9086399999978</v>
      </c>
      <c r="C118" s="113">
        <v>0.42258000000000001</v>
      </c>
      <c r="D118" s="144">
        <f t="shared" si="1"/>
        <v>9269.3312199999982</v>
      </c>
    </row>
    <row r="119" spans="1:6" x14ac:dyDescent="0.3">
      <c r="A119" s="143" t="s">
        <v>246</v>
      </c>
      <c r="B119" s="113">
        <v>10012.054290000005</v>
      </c>
      <c r="C119" s="113">
        <v>8.6407000000000007</v>
      </c>
      <c r="D119" s="144">
        <f t="shared" si="1"/>
        <v>10020.694990000005</v>
      </c>
    </row>
    <row r="120" spans="1:6" x14ac:dyDescent="0.3">
      <c r="A120" s="143" t="s">
        <v>247</v>
      </c>
      <c r="B120" s="113">
        <v>9111.3278399999999</v>
      </c>
      <c r="C120" s="113">
        <v>0.77779999999999994</v>
      </c>
      <c r="D120" s="144">
        <f t="shared" si="1"/>
        <v>9112.1056399999998</v>
      </c>
    </row>
    <row r="121" spans="1:6" x14ac:dyDescent="0.3">
      <c r="A121" s="143" t="s">
        <v>248</v>
      </c>
      <c r="B121" s="113">
        <v>13732.390690000004</v>
      </c>
      <c r="C121" s="113">
        <v>1.1234000000000002</v>
      </c>
      <c r="D121" s="144">
        <f t="shared" si="1"/>
        <v>13733.514090000004</v>
      </c>
    </row>
    <row r="122" spans="1:6" x14ac:dyDescent="0.3">
      <c r="A122" s="145" t="s">
        <v>249</v>
      </c>
      <c r="B122" s="117">
        <v>10694.89827</v>
      </c>
      <c r="C122" s="117">
        <v>0.69547999999999999</v>
      </c>
      <c r="D122" s="146">
        <f t="shared" si="1"/>
        <v>10695.59375</v>
      </c>
      <c r="E122" s="122"/>
      <c r="F122" s="117">
        <f>SUM(B111:B122)</f>
        <v>143199.99775000001</v>
      </c>
    </row>
    <row r="123" spans="1:6" x14ac:dyDescent="0.3">
      <c r="A123" s="143" t="s">
        <v>250</v>
      </c>
      <c r="B123" s="113">
        <v>33878.788840000001</v>
      </c>
      <c r="C123" s="113">
        <v>0.13300000000000001</v>
      </c>
      <c r="D123" s="144">
        <f t="shared" si="1"/>
        <v>33878.921840000003</v>
      </c>
    </row>
    <row r="124" spans="1:6" x14ac:dyDescent="0.3">
      <c r="A124" s="143" t="s">
        <v>251</v>
      </c>
      <c r="B124" s="113">
        <v>10971.941849999994</v>
      </c>
      <c r="C124" s="113">
        <v>0</v>
      </c>
      <c r="D124" s="144">
        <f t="shared" si="1"/>
        <v>10971.941849999994</v>
      </c>
    </row>
    <row r="125" spans="1:6" x14ac:dyDescent="0.3">
      <c r="A125" s="143" t="s">
        <v>252</v>
      </c>
      <c r="B125" s="113">
        <v>14328.37751</v>
      </c>
      <c r="C125" s="113">
        <v>0</v>
      </c>
      <c r="D125" s="144">
        <f t="shared" si="1"/>
        <v>14328.37751</v>
      </c>
    </row>
    <row r="126" spans="1:6" x14ac:dyDescent="0.3">
      <c r="A126" s="143" t="s">
        <v>253</v>
      </c>
      <c r="B126" s="113">
        <v>14136.7547</v>
      </c>
      <c r="C126" s="113">
        <v>0</v>
      </c>
      <c r="D126" s="144">
        <f t="shared" si="1"/>
        <v>14136.7547</v>
      </c>
    </row>
    <row r="127" spans="1:6" x14ac:dyDescent="0.3">
      <c r="A127" s="143" t="s">
        <v>254</v>
      </c>
      <c r="B127" s="113">
        <v>11914.71198</v>
      </c>
      <c r="C127" s="113">
        <v>0.49919000000000002</v>
      </c>
      <c r="D127" s="144">
        <f t="shared" si="1"/>
        <v>11915.21117</v>
      </c>
    </row>
    <row r="128" spans="1:6" x14ac:dyDescent="0.3">
      <c r="A128" s="143" t="s">
        <v>255</v>
      </c>
      <c r="B128" s="113">
        <v>10553.17099000001</v>
      </c>
      <c r="C128" s="113">
        <v>1.0392300000000001</v>
      </c>
      <c r="D128" s="144">
        <f t="shared" si="1"/>
        <v>10554.21022000001</v>
      </c>
    </row>
    <row r="129" spans="1:6" x14ac:dyDescent="0.3">
      <c r="A129" s="143" t="s">
        <v>256</v>
      </c>
      <c r="B129" s="113">
        <v>10866.523699999998</v>
      </c>
      <c r="C129" s="113">
        <v>0.3881</v>
      </c>
      <c r="D129" s="144">
        <f t="shared" si="1"/>
        <v>10866.911799999998</v>
      </c>
    </row>
    <row r="130" spans="1:6" x14ac:dyDescent="0.3">
      <c r="A130" s="143" t="s">
        <v>257</v>
      </c>
      <c r="B130" s="113">
        <v>12078.842669999995</v>
      </c>
      <c r="C130" s="113">
        <v>3.4531000000000001</v>
      </c>
      <c r="D130" s="144">
        <f t="shared" si="1"/>
        <v>12082.295769999995</v>
      </c>
    </row>
    <row r="131" spans="1:6" x14ac:dyDescent="0.3">
      <c r="A131" s="143" t="s">
        <v>258</v>
      </c>
      <c r="B131" s="113">
        <v>9716.2525600000045</v>
      </c>
      <c r="C131" s="113">
        <v>-3.6819999999999999E-2</v>
      </c>
      <c r="D131" s="144">
        <f t="shared" ref="D131:D194" si="2">C131+B131</f>
        <v>9716.2157400000051</v>
      </c>
    </row>
    <row r="132" spans="1:6" x14ac:dyDescent="0.3">
      <c r="A132" s="143" t="s">
        <v>259</v>
      </c>
      <c r="B132" s="113">
        <v>11297.488619999989</v>
      </c>
      <c r="C132" s="113">
        <v>0.12</v>
      </c>
      <c r="D132" s="144">
        <f t="shared" si="2"/>
        <v>11297.60861999999</v>
      </c>
    </row>
    <row r="133" spans="1:6" x14ac:dyDescent="0.3">
      <c r="A133" s="143" t="s">
        <v>260</v>
      </c>
      <c r="B133" s="113">
        <v>14943.330959999996</v>
      </c>
      <c r="C133" s="113">
        <v>-0.69104999999999994</v>
      </c>
      <c r="D133" s="144">
        <f t="shared" si="2"/>
        <v>14942.639909999996</v>
      </c>
    </row>
    <row r="134" spans="1:6" x14ac:dyDescent="0.3">
      <c r="A134" s="145" t="s">
        <v>261</v>
      </c>
      <c r="B134" s="117">
        <v>12458.172720000006</v>
      </c>
      <c r="C134" s="117">
        <v>0.13739999999999999</v>
      </c>
      <c r="D134" s="146">
        <f t="shared" si="2"/>
        <v>12458.310120000006</v>
      </c>
      <c r="E134" s="122"/>
      <c r="F134" s="117">
        <f>SUM(B123:B134)</f>
        <v>167144.35709999999</v>
      </c>
    </row>
    <row r="135" spans="1:6" x14ac:dyDescent="0.3">
      <c r="A135" s="143" t="s">
        <v>262</v>
      </c>
      <c r="B135" s="113">
        <v>37221.79017</v>
      </c>
      <c r="C135" s="113">
        <v>2.8082199999999999</v>
      </c>
      <c r="D135" s="144">
        <f t="shared" si="2"/>
        <v>37224.598389999999</v>
      </c>
    </row>
    <row r="136" spans="1:6" x14ac:dyDescent="0.3">
      <c r="A136" s="143" t="s">
        <v>263</v>
      </c>
      <c r="B136" s="113">
        <v>26680.543190000004</v>
      </c>
      <c r="C136" s="113">
        <v>-2.8808400000000001</v>
      </c>
      <c r="D136" s="144">
        <f t="shared" si="2"/>
        <v>26677.662350000002</v>
      </c>
    </row>
    <row r="137" spans="1:6" x14ac:dyDescent="0.3">
      <c r="A137" s="143" t="s">
        <v>264</v>
      </c>
      <c r="B137" s="113">
        <v>9333.0583599999991</v>
      </c>
      <c r="C137" s="113">
        <v>1.0328200000000001</v>
      </c>
      <c r="D137" s="144">
        <f t="shared" si="2"/>
        <v>9334.0911799999994</v>
      </c>
    </row>
    <row r="138" spans="1:6" x14ac:dyDescent="0.3">
      <c r="A138" s="143" t="s">
        <v>265</v>
      </c>
      <c r="B138" s="113">
        <v>10898.825469999998</v>
      </c>
      <c r="C138" s="113">
        <v>0.93725000000000003</v>
      </c>
      <c r="D138" s="144">
        <f t="shared" si="2"/>
        <v>10899.762719999999</v>
      </c>
    </row>
    <row r="139" spans="1:6" x14ac:dyDescent="0.3">
      <c r="A139" s="143" t="s">
        <v>266</v>
      </c>
      <c r="B139" s="113">
        <v>10758.728130000001</v>
      </c>
      <c r="C139" s="113">
        <v>-0.1971</v>
      </c>
      <c r="D139" s="144">
        <f t="shared" si="2"/>
        <v>10758.531030000002</v>
      </c>
    </row>
    <row r="140" spans="1:6" x14ac:dyDescent="0.3">
      <c r="A140" s="143" t="s">
        <v>267</v>
      </c>
      <c r="B140" s="113">
        <v>8371.3803699999935</v>
      </c>
      <c r="C140" s="113">
        <v>0.15419999999999998</v>
      </c>
      <c r="D140" s="144">
        <f t="shared" si="2"/>
        <v>8371.5345699999943</v>
      </c>
    </row>
    <row r="141" spans="1:6" x14ac:dyDescent="0.3">
      <c r="A141" s="143" t="s">
        <v>268</v>
      </c>
      <c r="B141" s="113">
        <v>10250.038520000002</v>
      </c>
      <c r="C141" s="113">
        <v>6.5599999999999992E-2</v>
      </c>
      <c r="D141" s="144">
        <f t="shared" si="2"/>
        <v>10250.104120000002</v>
      </c>
    </row>
    <row r="142" spans="1:6" x14ac:dyDescent="0.3">
      <c r="A142" s="143" t="s">
        <v>269</v>
      </c>
      <c r="B142" s="113">
        <v>10728.67411</v>
      </c>
      <c r="C142" s="113">
        <v>0.06</v>
      </c>
      <c r="D142" s="144">
        <f t="shared" si="2"/>
        <v>10728.734109999999</v>
      </c>
    </row>
    <row r="143" spans="1:6" x14ac:dyDescent="0.3">
      <c r="A143" s="143" t="s">
        <v>270</v>
      </c>
      <c r="B143" s="113">
        <v>16797.102210000001</v>
      </c>
      <c r="C143" s="113">
        <v>1.8100000000000002E-2</v>
      </c>
      <c r="D143" s="144">
        <f t="shared" si="2"/>
        <v>16797.120310000002</v>
      </c>
    </row>
    <row r="144" spans="1:6" x14ac:dyDescent="0.3">
      <c r="A144" s="143" t="s">
        <v>271</v>
      </c>
      <c r="B144" s="113">
        <v>9670.787069999993</v>
      </c>
      <c r="C144" s="113">
        <v>3.7355</v>
      </c>
      <c r="D144" s="144">
        <f t="shared" si="2"/>
        <v>9674.5225699999937</v>
      </c>
    </row>
    <row r="145" spans="1:6" x14ac:dyDescent="0.3">
      <c r="A145" s="143" t="s">
        <v>272</v>
      </c>
      <c r="B145" s="113">
        <v>10626.200140000001</v>
      </c>
      <c r="C145" s="113">
        <v>1.6771500000000001</v>
      </c>
      <c r="D145" s="144">
        <f t="shared" si="2"/>
        <v>10627.87729</v>
      </c>
    </row>
    <row r="146" spans="1:6" x14ac:dyDescent="0.3">
      <c r="A146" s="145" t="s">
        <v>273</v>
      </c>
      <c r="B146" s="117">
        <v>16447.113290000001</v>
      </c>
      <c r="C146" s="117">
        <v>2.2675500000000004</v>
      </c>
      <c r="D146" s="146">
        <f t="shared" si="2"/>
        <v>16449.380840000002</v>
      </c>
      <c r="E146" s="122"/>
      <c r="F146" s="117">
        <f>SUM(B135:B146)</f>
        <v>177784.24103</v>
      </c>
    </row>
    <row r="147" spans="1:6" x14ac:dyDescent="0.3">
      <c r="A147" s="143" t="s">
        <v>274</v>
      </c>
      <c r="B147" s="113">
        <v>43118.089049999995</v>
      </c>
      <c r="C147" s="113">
        <v>0.58660000000000001</v>
      </c>
      <c r="D147" s="144">
        <f t="shared" si="2"/>
        <v>43118.675649999997</v>
      </c>
    </row>
    <row r="148" spans="1:6" x14ac:dyDescent="0.3">
      <c r="A148" s="143" t="s">
        <v>275</v>
      </c>
      <c r="B148" s="113">
        <v>13415.333050000003</v>
      </c>
      <c r="C148" s="113">
        <v>5.0900000000000001E-2</v>
      </c>
      <c r="D148" s="144">
        <f t="shared" si="2"/>
        <v>13415.383950000003</v>
      </c>
    </row>
    <row r="149" spans="1:6" x14ac:dyDescent="0.3">
      <c r="A149" s="143" t="s">
        <v>276</v>
      </c>
      <c r="B149" s="113">
        <v>13552.630719999999</v>
      </c>
      <c r="C149" s="113">
        <v>9.4439999999999996E-2</v>
      </c>
      <c r="D149" s="144">
        <f t="shared" si="2"/>
        <v>13552.72516</v>
      </c>
    </row>
    <row r="150" spans="1:6" x14ac:dyDescent="0.3">
      <c r="A150" s="143" t="s">
        <v>277</v>
      </c>
      <c r="B150" s="113">
        <v>10869.990329999999</v>
      </c>
      <c r="C150" s="113">
        <v>0.20849999999999999</v>
      </c>
      <c r="D150" s="144">
        <f t="shared" si="2"/>
        <v>10870.198829999999</v>
      </c>
    </row>
    <row r="151" spans="1:6" x14ac:dyDescent="0.3">
      <c r="A151" s="143" t="s">
        <v>278</v>
      </c>
      <c r="B151" s="113">
        <v>11140.086640000012</v>
      </c>
      <c r="C151" s="113">
        <v>0.98230999998986701</v>
      </c>
      <c r="D151" s="144">
        <f t="shared" si="2"/>
        <v>11141.068950000003</v>
      </c>
    </row>
    <row r="152" spans="1:6" x14ac:dyDescent="0.3">
      <c r="A152" s="143" t="s">
        <v>279</v>
      </c>
      <c r="B152" s="113">
        <v>13710.604520000001</v>
      </c>
      <c r="C152" s="113">
        <v>0</v>
      </c>
      <c r="D152" s="144">
        <f t="shared" si="2"/>
        <v>13710.604520000001</v>
      </c>
    </row>
    <row r="153" spans="1:6" x14ac:dyDescent="0.3">
      <c r="A153" s="143" t="s">
        <v>280</v>
      </c>
      <c r="B153" s="113">
        <v>9634.4211399999895</v>
      </c>
      <c r="C153" s="113">
        <v>0.1915</v>
      </c>
      <c r="D153" s="144">
        <f t="shared" si="2"/>
        <v>9634.6126399999903</v>
      </c>
    </row>
    <row r="154" spans="1:6" x14ac:dyDescent="0.3">
      <c r="A154" s="143" t="s">
        <v>281</v>
      </c>
      <c r="B154" s="113">
        <v>10562.274550000009</v>
      </c>
      <c r="C154" s="113">
        <v>6.88E-2</v>
      </c>
      <c r="D154" s="144">
        <f t="shared" si="2"/>
        <v>10562.343350000008</v>
      </c>
    </row>
    <row r="155" spans="1:6" x14ac:dyDescent="0.3">
      <c r="A155" s="143" t="s">
        <v>282</v>
      </c>
      <c r="B155" s="131">
        <v>13297.328159999999</v>
      </c>
      <c r="C155" s="131">
        <v>0.1295</v>
      </c>
      <c r="D155" s="144">
        <f t="shared" si="2"/>
        <v>13297.457659999998</v>
      </c>
    </row>
    <row r="156" spans="1:6" x14ac:dyDescent="0.3">
      <c r="A156" s="143" t="s">
        <v>283</v>
      </c>
      <c r="B156" s="131">
        <v>10248.255069999999</v>
      </c>
      <c r="C156" s="131">
        <v>3.7000000000000002E-3</v>
      </c>
      <c r="D156" s="144">
        <f t="shared" si="2"/>
        <v>10248.258769999999</v>
      </c>
    </row>
    <row r="157" spans="1:6" x14ac:dyDescent="0.3">
      <c r="A157" s="143" t="s">
        <v>284</v>
      </c>
      <c r="B157" s="131">
        <v>11349.24447</v>
      </c>
      <c r="C157" s="131">
        <v>1.85</v>
      </c>
      <c r="D157" s="144">
        <f t="shared" si="2"/>
        <v>11351.09447</v>
      </c>
    </row>
    <row r="158" spans="1:6" x14ac:dyDescent="0.3">
      <c r="A158" s="145" t="s">
        <v>285</v>
      </c>
      <c r="B158" s="133">
        <v>14162.604950000001</v>
      </c>
      <c r="C158" s="133">
        <v>3.0232999999999999</v>
      </c>
      <c r="D158" s="146">
        <f t="shared" si="2"/>
        <v>14165.628250000002</v>
      </c>
      <c r="E158" s="122"/>
      <c r="F158" s="117">
        <f>SUM(B147:B158)</f>
        <v>175060.86265</v>
      </c>
    </row>
    <row r="159" spans="1:6" x14ac:dyDescent="0.3">
      <c r="A159" s="143" t="s">
        <v>286</v>
      </c>
      <c r="B159" s="131">
        <v>36992.582990000003</v>
      </c>
      <c r="C159" s="131">
        <v>-0.18</v>
      </c>
      <c r="D159" s="144">
        <f t="shared" si="2"/>
        <v>36992.402990000002</v>
      </c>
    </row>
    <row r="160" spans="1:6" x14ac:dyDescent="0.3">
      <c r="A160" s="143" t="s">
        <v>287</v>
      </c>
      <c r="B160" s="131">
        <v>11131.405319999998</v>
      </c>
      <c r="C160" s="131">
        <v>-0.36285000000000001</v>
      </c>
      <c r="D160" s="144">
        <f t="shared" si="2"/>
        <v>11131.042469999999</v>
      </c>
    </row>
    <row r="161" spans="1:14" x14ac:dyDescent="0.3">
      <c r="A161" s="143" t="s">
        <v>288</v>
      </c>
      <c r="B161" s="131">
        <v>12424.252889999996</v>
      </c>
      <c r="C161" s="131">
        <v>0.13930000000000001</v>
      </c>
      <c r="D161" s="144">
        <f t="shared" si="2"/>
        <v>12424.392189999997</v>
      </c>
    </row>
    <row r="162" spans="1:14" x14ac:dyDescent="0.3">
      <c r="A162" s="143" t="s">
        <v>289</v>
      </c>
      <c r="B162" s="131">
        <v>9490.0436300000019</v>
      </c>
      <c r="C162" s="131">
        <v>0.03</v>
      </c>
      <c r="D162" s="144">
        <f t="shared" si="2"/>
        <v>9490.0736300000026</v>
      </c>
    </row>
    <row r="163" spans="1:14" x14ac:dyDescent="0.3">
      <c r="A163" s="143" t="s">
        <v>290</v>
      </c>
      <c r="B163" s="131">
        <v>10510.782859999999</v>
      </c>
      <c r="C163" s="113">
        <v>0</v>
      </c>
      <c r="D163" s="144">
        <f t="shared" si="2"/>
        <v>10510.782859999999</v>
      </c>
    </row>
    <row r="164" spans="1:14" x14ac:dyDescent="0.3">
      <c r="A164" s="143" t="s">
        <v>291</v>
      </c>
      <c r="B164" s="131">
        <v>13537.785089999999</v>
      </c>
      <c r="C164" s="113">
        <v>0.12</v>
      </c>
      <c r="D164" s="144">
        <f t="shared" si="2"/>
        <v>13537.90509</v>
      </c>
    </row>
    <row r="165" spans="1:14" x14ac:dyDescent="0.3">
      <c r="A165" s="143" t="s">
        <v>292</v>
      </c>
      <c r="B165" s="131">
        <v>9427.3820699999906</v>
      </c>
      <c r="C165" s="113">
        <v>0</v>
      </c>
      <c r="D165" s="144">
        <f t="shared" si="2"/>
        <v>9427.3820699999906</v>
      </c>
    </row>
    <row r="166" spans="1:14" x14ac:dyDescent="0.3">
      <c r="A166" s="143" t="s">
        <v>293</v>
      </c>
      <c r="B166" s="131">
        <v>9876.4962199999991</v>
      </c>
      <c r="C166" s="113">
        <v>0</v>
      </c>
      <c r="D166" s="144">
        <f t="shared" si="2"/>
        <v>9876.4962199999991</v>
      </c>
    </row>
    <row r="167" spans="1:14" x14ac:dyDescent="0.3">
      <c r="A167" s="143" t="s">
        <v>294</v>
      </c>
      <c r="B167" s="131">
        <v>13229.305910000001</v>
      </c>
      <c r="C167" s="131">
        <v>0.78500000000000003</v>
      </c>
      <c r="D167" s="144">
        <f t="shared" si="2"/>
        <v>13230.090910000001</v>
      </c>
    </row>
    <row r="168" spans="1:14" x14ac:dyDescent="0.3">
      <c r="A168" s="143" t="s">
        <v>295</v>
      </c>
      <c r="B168" s="131">
        <v>9639.1942599999911</v>
      </c>
      <c r="C168" s="131">
        <v>4.4648000000000003</v>
      </c>
      <c r="D168" s="144">
        <f t="shared" si="2"/>
        <v>9643.6590599999909</v>
      </c>
    </row>
    <row r="169" spans="1:14" x14ac:dyDescent="0.3">
      <c r="A169" s="143" t="s">
        <v>296</v>
      </c>
      <c r="B169" s="131">
        <v>11218.27483</v>
      </c>
      <c r="C169" s="113">
        <v>1.5</v>
      </c>
      <c r="D169" s="144">
        <f t="shared" si="2"/>
        <v>11219.77483</v>
      </c>
    </row>
    <row r="170" spans="1:14" x14ac:dyDescent="0.3">
      <c r="A170" s="145" t="s">
        <v>297</v>
      </c>
      <c r="B170" s="133">
        <v>14527.0319</v>
      </c>
      <c r="C170" s="133">
        <v>3.6036800000000007</v>
      </c>
      <c r="D170" s="146">
        <f t="shared" si="2"/>
        <v>14530.63558</v>
      </c>
      <c r="E170" s="122"/>
      <c r="F170" s="117">
        <f>SUM(B159:B170)</f>
        <v>162004.53797</v>
      </c>
    </row>
    <row r="171" spans="1:14" x14ac:dyDescent="0.3">
      <c r="A171" s="143" t="s">
        <v>298</v>
      </c>
      <c r="B171" s="131">
        <v>42316.480029999999</v>
      </c>
      <c r="C171" s="131">
        <v>4.7044699999999997</v>
      </c>
      <c r="D171" s="144">
        <f t="shared" si="2"/>
        <v>42321.184499999996</v>
      </c>
      <c r="K171" s="113"/>
      <c r="L171" s="113"/>
      <c r="M171" s="113"/>
      <c r="N171" s="113"/>
    </row>
    <row r="172" spans="1:14" x14ac:dyDescent="0.3">
      <c r="A172" s="143" t="s">
        <v>299</v>
      </c>
      <c r="B172" s="131">
        <v>9790.0691999999999</v>
      </c>
      <c r="C172" s="131">
        <v>5.0205300000000008</v>
      </c>
      <c r="D172" s="144">
        <f t="shared" si="2"/>
        <v>9795.0897299999997</v>
      </c>
      <c r="K172" s="113"/>
      <c r="L172" s="113"/>
      <c r="M172" s="113"/>
      <c r="N172" s="113"/>
    </row>
    <row r="173" spans="1:14" x14ac:dyDescent="0.3">
      <c r="A173" s="143" t="s">
        <v>300</v>
      </c>
      <c r="B173" s="131">
        <v>15150.73538</v>
      </c>
      <c r="C173" s="131">
        <v>3.3574799999999998</v>
      </c>
      <c r="D173" s="144">
        <f t="shared" si="2"/>
        <v>15154.092860000001</v>
      </c>
      <c r="K173" s="113"/>
      <c r="L173" s="113"/>
      <c r="M173" s="113"/>
      <c r="N173" s="113"/>
    </row>
    <row r="174" spans="1:14" x14ac:dyDescent="0.3">
      <c r="A174" s="143" t="s">
        <v>301</v>
      </c>
      <c r="B174" s="131">
        <v>9180.3334500000001</v>
      </c>
      <c r="C174" s="131">
        <v>2.25</v>
      </c>
      <c r="D174" s="144">
        <f t="shared" si="2"/>
        <v>9182.5834500000001</v>
      </c>
      <c r="K174" s="113"/>
      <c r="L174" s="113"/>
      <c r="M174" s="113"/>
      <c r="N174" s="113"/>
    </row>
    <row r="175" spans="1:14" x14ac:dyDescent="0.3">
      <c r="A175" s="143" t="s">
        <v>302</v>
      </c>
      <c r="B175" s="131">
        <v>9906.138640000001</v>
      </c>
      <c r="C175" s="131">
        <v>2.5872400000000004</v>
      </c>
      <c r="D175" s="144">
        <f t="shared" si="2"/>
        <v>9908.7258800000018</v>
      </c>
      <c r="K175" s="113"/>
      <c r="L175" s="113"/>
      <c r="M175" s="113"/>
      <c r="N175" s="113"/>
    </row>
    <row r="176" spans="1:14" x14ac:dyDescent="0.3">
      <c r="A176" s="143" t="s">
        <v>303</v>
      </c>
      <c r="B176" s="131">
        <v>13936.591329999999</v>
      </c>
      <c r="C176" s="121">
        <v>2.8103900000000004</v>
      </c>
      <c r="D176" s="144">
        <f t="shared" si="2"/>
        <v>13939.40172</v>
      </c>
      <c r="K176" s="113"/>
      <c r="L176" s="113"/>
      <c r="M176" s="113"/>
      <c r="N176" s="113"/>
    </row>
    <row r="177" spans="1:16" x14ac:dyDescent="0.3">
      <c r="A177" s="143" t="s">
        <v>304</v>
      </c>
      <c r="B177" s="131">
        <v>9501.7139000000006</v>
      </c>
      <c r="C177" s="121">
        <v>1.7720199999999999</v>
      </c>
      <c r="D177" s="144">
        <f t="shared" si="2"/>
        <v>9503.485920000001</v>
      </c>
      <c r="K177" s="113"/>
      <c r="L177" s="113"/>
      <c r="M177" s="113"/>
      <c r="N177" s="113"/>
    </row>
    <row r="178" spans="1:16" x14ac:dyDescent="0.3">
      <c r="A178" s="143" t="s">
        <v>305</v>
      </c>
      <c r="B178" s="131">
        <v>13299.285169999999</v>
      </c>
      <c r="C178" s="121">
        <v>2.0510999999999999</v>
      </c>
      <c r="D178" s="144">
        <f t="shared" si="2"/>
        <v>13301.33627</v>
      </c>
      <c r="K178" s="113"/>
      <c r="L178" s="113"/>
      <c r="M178" s="113"/>
      <c r="N178" s="113"/>
    </row>
    <row r="179" spans="1:16" x14ac:dyDescent="0.3">
      <c r="A179" s="143" t="s">
        <v>306</v>
      </c>
      <c r="B179" s="131">
        <v>15658.39754</v>
      </c>
      <c r="C179" s="121">
        <v>4.6648499999999995</v>
      </c>
      <c r="D179" s="144">
        <f t="shared" si="2"/>
        <v>15663.062389999999</v>
      </c>
    </row>
    <row r="180" spans="1:16" x14ac:dyDescent="0.3">
      <c r="A180" s="143" t="s">
        <v>307</v>
      </c>
      <c r="B180" s="131">
        <v>9643.7770800000017</v>
      </c>
      <c r="C180" s="121">
        <v>4.6184500000000002</v>
      </c>
      <c r="D180" s="144">
        <f t="shared" si="2"/>
        <v>9648.3955300000016</v>
      </c>
    </row>
    <row r="181" spans="1:16" x14ac:dyDescent="0.3">
      <c r="A181" s="143" t="s">
        <v>308</v>
      </c>
      <c r="B181" s="131">
        <v>9429.9659499999998</v>
      </c>
      <c r="C181" s="121">
        <v>2.302</v>
      </c>
      <c r="D181" s="144">
        <f t="shared" si="2"/>
        <v>9432.2679499999995</v>
      </c>
    </row>
    <row r="182" spans="1:16" x14ac:dyDescent="0.3">
      <c r="A182" s="145" t="s">
        <v>309</v>
      </c>
      <c r="B182" s="133">
        <v>21478.695349999998</v>
      </c>
      <c r="C182" s="123">
        <v>3.1</v>
      </c>
      <c r="D182" s="146">
        <f t="shared" si="2"/>
        <v>21481.795349999997</v>
      </c>
      <c r="E182" s="122"/>
      <c r="F182" s="117">
        <f>SUM(B171:B182)</f>
        <v>179292.18302000003</v>
      </c>
    </row>
    <row r="183" spans="1:16" x14ac:dyDescent="0.3">
      <c r="A183" s="143" t="s">
        <v>310</v>
      </c>
      <c r="B183" s="131">
        <v>56107.939679999996</v>
      </c>
      <c r="C183" s="131">
        <v>1.47411</v>
      </c>
      <c r="D183" s="144">
        <f t="shared" si="2"/>
        <v>56109.413789999999</v>
      </c>
      <c r="H183" s="121"/>
      <c r="L183" s="144"/>
      <c r="M183" s="144"/>
      <c r="O183" s="147"/>
      <c r="P183" s="147"/>
    </row>
    <row r="184" spans="1:16" x14ac:dyDescent="0.3">
      <c r="A184" s="143" t="s">
        <v>311</v>
      </c>
      <c r="B184" s="131">
        <v>9307.3589799999991</v>
      </c>
      <c r="C184" s="121">
        <v>3.0403699999999998</v>
      </c>
      <c r="D184" s="144">
        <f t="shared" si="2"/>
        <v>9310.3993499999997</v>
      </c>
      <c r="H184" s="121"/>
      <c r="L184" s="144"/>
      <c r="M184" s="144"/>
      <c r="N184" s="119"/>
      <c r="O184" s="147"/>
      <c r="P184" s="147"/>
    </row>
    <row r="185" spans="1:16" x14ac:dyDescent="0.3">
      <c r="A185" s="143" t="s">
        <v>312</v>
      </c>
      <c r="B185" s="131">
        <v>8823.6297100000102</v>
      </c>
      <c r="C185" s="121">
        <v>5.9817999999999998</v>
      </c>
      <c r="D185" s="144">
        <f t="shared" si="2"/>
        <v>8829.6115100000097</v>
      </c>
      <c r="H185" s="121"/>
      <c r="L185" s="144"/>
      <c r="M185" s="144"/>
      <c r="N185" s="119"/>
      <c r="O185" s="147"/>
      <c r="P185" s="147"/>
    </row>
    <row r="186" spans="1:16" x14ac:dyDescent="0.3">
      <c r="A186" s="143" t="s">
        <v>313</v>
      </c>
      <c r="B186" s="131">
        <v>7745.4748599999893</v>
      </c>
      <c r="C186" s="121">
        <v>2.2595999999999998</v>
      </c>
      <c r="D186" s="144">
        <f t="shared" si="2"/>
        <v>7747.7344599999897</v>
      </c>
      <c r="H186" s="121"/>
      <c r="L186" s="144"/>
      <c r="M186" s="144"/>
      <c r="N186" s="119"/>
      <c r="O186" s="147"/>
      <c r="P186" s="147"/>
    </row>
    <row r="187" spans="1:16" x14ac:dyDescent="0.3">
      <c r="A187" s="143" t="s">
        <v>314</v>
      </c>
      <c r="B187" s="131">
        <v>8098.7393300000094</v>
      </c>
      <c r="C187" s="121">
        <v>1.9751799999999999</v>
      </c>
      <c r="D187" s="144">
        <f t="shared" si="2"/>
        <v>8100.7145100000098</v>
      </c>
      <c r="H187" s="121"/>
      <c r="L187" s="144"/>
      <c r="M187" s="144"/>
      <c r="N187" s="119"/>
      <c r="O187" s="147"/>
      <c r="P187" s="147"/>
    </row>
    <row r="188" spans="1:16" x14ac:dyDescent="0.3">
      <c r="A188" s="143" t="s">
        <v>315</v>
      </c>
      <c r="B188" s="131">
        <v>13805.69059</v>
      </c>
      <c r="C188" s="121">
        <v>2.3619500000000002</v>
      </c>
      <c r="D188" s="144">
        <f t="shared" si="2"/>
        <v>13808.052540000001</v>
      </c>
      <c r="H188" s="121"/>
      <c r="L188" s="144"/>
      <c r="M188" s="144"/>
      <c r="O188" s="147"/>
      <c r="P188" s="147"/>
    </row>
    <row r="189" spans="1:16" x14ac:dyDescent="0.3">
      <c r="A189" s="143" t="s">
        <v>316</v>
      </c>
      <c r="B189" s="131">
        <v>8837.2809900000102</v>
      </c>
      <c r="C189" s="121">
        <v>1.86</v>
      </c>
      <c r="D189" s="144">
        <f t="shared" si="2"/>
        <v>8839.1409900000108</v>
      </c>
      <c r="H189" s="121"/>
      <c r="L189" s="144"/>
      <c r="M189" s="144"/>
      <c r="O189" s="147"/>
      <c r="P189" s="147"/>
    </row>
    <row r="190" spans="1:16" x14ac:dyDescent="0.3">
      <c r="A190" s="143" t="s">
        <v>317</v>
      </c>
      <c r="B190" s="131">
        <v>8496.906899999989</v>
      </c>
      <c r="C190" s="121">
        <v>1.7101</v>
      </c>
      <c r="D190" s="144">
        <f t="shared" si="2"/>
        <v>8498.6169999999893</v>
      </c>
      <c r="H190" s="121"/>
      <c r="L190" s="144"/>
      <c r="M190" s="144"/>
      <c r="O190" s="147"/>
      <c r="P190" s="147"/>
    </row>
    <row r="191" spans="1:16" x14ac:dyDescent="0.3">
      <c r="A191" s="143" t="s">
        <v>318</v>
      </c>
      <c r="B191" s="131">
        <v>14913.033090000001</v>
      </c>
      <c r="C191" s="121">
        <v>3.2784599999999999</v>
      </c>
      <c r="D191" s="144">
        <f t="shared" si="2"/>
        <v>14916.31155</v>
      </c>
      <c r="H191" s="121"/>
      <c r="L191" s="144"/>
      <c r="M191" s="144"/>
    </row>
    <row r="192" spans="1:16" x14ac:dyDescent="0.3">
      <c r="A192" s="143" t="s">
        <v>319</v>
      </c>
      <c r="B192" s="131">
        <v>10293.90309</v>
      </c>
      <c r="C192" s="121">
        <v>39.1265</v>
      </c>
      <c r="D192" s="144">
        <f t="shared" si="2"/>
        <v>10333.02959</v>
      </c>
      <c r="H192" s="121"/>
    </row>
    <row r="193" spans="1:8" x14ac:dyDescent="0.3">
      <c r="A193" s="143" t="s">
        <v>320</v>
      </c>
      <c r="B193" s="131">
        <v>9339.0514199999998</v>
      </c>
      <c r="C193" s="121">
        <v>3.1573600000000002</v>
      </c>
      <c r="D193" s="144">
        <f t="shared" si="2"/>
        <v>9342.208779999999</v>
      </c>
      <c r="H193" s="121"/>
    </row>
    <row r="194" spans="1:8" x14ac:dyDescent="0.3">
      <c r="A194" s="145" t="s">
        <v>321</v>
      </c>
      <c r="B194" s="133">
        <v>22662.964670000001</v>
      </c>
      <c r="C194" s="123">
        <v>13.235890000000001</v>
      </c>
      <c r="D194" s="146">
        <f t="shared" si="2"/>
        <v>22676.200560000001</v>
      </c>
      <c r="E194" s="122"/>
      <c r="F194" s="117">
        <f>SUM(B183:B194)</f>
        <v>178431.97331000003</v>
      </c>
    </row>
    <row r="195" spans="1:8" x14ac:dyDescent="0.3">
      <c r="A195" s="143" t="s">
        <v>322</v>
      </c>
      <c r="B195" s="131">
        <v>63005.64071</v>
      </c>
      <c r="C195" s="131">
        <v>1.5173700000000001</v>
      </c>
      <c r="D195" s="144">
        <f t="shared" ref="D195:D258" si="3">C195+B195</f>
        <v>63007.158080000001</v>
      </c>
    </row>
    <row r="196" spans="1:8" x14ac:dyDescent="0.3">
      <c r="A196" s="143" t="s">
        <v>323</v>
      </c>
      <c r="B196" s="131">
        <v>8690.0467599999993</v>
      </c>
      <c r="C196" s="121">
        <v>2.8671099999999998</v>
      </c>
      <c r="D196" s="144">
        <f t="shared" si="3"/>
        <v>8692.9138699999985</v>
      </c>
    </row>
    <row r="197" spans="1:8" x14ac:dyDescent="0.3">
      <c r="A197" s="143" t="s">
        <v>324</v>
      </c>
      <c r="B197" s="131">
        <v>10945.887549999999</v>
      </c>
      <c r="C197" s="121">
        <v>34.264800000000001</v>
      </c>
      <c r="D197" s="144">
        <f t="shared" si="3"/>
        <v>10980.15235</v>
      </c>
    </row>
    <row r="198" spans="1:8" x14ac:dyDescent="0.3">
      <c r="A198" s="143" t="s">
        <v>325</v>
      </c>
      <c r="B198" s="131">
        <v>10807.59547</v>
      </c>
      <c r="C198" s="121">
        <v>2.9365700000000001</v>
      </c>
      <c r="D198" s="144">
        <f t="shared" si="3"/>
        <v>10810.53204</v>
      </c>
    </row>
    <row r="199" spans="1:8" x14ac:dyDescent="0.3">
      <c r="A199" s="143" t="s">
        <v>326</v>
      </c>
      <c r="B199" s="131">
        <v>11233.358840000001</v>
      </c>
      <c r="C199" s="121">
        <v>14.37283</v>
      </c>
      <c r="D199" s="144">
        <f t="shared" si="3"/>
        <v>11247.731670000001</v>
      </c>
    </row>
    <row r="200" spans="1:8" x14ac:dyDescent="0.3">
      <c r="A200" s="143" t="s">
        <v>327</v>
      </c>
      <c r="B200" s="131">
        <v>16889.533919999998</v>
      </c>
      <c r="C200" s="121">
        <v>2.2452700000000001</v>
      </c>
      <c r="D200" s="144">
        <f t="shared" si="3"/>
        <v>16891.779189999997</v>
      </c>
    </row>
    <row r="201" spans="1:8" x14ac:dyDescent="0.3">
      <c r="A201" s="143" t="s">
        <v>328</v>
      </c>
      <c r="B201" s="131">
        <v>12074.5506</v>
      </c>
      <c r="C201" s="121">
        <v>2.6259999999999999</v>
      </c>
      <c r="D201" s="144">
        <f t="shared" si="3"/>
        <v>12077.176600000001</v>
      </c>
    </row>
    <row r="202" spans="1:8" x14ac:dyDescent="0.3">
      <c r="A202" s="143" t="s">
        <v>329</v>
      </c>
      <c r="B202" s="131">
        <v>10558.799940000001</v>
      </c>
      <c r="C202" s="121">
        <v>1.81</v>
      </c>
      <c r="D202" s="144">
        <f t="shared" si="3"/>
        <v>10560.60994</v>
      </c>
    </row>
    <row r="203" spans="1:8" x14ac:dyDescent="0.3">
      <c r="A203" s="143" t="s">
        <v>330</v>
      </c>
      <c r="B203" s="131">
        <v>16835.311470000001</v>
      </c>
      <c r="C203" s="121">
        <v>1.51501</v>
      </c>
      <c r="D203" s="144">
        <f t="shared" si="3"/>
        <v>16836.82648</v>
      </c>
    </row>
    <row r="204" spans="1:8" x14ac:dyDescent="0.3">
      <c r="A204" s="143" t="s">
        <v>331</v>
      </c>
      <c r="B204" s="131">
        <v>13223.965690000001</v>
      </c>
      <c r="C204" s="121">
        <v>1.5866800000000001</v>
      </c>
      <c r="D204" s="144">
        <f t="shared" si="3"/>
        <v>13225.552370000001</v>
      </c>
    </row>
    <row r="205" spans="1:8" x14ac:dyDescent="0.3">
      <c r="A205" s="143" t="s">
        <v>332</v>
      </c>
      <c r="B205" s="131">
        <v>14295.06178</v>
      </c>
      <c r="C205" s="121">
        <v>9.6318900000000003</v>
      </c>
      <c r="D205" s="144">
        <f t="shared" si="3"/>
        <v>14304.693670000001</v>
      </c>
    </row>
    <row r="206" spans="1:8" x14ac:dyDescent="0.3">
      <c r="A206" s="145" t="s">
        <v>333</v>
      </c>
      <c r="B206" s="133">
        <v>20609.753849999997</v>
      </c>
      <c r="C206" s="123">
        <v>34.947229999999998</v>
      </c>
      <c r="D206" s="146">
        <f t="shared" si="3"/>
        <v>20644.701079999999</v>
      </c>
      <c r="E206" s="122"/>
      <c r="F206" s="117">
        <f>SUM(B195:B206)</f>
        <v>209169.50657999999</v>
      </c>
    </row>
    <row r="207" spans="1:8" x14ac:dyDescent="0.3">
      <c r="A207" s="143" t="s">
        <v>334</v>
      </c>
      <c r="B207" s="131">
        <v>65455.652000000002</v>
      </c>
      <c r="C207" s="131">
        <v>3.5553599999999999</v>
      </c>
      <c r="D207" s="144">
        <f t="shared" si="3"/>
        <v>65459.20736</v>
      </c>
      <c r="H207" s="121"/>
    </row>
    <row r="208" spans="1:8" x14ac:dyDescent="0.3">
      <c r="A208" s="143" t="s">
        <v>335</v>
      </c>
      <c r="B208" s="131">
        <v>9614.9608399999997</v>
      </c>
      <c r="C208" s="121">
        <v>3.2336299999999998</v>
      </c>
      <c r="D208" s="144">
        <f t="shared" si="3"/>
        <v>9618.1944700000004</v>
      </c>
      <c r="H208" s="121"/>
    </row>
    <row r="209" spans="1:8" x14ac:dyDescent="0.3">
      <c r="A209" s="143" t="s">
        <v>336</v>
      </c>
      <c r="B209" s="131">
        <v>19492.01554</v>
      </c>
      <c r="C209" s="121">
        <v>15.98396</v>
      </c>
      <c r="D209" s="144">
        <f t="shared" si="3"/>
        <v>19507.999500000002</v>
      </c>
      <c r="H209" s="121"/>
    </row>
    <row r="210" spans="1:8" x14ac:dyDescent="0.3">
      <c r="A210" s="143" t="s">
        <v>337</v>
      </c>
      <c r="B210" s="131">
        <v>12352.490460000001</v>
      </c>
      <c r="C210" s="121">
        <v>34.839590000000001</v>
      </c>
      <c r="D210" s="144">
        <f t="shared" si="3"/>
        <v>12387.33005</v>
      </c>
      <c r="H210" s="121"/>
    </row>
    <row r="211" spans="1:8" x14ac:dyDescent="0.3">
      <c r="A211" s="143" t="s">
        <v>338</v>
      </c>
      <c r="B211" s="131">
        <v>14945.812019999999</v>
      </c>
      <c r="C211" s="121">
        <v>19.3032</v>
      </c>
      <c r="D211" s="144">
        <f t="shared" si="3"/>
        <v>14965.11522</v>
      </c>
      <c r="H211" s="121"/>
    </row>
    <row r="212" spans="1:8" x14ac:dyDescent="0.3">
      <c r="A212" s="143" t="s">
        <v>339</v>
      </c>
      <c r="B212" s="131">
        <v>18848.784769999998</v>
      </c>
      <c r="C212" s="121">
        <v>1.3723000000000001</v>
      </c>
      <c r="D212" s="144">
        <f t="shared" si="3"/>
        <v>18850.157069999997</v>
      </c>
      <c r="H212" s="121"/>
    </row>
    <row r="213" spans="1:8" x14ac:dyDescent="0.3">
      <c r="A213" s="143" t="s">
        <v>340</v>
      </c>
      <c r="B213" s="131">
        <v>16720.708149999999</v>
      </c>
      <c r="C213" s="121">
        <v>13.69355</v>
      </c>
      <c r="D213" s="144">
        <f t="shared" si="3"/>
        <v>16734.401699999999</v>
      </c>
      <c r="H213" s="121"/>
    </row>
    <row r="214" spans="1:8" x14ac:dyDescent="0.3">
      <c r="A214" s="143" t="s">
        <v>341</v>
      </c>
      <c r="B214" s="131">
        <v>20545.561679999999</v>
      </c>
      <c r="C214" s="121">
        <v>1.68641</v>
      </c>
      <c r="D214" s="144">
        <f t="shared" si="3"/>
        <v>20547.248089999997</v>
      </c>
      <c r="H214" s="121"/>
    </row>
    <row r="215" spans="1:8" x14ac:dyDescent="0.3">
      <c r="A215" s="143" t="s">
        <v>342</v>
      </c>
      <c r="B215" s="131">
        <v>13444.23884</v>
      </c>
      <c r="C215" s="121">
        <v>9.7410499999999995</v>
      </c>
      <c r="D215" s="144">
        <f t="shared" si="3"/>
        <v>13453.979890000001</v>
      </c>
    </row>
    <row r="216" spans="1:8" x14ac:dyDescent="0.3">
      <c r="A216" s="143" t="s">
        <v>343</v>
      </c>
      <c r="B216" s="131">
        <v>13220.925789999999</v>
      </c>
      <c r="C216" s="121">
        <v>1.7820400000000001</v>
      </c>
      <c r="D216" s="144">
        <f t="shared" si="3"/>
        <v>13222.707829999999</v>
      </c>
    </row>
    <row r="217" spans="1:8" x14ac:dyDescent="0.3">
      <c r="A217" s="143" t="s">
        <v>344</v>
      </c>
      <c r="B217" s="131">
        <v>14616.61786</v>
      </c>
      <c r="C217" s="121">
        <v>2.6236199999999998</v>
      </c>
      <c r="D217" s="144">
        <f t="shared" si="3"/>
        <v>14619.241480000001</v>
      </c>
    </row>
    <row r="218" spans="1:8" x14ac:dyDescent="0.3">
      <c r="A218" s="145" t="s">
        <v>345</v>
      </c>
      <c r="B218" s="133">
        <v>26357.590120000001</v>
      </c>
      <c r="C218" s="123">
        <v>163.94300999999902</v>
      </c>
      <c r="D218" s="146">
        <f t="shared" si="3"/>
        <v>26521.53313</v>
      </c>
      <c r="E218" s="122"/>
      <c r="F218" s="117">
        <f>SUM(B207:B218)</f>
        <v>245615.35807000002</v>
      </c>
    </row>
    <row r="219" spans="1:8" x14ac:dyDescent="0.3">
      <c r="A219" s="143" t="s">
        <v>346</v>
      </c>
      <c r="B219" s="131">
        <v>69793.607099999994</v>
      </c>
      <c r="C219" s="131">
        <v>3.0888399999999998</v>
      </c>
      <c r="D219" s="144">
        <f t="shared" si="3"/>
        <v>69796.695939999991</v>
      </c>
    </row>
    <row r="220" spans="1:8" x14ac:dyDescent="0.3">
      <c r="A220" s="143" t="s">
        <v>347</v>
      </c>
      <c r="B220" s="131">
        <v>9837.6868699999995</v>
      </c>
      <c r="C220" s="113">
        <v>8.5083000000000002</v>
      </c>
      <c r="D220" s="144">
        <f t="shared" si="3"/>
        <v>9846.1951699999991</v>
      </c>
    </row>
    <row r="221" spans="1:8" x14ac:dyDescent="0.3">
      <c r="A221" s="143" t="s">
        <v>348</v>
      </c>
      <c r="B221" s="131">
        <v>20783.453079999999</v>
      </c>
      <c r="C221" s="113">
        <v>11.04881</v>
      </c>
      <c r="D221" s="144">
        <f t="shared" si="3"/>
        <v>20794.50189</v>
      </c>
    </row>
    <row r="222" spans="1:8" x14ac:dyDescent="0.3">
      <c r="A222" s="143" t="s">
        <v>349</v>
      </c>
      <c r="B222" s="131">
        <v>12439.84556</v>
      </c>
      <c r="C222" s="113">
        <v>6.1900399999999998</v>
      </c>
      <c r="D222" s="144">
        <f t="shared" si="3"/>
        <v>12446.035599999999</v>
      </c>
    </row>
    <row r="223" spans="1:8" x14ac:dyDescent="0.3">
      <c r="A223" s="143" t="s">
        <v>350</v>
      </c>
      <c r="B223" s="131">
        <v>12667.44657</v>
      </c>
      <c r="C223" s="113">
        <v>8.9818099999999994</v>
      </c>
      <c r="D223" s="144">
        <f t="shared" si="3"/>
        <v>12676.428379999999</v>
      </c>
    </row>
    <row r="224" spans="1:8" x14ac:dyDescent="0.3">
      <c r="A224" s="143" t="s">
        <v>351</v>
      </c>
      <c r="B224" s="131">
        <v>8740.8779099999992</v>
      </c>
      <c r="C224" s="113">
        <v>0.40454000000000001</v>
      </c>
      <c r="D224" s="144">
        <f t="shared" si="3"/>
        <v>8741.2824499999988</v>
      </c>
    </row>
    <row r="225" spans="1:6" x14ac:dyDescent="0.3">
      <c r="A225" s="143" t="s">
        <v>352</v>
      </c>
      <c r="B225" s="131">
        <v>12739.964990000002</v>
      </c>
      <c r="C225" s="113">
        <v>1.2456800000000001</v>
      </c>
      <c r="D225" s="144">
        <f t="shared" si="3"/>
        <v>12741.210670000002</v>
      </c>
    </row>
    <row r="226" spans="1:6" x14ac:dyDescent="0.3">
      <c r="A226" s="143" t="s">
        <v>353</v>
      </c>
      <c r="B226" s="131">
        <v>13773.935289999999</v>
      </c>
      <c r="C226" s="113">
        <v>14.796580000000001</v>
      </c>
      <c r="D226" s="144">
        <f t="shared" si="3"/>
        <v>13788.73187</v>
      </c>
    </row>
    <row r="227" spans="1:6" x14ac:dyDescent="0.3">
      <c r="A227" s="143" t="s">
        <v>354</v>
      </c>
      <c r="B227" s="131">
        <v>13820.384459999999</v>
      </c>
      <c r="C227" s="113">
        <v>0.255</v>
      </c>
      <c r="D227" s="144">
        <f t="shared" si="3"/>
        <v>13820.639459999999</v>
      </c>
    </row>
    <row r="228" spans="1:6" x14ac:dyDescent="0.3">
      <c r="A228" s="143" t="s">
        <v>355</v>
      </c>
      <c r="B228" s="131">
        <v>13278.788780000001</v>
      </c>
      <c r="C228" s="113">
        <v>0.71181000000000005</v>
      </c>
      <c r="D228" s="144">
        <f t="shared" si="3"/>
        <v>13279.500590000001</v>
      </c>
    </row>
    <row r="229" spans="1:6" x14ac:dyDescent="0.3">
      <c r="A229" s="143" t="s">
        <v>356</v>
      </c>
      <c r="B229" s="131">
        <v>14744.70902</v>
      </c>
      <c r="C229" s="113">
        <v>0.56538999999999995</v>
      </c>
      <c r="D229" s="144">
        <f t="shared" si="3"/>
        <v>14745.27441</v>
      </c>
    </row>
    <row r="230" spans="1:6" x14ac:dyDescent="0.3">
      <c r="A230" s="145" t="s">
        <v>357</v>
      </c>
      <c r="B230" s="133">
        <v>32460.251230000027</v>
      </c>
      <c r="C230" s="117">
        <v>123.423099999976</v>
      </c>
      <c r="D230" s="146">
        <f t="shared" si="3"/>
        <v>32583.674330000002</v>
      </c>
      <c r="E230" s="122"/>
      <c r="F230" s="117">
        <f>SUM(B219:B230)</f>
        <v>235080.95086000004</v>
      </c>
    </row>
    <row r="231" spans="1:6" x14ac:dyDescent="0.3">
      <c r="A231" s="143" t="s">
        <v>358</v>
      </c>
      <c r="B231" s="131">
        <v>63756.658900000002</v>
      </c>
      <c r="C231" s="131">
        <v>1.5485</v>
      </c>
      <c r="D231" s="144">
        <f t="shared" si="3"/>
        <v>63758.207399999999</v>
      </c>
    </row>
    <row r="232" spans="1:6" x14ac:dyDescent="0.3">
      <c r="A232" s="143" t="s">
        <v>359</v>
      </c>
      <c r="B232" s="131">
        <v>12571.72162</v>
      </c>
      <c r="C232" s="113">
        <v>9.69E-2</v>
      </c>
      <c r="D232" s="144">
        <f t="shared" si="3"/>
        <v>12571.818520000001</v>
      </c>
    </row>
    <row r="233" spans="1:6" x14ac:dyDescent="0.3">
      <c r="A233" s="143" t="s">
        <v>360</v>
      </c>
      <c r="B233" s="131">
        <v>21323.624800000001</v>
      </c>
      <c r="C233" s="113">
        <v>0.22450000000000001</v>
      </c>
      <c r="D233" s="144">
        <f t="shared" si="3"/>
        <v>21323.849300000002</v>
      </c>
    </row>
    <row r="234" spans="1:6" x14ac:dyDescent="0.3">
      <c r="A234" s="143" t="s">
        <v>361</v>
      </c>
      <c r="B234" s="131">
        <v>15433.847589999999</v>
      </c>
      <c r="C234" s="113">
        <v>0.18140000000000001</v>
      </c>
      <c r="D234" s="144">
        <f t="shared" si="3"/>
        <v>15434.028989999999</v>
      </c>
    </row>
    <row r="235" spans="1:6" x14ac:dyDescent="0.3">
      <c r="A235" s="143" t="s">
        <v>362</v>
      </c>
      <c r="B235" s="131">
        <v>19315.56667</v>
      </c>
      <c r="C235" s="113">
        <v>9.5899999999999999E-2</v>
      </c>
      <c r="D235" s="144">
        <f t="shared" si="3"/>
        <v>19315.66257</v>
      </c>
    </row>
    <row r="236" spans="1:6" x14ac:dyDescent="0.3">
      <c r="A236" s="143" t="s">
        <v>363</v>
      </c>
      <c r="B236" s="131">
        <v>28540.862089999999</v>
      </c>
      <c r="C236" s="113">
        <v>0.24196999999999999</v>
      </c>
      <c r="D236" s="144">
        <f t="shared" si="3"/>
        <v>28541.104059999998</v>
      </c>
    </row>
    <row r="237" spans="1:6" x14ac:dyDescent="0.3">
      <c r="A237" s="143" t="s">
        <v>364</v>
      </c>
      <c r="B237" s="131">
        <v>21335.59132</v>
      </c>
      <c r="C237" s="113">
        <v>0.57789999999999997</v>
      </c>
      <c r="D237" s="144">
        <f t="shared" si="3"/>
        <v>21336.16922</v>
      </c>
    </row>
    <row r="238" spans="1:6" x14ac:dyDescent="0.3">
      <c r="A238" s="143" t="s">
        <v>365</v>
      </c>
      <c r="B238" s="131">
        <v>15061.203729999999</v>
      </c>
      <c r="C238" s="113">
        <v>0.57630000000000003</v>
      </c>
      <c r="D238" s="144">
        <f t="shared" si="3"/>
        <v>15061.78003</v>
      </c>
    </row>
    <row r="239" spans="1:6" x14ac:dyDescent="0.3">
      <c r="A239" s="143" t="s">
        <v>366</v>
      </c>
      <c r="B239" s="131">
        <v>24452.727029999998</v>
      </c>
      <c r="C239" s="113">
        <v>2.20201</v>
      </c>
      <c r="D239" s="144">
        <f t="shared" si="3"/>
        <v>24454.929039999999</v>
      </c>
    </row>
    <row r="240" spans="1:6" x14ac:dyDescent="0.3">
      <c r="A240" s="143" t="s">
        <v>367</v>
      </c>
      <c r="B240" s="131">
        <v>24805.711910000002</v>
      </c>
      <c r="C240" s="113">
        <v>4.8486200000000004</v>
      </c>
      <c r="D240" s="144">
        <f t="shared" si="3"/>
        <v>24810.560530000002</v>
      </c>
    </row>
    <row r="241" spans="1:14" x14ac:dyDescent="0.3">
      <c r="A241" s="143" t="s">
        <v>368</v>
      </c>
      <c r="B241" s="131">
        <v>15831.619989999999</v>
      </c>
      <c r="C241" s="113">
        <v>5.1078700000000001</v>
      </c>
      <c r="D241" s="144">
        <f t="shared" si="3"/>
        <v>15836.727859999999</v>
      </c>
    </row>
    <row r="242" spans="1:14" x14ac:dyDescent="0.3">
      <c r="A242" s="145" t="s">
        <v>369</v>
      </c>
      <c r="B242" s="133">
        <v>27325.197459999999</v>
      </c>
      <c r="C242" s="117">
        <v>73.372790000000009</v>
      </c>
      <c r="D242" s="146">
        <f t="shared" si="3"/>
        <v>27398.570250000001</v>
      </c>
      <c r="E242" s="122"/>
      <c r="F242" s="117">
        <f>SUM(B231:B242)</f>
        <v>289754.33311000007</v>
      </c>
    </row>
    <row r="243" spans="1:14" x14ac:dyDescent="0.3">
      <c r="A243" s="143" t="s">
        <v>370</v>
      </c>
      <c r="B243" s="131">
        <v>80978.354380000004</v>
      </c>
      <c r="C243" s="131">
        <v>2.9012199999999999</v>
      </c>
      <c r="D243" s="144">
        <f t="shared" si="3"/>
        <v>80981.255600000004</v>
      </c>
    </row>
    <row r="244" spans="1:14" x14ac:dyDescent="0.3">
      <c r="A244" s="143" t="s">
        <v>371</v>
      </c>
      <c r="B244" s="131">
        <v>12622.766240000001</v>
      </c>
      <c r="C244" s="113">
        <v>3.6026799999999999</v>
      </c>
      <c r="D244" s="144">
        <f t="shared" si="3"/>
        <v>12626.368920000001</v>
      </c>
    </row>
    <row r="245" spans="1:14" x14ac:dyDescent="0.3">
      <c r="A245" s="143" t="s">
        <v>372</v>
      </c>
      <c r="B245" s="131">
        <v>22348.798839999999</v>
      </c>
      <c r="C245" s="113">
        <v>3.4758100000000005</v>
      </c>
      <c r="D245" s="144">
        <f t="shared" si="3"/>
        <v>22352.274649999999</v>
      </c>
    </row>
    <row r="246" spans="1:14" x14ac:dyDescent="0.3">
      <c r="A246" s="143" t="s">
        <v>373</v>
      </c>
      <c r="B246" s="131">
        <v>16565.832829999999</v>
      </c>
      <c r="C246" s="113">
        <v>4.6129199999999999</v>
      </c>
      <c r="D246" s="144">
        <f t="shared" si="3"/>
        <v>16570.445749999999</v>
      </c>
    </row>
    <row r="247" spans="1:14" x14ac:dyDescent="0.3">
      <c r="A247" s="143" t="s">
        <v>374</v>
      </c>
      <c r="B247" s="131">
        <v>20841.324400000001</v>
      </c>
      <c r="C247" s="113">
        <v>3.21028</v>
      </c>
      <c r="D247" s="144">
        <f t="shared" si="3"/>
        <v>20844.534680000001</v>
      </c>
    </row>
    <row r="248" spans="1:14" x14ac:dyDescent="0.3">
      <c r="A248" s="143" t="s">
        <v>375</v>
      </c>
      <c r="B248" s="131">
        <v>25193.10168</v>
      </c>
      <c r="C248" s="113">
        <v>2.64127</v>
      </c>
      <c r="D248" s="144">
        <f t="shared" si="3"/>
        <v>25195.74295</v>
      </c>
      <c r="M248" s="147"/>
      <c r="N248" s="147"/>
    </row>
    <row r="249" spans="1:14" x14ac:dyDescent="0.3">
      <c r="A249" s="143" t="s">
        <v>376</v>
      </c>
      <c r="B249" s="131">
        <v>23285.416260000002</v>
      </c>
      <c r="C249" s="113">
        <v>14.80411</v>
      </c>
      <c r="D249" s="144">
        <f t="shared" si="3"/>
        <v>23300.220370000003</v>
      </c>
    </row>
    <row r="250" spans="1:14" x14ac:dyDescent="0.3">
      <c r="A250" s="143" t="s">
        <v>377</v>
      </c>
      <c r="B250" s="131">
        <v>15918.04773</v>
      </c>
      <c r="C250" s="113">
        <v>9.1120800000000006</v>
      </c>
      <c r="D250" s="144">
        <f t="shared" si="3"/>
        <v>15927.159810000001</v>
      </c>
    </row>
    <row r="251" spans="1:14" x14ac:dyDescent="0.3">
      <c r="A251" s="143" t="s">
        <v>378</v>
      </c>
      <c r="B251" s="131">
        <v>29275.827140000001</v>
      </c>
      <c r="C251" s="113">
        <v>69.277180000000001</v>
      </c>
      <c r="D251" s="144">
        <f t="shared" si="3"/>
        <v>29345.104320000002</v>
      </c>
    </row>
    <row r="252" spans="1:14" x14ac:dyDescent="0.3">
      <c r="A252" s="143" t="s">
        <v>379</v>
      </c>
      <c r="B252" s="131">
        <v>18732.06279</v>
      </c>
      <c r="C252" s="113">
        <v>29.59299</v>
      </c>
      <c r="D252" s="144">
        <f t="shared" si="3"/>
        <v>18761.655780000001</v>
      </c>
    </row>
    <row r="253" spans="1:14" x14ac:dyDescent="0.3">
      <c r="A253" s="143" t="s">
        <v>380</v>
      </c>
      <c r="B253" s="131">
        <v>19530.95147</v>
      </c>
      <c r="C253" s="113">
        <v>5.2773700000000003</v>
      </c>
      <c r="D253" s="144">
        <f t="shared" si="3"/>
        <v>19536.22884</v>
      </c>
    </row>
    <row r="254" spans="1:14" x14ac:dyDescent="0.3">
      <c r="A254" s="145" t="s">
        <v>381</v>
      </c>
      <c r="B254" s="133">
        <v>29474.057230000002</v>
      </c>
      <c r="C254" s="117">
        <v>198.15257</v>
      </c>
      <c r="D254" s="146">
        <f t="shared" si="3"/>
        <v>29672.209800000001</v>
      </c>
      <c r="E254" s="122"/>
      <c r="F254" s="117">
        <f>SUM(B243:B254)</f>
        <v>314766.54098999995</v>
      </c>
    </row>
    <row r="255" spans="1:14" x14ac:dyDescent="0.3">
      <c r="A255" s="143" t="s">
        <v>382</v>
      </c>
      <c r="B255" s="131">
        <v>93494.173909999998</v>
      </c>
      <c r="C255" s="113">
        <v>18.806550000000001</v>
      </c>
      <c r="D255" s="144">
        <f t="shared" si="3"/>
        <v>93512.980459999992</v>
      </c>
    </row>
    <row r="256" spans="1:14" x14ac:dyDescent="0.3">
      <c r="A256" s="143" t="s">
        <v>383</v>
      </c>
      <c r="B256" s="131">
        <v>16131.36529</v>
      </c>
      <c r="C256" s="113">
        <v>16.29637</v>
      </c>
      <c r="D256" s="144">
        <f t="shared" si="3"/>
        <v>16147.66166</v>
      </c>
    </row>
    <row r="257" spans="1:6" x14ac:dyDescent="0.3">
      <c r="A257" s="143" t="s">
        <v>384</v>
      </c>
      <c r="B257" s="131">
        <v>27942.9</v>
      </c>
      <c r="C257" s="113">
        <v>10.876580000000001</v>
      </c>
      <c r="D257" s="144">
        <f t="shared" si="3"/>
        <v>27953.776580000002</v>
      </c>
    </row>
    <row r="258" spans="1:6" x14ac:dyDescent="0.3">
      <c r="A258" s="143" t="s">
        <v>385</v>
      </c>
      <c r="B258" s="131">
        <v>29323.715510000002</v>
      </c>
      <c r="C258" s="113">
        <v>4.2357500000000003</v>
      </c>
      <c r="D258" s="144">
        <f t="shared" si="3"/>
        <v>29327.951260000002</v>
      </c>
    </row>
    <row r="259" spans="1:6" x14ac:dyDescent="0.3">
      <c r="A259" s="143" t="s">
        <v>386</v>
      </c>
      <c r="B259" s="131">
        <v>29161.899270000002</v>
      </c>
      <c r="C259" s="113">
        <v>12.72884</v>
      </c>
      <c r="D259" s="144">
        <f t="shared" ref="D259:D290" si="4">C259+B259</f>
        <v>29174.628110000001</v>
      </c>
    </row>
    <row r="260" spans="1:6" x14ac:dyDescent="0.3">
      <c r="A260" s="143" t="s">
        <v>387</v>
      </c>
      <c r="B260" s="131">
        <v>33860.991309999998</v>
      </c>
      <c r="C260" s="113">
        <v>3.8386499999999999</v>
      </c>
      <c r="D260" s="144">
        <f t="shared" si="4"/>
        <v>33864.829959999995</v>
      </c>
    </row>
    <row r="261" spans="1:6" x14ac:dyDescent="0.3">
      <c r="A261" s="143" t="s">
        <v>388</v>
      </c>
      <c r="B261" s="131">
        <v>29186.463790000002</v>
      </c>
      <c r="C261" s="113">
        <v>7.7505100000000002</v>
      </c>
      <c r="D261" s="144">
        <f t="shared" si="4"/>
        <v>29194.214300000003</v>
      </c>
    </row>
    <row r="262" spans="1:6" x14ac:dyDescent="0.3">
      <c r="A262" s="143" t="s">
        <v>389</v>
      </c>
      <c r="B262" s="131">
        <v>23598.91534</v>
      </c>
      <c r="C262" s="113">
        <v>27.35069</v>
      </c>
      <c r="D262" s="144">
        <f t="shared" si="4"/>
        <v>23626.266029999999</v>
      </c>
    </row>
    <row r="263" spans="1:6" x14ac:dyDescent="0.3">
      <c r="A263" s="143" t="s">
        <v>390</v>
      </c>
      <c r="B263" s="131">
        <v>36921.592640000003</v>
      </c>
      <c r="C263" s="113">
        <v>19.897259999999999</v>
      </c>
      <c r="D263" s="144">
        <f t="shared" si="4"/>
        <v>36941.4899</v>
      </c>
    </row>
    <row r="264" spans="1:6" x14ac:dyDescent="0.3">
      <c r="A264" s="143" t="s">
        <v>391</v>
      </c>
      <c r="B264" s="131">
        <v>28804.686379999999</v>
      </c>
      <c r="C264" s="113">
        <v>47.524740000000001</v>
      </c>
      <c r="D264" s="144">
        <f t="shared" si="4"/>
        <v>28852.21112</v>
      </c>
    </row>
    <row r="265" spans="1:6" x14ac:dyDescent="0.3">
      <c r="A265" s="143" t="s">
        <v>392</v>
      </c>
      <c r="B265" s="131">
        <v>34676.061350000004</v>
      </c>
      <c r="C265" s="113">
        <v>7.7384399999999998</v>
      </c>
      <c r="D265" s="144">
        <f t="shared" si="4"/>
        <v>34683.799790000005</v>
      </c>
    </row>
    <row r="266" spans="1:6" x14ac:dyDescent="0.3">
      <c r="A266" s="145" t="s">
        <v>393</v>
      </c>
      <c r="B266" s="133">
        <v>47834.35095</v>
      </c>
      <c r="C266" s="117">
        <v>37.747169999999997</v>
      </c>
      <c r="D266" s="146">
        <f t="shared" si="4"/>
        <v>47872.098120000002</v>
      </c>
      <c r="E266" s="122"/>
      <c r="F266" s="117">
        <f>SUM(B255:B266)</f>
        <v>430937.11573999992</v>
      </c>
    </row>
    <row r="267" spans="1:6" x14ac:dyDescent="0.3">
      <c r="A267" s="143" t="s">
        <v>394</v>
      </c>
      <c r="B267" s="131">
        <v>91901.822040000014</v>
      </c>
      <c r="C267" s="113">
        <v>19.817450000000001</v>
      </c>
      <c r="D267" s="144">
        <f t="shared" si="4"/>
        <v>91921.639490000016</v>
      </c>
    </row>
    <row r="268" spans="1:6" x14ac:dyDescent="0.3">
      <c r="A268" s="143" t="s">
        <v>395</v>
      </c>
      <c r="B268" s="131">
        <v>31184.466329999999</v>
      </c>
      <c r="C268" s="113">
        <v>9.9060699999999997</v>
      </c>
      <c r="D268" s="144">
        <f t="shared" si="4"/>
        <v>31194.3724</v>
      </c>
    </row>
    <row r="269" spans="1:6" x14ac:dyDescent="0.3">
      <c r="A269" s="143" t="s">
        <v>396</v>
      </c>
      <c r="B269" s="131">
        <v>39599.499729999996</v>
      </c>
      <c r="C269" s="113">
        <v>26.251349999999999</v>
      </c>
      <c r="D269" s="144">
        <f t="shared" si="4"/>
        <v>39625.751079999995</v>
      </c>
    </row>
    <row r="270" spans="1:6" x14ac:dyDescent="0.3">
      <c r="A270" s="143" t="s">
        <v>397</v>
      </c>
      <c r="B270" s="131">
        <v>34788.305189999999</v>
      </c>
      <c r="C270" s="113">
        <v>15.48518</v>
      </c>
      <c r="D270" s="144">
        <f t="shared" si="4"/>
        <v>34803.790370000002</v>
      </c>
    </row>
    <row r="271" spans="1:6" x14ac:dyDescent="0.3">
      <c r="A271" s="143" t="s">
        <v>398</v>
      </c>
      <c r="B271" s="131">
        <v>42620.197670000001</v>
      </c>
      <c r="C271" s="113">
        <v>10.76789</v>
      </c>
      <c r="D271" s="144">
        <f t="shared" si="4"/>
        <v>42630.965560000004</v>
      </c>
    </row>
    <row r="272" spans="1:6" x14ac:dyDescent="0.3">
      <c r="A272" s="143" t="s">
        <v>399</v>
      </c>
      <c r="B272" s="131">
        <v>43988.445130000036</v>
      </c>
      <c r="C272" s="113">
        <v>4.9593400000000001</v>
      </c>
      <c r="D272" s="144">
        <f t="shared" si="4"/>
        <v>43993.404470000038</v>
      </c>
    </row>
    <row r="273" spans="1:6" x14ac:dyDescent="0.3">
      <c r="A273" s="143" t="s">
        <v>400</v>
      </c>
      <c r="B273" s="131">
        <v>41069.150199999975</v>
      </c>
      <c r="C273" s="113">
        <v>5.9731000000000005</v>
      </c>
      <c r="D273" s="144">
        <f t="shared" si="4"/>
        <v>41075.123299999977</v>
      </c>
    </row>
    <row r="274" spans="1:6" x14ac:dyDescent="0.3">
      <c r="A274" s="143" t="s">
        <v>401</v>
      </c>
      <c r="B274" s="131">
        <v>35625.20981</v>
      </c>
      <c r="C274" s="113">
        <v>5.8</v>
      </c>
      <c r="D274" s="144">
        <f t="shared" si="4"/>
        <v>35631.009810000003</v>
      </c>
    </row>
    <row r="275" spans="1:6" x14ac:dyDescent="0.3">
      <c r="A275" s="143" t="s">
        <v>402</v>
      </c>
      <c r="B275" s="131">
        <v>42404.197690000001</v>
      </c>
      <c r="C275" s="113">
        <v>48.068469999999998</v>
      </c>
      <c r="D275" s="144">
        <f t="shared" si="4"/>
        <v>42452.266159999999</v>
      </c>
    </row>
    <row r="276" spans="1:6" x14ac:dyDescent="0.3">
      <c r="A276" s="143" t="s">
        <v>403</v>
      </c>
      <c r="B276" s="131">
        <v>42771.944819999997</v>
      </c>
      <c r="C276" s="113">
        <v>7.5257100000000001</v>
      </c>
      <c r="D276" s="144">
        <f t="shared" si="4"/>
        <v>42779.470529999999</v>
      </c>
    </row>
    <row r="277" spans="1:6" x14ac:dyDescent="0.3">
      <c r="A277" s="143" t="s">
        <v>404</v>
      </c>
      <c r="B277" s="131">
        <v>43394.235350000003</v>
      </c>
      <c r="C277" s="113">
        <v>5.2282700000000002</v>
      </c>
      <c r="D277" s="144">
        <f t="shared" si="4"/>
        <v>43399.463620000002</v>
      </c>
    </row>
    <row r="278" spans="1:6" x14ac:dyDescent="0.3">
      <c r="A278" s="145" t="s">
        <v>405</v>
      </c>
      <c r="B278" s="133">
        <v>40224.093679999998</v>
      </c>
      <c r="C278" s="117">
        <v>3.1351300000000002</v>
      </c>
      <c r="D278" s="146">
        <f t="shared" si="4"/>
        <v>40227.228810000001</v>
      </c>
      <c r="E278" s="122"/>
      <c r="F278" s="117">
        <f>SUM(B267:B278)</f>
        <v>529571.56764000002</v>
      </c>
    </row>
    <row r="279" spans="1:6" x14ac:dyDescent="0.3">
      <c r="A279" s="143" t="s">
        <v>406</v>
      </c>
      <c r="B279" s="131">
        <v>74494.536850000004</v>
      </c>
      <c r="C279" s="113">
        <v>3.5420500000000001</v>
      </c>
      <c r="D279" s="144">
        <f t="shared" si="4"/>
        <v>74498.078900000008</v>
      </c>
    </row>
    <row r="280" spans="1:6" x14ac:dyDescent="0.3">
      <c r="A280" s="143" t="s">
        <v>407</v>
      </c>
      <c r="B280" s="131">
        <v>44218.035000000003</v>
      </c>
      <c r="C280" s="113">
        <v>3.7260300000000002</v>
      </c>
      <c r="D280" s="144">
        <f t="shared" si="4"/>
        <v>44221.761030000001</v>
      </c>
    </row>
    <row r="281" spans="1:6" x14ac:dyDescent="0.3">
      <c r="A281" s="143" t="s">
        <v>408</v>
      </c>
      <c r="B281" s="131">
        <v>49101.469899999996</v>
      </c>
      <c r="C281" s="113">
        <v>1.25119</v>
      </c>
      <c r="D281" s="144">
        <f t="shared" si="4"/>
        <v>49102.721089999999</v>
      </c>
    </row>
    <row r="282" spans="1:6" x14ac:dyDescent="0.3">
      <c r="A282" s="143" t="s">
        <v>409</v>
      </c>
      <c r="B282" s="131">
        <v>46001.198479999999</v>
      </c>
      <c r="C282" s="113">
        <v>9.0704700000000003</v>
      </c>
      <c r="D282" s="144">
        <f t="shared" si="4"/>
        <v>46010.268949999998</v>
      </c>
    </row>
    <row r="283" spans="1:6" x14ac:dyDescent="0.3">
      <c r="A283" s="143" t="s">
        <v>410</v>
      </c>
      <c r="B283" s="131">
        <v>42348.365599999997</v>
      </c>
      <c r="C283" s="113">
        <v>4.0318199999999997</v>
      </c>
      <c r="D283" s="144">
        <f t="shared" si="4"/>
        <v>42352.397419999994</v>
      </c>
    </row>
    <row r="284" spans="1:6" x14ac:dyDescent="0.3">
      <c r="A284" s="143" t="s">
        <v>411</v>
      </c>
      <c r="B284" s="131">
        <v>40379.701600000022</v>
      </c>
      <c r="C284" s="113">
        <v>9.5587499999999981</v>
      </c>
      <c r="D284" s="144">
        <f t="shared" si="4"/>
        <v>40389.260350000019</v>
      </c>
    </row>
    <row r="285" spans="1:6" x14ac:dyDescent="0.3">
      <c r="A285" s="143" t="s">
        <v>412</v>
      </c>
      <c r="B285" s="131">
        <v>46768.655559999999</v>
      </c>
      <c r="C285" s="113">
        <v>3.8178899999999998</v>
      </c>
      <c r="D285" s="144">
        <f t="shared" si="4"/>
        <v>46772.473449999998</v>
      </c>
    </row>
    <row r="286" spans="1:6" x14ac:dyDescent="0.3">
      <c r="A286" s="143" t="s">
        <v>413</v>
      </c>
      <c r="B286" s="131">
        <v>37340.449509999999</v>
      </c>
      <c r="C286" s="113">
        <v>6.72499</v>
      </c>
      <c r="D286" s="144">
        <f t="shared" si="4"/>
        <v>37347.174500000001</v>
      </c>
    </row>
    <row r="287" spans="1:6" x14ac:dyDescent="0.3">
      <c r="A287" s="143" t="s">
        <v>414</v>
      </c>
      <c r="B287" s="131">
        <v>39883.142390000001</v>
      </c>
      <c r="C287" s="113">
        <v>2.2001300000000001</v>
      </c>
      <c r="D287" s="144">
        <f t="shared" si="4"/>
        <v>39885.342519999998</v>
      </c>
    </row>
    <row r="288" spans="1:6" x14ac:dyDescent="0.3">
      <c r="A288" s="143" t="s">
        <v>415</v>
      </c>
      <c r="B288" s="131">
        <v>37284.414779999999</v>
      </c>
      <c r="C288" s="113">
        <v>5.3427100000000003</v>
      </c>
      <c r="D288" s="144">
        <f t="shared" si="4"/>
        <v>37289.757489999996</v>
      </c>
    </row>
    <row r="289" spans="1:6" x14ac:dyDescent="0.3">
      <c r="A289" s="143" t="s">
        <v>416</v>
      </c>
      <c r="B289" s="131">
        <v>42731.146690000103</v>
      </c>
      <c r="C289" s="113">
        <v>5.3329300000000002</v>
      </c>
      <c r="D289" s="144">
        <f t="shared" si="4"/>
        <v>42736.4796200001</v>
      </c>
    </row>
    <row r="290" spans="1:6" x14ac:dyDescent="0.3">
      <c r="A290" s="145" t="s">
        <v>417</v>
      </c>
      <c r="B290" s="133">
        <v>49181.119110000072</v>
      </c>
      <c r="C290" s="117">
        <v>3.1906399999999997</v>
      </c>
      <c r="D290" s="146">
        <f t="shared" si="4"/>
        <v>49184.309750000073</v>
      </c>
      <c r="E290" s="122"/>
      <c r="F290" s="117">
        <f>SUM(B279:B290)</f>
        <v>549732.23547000007</v>
      </c>
    </row>
  </sheetData>
  <pageMargins left="0.7" right="0.7" top="0.75" bottom="0.75" header="0.3" footer="0.3"/>
  <headerFooter>
    <oddFooter>&amp;L_x000D_&amp;1#&amp;"Calibri"&amp;10&amp;K000000 Interné</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2993-FB35-400D-AC68-22B6B4B4C5F9}">
  <sheetPr codeName="Hárok19"/>
  <dimension ref="A1:N96"/>
  <sheetViews>
    <sheetView showGridLines="0" workbookViewId="0">
      <pane xSplit="1" ySplit="2" topLeftCell="B57" activePane="bottomRight" state="frozen"/>
      <selection sqref="A1:H1"/>
      <selection pane="topRight" sqref="A1:H1"/>
      <selection pane="bottomLeft" sqref="A1:H1"/>
      <selection pane="bottomRight" sqref="A1:H1"/>
    </sheetView>
  </sheetViews>
  <sheetFormatPr defaultColWidth="9.296875" defaultRowHeight="13" x14ac:dyDescent="0.3"/>
  <cols>
    <col min="1" max="1" width="12.19921875" style="107" customWidth="1"/>
    <col min="2" max="2" width="16.296875" style="107" customWidth="1"/>
    <col min="3" max="4" width="12.296875" style="107" customWidth="1"/>
    <col min="5" max="5" width="24.296875" style="107" customWidth="1"/>
    <col min="6" max="6" width="9.296875" style="107"/>
    <col min="7" max="7" width="11.296875" style="107" bestFit="1" customWidth="1"/>
    <col min="8" max="16384" width="9.296875" style="107"/>
  </cols>
  <sheetData>
    <row r="1" spans="1:7" ht="15" customHeight="1" x14ac:dyDescent="0.35">
      <c r="A1" s="106" t="s">
        <v>452</v>
      </c>
      <c r="B1" s="148"/>
      <c r="C1" s="148"/>
      <c r="D1" s="148"/>
      <c r="E1" s="148"/>
      <c r="F1" s="122"/>
      <c r="G1" s="148"/>
    </row>
    <row r="2" spans="1:7" ht="40.5" customHeight="1" x14ac:dyDescent="0.3">
      <c r="B2" s="149" t="s">
        <v>453</v>
      </c>
      <c r="C2" s="149" t="s">
        <v>454</v>
      </c>
      <c r="D2" s="149" t="s">
        <v>455</v>
      </c>
      <c r="E2" s="149" t="s">
        <v>456</v>
      </c>
      <c r="F2" s="150"/>
      <c r="G2" s="149" t="s">
        <v>40</v>
      </c>
    </row>
    <row r="3" spans="1:7" x14ac:dyDescent="0.3">
      <c r="A3" s="151">
        <v>38412</v>
      </c>
      <c r="B3" s="152">
        <f t="shared" ref="B3:B61" si="0">SUM(C3:E3)</f>
        <v>20444.532961561443</v>
      </c>
      <c r="C3" s="113">
        <v>7800.5377414857594</v>
      </c>
      <c r="D3" s="113">
        <v>12280.023899621588</v>
      </c>
      <c r="E3" s="113">
        <v>363.97132045409279</v>
      </c>
    </row>
    <row r="4" spans="1:7" x14ac:dyDescent="0.3">
      <c r="A4" s="151">
        <v>38504</v>
      </c>
      <c r="B4" s="152">
        <f t="shared" si="0"/>
        <v>73753.004049658106</v>
      </c>
      <c r="C4" s="113">
        <v>19457.976498705437</v>
      </c>
      <c r="D4" s="113">
        <v>52021.708822943634</v>
      </c>
      <c r="E4" s="113">
        <v>2273.3187280090287</v>
      </c>
    </row>
    <row r="5" spans="1:7" x14ac:dyDescent="0.3">
      <c r="A5" s="151">
        <v>38596</v>
      </c>
      <c r="B5" s="152">
        <f t="shared" si="0"/>
        <v>59711.677620659895</v>
      </c>
      <c r="C5" s="113">
        <v>14543.849166832639</v>
      </c>
      <c r="D5" s="113">
        <v>43130.651264688306</v>
      </c>
      <c r="E5" s="113">
        <v>2037.1771891389494</v>
      </c>
    </row>
    <row r="6" spans="1:7" x14ac:dyDescent="0.3">
      <c r="A6" s="153">
        <v>38687</v>
      </c>
      <c r="B6" s="154">
        <f t="shared" si="0"/>
        <v>53313.317400252265</v>
      </c>
      <c r="C6" s="117">
        <v>19302.894509725818</v>
      </c>
      <c r="D6" s="117">
        <v>31957.179844652448</v>
      </c>
      <c r="E6" s="117">
        <v>2053.2430458739964</v>
      </c>
      <c r="F6" s="122"/>
      <c r="G6" s="117">
        <f>SUM(B3:B6)</f>
        <v>207222.53203213171</v>
      </c>
    </row>
    <row r="7" spans="1:7" x14ac:dyDescent="0.3">
      <c r="A7" s="151">
        <v>38777</v>
      </c>
      <c r="B7" s="152">
        <f t="shared" si="0"/>
        <v>17359.125008298481</v>
      </c>
      <c r="C7" s="113">
        <v>7368.7180508530837</v>
      </c>
      <c r="D7" s="113">
        <v>9665.172940317334</v>
      </c>
      <c r="E7" s="113">
        <v>325.23401712806213</v>
      </c>
    </row>
    <row r="8" spans="1:7" x14ac:dyDescent="0.3">
      <c r="A8" s="151">
        <v>38869</v>
      </c>
      <c r="B8" s="152">
        <f t="shared" si="0"/>
        <v>107319.79021443271</v>
      </c>
      <c r="C8" s="113">
        <v>23854.511053574985</v>
      </c>
      <c r="D8" s="113">
        <v>80906.75828188275</v>
      </c>
      <c r="E8" s="113">
        <v>2558.5208789749718</v>
      </c>
    </row>
    <row r="9" spans="1:7" x14ac:dyDescent="0.3">
      <c r="A9" s="151">
        <v>38961</v>
      </c>
      <c r="B9" s="152">
        <f t="shared" si="0"/>
        <v>39495.684790546366</v>
      </c>
      <c r="C9" s="113">
        <v>15035.119166168759</v>
      </c>
      <c r="D9" s="113">
        <v>-2280.2230631348357</v>
      </c>
      <c r="E9" s="113">
        <v>26740.788687512446</v>
      </c>
    </row>
    <row r="10" spans="1:7" x14ac:dyDescent="0.3">
      <c r="A10" s="153">
        <v>39052</v>
      </c>
      <c r="B10" s="154">
        <f t="shared" si="0"/>
        <v>58842.528048861437</v>
      </c>
      <c r="C10" s="117">
        <v>13154.916019385244</v>
      </c>
      <c r="D10" s="117">
        <v>65268.074088826921</v>
      </c>
      <c r="E10" s="117">
        <v>-19580.462059350724</v>
      </c>
      <c r="F10" s="122"/>
      <c r="G10" s="117">
        <f>SUM(B7:B10)</f>
        <v>223017.12806213897</v>
      </c>
    </row>
    <row r="11" spans="1:7" x14ac:dyDescent="0.3">
      <c r="A11" s="151">
        <v>39142</v>
      </c>
      <c r="B11" s="152">
        <f t="shared" si="0"/>
        <v>15082.818827590785</v>
      </c>
      <c r="C11" s="113">
        <v>6271.7586138219476</v>
      </c>
      <c r="D11" s="113">
        <v>8433.3134169820078</v>
      </c>
      <c r="E11" s="113">
        <v>377.74679678682861</v>
      </c>
    </row>
    <row r="12" spans="1:7" x14ac:dyDescent="0.3">
      <c r="A12" s="151">
        <v>39234</v>
      </c>
      <c r="B12" s="152">
        <f t="shared" si="0"/>
        <v>101834.92664143928</v>
      </c>
      <c r="C12" s="113">
        <v>26338.677554272057</v>
      </c>
      <c r="D12" s="113">
        <v>67762.132377348462</v>
      </c>
      <c r="E12" s="113">
        <v>7734.1167098187607</v>
      </c>
    </row>
    <row r="13" spans="1:7" x14ac:dyDescent="0.3">
      <c r="A13" s="151">
        <v>39326</v>
      </c>
      <c r="B13" s="152">
        <f t="shared" si="0"/>
        <v>54578.968333001387</v>
      </c>
      <c r="C13" s="113">
        <v>9621.3901613224443</v>
      </c>
      <c r="D13" s="113">
        <v>47495.286463519878</v>
      </c>
      <c r="E13" s="113">
        <v>-2537.7082918409342</v>
      </c>
    </row>
    <row r="14" spans="1:7" x14ac:dyDescent="0.3">
      <c r="A14" s="153">
        <v>39417</v>
      </c>
      <c r="B14" s="154">
        <f t="shared" si="0"/>
        <v>55978.822279758344</v>
      </c>
      <c r="C14" s="117">
        <v>19105.75582553276</v>
      </c>
      <c r="D14" s="117">
        <v>33257.120095598482</v>
      </c>
      <c r="E14" s="117">
        <v>3615.9463586270986</v>
      </c>
      <c r="F14" s="122"/>
      <c r="G14" s="117">
        <f>SUM(B11:B14)</f>
        <v>227475.53608178979</v>
      </c>
    </row>
    <row r="15" spans="1:7" x14ac:dyDescent="0.3">
      <c r="A15" s="151">
        <v>39508</v>
      </c>
      <c r="B15" s="152">
        <f t="shared" si="0"/>
        <v>17276.20659895107</v>
      </c>
      <c r="C15" s="113">
        <v>6951.6696541193651</v>
      </c>
      <c r="D15" s="113">
        <v>10062.039434375622</v>
      </c>
      <c r="E15" s="113">
        <v>262.49751045608446</v>
      </c>
    </row>
    <row r="16" spans="1:7" x14ac:dyDescent="0.3">
      <c r="A16" s="151">
        <v>39600</v>
      </c>
      <c r="B16" s="152">
        <f t="shared" si="0"/>
        <v>99857.830445462387</v>
      </c>
      <c r="C16" s="113">
        <v>28398.028281218874</v>
      </c>
      <c r="D16" s="113">
        <v>67374.195047467307</v>
      </c>
      <c r="E16" s="113">
        <v>4085.6071167762066</v>
      </c>
    </row>
    <row r="17" spans="1:7" x14ac:dyDescent="0.3">
      <c r="A17" s="151">
        <v>39692</v>
      </c>
      <c r="B17" s="152">
        <f t="shared" si="0"/>
        <v>77834.52831441279</v>
      </c>
      <c r="C17" s="113">
        <v>20214.665073358563</v>
      </c>
      <c r="D17" s="113">
        <v>55378.178317732178</v>
      </c>
      <c r="E17" s="113">
        <v>2241.6849233220473</v>
      </c>
    </row>
    <row r="18" spans="1:7" x14ac:dyDescent="0.3">
      <c r="A18" s="153">
        <v>39783</v>
      </c>
      <c r="B18" s="154">
        <f t="shared" si="0"/>
        <v>42452.698665604476</v>
      </c>
      <c r="C18" s="117">
        <v>15859.65611100047</v>
      </c>
      <c r="D18" s="117">
        <v>23085.042820155359</v>
      </c>
      <c r="E18" s="117">
        <v>3507.9997344486492</v>
      </c>
      <c r="F18" s="122"/>
      <c r="G18" s="117">
        <f>SUM(B15:B18)</f>
        <v>237421.26402443071</v>
      </c>
    </row>
    <row r="19" spans="1:7" x14ac:dyDescent="0.3">
      <c r="A19" s="151">
        <v>39873</v>
      </c>
      <c r="B19" s="152">
        <f t="shared" si="0"/>
        <v>18931.527000000002</v>
      </c>
      <c r="C19" s="113">
        <v>6276.9939999999997</v>
      </c>
      <c r="D19" s="113">
        <v>12310.495000000001</v>
      </c>
      <c r="E19" s="113">
        <v>344.03800000000001</v>
      </c>
    </row>
    <row r="20" spans="1:7" x14ac:dyDescent="0.3">
      <c r="A20" s="151">
        <v>39965</v>
      </c>
      <c r="B20" s="152">
        <f t="shared" si="0"/>
        <v>104568.236</v>
      </c>
      <c r="C20" s="113">
        <v>28380.819000000003</v>
      </c>
      <c r="D20" s="113">
        <v>69075.078999999998</v>
      </c>
      <c r="E20" s="113">
        <v>7112.3379999999997</v>
      </c>
    </row>
    <row r="21" spans="1:7" x14ac:dyDescent="0.3">
      <c r="A21" s="151">
        <v>40057</v>
      </c>
      <c r="B21" s="152">
        <f t="shared" si="0"/>
        <v>66649.328999999998</v>
      </c>
      <c r="C21" s="113">
        <v>19177.43</v>
      </c>
      <c r="D21" s="113">
        <v>45379.572</v>
      </c>
      <c r="E21" s="113">
        <v>2092.3269999999993</v>
      </c>
    </row>
    <row r="22" spans="1:7" x14ac:dyDescent="0.3">
      <c r="A22" s="153">
        <v>40148</v>
      </c>
      <c r="B22" s="154">
        <f t="shared" si="0"/>
        <v>64664.958000000006</v>
      </c>
      <c r="C22" s="117">
        <v>15158.451000000001</v>
      </c>
      <c r="D22" s="117">
        <v>47675.626000000004</v>
      </c>
      <c r="E22" s="117">
        <v>1830.8810000000012</v>
      </c>
      <c r="F22" s="122"/>
      <c r="G22" s="117">
        <f>SUM(B19:B22)</f>
        <v>254814.05000000002</v>
      </c>
    </row>
    <row r="23" spans="1:7" x14ac:dyDescent="0.3">
      <c r="A23" s="151">
        <v>40238</v>
      </c>
      <c r="B23" s="152">
        <f t="shared" si="0"/>
        <v>32357.789000000001</v>
      </c>
      <c r="C23" s="113">
        <v>9388.2510000000002</v>
      </c>
      <c r="D23" s="113">
        <v>22254.718000000001</v>
      </c>
      <c r="E23" s="113">
        <v>714.82</v>
      </c>
    </row>
    <row r="24" spans="1:7" x14ac:dyDescent="0.3">
      <c r="A24" s="151">
        <v>40330</v>
      </c>
      <c r="B24" s="152">
        <f t="shared" si="0"/>
        <v>104440.14199999999</v>
      </c>
      <c r="C24" s="113">
        <v>28903.994000000002</v>
      </c>
      <c r="D24" s="113">
        <v>67817.981999999989</v>
      </c>
      <c r="E24" s="113">
        <v>7718.1660000000011</v>
      </c>
    </row>
    <row r="25" spans="1:7" x14ac:dyDescent="0.3">
      <c r="A25" s="151">
        <v>40422</v>
      </c>
      <c r="B25" s="152">
        <f t="shared" si="0"/>
        <v>73425.420000000013</v>
      </c>
      <c r="C25" s="113">
        <v>19440.741999999998</v>
      </c>
      <c r="D25" s="113">
        <v>52469.932000000015</v>
      </c>
      <c r="E25" s="113">
        <v>1514.7459999999992</v>
      </c>
    </row>
    <row r="26" spans="1:7" x14ac:dyDescent="0.3">
      <c r="A26" s="153">
        <v>40513</v>
      </c>
      <c r="B26" s="154">
        <f t="shared" si="0"/>
        <v>56060.493999999977</v>
      </c>
      <c r="C26" s="117">
        <v>13406.466999999997</v>
      </c>
      <c r="D26" s="117">
        <v>40867.59699999998</v>
      </c>
      <c r="E26" s="117">
        <v>1786.4300000000003</v>
      </c>
      <c r="F26" s="122"/>
      <c r="G26" s="117">
        <f>SUM(B23:B26)</f>
        <v>266283.84499999997</v>
      </c>
    </row>
    <row r="27" spans="1:7" x14ac:dyDescent="0.3">
      <c r="A27" s="151">
        <v>40603</v>
      </c>
      <c r="B27" s="152">
        <f t="shared" si="0"/>
        <v>40972.007000000005</v>
      </c>
      <c r="C27" s="113">
        <v>11589.767</v>
      </c>
      <c r="D27" s="113">
        <v>28377.893</v>
      </c>
      <c r="E27" s="113">
        <v>1004.347</v>
      </c>
    </row>
    <row r="28" spans="1:7" x14ac:dyDescent="0.3">
      <c r="A28" s="151">
        <v>40695</v>
      </c>
      <c r="B28" s="152">
        <f t="shared" si="0"/>
        <v>103725.374</v>
      </c>
      <c r="C28" s="113">
        <v>29356.47</v>
      </c>
      <c r="D28" s="113">
        <v>66010.841</v>
      </c>
      <c r="E28" s="113">
        <v>8358.0630000000001</v>
      </c>
    </row>
    <row r="29" spans="1:7" x14ac:dyDescent="0.3">
      <c r="A29" s="151">
        <v>40787</v>
      </c>
      <c r="B29" s="152">
        <f t="shared" si="0"/>
        <v>73226.381999999998</v>
      </c>
      <c r="C29" s="113">
        <v>18935.262999999999</v>
      </c>
      <c r="D29" s="113">
        <v>53008.190999999992</v>
      </c>
      <c r="E29" s="113">
        <v>1282.9279999999999</v>
      </c>
    </row>
    <row r="30" spans="1:7" x14ac:dyDescent="0.3">
      <c r="A30" s="153">
        <v>40878</v>
      </c>
      <c r="B30" s="154">
        <f t="shared" si="0"/>
        <v>56640.137000000017</v>
      </c>
      <c r="C30" s="117">
        <v>12098.737999999998</v>
      </c>
      <c r="D30" s="117">
        <v>42828.794000000024</v>
      </c>
      <c r="E30" s="117">
        <v>1712.6049999999996</v>
      </c>
      <c r="F30" s="122"/>
      <c r="G30" s="117">
        <f>SUM(B27:B30)</f>
        <v>274563.90000000002</v>
      </c>
    </row>
    <row r="31" spans="1:7" x14ac:dyDescent="0.3">
      <c r="A31" s="151">
        <v>40969</v>
      </c>
      <c r="B31" s="152">
        <f t="shared" si="0"/>
        <v>38416.15374000006</v>
      </c>
      <c r="C31" s="113">
        <v>11824.710999999999</v>
      </c>
      <c r="D31" s="113">
        <v>25628.663970000063</v>
      </c>
      <c r="E31" s="113">
        <v>962.77877000000058</v>
      </c>
    </row>
    <row r="32" spans="1:7" x14ac:dyDescent="0.3">
      <c r="A32" s="151">
        <v>41061</v>
      </c>
      <c r="B32" s="152">
        <f t="shared" si="0"/>
        <v>115935.95701999964</v>
      </c>
      <c r="C32" s="113">
        <v>30881.719909999938</v>
      </c>
      <c r="D32" s="113">
        <v>75075.483049999719</v>
      </c>
      <c r="E32" s="113">
        <v>9978.7540599999793</v>
      </c>
    </row>
    <row r="33" spans="1:7" x14ac:dyDescent="0.3">
      <c r="A33" s="151">
        <v>41153</v>
      </c>
      <c r="B33" s="152">
        <f t="shared" si="0"/>
        <v>79220.594580000645</v>
      </c>
      <c r="C33" s="113">
        <v>19015.326840000074</v>
      </c>
      <c r="D33" s="113">
        <v>58478.72509000056</v>
      </c>
      <c r="E33" s="113">
        <v>1726.5426500000103</v>
      </c>
    </row>
    <row r="34" spans="1:7" x14ac:dyDescent="0.3">
      <c r="A34" s="153">
        <v>41244</v>
      </c>
      <c r="B34" s="154">
        <f t="shared" si="0"/>
        <v>70905.739410000519</v>
      </c>
      <c r="C34" s="117">
        <v>16782.347189999993</v>
      </c>
      <c r="D34" s="117">
        <v>51502.916750000499</v>
      </c>
      <c r="E34" s="117">
        <v>2620.4754700000249</v>
      </c>
      <c r="F34" s="122"/>
      <c r="G34" s="117">
        <f>SUM(B31:B34)</f>
        <v>304478.44475000084</v>
      </c>
    </row>
    <row r="35" spans="1:7" x14ac:dyDescent="0.3">
      <c r="A35" s="151">
        <v>41334</v>
      </c>
      <c r="B35" s="152">
        <f t="shared" si="0"/>
        <v>28020.382859999969</v>
      </c>
      <c r="C35" s="113">
        <v>9321.532009999999</v>
      </c>
      <c r="D35" s="113">
        <v>18026.225049999968</v>
      </c>
      <c r="E35" s="113">
        <v>672.62579999999991</v>
      </c>
    </row>
    <row r="36" spans="1:7" x14ac:dyDescent="0.3">
      <c r="A36" s="151">
        <v>41426</v>
      </c>
      <c r="B36" s="152">
        <f t="shared" si="0"/>
        <v>133087.08569000009</v>
      </c>
      <c r="C36" s="113">
        <v>34807.989700000107</v>
      </c>
      <c r="D36" s="113">
        <v>86890.030750000005</v>
      </c>
      <c r="E36" s="113">
        <v>11389.065239999994</v>
      </c>
    </row>
    <row r="37" spans="1:7" x14ac:dyDescent="0.3">
      <c r="A37" s="151">
        <v>41518</v>
      </c>
      <c r="B37" s="152">
        <f t="shared" si="0"/>
        <v>85746.708979999734</v>
      </c>
      <c r="C37" s="113">
        <v>21956.33913</v>
      </c>
      <c r="D37" s="113">
        <v>61729.578809999759</v>
      </c>
      <c r="E37" s="113">
        <v>2060.7910399999892</v>
      </c>
    </row>
    <row r="38" spans="1:7" x14ac:dyDescent="0.3">
      <c r="A38" s="153">
        <v>41609</v>
      </c>
      <c r="B38" s="154">
        <f t="shared" si="0"/>
        <v>69936.115019999619</v>
      </c>
      <c r="C38" s="117">
        <v>15766.33243999978</v>
      </c>
      <c r="D38" s="117">
        <v>51799.728509999812</v>
      </c>
      <c r="E38" s="117">
        <v>2370.0540700000311</v>
      </c>
      <c r="F38" s="122"/>
      <c r="G38" s="117">
        <f>SUM(B35:B38)</f>
        <v>316790.29254999943</v>
      </c>
    </row>
    <row r="39" spans="1:7" x14ac:dyDescent="0.3">
      <c r="A39" s="151">
        <v>41699</v>
      </c>
      <c r="B39" s="152">
        <f t="shared" si="0"/>
        <v>43458.834229999986</v>
      </c>
      <c r="C39" s="113">
        <v>13589.610679999991</v>
      </c>
      <c r="D39" s="113">
        <v>28621.157089999993</v>
      </c>
      <c r="E39" s="113">
        <v>1248.0664599999984</v>
      </c>
    </row>
    <row r="40" spans="1:7" x14ac:dyDescent="0.3">
      <c r="A40" s="151">
        <v>41791</v>
      </c>
      <c r="B40" s="152">
        <f t="shared" si="0"/>
        <v>123191.68994000008</v>
      </c>
      <c r="C40" s="113">
        <v>30904.226769999914</v>
      </c>
      <c r="D40" s="113">
        <v>81167.680210000181</v>
      </c>
      <c r="E40" s="113">
        <v>11119.782959999997</v>
      </c>
    </row>
    <row r="41" spans="1:7" x14ac:dyDescent="0.3">
      <c r="A41" s="151">
        <v>41883</v>
      </c>
      <c r="B41" s="152">
        <f t="shared" si="0"/>
        <v>86426.501379999929</v>
      </c>
      <c r="C41" s="113">
        <v>22554.172350000095</v>
      </c>
      <c r="D41" s="113">
        <v>62157.974289999824</v>
      </c>
      <c r="E41" s="113">
        <v>1714.3547400000043</v>
      </c>
    </row>
    <row r="42" spans="1:7" x14ac:dyDescent="0.3">
      <c r="A42" s="153">
        <v>41974</v>
      </c>
      <c r="B42" s="154">
        <f t="shared" si="0"/>
        <v>67375.520380000002</v>
      </c>
      <c r="C42" s="117">
        <v>15874.980689999997</v>
      </c>
      <c r="D42" s="117">
        <v>48983.572379999998</v>
      </c>
      <c r="E42" s="117">
        <v>2516.9673100000018</v>
      </c>
      <c r="F42" s="122"/>
      <c r="G42" s="117">
        <f>SUM(B39:B42)</f>
        <v>320452.54593000002</v>
      </c>
    </row>
    <row r="43" spans="1:7" x14ac:dyDescent="0.3">
      <c r="A43" s="151">
        <v>42064</v>
      </c>
      <c r="B43" s="152">
        <f t="shared" si="0"/>
        <v>36906.485739999996</v>
      </c>
      <c r="C43" s="113">
        <v>11997.19492</v>
      </c>
      <c r="D43" s="113">
        <v>23651.602649999997</v>
      </c>
      <c r="E43" s="113">
        <v>1257.6881699999999</v>
      </c>
      <c r="G43" s="113"/>
    </row>
    <row r="44" spans="1:7" x14ac:dyDescent="0.3">
      <c r="A44" s="151">
        <v>42156</v>
      </c>
      <c r="B44" s="152">
        <f t="shared" si="0"/>
        <v>132269.37214000028</v>
      </c>
      <c r="C44" s="113">
        <v>34378.786220000024</v>
      </c>
      <c r="D44" s="113">
        <v>86877.750900000246</v>
      </c>
      <c r="E44" s="113">
        <v>11012.83502</v>
      </c>
    </row>
    <row r="45" spans="1:7" x14ac:dyDescent="0.3">
      <c r="A45" s="151">
        <v>42248</v>
      </c>
      <c r="B45" s="152">
        <f t="shared" si="0"/>
        <v>89331.615259999715</v>
      </c>
      <c r="C45" s="113">
        <v>22029.829979999973</v>
      </c>
      <c r="D45" s="113">
        <v>65263.686849999751</v>
      </c>
      <c r="E45" s="113">
        <v>2038.0984299999996</v>
      </c>
    </row>
    <row r="46" spans="1:7" x14ac:dyDescent="0.3">
      <c r="A46" s="153">
        <v>42339</v>
      </c>
      <c r="B46" s="154">
        <f t="shared" si="0"/>
        <v>65545.747769999987</v>
      </c>
      <c r="C46" s="117">
        <v>14733.812619999997</v>
      </c>
      <c r="D46" s="117">
        <v>47939.29488999999</v>
      </c>
      <c r="E46" s="117">
        <v>2872.6402599999983</v>
      </c>
      <c r="F46" s="122"/>
      <c r="G46" s="117">
        <f>SUM(B43:B46)</f>
        <v>324053.22091000003</v>
      </c>
    </row>
    <row r="47" spans="1:7" x14ac:dyDescent="0.3">
      <c r="A47" s="151">
        <v>42430</v>
      </c>
      <c r="B47" s="152">
        <f t="shared" si="0"/>
        <v>37784.969849999994</v>
      </c>
      <c r="C47" s="113">
        <v>12041.8014</v>
      </c>
      <c r="D47" s="113">
        <v>24124.57862</v>
      </c>
      <c r="E47" s="113">
        <v>1618.5898300000001</v>
      </c>
    </row>
    <row r="48" spans="1:7" x14ac:dyDescent="0.3">
      <c r="A48" s="151">
        <v>42522</v>
      </c>
      <c r="B48" s="152">
        <f t="shared" si="0"/>
        <v>138219.99113000001</v>
      </c>
      <c r="C48" s="113">
        <v>35404.846999999994</v>
      </c>
      <c r="D48" s="113">
        <v>91487.026400000002</v>
      </c>
      <c r="E48" s="113">
        <v>11328.11773</v>
      </c>
    </row>
    <row r="49" spans="1:14" x14ac:dyDescent="0.3">
      <c r="A49" s="151">
        <v>42614</v>
      </c>
      <c r="B49" s="152">
        <f t="shared" si="0"/>
        <v>93209.921869999991</v>
      </c>
      <c r="C49" s="113">
        <v>23737.295630000004</v>
      </c>
      <c r="D49" s="113">
        <v>67501.295399999988</v>
      </c>
      <c r="E49" s="113">
        <v>1971.3308400000012</v>
      </c>
    </row>
    <row r="50" spans="1:14" x14ac:dyDescent="0.3">
      <c r="A50" s="153">
        <v>42705</v>
      </c>
      <c r="B50" s="154">
        <f t="shared" si="0"/>
        <v>67144.199440000011</v>
      </c>
      <c r="C50" s="117">
        <v>14898.603510000004</v>
      </c>
      <c r="D50" s="117">
        <v>49143.395240000013</v>
      </c>
      <c r="E50" s="117">
        <v>3102.2006899999997</v>
      </c>
      <c r="F50" s="122"/>
      <c r="G50" s="117">
        <f>SUM(B47:B50)</f>
        <v>336359.08228999999</v>
      </c>
    </row>
    <row r="51" spans="1:14" x14ac:dyDescent="0.3">
      <c r="A51" s="151">
        <v>42795</v>
      </c>
      <c r="B51" s="152">
        <f t="shared" si="0"/>
        <v>38364.657050000002</v>
      </c>
      <c r="C51" s="113">
        <v>11928.217259999999</v>
      </c>
      <c r="D51" s="113">
        <v>24883.646540000002</v>
      </c>
      <c r="E51" s="113">
        <v>1552.7932499999999</v>
      </c>
      <c r="G51" s="113"/>
    </row>
    <row r="52" spans="1:14" x14ac:dyDescent="0.3">
      <c r="A52" s="151">
        <v>42887</v>
      </c>
      <c r="B52" s="152">
        <f t="shared" si="0"/>
        <v>144840.29501000003</v>
      </c>
      <c r="C52" s="113">
        <v>36807.290980000005</v>
      </c>
      <c r="D52" s="113">
        <v>95273.485379999998</v>
      </c>
      <c r="E52" s="113">
        <v>12759.51865</v>
      </c>
      <c r="G52" s="113"/>
      <c r="I52" s="113"/>
    </row>
    <row r="53" spans="1:14" x14ac:dyDescent="0.3">
      <c r="A53" s="151">
        <v>42979</v>
      </c>
      <c r="B53" s="152">
        <f t="shared" si="0"/>
        <v>92716.716629999995</v>
      </c>
      <c r="C53" s="113">
        <v>24093.149010000001</v>
      </c>
      <c r="D53" s="113">
        <v>66107.88145999999</v>
      </c>
      <c r="E53" s="113">
        <v>2515.6861599999984</v>
      </c>
      <c r="G53" s="113"/>
    </row>
    <row r="54" spans="1:14" x14ac:dyDescent="0.3">
      <c r="A54" s="153">
        <v>43070</v>
      </c>
      <c r="B54" s="154">
        <f t="shared" si="0"/>
        <v>71977.151620000033</v>
      </c>
      <c r="C54" s="117">
        <v>16459.718810000006</v>
      </c>
      <c r="D54" s="117">
        <v>51944.507460000023</v>
      </c>
      <c r="E54" s="117">
        <v>3572.9253500000013</v>
      </c>
      <c r="F54" s="122"/>
      <c r="G54" s="117">
        <f>SUM(B51:B54)</f>
        <v>347898.82031000004</v>
      </c>
    </row>
    <row r="55" spans="1:14" x14ac:dyDescent="0.3">
      <c r="A55" s="151">
        <v>43160</v>
      </c>
      <c r="B55" s="152">
        <f t="shared" si="0"/>
        <v>29859.147180000004</v>
      </c>
      <c r="C55" s="113">
        <v>8908.6778800000011</v>
      </c>
      <c r="D55" s="113">
        <v>18930.051149999999</v>
      </c>
      <c r="E55" s="113">
        <v>2020.41815</v>
      </c>
      <c r="G55" s="113"/>
    </row>
    <row r="56" spans="1:14" x14ac:dyDescent="0.3">
      <c r="A56" s="151">
        <v>43252</v>
      </c>
      <c r="B56" s="152">
        <f t="shared" si="0"/>
        <v>148847.12907</v>
      </c>
      <c r="C56" s="113">
        <v>36090.881519999995</v>
      </c>
      <c r="D56" s="113">
        <v>100142.06253000001</v>
      </c>
      <c r="E56" s="121">
        <v>12614.185020000001</v>
      </c>
      <c r="G56" s="113"/>
      <c r="I56" s="113"/>
    </row>
    <row r="57" spans="1:14" x14ac:dyDescent="0.3">
      <c r="A57" s="151">
        <v>43344</v>
      </c>
      <c r="B57" s="152">
        <f t="shared" si="0"/>
        <v>99997.957159999991</v>
      </c>
      <c r="C57" s="113">
        <v>27073.481049999999</v>
      </c>
      <c r="D57" s="113">
        <v>70534.419299999994</v>
      </c>
      <c r="E57" s="121">
        <v>2390.05681</v>
      </c>
      <c r="G57" s="113"/>
    </row>
    <row r="58" spans="1:14" x14ac:dyDescent="0.3">
      <c r="A58" s="153">
        <v>43435</v>
      </c>
      <c r="B58" s="154">
        <f t="shared" si="0"/>
        <v>76239.498179999995</v>
      </c>
      <c r="C58" s="117">
        <v>17614.613069999992</v>
      </c>
      <c r="D58" s="117">
        <v>54913.429750000003</v>
      </c>
      <c r="E58" s="117">
        <v>3711.4553599999995</v>
      </c>
      <c r="F58" s="122"/>
      <c r="G58" s="117">
        <f>SUM(B55:B58)</f>
        <v>354943.73158999998</v>
      </c>
      <c r="K58" s="113"/>
      <c r="L58" s="113"/>
      <c r="M58" s="113"/>
      <c r="N58" s="113"/>
    </row>
    <row r="59" spans="1:14" x14ac:dyDescent="0.3">
      <c r="A59" s="151">
        <v>43525</v>
      </c>
      <c r="B59" s="152">
        <f t="shared" si="0"/>
        <v>36027.749149999996</v>
      </c>
      <c r="C59" s="113">
        <v>9441.5481799999998</v>
      </c>
      <c r="D59" s="113">
        <v>24864.598669999999</v>
      </c>
      <c r="E59" s="113">
        <v>1721.6023</v>
      </c>
      <c r="K59" s="113"/>
      <c r="L59" s="113"/>
      <c r="M59" s="113"/>
      <c r="N59" s="113"/>
    </row>
    <row r="60" spans="1:14" x14ac:dyDescent="0.3">
      <c r="A60" s="151">
        <v>43617</v>
      </c>
      <c r="B60" s="152">
        <f t="shared" si="0"/>
        <v>150441.80954999998</v>
      </c>
      <c r="C60" s="113">
        <v>38936.79608</v>
      </c>
      <c r="D60" s="113">
        <v>98695.394429999986</v>
      </c>
      <c r="E60" s="113">
        <v>12809.61904</v>
      </c>
      <c r="I60" s="113"/>
      <c r="K60" s="113"/>
      <c r="L60" s="113"/>
      <c r="M60" s="113"/>
      <c r="N60" s="113"/>
    </row>
    <row r="61" spans="1:14" x14ac:dyDescent="0.3">
      <c r="A61" s="151">
        <v>43709</v>
      </c>
      <c r="B61" s="152">
        <f t="shared" si="0"/>
        <v>106705.27138000001</v>
      </c>
      <c r="C61" s="113">
        <v>27306.807240000002</v>
      </c>
      <c r="D61" s="113">
        <v>76598.327450000012</v>
      </c>
      <c r="E61" s="113">
        <v>2800.1366900000012</v>
      </c>
      <c r="K61" s="113"/>
      <c r="L61" s="113"/>
      <c r="M61" s="113"/>
      <c r="N61" s="113"/>
    </row>
    <row r="62" spans="1:14" x14ac:dyDescent="0.3">
      <c r="A62" s="153">
        <v>43800</v>
      </c>
      <c r="B62" s="154">
        <f>SUM(C62:E62)</f>
        <v>71647.928429999971</v>
      </c>
      <c r="C62" s="117">
        <v>24586.608939999991</v>
      </c>
      <c r="D62" s="117">
        <v>44451.227259999985</v>
      </c>
      <c r="E62" s="117">
        <v>2610.0922299999984</v>
      </c>
      <c r="F62" s="122"/>
      <c r="G62" s="117">
        <f>SUM(B59:B62)</f>
        <v>364822.75850999996</v>
      </c>
    </row>
    <row r="63" spans="1:14" s="2" customFormat="1" x14ac:dyDescent="0.3">
      <c r="A63" s="151">
        <v>43891</v>
      </c>
      <c r="B63" s="152">
        <f t="shared" ref="B63:B86" si="1">SUM(C63:E63)</f>
        <v>36916.097469999964</v>
      </c>
      <c r="C63" s="113">
        <v>9600.3626199999981</v>
      </c>
      <c r="D63" s="113">
        <v>26353.10699999996</v>
      </c>
      <c r="E63" s="113">
        <v>962.62785000000076</v>
      </c>
      <c r="F63" s="107"/>
      <c r="G63" s="113"/>
    </row>
    <row r="64" spans="1:14" s="2" customFormat="1" x14ac:dyDescent="0.3">
      <c r="A64" s="151">
        <v>43983</v>
      </c>
      <c r="B64" s="152">
        <f t="shared" si="1"/>
        <v>169005.88581999973</v>
      </c>
      <c r="C64" s="113">
        <v>40062.486079999828</v>
      </c>
      <c r="D64" s="113">
        <v>107177.33432999995</v>
      </c>
      <c r="E64" s="113">
        <v>21766.065409999945</v>
      </c>
      <c r="F64" s="107"/>
      <c r="G64" s="113"/>
    </row>
    <row r="65" spans="1:7" s="2" customFormat="1" x14ac:dyDescent="0.3">
      <c r="A65" s="151">
        <v>44075</v>
      </c>
      <c r="B65" s="152">
        <f t="shared" si="1"/>
        <v>128730.28241000061</v>
      </c>
      <c r="C65" s="113">
        <v>31154.722210000051</v>
      </c>
      <c r="D65" s="113">
        <v>92099.292120000493</v>
      </c>
      <c r="E65" s="113">
        <v>5476.2680800000635</v>
      </c>
      <c r="F65" s="107"/>
      <c r="G65" s="113"/>
    </row>
    <row r="66" spans="1:7" s="2" customFormat="1" x14ac:dyDescent="0.3">
      <c r="A66" s="153">
        <v>44166</v>
      </c>
      <c r="B66" s="154">
        <f t="shared" si="1"/>
        <v>93122.0662499998</v>
      </c>
      <c r="C66" s="117">
        <v>18803.99324999997</v>
      </c>
      <c r="D66" s="117">
        <v>68109.070269999851</v>
      </c>
      <c r="E66" s="117">
        <v>6209.0027299999783</v>
      </c>
      <c r="F66" s="122"/>
      <c r="G66" s="117">
        <f>SUM(B63:B66)</f>
        <v>427774.33195000014</v>
      </c>
    </row>
    <row r="67" spans="1:7" s="2" customFormat="1" x14ac:dyDescent="0.3">
      <c r="A67" s="151">
        <v>44286</v>
      </c>
      <c r="B67" s="152">
        <f t="shared" si="1"/>
        <v>29146.0838</v>
      </c>
      <c r="C67" s="113">
        <v>8788.8361700000005</v>
      </c>
      <c r="D67" s="113">
        <v>19446.461179999998</v>
      </c>
      <c r="E67" s="113">
        <v>910.78644999999995</v>
      </c>
      <c r="F67" s="107"/>
      <c r="G67" s="113"/>
    </row>
    <row r="68" spans="1:7" s="2" customFormat="1" x14ac:dyDescent="0.3">
      <c r="A68" s="151">
        <v>44377</v>
      </c>
      <c r="B68" s="152">
        <f t="shared" si="1"/>
        <v>193438.28900000002</v>
      </c>
      <c r="C68" s="113">
        <v>43744.054680000001</v>
      </c>
      <c r="D68" s="113">
        <v>126770.81267</v>
      </c>
      <c r="E68" s="113">
        <v>22923.421650000004</v>
      </c>
      <c r="F68" s="107"/>
      <c r="G68" s="113"/>
    </row>
    <row r="69" spans="1:7" s="2" customFormat="1" x14ac:dyDescent="0.3">
      <c r="A69" s="151">
        <v>44469</v>
      </c>
      <c r="B69" s="152">
        <f t="shared" si="1"/>
        <v>131926.17560999998</v>
      </c>
      <c r="C69" s="113">
        <v>35405.586229999979</v>
      </c>
      <c r="D69" s="113">
        <v>91079.078999999998</v>
      </c>
      <c r="E69" s="113">
        <v>5441.5103799999997</v>
      </c>
      <c r="F69" s="107"/>
      <c r="G69" s="113"/>
    </row>
    <row r="70" spans="1:7" s="2" customFormat="1" x14ac:dyDescent="0.3">
      <c r="A70" s="153">
        <v>44561</v>
      </c>
      <c r="B70" s="154">
        <f t="shared" si="1"/>
        <v>101400.56802000052</v>
      </c>
      <c r="C70" s="117">
        <v>16861.099830000134</v>
      </c>
      <c r="D70" s="117">
        <v>78324.941610000256</v>
      </c>
      <c r="E70" s="117">
        <v>6214.5265800001207</v>
      </c>
      <c r="F70" s="122"/>
      <c r="G70" s="117">
        <f>SUM(B67:B70)</f>
        <v>455911.11643000052</v>
      </c>
    </row>
    <row r="71" spans="1:7" s="2" customFormat="1" x14ac:dyDescent="0.3">
      <c r="A71" s="151">
        <v>44651</v>
      </c>
      <c r="B71" s="152">
        <f t="shared" si="1"/>
        <v>48485.482779999969</v>
      </c>
      <c r="C71" s="113">
        <v>13389.287909999935</v>
      </c>
      <c r="D71" s="113">
        <v>33488.968090000039</v>
      </c>
      <c r="E71" s="113">
        <v>1607.2267799999979</v>
      </c>
      <c r="F71" s="107"/>
      <c r="G71" s="113"/>
    </row>
    <row r="72" spans="1:7" s="2" customFormat="1" x14ac:dyDescent="0.3">
      <c r="A72" s="151">
        <v>44742</v>
      </c>
      <c r="B72" s="152">
        <f t="shared" si="1"/>
        <v>194097.18410000007</v>
      </c>
      <c r="C72" s="113">
        <v>45934.948479999926</v>
      </c>
      <c r="D72" s="113">
        <v>123963.36333000011</v>
      </c>
      <c r="E72" s="113">
        <v>24198.872290000036</v>
      </c>
      <c r="F72" s="107"/>
      <c r="G72" s="113"/>
    </row>
    <row r="73" spans="1:7" s="2" customFormat="1" x14ac:dyDescent="0.3">
      <c r="A73" s="151">
        <v>44834</v>
      </c>
      <c r="B73" s="152">
        <f t="shared" si="1"/>
        <v>129626.1102799998</v>
      </c>
      <c r="C73" s="113">
        <v>29905.620689999967</v>
      </c>
      <c r="D73" s="113">
        <v>95581.232109999808</v>
      </c>
      <c r="E73" s="113">
        <v>4139.2574800000302</v>
      </c>
      <c r="F73" s="107"/>
      <c r="G73" s="113"/>
    </row>
    <row r="74" spans="1:7" s="2" customFormat="1" x14ac:dyDescent="0.3">
      <c r="A74" s="153">
        <v>44926</v>
      </c>
      <c r="B74" s="154">
        <f t="shared" si="1"/>
        <v>84526.991800000324</v>
      </c>
      <c r="C74" s="117">
        <v>14268.5225399999</v>
      </c>
      <c r="D74" s="117">
        <v>64473.977460000518</v>
      </c>
      <c r="E74" s="117">
        <v>5784.4917999998961</v>
      </c>
      <c r="F74" s="122"/>
      <c r="G74" s="117">
        <f>SUM(B71:B74)</f>
        <v>456735.76896000013</v>
      </c>
    </row>
    <row r="75" spans="1:7" s="2" customFormat="1" x14ac:dyDescent="0.3">
      <c r="A75" s="151">
        <v>45016</v>
      </c>
      <c r="B75" s="152">
        <f t="shared" si="1"/>
        <v>62268.362210000058</v>
      </c>
      <c r="C75" s="113">
        <v>13887.67269999999</v>
      </c>
      <c r="D75" s="113">
        <v>46622.509270000075</v>
      </c>
      <c r="E75" s="113">
        <v>1758.180239999997</v>
      </c>
      <c r="F75" s="107"/>
      <c r="G75" s="113"/>
    </row>
    <row r="76" spans="1:7" s="2" customFormat="1" x14ac:dyDescent="0.3">
      <c r="A76" s="151">
        <v>45107</v>
      </c>
      <c r="B76" s="152">
        <f t="shared" si="1"/>
        <v>198259.28606000033</v>
      </c>
      <c r="C76" s="113">
        <v>40213.48247000009</v>
      </c>
      <c r="D76" s="113">
        <v>131007.17450000033</v>
      </c>
      <c r="E76" s="113">
        <v>27038.629089999919</v>
      </c>
      <c r="F76" s="107"/>
      <c r="G76" s="113"/>
    </row>
    <row r="77" spans="1:7" s="2" customFormat="1" x14ac:dyDescent="0.3">
      <c r="A77" s="151">
        <v>45199</v>
      </c>
      <c r="B77" s="152">
        <f t="shared" si="1"/>
        <v>138453.38817999914</v>
      </c>
      <c r="C77" s="113">
        <v>30280.519749999956</v>
      </c>
      <c r="D77" s="113">
        <v>102287.08309999922</v>
      </c>
      <c r="E77" s="113">
        <v>5885.7853299999424</v>
      </c>
      <c r="F77" s="107"/>
      <c r="G77" s="113"/>
    </row>
    <row r="78" spans="1:7" s="2" customFormat="1" x14ac:dyDescent="0.3">
      <c r="A78" s="153">
        <v>45291</v>
      </c>
      <c r="B78" s="154">
        <f t="shared" si="1"/>
        <v>97621.200629999134</v>
      </c>
      <c r="C78" s="117">
        <v>26813.058269999536</v>
      </c>
      <c r="D78" s="117">
        <v>64325.914679999529</v>
      </c>
      <c r="E78" s="117">
        <v>6482.2276800000664</v>
      </c>
      <c r="F78" s="122"/>
      <c r="G78" s="117">
        <f>SUM(B75:B78)</f>
        <v>496602.23707999871</v>
      </c>
    </row>
    <row r="79" spans="1:7" s="2" customFormat="1" x14ac:dyDescent="0.3">
      <c r="A79" s="151">
        <v>45382</v>
      </c>
      <c r="B79" s="152">
        <f t="shared" si="1"/>
        <v>74278.525119999729</v>
      </c>
      <c r="C79" s="113">
        <v>16851.155589999955</v>
      </c>
      <c r="D79" s="113">
        <v>55054.950579999786</v>
      </c>
      <c r="E79" s="113">
        <v>2372.4189499999984</v>
      </c>
      <c r="F79" s="107"/>
      <c r="G79" s="113"/>
    </row>
    <row r="80" spans="1:7" s="2" customFormat="1" x14ac:dyDescent="0.3">
      <c r="A80" s="151">
        <v>45473</v>
      </c>
      <c r="B80" s="152">
        <f t="shared" si="1"/>
        <v>241572.07380999881</v>
      </c>
      <c r="C80" s="113">
        <v>48958.954570000038</v>
      </c>
      <c r="D80" s="113">
        <v>157074.51645999891</v>
      </c>
      <c r="E80" s="113">
        <v>35538.602779999877</v>
      </c>
      <c r="F80" s="107"/>
      <c r="G80" s="113"/>
    </row>
    <row r="81" spans="1:14" s="2" customFormat="1" x14ac:dyDescent="0.3">
      <c r="A81" s="151">
        <v>45565</v>
      </c>
      <c r="B81" s="152">
        <f t="shared" si="1"/>
        <v>181741.48294999983</v>
      </c>
      <c r="C81" s="113">
        <v>30860.850219999738</v>
      </c>
      <c r="D81" s="113">
        <v>142950.2034000002</v>
      </c>
      <c r="E81" s="113">
        <v>7930.429329999909</v>
      </c>
      <c r="F81" s="107"/>
      <c r="G81" s="113"/>
    </row>
    <row r="82" spans="1:14" s="2" customFormat="1" x14ac:dyDescent="0.3">
      <c r="A82" s="153">
        <v>45657</v>
      </c>
      <c r="B82" s="154">
        <f t="shared" si="1"/>
        <v>121125.11063999975</v>
      </c>
      <c r="C82" s="117">
        <v>32679.274760000244</v>
      </c>
      <c r="D82" s="117">
        <v>78747.771369999464</v>
      </c>
      <c r="E82" s="117">
        <v>9698.0645100000347</v>
      </c>
      <c r="F82" s="122"/>
      <c r="G82" s="117">
        <f>SUM(B79:B82)</f>
        <v>618717.19251999806</v>
      </c>
    </row>
    <row r="83" spans="1:14" s="2" customFormat="1" x14ac:dyDescent="0.3">
      <c r="A83" s="151">
        <v>45747</v>
      </c>
      <c r="B83" s="152">
        <f t="shared" si="1"/>
        <v>83151.675939999812</v>
      </c>
      <c r="C83" s="113">
        <v>18333.612089999973</v>
      </c>
      <c r="D83" s="113">
        <v>62076.526079999836</v>
      </c>
      <c r="E83" s="113">
        <v>2741.5377700000008</v>
      </c>
      <c r="F83" s="107"/>
      <c r="G83" s="113"/>
    </row>
    <row r="84" spans="1:14" s="2" customFormat="1" x14ac:dyDescent="0.3">
      <c r="A84" s="151">
        <v>45838</v>
      </c>
      <c r="B84" s="152">
        <f t="shared" si="1"/>
        <v>261187.1082199995</v>
      </c>
      <c r="C84" s="113">
        <v>51704.036409999775</v>
      </c>
      <c r="D84" s="113">
        <v>170326.2914399998</v>
      </c>
      <c r="E84" s="113">
        <v>39156.780369999942</v>
      </c>
      <c r="F84" s="107"/>
      <c r="G84" s="113"/>
    </row>
    <row r="85" spans="1:14" s="2" customFormat="1" x14ac:dyDescent="0.3">
      <c r="A85" s="151">
        <v>45930</v>
      </c>
      <c r="B85" s="152">
        <f t="shared" si="1"/>
        <v>177414.66025000002</v>
      </c>
      <c r="C85" s="113">
        <v>34149.062470000208</v>
      </c>
      <c r="D85" s="113">
        <v>135535.51346999983</v>
      </c>
      <c r="E85" s="113">
        <v>7730.0843099999765</v>
      </c>
      <c r="F85" s="107"/>
      <c r="G85" s="113"/>
    </row>
    <row r="86" spans="1:14" s="2" customFormat="1" x14ac:dyDescent="0.3">
      <c r="A86" s="153">
        <v>46022</v>
      </c>
      <c r="B86" s="154">
        <f t="shared" si="1"/>
        <v>0</v>
      </c>
      <c r="C86" s="117"/>
      <c r="D86" s="117"/>
      <c r="E86" s="117"/>
      <c r="F86" s="122"/>
      <c r="G86" s="117">
        <f>SUM(B83:B86)</f>
        <v>521753.44440999936</v>
      </c>
    </row>
    <row r="87" spans="1:14" s="2" customFormat="1" x14ac:dyDescent="0.3">
      <c r="A87" s="151"/>
      <c r="B87" s="152"/>
      <c r="C87" s="113"/>
      <c r="D87" s="113"/>
      <c r="E87" s="113"/>
      <c r="F87" s="107"/>
      <c r="G87" s="113"/>
    </row>
    <row r="88" spans="1:14" x14ac:dyDescent="0.3">
      <c r="B88" s="113"/>
      <c r="C88" s="113"/>
      <c r="D88" s="113"/>
      <c r="E88" s="113"/>
      <c r="K88" s="113"/>
      <c r="L88" s="113"/>
      <c r="M88" s="113"/>
      <c r="N88" s="113"/>
    </row>
    <row r="89" spans="1:14" x14ac:dyDescent="0.3">
      <c r="A89" s="155" t="s">
        <v>457</v>
      </c>
      <c r="C89" s="113"/>
    </row>
    <row r="90" spans="1:14" ht="19.5" customHeight="1" x14ac:dyDescent="0.3">
      <c r="A90" s="156" t="s">
        <v>18</v>
      </c>
      <c r="B90" s="156"/>
      <c r="C90" s="156"/>
      <c r="D90" s="156"/>
      <c r="E90" s="156"/>
    </row>
    <row r="91" spans="1:14" ht="22.5" customHeight="1" x14ac:dyDescent="0.3">
      <c r="A91" s="156"/>
      <c r="B91" s="156"/>
      <c r="C91" s="156"/>
      <c r="D91" s="156"/>
      <c r="E91" s="156"/>
    </row>
    <row r="92" spans="1:14" x14ac:dyDescent="0.3">
      <c r="B92" s="113"/>
      <c r="C92" s="113"/>
      <c r="D92" s="113"/>
      <c r="E92" s="113"/>
    </row>
    <row r="93" spans="1:14" x14ac:dyDescent="0.3">
      <c r="B93" s="113"/>
    </row>
    <row r="96" spans="1:14" x14ac:dyDescent="0.3">
      <c r="C96" s="113"/>
      <c r="D96" s="113"/>
      <c r="E96" s="113"/>
    </row>
  </sheetData>
  <mergeCells count="1">
    <mergeCell ref="A90:E91"/>
  </mergeCells>
  <pageMargins left="0.7" right="0.7" top="0.75" bottom="0.75" header="0.3" footer="0.3"/>
  <pageSetup paperSize="9" orientation="portrait"/>
  <headerFooter>
    <oddFooter>&amp;L_x000D_&amp;1#&amp;"Calibri"&amp;10&amp;K000000 Interné</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2F9A-E295-4D73-93C2-2FFBD7583DC2}">
  <sheetPr codeName="Hárok18"/>
  <dimension ref="A1:G244"/>
  <sheetViews>
    <sheetView showGridLines="0" workbookViewId="0">
      <pane xSplit="1" ySplit="2" topLeftCell="B222" activePane="bottomRight" state="frozen"/>
      <selection sqref="A1:H1"/>
      <selection pane="topRight" sqref="A1:H1"/>
      <selection pane="bottomLeft" sqref="A1:H1"/>
      <selection pane="bottomRight" sqref="A1:H1"/>
    </sheetView>
  </sheetViews>
  <sheetFormatPr defaultColWidth="9.296875" defaultRowHeight="13" x14ac:dyDescent="0.3"/>
  <cols>
    <col min="1" max="1" width="15.796875" style="107" customWidth="1"/>
    <col min="2" max="2" width="29.69921875" style="107" customWidth="1"/>
    <col min="3" max="4" width="11" style="107" bestFit="1" customWidth="1"/>
    <col min="5" max="8" width="9.296875" style="107"/>
    <col min="9" max="9" width="12" style="107" bestFit="1" customWidth="1"/>
    <col min="10" max="16384" width="9.296875" style="107"/>
  </cols>
  <sheetData>
    <row r="1" spans="1:5" ht="16.5" customHeight="1" x14ac:dyDescent="0.35">
      <c r="A1" s="102" t="s">
        <v>458</v>
      </c>
      <c r="B1" s="102"/>
      <c r="C1" s="103"/>
    </row>
    <row r="2" spans="1:5" ht="33.75" customHeight="1" x14ac:dyDescent="0.3">
      <c r="A2" s="108"/>
      <c r="B2" s="108" t="s">
        <v>459</v>
      </c>
      <c r="C2" s="157" t="s">
        <v>40</v>
      </c>
    </row>
    <row r="3" spans="1:5" x14ac:dyDescent="0.3">
      <c r="A3" s="158" t="s">
        <v>178</v>
      </c>
      <c r="B3" s="112">
        <v>1757.785724955188</v>
      </c>
      <c r="D3" s="159"/>
      <c r="E3" s="160"/>
    </row>
    <row r="4" spans="1:5" x14ac:dyDescent="0.3">
      <c r="A4" s="110" t="s">
        <v>179</v>
      </c>
      <c r="B4" s="112">
        <v>2109.0170367788623</v>
      </c>
      <c r="D4" s="159"/>
    </row>
    <row r="5" spans="1:5" x14ac:dyDescent="0.3">
      <c r="A5" s="110" t="s">
        <v>180</v>
      </c>
      <c r="B5" s="112">
        <v>1538.2650300958196</v>
      </c>
      <c r="D5" s="159"/>
    </row>
    <row r="6" spans="1:5" x14ac:dyDescent="0.3">
      <c r="A6" s="110" t="s">
        <v>181</v>
      </c>
      <c r="B6" s="112">
        <v>1395.3615647613358</v>
      </c>
      <c r="D6" s="159"/>
    </row>
    <row r="7" spans="1:5" x14ac:dyDescent="0.3">
      <c r="A7" s="110" t="s">
        <v>182</v>
      </c>
      <c r="B7" s="112">
        <v>1561.6335225386706</v>
      </c>
      <c r="D7" s="159"/>
    </row>
    <row r="8" spans="1:5" x14ac:dyDescent="0.3">
      <c r="A8" s="110" t="s">
        <v>183</v>
      </c>
      <c r="B8" s="112">
        <v>1650.240008630419</v>
      </c>
      <c r="D8" s="159"/>
    </row>
    <row r="9" spans="1:5" x14ac:dyDescent="0.3">
      <c r="A9" s="110" t="s">
        <v>184</v>
      </c>
      <c r="B9" s="112">
        <v>1513.6845083980613</v>
      </c>
      <c r="D9" s="159"/>
    </row>
    <row r="10" spans="1:5" x14ac:dyDescent="0.3">
      <c r="A10" s="110" t="s">
        <v>185</v>
      </c>
      <c r="B10" s="112">
        <v>1831.6110087631944</v>
      </c>
      <c r="D10" s="159"/>
    </row>
    <row r="11" spans="1:5" x14ac:dyDescent="0.3">
      <c r="A11" s="110" t="s">
        <v>186</v>
      </c>
      <c r="B11" s="112">
        <v>1688.088611166434</v>
      </c>
      <c r="D11" s="159"/>
    </row>
    <row r="12" spans="1:5" x14ac:dyDescent="0.3">
      <c r="A12" s="110" t="s">
        <v>187</v>
      </c>
      <c r="B12" s="112">
        <v>2296.6998522870608</v>
      </c>
      <c r="D12" s="159"/>
    </row>
    <row r="13" spans="1:5" x14ac:dyDescent="0.3">
      <c r="A13" s="110" t="s">
        <v>188</v>
      </c>
      <c r="B13" s="112">
        <v>2384.7887373033259</v>
      </c>
      <c r="D13" s="159"/>
    </row>
    <row r="14" spans="1:5" x14ac:dyDescent="0.3">
      <c r="A14" s="115" t="s">
        <v>189</v>
      </c>
      <c r="B14" s="161">
        <v>2333.3951155148375</v>
      </c>
      <c r="C14" s="161">
        <f>SUM(B3:B14)</f>
        <v>22060.570721193209</v>
      </c>
      <c r="D14" s="159"/>
    </row>
    <row r="15" spans="1:5" x14ac:dyDescent="0.3">
      <c r="A15" s="110" t="s">
        <v>190</v>
      </c>
      <c r="B15" s="112">
        <v>2569.0251277965876</v>
      </c>
      <c r="D15" s="159"/>
    </row>
    <row r="16" spans="1:5" x14ac:dyDescent="0.3">
      <c r="A16" s="110" t="s">
        <v>191</v>
      </c>
      <c r="B16" s="112">
        <v>1994.0629771625838</v>
      </c>
      <c r="D16" s="159"/>
    </row>
    <row r="17" spans="1:4" x14ac:dyDescent="0.3">
      <c r="A17" s="110" t="s">
        <v>192</v>
      </c>
      <c r="B17" s="112">
        <v>2051.0290723406138</v>
      </c>
      <c r="D17" s="159"/>
    </row>
    <row r="18" spans="1:4" x14ac:dyDescent="0.3">
      <c r="A18" s="110" t="s">
        <v>193</v>
      </c>
      <c r="B18" s="112">
        <v>2268.781111000465</v>
      </c>
      <c r="D18" s="159"/>
    </row>
    <row r="19" spans="1:4" x14ac:dyDescent="0.3">
      <c r="A19" s="110" t="s">
        <v>194</v>
      </c>
      <c r="B19" s="112">
        <v>3158.3248771825001</v>
      </c>
      <c r="D19" s="159"/>
    </row>
    <row r="20" spans="1:4" x14ac:dyDescent="0.3">
      <c r="A20" s="110" t="s">
        <v>195</v>
      </c>
      <c r="B20" s="112">
        <v>2560.4310811259379</v>
      </c>
      <c r="D20" s="159"/>
    </row>
    <row r="21" spans="1:4" x14ac:dyDescent="0.3">
      <c r="A21" s="110" t="s">
        <v>196</v>
      </c>
      <c r="B21" s="112">
        <v>2729.8977212374689</v>
      </c>
      <c r="D21" s="159"/>
    </row>
    <row r="22" spans="1:4" x14ac:dyDescent="0.3">
      <c r="A22" s="110" t="s">
        <v>197</v>
      </c>
      <c r="B22" s="112">
        <v>2734.6861266016062</v>
      </c>
      <c r="D22" s="159"/>
    </row>
    <row r="23" spans="1:4" x14ac:dyDescent="0.3">
      <c r="A23" s="110" t="s">
        <v>198</v>
      </c>
      <c r="B23" s="112">
        <v>2964.8878543450837</v>
      </c>
      <c r="D23" s="159"/>
    </row>
    <row r="24" spans="1:4" x14ac:dyDescent="0.3">
      <c r="A24" s="110" t="s">
        <v>199</v>
      </c>
      <c r="B24" s="112">
        <v>3216.6214731461196</v>
      </c>
      <c r="D24" s="159"/>
    </row>
    <row r="25" spans="1:4" x14ac:dyDescent="0.3">
      <c r="A25" s="110" t="s">
        <v>200</v>
      </c>
      <c r="B25" s="112">
        <v>3350.9654202350121</v>
      </c>
      <c r="D25" s="159"/>
    </row>
    <row r="26" spans="1:4" x14ac:dyDescent="0.3">
      <c r="A26" s="115" t="s">
        <v>201</v>
      </c>
      <c r="B26" s="161">
        <v>3511.3087532364075</v>
      </c>
      <c r="C26" s="161">
        <f>SUM(B15:B26)</f>
        <v>33110.021595410384</v>
      </c>
      <c r="D26" s="159"/>
    </row>
    <row r="27" spans="1:4" x14ac:dyDescent="0.3">
      <c r="A27" s="110" t="s">
        <v>202</v>
      </c>
      <c r="B27" s="112">
        <v>3051.6013576312816</v>
      </c>
      <c r="D27" s="159"/>
    </row>
    <row r="28" spans="1:4" x14ac:dyDescent="0.3">
      <c r="A28" s="110" t="s">
        <v>203</v>
      </c>
      <c r="B28" s="112">
        <v>2870.7771609241186</v>
      </c>
      <c r="D28" s="159"/>
    </row>
    <row r="29" spans="1:4" x14ac:dyDescent="0.3">
      <c r="A29" s="110" t="s">
        <v>204</v>
      </c>
      <c r="B29" s="112">
        <v>3248.3116162119099</v>
      </c>
      <c r="D29" s="159"/>
    </row>
    <row r="30" spans="1:4" x14ac:dyDescent="0.3">
      <c r="A30" s="110" t="s">
        <v>205</v>
      </c>
      <c r="B30" s="112">
        <v>3276.121622518755</v>
      </c>
      <c r="D30" s="159"/>
    </row>
    <row r="31" spans="1:4" x14ac:dyDescent="0.3">
      <c r="A31" s="110" t="s">
        <v>206</v>
      </c>
      <c r="B31" s="112">
        <v>3046.049990041824</v>
      </c>
      <c r="D31" s="159"/>
    </row>
    <row r="32" spans="1:4" x14ac:dyDescent="0.3">
      <c r="A32" s="110" t="s">
        <v>207</v>
      </c>
      <c r="B32" s="112">
        <v>3011.5300653920199</v>
      </c>
      <c r="D32" s="159"/>
    </row>
    <row r="33" spans="1:4" x14ac:dyDescent="0.3">
      <c r="A33" s="110" t="s">
        <v>208</v>
      </c>
      <c r="B33" s="112">
        <v>2452.0411936533224</v>
      </c>
      <c r="D33" s="159"/>
    </row>
    <row r="34" spans="1:4" x14ac:dyDescent="0.3">
      <c r="A34" s="110" t="s">
        <v>209</v>
      </c>
      <c r="B34" s="112">
        <v>2797.3932068645022</v>
      </c>
      <c r="D34" s="159"/>
    </row>
    <row r="35" spans="1:4" x14ac:dyDescent="0.3">
      <c r="A35" s="110" t="s">
        <v>210</v>
      </c>
      <c r="B35" s="112">
        <v>2801.6953462125739</v>
      </c>
      <c r="D35" s="159"/>
    </row>
    <row r="36" spans="1:4" x14ac:dyDescent="0.3">
      <c r="A36" s="110" t="s">
        <v>211</v>
      </c>
      <c r="B36" s="112">
        <v>3049.8782214698267</v>
      </c>
      <c r="D36" s="159"/>
    </row>
    <row r="37" spans="1:4" x14ac:dyDescent="0.3">
      <c r="A37" s="110" t="s">
        <v>212</v>
      </c>
      <c r="B37" s="112">
        <v>3558.4970872336185</v>
      </c>
      <c r="D37" s="159"/>
    </row>
    <row r="38" spans="1:4" x14ac:dyDescent="0.3">
      <c r="A38" s="115" t="s">
        <v>213</v>
      </c>
      <c r="B38" s="161">
        <v>3622.4663911571406</v>
      </c>
      <c r="C38" s="161">
        <f>SUM(B27:B38)</f>
        <v>36786.363259310892</v>
      </c>
      <c r="D38" s="159"/>
    </row>
    <row r="39" spans="1:4" x14ac:dyDescent="0.3">
      <c r="A39" s="110" t="s">
        <v>214</v>
      </c>
      <c r="B39" s="112">
        <v>2713.6910266666669</v>
      </c>
      <c r="D39" s="159"/>
    </row>
    <row r="40" spans="1:4" x14ac:dyDescent="0.3">
      <c r="A40" s="110" t="s">
        <v>215</v>
      </c>
      <c r="B40" s="112">
        <v>2622.7148099999999</v>
      </c>
      <c r="D40" s="159"/>
    </row>
    <row r="41" spans="1:4" x14ac:dyDescent="0.3">
      <c r="A41" s="110" t="s">
        <v>216</v>
      </c>
      <c r="B41" s="112">
        <v>2297.8413100000002</v>
      </c>
      <c r="D41" s="159"/>
    </row>
    <row r="42" spans="1:4" x14ac:dyDescent="0.3">
      <c r="A42" s="110" t="s">
        <v>217</v>
      </c>
      <c r="B42" s="112">
        <v>2386.6692799999996</v>
      </c>
      <c r="D42" s="159"/>
    </row>
    <row r="43" spans="1:4" x14ac:dyDescent="0.3">
      <c r="A43" s="110" t="s">
        <v>218</v>
      </c>
      <c r="B43" s="112">
        <v>2240.2096033333332</v>
      </c>
      <c r="D43" s="159"/>
    </row>
    <row r="44" spans="1:4" x14ac:dyDescent="0.3">
      <c r="A44" s="110" t="s">
        <v>219</v>
      </c>
      <c r="B44" s="112">
        <v>2159.003553333333</v>
      </c>
      <c r="D44" s="159"/>
    </row>
    <row r="45" spans="1:4" x14ac:dyDescent="0.3">
      <c r="A45" s="110" t="s">
        <v>220</v>
      </c>
      <c r="B45" s="112">
        <v>1713.3165133333334</v>
      </c>
      <c r="D45" s="159"/>
    </row>
    <row r="46" spans="1:4" x14ac:dyDescent="0.3">
      <c r="A46" s="110" t="s">
        <v>221</v>
      </c>
      <c r="B46" s="112">
        <v>1963.9291500000002</v>
      </c>
      <c r="D46" s="159"/>
    </row>
    <row r="47" spans="1:4" x14ac:dyDescent="0.3">
      <c r="A47" s="110" t="s">
        <v>222</v>
      </c>
      <c r="B47" s="112">
        <v>2083.4505133333332</v>
      </c>
      <c r="D47" s="159"/>
    </row>
    <row r="48" spans="1:4" x14ac:dyDescent="0.3">
      <c r="A48" s="110" t="s">
        <v>223</v>
      </c>
      <c r="B48" s="112">
        <v>2135.3302533333335</v>
      </c>
      <c r="D48" s="159"/>
    </row>
    <row r="49" spans="1:4" x14ac:dyDescent="0.3">
      <c r="A49" s="110" t="s">
        <v>224</v>
      </c>
      <c r="B49" s="112">
        <v>2366.519573333333</v>
      </c>
      <c r="D49" s="159"/>
    </row>
    <row r="50" spans="1:4" x14ac:dyDescent="0.3">
      <c r="A50" s="115" t="s">
        <v>225</v>
      </c>
      <c r="B50" s="161">
        <v>2476.8811433333331</v>
      </c>
      <c r="C50" s="161">
        <f>SUM(B39:B50)</f>
        <v>27159.556729999997</v>
      </c>
      <c r="D50" s="159"/>
    </row>
    <row r="51" spans="1:4" x14ac:dyDescent="0.3">
      <c r="A51" s="110" t="s">
        <v>226</v>
      </c>
      <c r="B51" s="112">
        <v>2058.6488833333337</v>
      </c>
      <c r="D51" s="159"/>
    </row>
    <row r="52" spans="1:4" x14ac:dyDescent="0.3">
      <c r="A52" s="110" t="s">
        <v>227</v>
      </c>
      <c r="B52" s="112">
        <v>2084.9749066666664</v>
      </c>
      <c r="D52" s="159"/>
    </row>
    <row r="53" spans="1:4" x14ac:dyDescent="0.3">
      <c r="A53" s="110" t="s">
        <v>228</v>
      </c>
      <c r="B53" s="112">
        <v>2164.7126566666666</v>
      </c>
      <c r="D53" s="159"/>
    </row>
    <row r="54" spans="1:4" x14ac:dyDescent="0.3">
      <c r="A54" s="110" t="s">
        <v>229</v>
      </c>
      <c r="B54" s="112">
        <v>2250.7641133333332</v>
      </c>
      <c r="D54" s="159"/>
    </row>
    <row r="55" spans="1:4" x14ac:dyDescent="0.3">
      <c r="A55" s="110" t="s">
        <v>230</v>
      </c>
      <c r="B55" s="112">
        <v>2954.974373333333</v>
      </c>
      <c r="D55" s="159"/>
    </row>
    <row r="56" spans="1:4" x14ac:dyDescent="0.3">
      <c r="A56" s="110" t="s">
        <v>231</v>
      </c>
      <c r="B56" s="112">
        <v>2628.438533333333</v>
      </c>
      <c r="D56" s="159"/>
    </row>
    <row r="57" spans="1:4" x14ac:dyDescent="0.3">
      <c r="A57" s="110" t="s">
        <v>232</v>
      </c>
      <c r="B57" s="112">
        <v>2932.4337933333336</v>
      </c>
      <c r="D57" s="159"/>
    </row>
    <row r="58" spans="1:4" x14ac:dyDescent="0.3">
      <c r="A58" s="110" t="s">
        <v>233</v>
      </c>
      <c r="B58" s="112">
        <v>3016.7497533333335</v>
      </c>
      <c r="D58" s="159"/>
    </row>
    <row r="59" spans="1:4" x14ac:dyDescent="0.3">
      <c r="A59" s="110" t="s">
        <v>234</v>
      </c>
      <c r="B59" s="112">
        <v>3523.1879533333331</v>
      </c>
      <c r="D59" s="159"/>
    </row>
    <row r="60" spans="1:4" x14ac:dyDescent="0.3">
      <c r="A60" s="110" t="s">
        <v>235</v>
      </c>
      <c r="B60" s="112">
        <v>3708.5398033333331</v>
      </c>
      <c r="D60" s="159"/>
    </row>
    <row r="61" spans="1:4" x14ac:dyDescent="0.3">
      <c r="A61" s="110" t="s">
        <v>236</v>
      </c>
      <c r="B61" s="112">
        <v>4142.7859666666664</v>
      </c>
      <c r="D61" s="159"/>
    </row>
    <row r="62" spans="1:4" x14ac:dyDescent="0.3">
      <c r="A62" s="115" t="s">
        <v>237</v>
      </c>
      <c r="B62" s="161">
        <v>3899.5037533333334</v>
      </c>
      <c r="C62" s="161">
        <f>SUM(B51:B62)</f>
        <v>35365.714489999998</v>
      </c>
      <c r="D62" s="159"/>
    </row>
    <row r="63" spans="1:4" x14ac:dyDescent="0.3">
      <c r="A63" s="110" t="s">
        <v>238</v>
      </c>
      <c r="B63" s="112">
        <v>3386.5542833333334</v>
      </c>
      <c r="D63" s="159"/>
    </row>
    <row r="64" spans="1:4" x14ac:dyDescent="0.3">
      <c r="A64" s="110" t="s">
        <v>239</v>
      </c>
      <c r="B64" s="112">
        <v>3627.3567233333333</v>
      </c>
      <c r="D64" s="159"/>
    </row>
    <row r="65" spans="1:5" x14ac:dyDescent="0.3">
      <c r="A65" s="110" t="s">
        <v>240</v>
      </c>
      <c r="B65" s="112">
        <v>3356.0827866666668</v>
      </c>
      <c r="D65" s="159"/>
    </row>
    <row r="66" spans="1:5" x14ac:dyDescent="0.3">
      <c r="A66" s="110" t="s">
        <v>241</v>
      </c>
      <c r="B66" s="112">
        <v>2932.7949600000006</v>
      </c>
      <c r="D66" s="159"/>
    </row>
    <row r="67" spans="1:5" x14ac:dyDescent="0.3">
      <c r="A67" s="110" t="s">
        <v>242</v>
      </c>
      <c r="B67" s="112">
        <v>3686.9720666666663</v>
      </c>
      <c r="D67" s="159"/>
    </row>
    <row r="68" spans="1:5" x14ac:dyDescent="0.3">
      <c r="A68" s="110" t="s">
        <v>243</v>
      </c>
      <c r="B68" s="112">
        <v>3134.3055500000005</v>
      </c>
      <c r="D68" s="159"/>
    </row>
    <row r="69" spans="1:5" x14ac:dyDescent="0.3">
      <c r="A69" s="110" t="s">
        <v>244</v>
      </c>
      <c r="B69" s="112">
        <v>3430.7600266666668</v>
      </c>
      <c r="D69" s="159"/>
    </row>
    <row r="70" spans="1:5" x14ac:dyDescent="0.3">
      <c r="A70" s="110" t="s">
        <v>245</v>
      </c>
      <c r="B70" s="112">
        <v>3192.9075600000001</v>
      </c>
      <c r="D70" s="159"/>
    </row>
    <row r="71" spans="1:5" x14ac:dyDescent="0.3">
      <c r="A71" s="110" t="s">
        <v>246</v>
      </c>
      <c r="B71" s="112">
        <v>2848.434643333333</v>
      </c>
      <c r="D71" s="159"/>
    </row>
    <row r="72" spans="1:5" x14ac:dyDescent="0.3">
      <c r="A72" s="110" t="s">
        <v>247</v>
      </c>
      <c r="B72" s="112">
        <v>2969.5962633333334</v>
      </c>
      <c r="D72" s="159"/>
    </row>
    <row r="73" spans="1:5" x14ac:dyDescent="0.3">
      <c r="A73" s="110" t="s">
        <v>248</v>
      </c>
      <c r="B73" s="112">
        <v>3053.3684666666668</v>
      </c>
      <c r="D73" s="159"/>
    </row>
    <row r="74" spans="1:5" x14ac:dyDescent="0.3">
      <c r="A74" s="115" t="s">
        <v>249</v>
      </c>
      <c r="B74" s="161">
        <v>3071.5439933333337</v>
      </c>
      <c r="C74" s="161">
        <f>SUM(B63:B74)</f>
        <v>38690.677323333337</v>
      </c>
      <c r="D74" s="159"/>
    </row>
    <row r="75" spans="1:5" x14ac:dyDescent="0.3">
      <c r="A75" s="110" t="s">
        <v>250</v>
      </c>
      <c r="B75" s="112">
        <v>2329.2904899999999</v>
      </c>
      <c r="C75" s="159"/>
      <c r="D75" s="159"/>
      <c r="E75" s="159"/>
    </row>
    <row r="76" spans="1:5" x14ac:dyDescent="0.3">
      <c r="A76" s="110" t="s">
        <v>251</v>
      </c>
      <c r="B76" s="112">
        <v>2352.853446666667</v>
      </c>
      <c r="C76" s="159"/>
      <c r="D76" s="159"/>
      <c r="E76" s="159"/>
    </row>
    <row r="77" spans="1:5" x14ac:dyDescent="0.3">
      <c r="A77" s="110" t="s">
        <v>252</v>
      </c>
      <c r="B77" s="112">
        <v>2542.2895166666667</v>
      </c>
      <c r="C77" s="159"/>
      <c r="D77" s="159"/>
      <c r="E77" s="159"/>
    </row>
    <row r="78" spans="1:5" x14ac:dyDescent="0.3">
      <c r="A78" s="110" t="s">
        <v>253</v>
      </c>
      <c r="B78" s="112">
        <v>2646.3457966666665</v>
      </c>
      <c r="C78" s="159"/>
      <c r="D78" s="159"/>
      <c r="E78" s="159"/>
    </row>
    <row r="79" spans="1:5" x14ac:dyDescent="0.3">
      <c r="A79" s="110" t="s">
        <v>254</v>
      </c>
      <c r="B79" s="112">
        <v>2590.4599499999999</v>
      </c>
      <c r="C79" s="159"/>
      <c r="D79" s="159"/>
      <c r="E79" s="159"/>
    </row>
    <row r="80" spans="1:5" x14ac:dyDescent="0.3">
      <c r="A80" s="110" t="s">
        <v>255</v>
      </c>
      <c r="B80" s="112">
        <v>2396.103066666667</v>
      </c>
      <c r="C80" s="159"/>
      <c r="D80" s="159"/>
      <c r="E80" s="159"/>
    </row>
    <row r="81" spans="1:5" x14ac:dyDescent="0.3">
      <c r="A81" s="110" t="s">
        <v>256</v>
      </c>
      <c r="B81" s="112">
        <v>2470.28656</v>
      </c>
      <c r="C81" s="159"/>
      <c r="D81" s="159"/>
      <c r="E81" s="159"/>
    </row>
    <row r="82" spans="1:5" x14ac:dyDescent="0.3">
      <c r="A82" s="110" t="s">
        <v>257</v>
      </c>
      <c r="B82" s="112">
        <v>2177.5656833333333</v>
      </c>
      <c r="C82" s="159"/>
      <c r="D82" s="159"/>
      <c r="E82" s="159"/>
    </row>
    <row r="83" spans="1:5" x14ac:dyDescent="0.3">
      <c r="A83" s="110" t="s">
        <v>258</v>
      </c>
      <c r="B83" s="112">
        <v>2670.4847566666663</v>
      </c>
      <c r="C83" s="159"/>
      <c r="D83" s="159"/>
      <c r="E83" s="159"/>
    </row>
    <row r="84" spans="1:5" x14ac:dyDescent="0.3">
      <c r="A84" s="110" t="s">
        <v>259</v>
      </c>
      <c r="B84" s="112">
        <v>2695.2428566666667</v>
      </c>
      <c r="C84" s="159"/>
      <c r="D84" s="159"/>
      <c r="E84" s="159"/>
    </row>
    <row r="85" spans="1:5" x14ac:dyDescent="0.3">
      <c r="A85" s="110" t="s">
        <v>260</v>
      </c>
      <c r="B85" s="112">
        <v>2949.9466799999996</v>
      </c>
      <c r="C85" s="159"/>
      <c r="D85" s="159"/>
      <c r="E85" s="159"/>
    </row>
    <row r="86" spans="1:5" x14ac:dyDescent="0.3">
      <c r="A86" s="115" t="s">
        <v>261</v>
      </c>
      <c r="B86" s="161">
        <v>2849.5813933333329</v>
      </c>
      <c r="C86" s="161">
        <f>SUM(B75:B86)</f>
        <v>30670.450196666668</v>
      </c>
      <c r="D86" s="159"/>
      <c r="E86" s="159"/>
    </row>
    <row r="87" spans="1:5" x14ac:dyDescent="0.3">
      <c r="A87" s="110" t="s">
        <v>262</v>
      </c>
      <c r="B87" s="112">
        <v>2391.6338266666667</v>
      </c>
      <c r="C87" s="159"/>
      <c r="D87" s="159"/>
      <c r="E87" s="159"/>
    </row>
    <row r="88" spans="1:5" x14ac:dyDescent="0.3">
      <c r="A88" s="110" t="s">
        <v>263</v>
      </c>
      <c r="B88" s="112">
        <v>2001.3556666666668</v>
      </c>
      <c r="C88" s="159"/>
      <c r="D88" s="159"/>
      <c r="E88" s="159"/>
    </row>
    <row r="89" spans="1:5" x14ac:dyDescent="0.3">
      <c r="A89" s="110" t="s">
        <v>264</v>
      </c>
      <c r="B89" s="112">
        <v>2124.4351333333334</v>
      </c>
      <c r="C89" s="159"/>
      <c r="D89" s="159"/>
      <c r="E89" s="159"/>
    </row>
    <row r="90" spans="1:5" x14ac:dyDescent="0.3">
      <c r="A90" s="110" t="s">
        <v>265</v>
      </c>
      <c r="B90" s="112">
        <v>2165.7712900000001</v>
      </c>
      <c r="C90" s="159"/>
      <c r="D90" s="159"/>
      <c r="E90" s="159"/>
    </row>
    <row r="91" spans="1:5" x14ac:dyDescent="0.3">
      <c r="A91" s="110" t="s">
        <v>266</v>
      </c>
      <c r="B91" s="112">
        <v>2360.0006999999996</v>
      </c>
      <c r="C91" s="159"/>
      <c r="D91" s="159"/>
      <c r="E91" s="159"/>
    </row>
    <row r="92" spans="1:5" x14ac:dyDescent="0.3">
      <c r="A92" s="110" t="s">
        <v>267</v>
      </c>
      <c r="B92" s="112">
        <v>2099.1090066666666</v>
      </c>
      <c r="C92" s="159"/>
      <c r="D92" s="159"/>
      <c r="E92" s="159"/>
    </row>
    <row r="93" spans="1:5" x14ac:dyDescent="0.3">
      <c r="A93" s="110" t="s">
        <v>268</v>
      </c>
      <c r="B93" s="112">
        <v>1809.2422366666665</v>
      </c>
      <c r="C93" s="159"/>
      <c r="D93" s="159"/>
      <c r="E93" s="159"/>
    </row>
    <row r="94" spans="1:5" x14ac:dyDescent="0.3">
      <c r="A94" s="110" t="s">
        <v>269</v>
      </c>
      <c r="B94" s="112">
        <v>2151.1274100000001</v>
      </c>
      <c r="C94" s="159"/>
      <c r="D94" s="159"/>
      <c r="E94" s="159"/>
    </row>
    <row r="95" spans="1:5" x14ac:dyDescent="0.3">
      <c r="A95" s="110" t="s">
        <v>270</v>
      </c>
      <c r="B95" s="112">
        <v>2475.822646666667</v>
      </c>
      <c r="C95" s="159"/>
      <c r="D95" s="159"/>
      <c r="E95" s="159"/>
    </row>
    <row r="96" spans="1:5" x14ac:dyDescent="0.3">
      <c r="A96" s="110" t="s">
        <v>271</v>
      </c>
      <c r="B96" s="112">
        <v>2478.9913866666666</v>
      </c>
      <c r="C96" s="159"/>
      <c r="D96" s="159"/>
      <c r="E96" s="159"/>
    </row>
    <row r="97" spans="1:7" x14ac:dyDescent="0.3">
      <c r="A97" s="110" t="s">
        <v>272</v>
      </c>
      <c r="B97" s="112">
        <v>2768.8466699999999</v>
      </c>
      <c r="C97" s="159"/>
      <c r="D97" s="159"/>
      <c r="E97" s="159"/>
    </row>
    <row r="98" spans="1:7" x14ac:dyDescent="0.3">
      <c r="A98" s="115" t="s">
        <v>273</v>
      </c>
      <c r="B98" s="161">
        <v>2634.8663000000001</v>
      </c>
      <c r="C98" s="161">
        <f>SUM(B87:B98)</f>
        <v>27461.202273333336</v>
      </c>
      <c r="D98" s="159"/>
      <c r="E98" s="159"/>
    </row>
    <row r="99" spans="1:7" x14ac:dyDescent="0.3">
      <c r="A99" s="110" t="s">
        <v>274</v>
      </c>
      <c r="B99" s="112">
        <v>2537.1435966666668</v>
      </c>
      <c r="C99" s="159"/>
      <c r="D99" s="159"/>
      <c r="E99" s="159"/>
    </row>
    <row r="100" spans="1:7" x14ac:dyDescent="0.3">
      <c r="A100" s="110" t="s">
        <v>275</v>
      </c>
      <c r="B100" s="112">
        <v>2075.7302266666666</v>
      </c>
      <c r="C100" s="159"/>
      <c r="D100" s="159"/>
      <c r="E100" s="159"/>
    </row>
    <row r="101" spans="1:7" x14ac:dyDescent="0.3">
      <c r="A101" s="110" t="s">
        <v>276</v>
      </c>
      <c r="B101" s="112">
        <v>2784.2521066666668</v>
      </c>
      <c r="C101" s="159"/>
      <c r="D101" s="159"/>
      <c r="E101" s="159"/>
      <c r="G101" s="159"/>
    </row>
    <row r="102" spans="1:7" x14ac:dyDescent="0.3">
      <c r="A102" s="110" t="s">
        <v>277</v>
      </c>
      <c r="B102" s="112">
        <v>2407.7847900000002</v>
      </c>
      <c r="C102" s="159"/>
      <c r="D102" s="159"/>
      <c r="E102" s="159"/>
      <c r="G102" s="159"/>
    </row>
    <row r="103" spans="1:7" x14ac:dyDescent="0.3">
      <c r="A103" s="110" t="s">
        <v>278</v>
      </c>
      <c r="B103" s="112">
        <v>2814.7477133333332</v>
      </c>
      <c r="C103" s="159"/>
      <c r="D103" s="159"/>
      <c r="E103" s="159"/>
      <c r="G103" s="159"/>
    </row>
    <row r="104" spans="1:7" x14ac:dyDescent="0.3">
      <c r="A104" s="110" t="s">
        <v>279</v>
      </c>
      <c r="B104" s="112">
        <v>2464.6341899999998</v>
      </c>
      <c r="C104" s="159"/>
      <c r="D104" s="159"/>
      <c r="E104" s="159"/>
      <c r="G104" s="159"/>
    </row>
    <row r="105" spans="1:7" x14ac:dyDescent="0.3">
      <c r="A105" s="110" t="s">
        <v>280</v>
      </c>
      <c r="B105" s="112">
        <v>2383.9788666666668</v>
      </c>
      <c r="C105" s="159"/>
      <c r="D105" s="159"/>
      <c r="E105" s="159"/>
      <c r="G105" s="159"/>
    </row>
    <row r="106" spans="1:7" x14ac:dyDescent="0.3">
      <c r="A106" s="110" t="s">
        <v>281</v>
      </c>
      <c r="B106" s="112">
        <v>2450.0701966666666</v>
      </c>
      <c r="C106" s="159"/>
      <c r="D106" s="159"/>
      <c r="E106" s="159"/>
      <c r="G106" s="159"/>
    </row>
    <row r="107" spans="1:7" x14ac:dyDescent="0.3">
      <c r="A107" s="110" t="s">
        <v>282</v>
      </c>
      <c r="B107" s="112">
        <v>2767.4748500000001</v>
      </c>
      <c r="C107" s="159"/>
      <c r="D107" s="159"/>
      <c r="E107" s="159"/>
      <c r="G107" s="159"/>
    </row>
    <row r="108" spans="1:7" x14ac:dyDescent="0.3">
      <c r="A108" s="110" t="s">
        <v>283</v>
      </c>
      <c r="B108" s="112">
        <v>3001.1013699999999</v>
      </c>
      <c r="G108" s="159"/>
    </row>
    <row r="109" spans="1:7" x14ac:dyDescent="0.3">
      <c r="A109" s="110" t="s">
        <v>284</v>
      </c>
      <c r="B109" s="112">
        <v>3015.9797100000001</v>
      </c>
      <c r="G109" s="159"/>
    </row>
    <row r="110" spans="1:7" x14ac:dyDescent="0.3">
      <c r="A110" s="115" t="s">
        <v>285</v>
      </c>
      <c r="B110" s="161">
        <v>2811.6663199999998</v>
      </c>
      <c r="C110" s="161">
        <f>SUM(B99:B110)</f>
        <v>31514.563936666669</v>
      </c>
    </row>
    <row r="111" spans="1:7" x14ac:dyDescent="0.3">
      <c r="A111" s="110" t="s">
        <v>286</v>
      </c>
      <c r="B111" s="112">
        <v>2240.0820099999996</v>
      </c>
    </row>
    <row r="112" spans="1:7" x14ac:dyDescent="0.3">
      <c r="A112" s="110" t="s">
        <v>287</v>
      </c>
      <c r="B112" s="112">
        <v>2128.8386399999999</v>
      </c>
    </row>
    <row r="113" spans="1:3" x14ac:dyDescent="0.3">
      <c r="A113" s="110" t="s">
        <v>288</v>
      </c>
      <c r="B113" s="112">
        <v>2007.7962600000001</v>
      </c>
    </row>
    <row r="114" spans="1:3" x14ac:dyDescent="0.3">
      <c r="A114" s="110" t="s">
        <v>289</v>
      </c>
      <c r="B114" s="112">
        <v>2381.0635400000001</v>
      </c>
    </row>
    <row r="115" spans="1:3" x14ac:dyDescent="0.3">
      <c r="A115" s="110" t="s">
        <v>290</v>
      </c>
      <c r="B115" s="112">
        <v>2710.5916400000001</v>
      </c>
    </row>
    <row r="116" spans="1:3" x14ac:dyDescent="0.3">
      <c r="A116" s="110" t="s">
        <v>291</v>
      </c>
      <c r="B116" s="112">
        <v>2182.5077700000002</v>
      </c>
    </row>
    <row r="117" spans="1:3" x14ac:dyDescent="0.3">
      <c r="A117" s="110" t="s">
        <v>292</v>
      </c>
      <c r="B117" s="112">
        <v>2084.4647500000001</v>
      </c>
    </row>
    <row r="118" spans="1:3" x14ac:dyDescent="0.3">
      <c r="A118" s="110" t="s">
        <v>293</v>
      </c>
      <c r="B118" s="112">
        <v>2327.4563600000001</v>
      </c>
    </row>
    <row r="119" spans="1:3" x14ac:dyDescent="0.3">
      <c r="A119" s="110" t="s">
        <v>294</v>
      </c>
      <c r="B119" s="112">
        <v>2430.8022000000001</v>
      </c>
    </row>
    <row r="120" spans="1:3" x14ac:dyDescent="0.3">
      <c r="A120" s="110" t="s">
        <v>295</v>
      </c>
      <c r="B120" s="112">
        <v>2639.5930800000001</v>
      </c>
    </row>
    <row r="121" spans="1:3" x14ac:dyDescent="0.3">
      <c r="A121" s="110" t="s">
        <v>296</v>
      </c>
      <c r="B121" s="112">
        <v>2910.4705100000001</v>
      </c>
    </row>
    <row r="122" spans="1:3" x14ac:dyDescent="0.3">
      <c r="A122" s="115" t="s">
        <v>297</v>
      </c>
      <c r="B122" s="161">
        <v>2827.9944500000001</v>
      </c>
      <c r="C122" s="161">
        <f>SUM(B111:B122)</f>
        <v>28871.661209999998</v>
      </c>
    </row>
    <row r="123" spans="1:3" x14ac:dyDescent="0.3">
      <c r="A123" s="110" t="s">
        <v>298</v>
      </c>
      <c r="B123" s="112">
        <v>2644.96117</v>
      </c>
    </row>
    <row r="124" spans="1:3" x14ac:dyDescent="0.3">
      <c r="A124" s="110" t="s">
        <v>299</v>
      </c>
      <c r="B124" s="112">
        <v>2640.2448300000001</v>
      </c>
    </row>
    <row r="125" spans="1:3" x14ac:dyDescent="0.3">
      <c r="A125" s="110" t="s">
        <v>300</v>
      </c>
      <c r="B125" s="112">
        <v>2287.3594800000001</v>
      </c>
    </row>
    <row r="126" spans="1:3" x14ac:dyDescent="0.3">
      <c r="A126" s="110" t="s">
        <v>301</v>
      </c>
      <c r="B126" s="112">
        <v>2343.0076600000002</v>
      </c>
    </row>
    <row r="127" spans="1:3" x14ac:dyDescent="0.3">
      <c r="A127" s="110" t="s">
        <v>302</v>
      </c>
      <c r="B127" s="112">
        <v>2382.0822499999999</v>
      </c>
    </row>
    <row r="128" spans="1:3" x14ac:dyDescent="0.3">
      <c r="A128" s="110" t="s">
        <v>303</v>
      </c>
      <c r="B128" s="112">
        <v>2486.8445900000002</v>
      </c>
    </row>
    <row r="129" spans="1:3" x14ac:dyDescent="0.3">
      <c r="A129" s="110" t="s">
        <v>304</v>
      </c>
      <c r="B129" s="112">
        <v>2760.1974700000001</v>
      </c>
    </row>
    <row r="130" spans="1:3" x14ac:dyDescent="0.3">
      <c r="A130" s="110" t="s">
        <v>305</v>
      </c>
      <c r="B130" s="112">
        <v>2458.1494699999998</v>
      </c>
    </row>
    <row r="131" spans="1:3" x14ac:dyDescent="0.3">
      <c r="A131" s="110" t="s">
        <v>306</v>
      </c>
      <c r="B131" s="112">
        <v>2093.8844399999998</v>
      </c>
    </row>
    <row r="132" spans="1:3" x14ac:dyDescent="0.3">
      <c r="A132" s="110" t="s">
        <v>307</v>
      </c>
      <c r="B132" s="112">
        <v>2251.0417499999999</v>
      </c>
    </row>
    <row r="133" spans="1:3" x14ac:dyDescent="0.3">
      <c r="A133" s="110" t="s">
        <v>308</v>
      </c>
      <c r="B133" s="112">
        <v>2305.1674199999979</v>
      </c>
    </row>
    <row r="134" spans="1:3" x14ac:dyDescent="0.3">
      <c r="A134" s="115" t="s">
        <v>309</v>
      </c>
      <c r="B134" s="161">
        <v>2192.83079</v>
      </c>
      <c r="C134" s="161">
        <f>SUM(B123:B134)</f>
        <v>28845.771319999996</v>
      </c>
    </row>
    <row r="135" spans="1:3" x14ac:dyDescent="0.3">
      <c r="A135" s="110" t="s">
        <v>310</v>
      </c>
      <c r="B135" s="112">
        <v>2044.57628</v>
      </c>
      <c r="C135" s="112"/>
    </row>
    <row r="136" spans="1:3" x14ac:dyDescent="0.3">
      <c r="A136" s="110" t="s">
        <v>311</v>
      </c>
      <c r="B136" s="112">
        <v>1859.5785699999999</v>
      </c>
      <c r="C136" s="112"/>
    </row>
    <row r="137" spans="1:3" x14ac:dyDescent="0.3">
      <c r="A137" s="110" t="s">
        <v>312</v>
      </c>
      <c r="B137" s="111">
        <v>1756.19732</v>
      </c>
      <c r="C137" s="112"/>
    </row>
    <row r="138" spans="1:3" x14ac:dyDescent="0.3">
      <c r="A138" s="110" t="s">
        <v>313</v>
      </c>
      <c r="B138" s="111">
        <v>1671.8244</v>
      </c>
      <c r="C138" s="112"/>
    </row>
    <row r="139" spans="1:3" x14ac:dyDescent="0.3">
      <c r="A139" s="110" t="s">
        <v>314</v>
      </c>
      <c r="B139" s="111">
        <v>1933.02367</v>
      </c>
      <c r="C139" s="112"/>
    </row>
    <row r="140" spans="1:3" x14ac:dyDescent="0.3">
      <c r="A140" s="110" t="s">
        <v>315</v>
      </c>
      <c r="B140" s="111">
        <v>1603.5442499999999</v>
      </c>
      <c r="C140" s="112"/>
    </row>
    <row r="141" spans="1:3" x14ac:dyDescent="0.3">
      <c r="A141" s="110" t="s">
        <v>316</v>
      </c>
      <c r="B141" s="111">
        <v>1928.8163</v>
      </c>
      <c r="C141" s="112"/>
    </row>
    <row r="142" spans="1:3" x14ac:dyDescent="0.3">
      <c r="A142" s="110" t="s">
        <v>317</v>
      </c>
      <c r="B142" s="111">
        <v>1898.44128</v>
      </c>
      <c r="C142" s="112"/>
    </row>
    <row r="143" spans="1:3" x14ac:dyDescent="0.3">
      <c r="A143" s="110" t="s">
        <v>318</v>
      </c>
      <c r="B143" s="111">
        <v>1823.49162</v>
      </c>
      <c r="C143" s="112"/>
    </row>
    <row r="144" spans="1:3" x14ac:dyDescent="0.3">
      <c r="A144" s="110" t="s">
        <v>319</v>
      </c>
      <c r="B144" s="111">
        <v>2139.3253300000001</v>
      </c>
      <c r="C144" s="112"/>
    </row>
    <row r="145" spans="1:3" x14ac:dyDescent="0.3">
      <c r="A145" s="110" t="s">
        <v>320</v>
      </c>
      <c r="B145" s="111">
        <v>1821.45703</v>
      </c>
      <c r="C145" s="112"/>
    </row>
    <row r="146" spans="1:3" x14ac:dyDescent="0.3">
      <c r="A146" s="115" t="s">
        <v>321</v>
      </c>
      <c r="B146" s="161">
        <v>1939.5069800000001</v>
      </c>
      <c r="C146" s="161">
        <f>SUM(B135:B146)</f>
        <v>22419.783030000006</v>
      </c>
    </row>
    <row r="147" spans="1:3" x14ac:dyDescent="0.3">
      <c r="A147" s="110" t="s">
        <v>322</v>
      </c>
      <c r="B147" s="111">
        <v>1697.83512</v>
      </c>
      <c r="C147" s="112"/>
    </row>
    <row r="148" spans="1:3" x14ac:dyDescent="0.3">
      <c r="A148" s="110" t="s">
        <v>323</v>
      </c>
      <c r="B148" s="111">
        <v>1452.08015</v>
      </c>
    </row>
    <row r="149" spans="1:3" x14ac:dyDescent="0.3">
      <c r="A149" s="110" t="s">
        <v>324</v>
      </c>
      <c r="B149" s="111">
        <v>1925.96199</v>
      </c>
    </row>
    <row r="150" spans="1:3" x14ac:dyDescent="0.3">
      <c r="A150" s="110" t="s">
        <v>325</v>
      </c>
      <c r="B150" s="111">
        <v>1746.6643799999999</v>
      </c>
    </row>
    <row r="151" spans="1:3" x14ac:dyDescent="0.3">
      <c r="A151" s="110" t="s">
        <v>326</v>
      </c>
      <c r="B151" s="111">
        <v>1666.4142400000001</v>
      </c>
    </row>
    <row r="152" spans="1:3" x14ac:dyDescent="0.3">
      <c r="A152" s="110" t="s">
        <v>327</v>
      </c>
      <c r="B152" s="111">
        <v>1514.9354799999985</v>
      </c>
    </row>
    <row r="153" spans="1:3" x14ac:dyDescent="0.3">
      <c r="A153" s="110" t="s">
        <v>328</v>
      </c>
      <c r="B153" s="111">
        <v>1751.8808200000001</v>
      </c>
    </row>
    <row r="154" spans="1:3" x14ac:dyDescent="0.3">
      <c r="A154" s="110" t="s">
        <v>329</v>
      </c>
      <c r="B154" s="111">
        <v>1868.74872</v>
      </c>
    </row>
    <row r="155" spans="1:3" x14ac:dyDescent="0.3">
      <c r="A155" s="110" t="s">
        <v>330</v>
      </c>
      <c r="B155" s="111">
        <v>2163.9203000000002</v>
      </c>
    </row>
    <row r="156" spans="1:3" x14ac:dyDescent="0.3">
      <c r="A156" s="110" t="s">
        <v>331</v>
      </c>
      <c r="B156" s="111">
        <v>2704.6494299999999</v>
      </c>
    </row>
    <row r="157" spans="1:3" x14ac:dyDescent="0.3">
      <c r="A157" s="110" t="s">
        <v>332</v>
      </c>
      <c r="B157" s="111">
        <v>2357.4015199999999</v>
      </c>
    </row>
    <row r="158" spans="1:3" x14ac:dyDescent="0.3">
      <c r="A158" s="115" t="s">
        <v>333</v>
      </c>
      <c r="B158" s="161">
        <v>2494.9160200000001</v>
      </c>
      <c r="C158" s="161">
        <f>SUM(B147:B158)</f>
        <v>23345.408169999999</v>
      </c>
    </row>
    <row r="159" spans="1:3" x14ac:dyDescent="0.3">
      <c r="A159" s="110" t="s">
        <v>334</v>
      </c>
      <c r="B159" s="111">
        <v>1761.32358</v>
      </c>
      <c r="C159" s="112"/>
    </row>
    <row r="160" spans="1:3" x14ac:dyDescent="0.3">
      <c r="A160" s="110" t="s">
        <v>335</v>
      </c>
      <c r="B160" s="111">
        <v>1334.59997</v>
      </c>
    </row>
    <row r="161" spans="1:3" x14ac:dyDescent="0.3">
      <c r="A161" s="110" t="s">
        <v>336</v>
      </c>
      <c r="B161" s="111">
        <v>1951.73479</v>
      </c>
    </row>
    <row r="162" spans="1:3" x14ac:dyDescent="0.3">
      <c r="A162" s="110" t="s">
        <v>337</v>
      </c>
      <c r="B162" s="111">
        <v>1535.0207700000001</v>
      </c>
    </row>
    <row r="163" spans="1:3" x14ac:dyDescent="0.3">
      <c r="A163" s="110" t="s">
        <v>338</v>
      </c>
      <c r="B163" s="111">
        <v>1752.9163900000001</v>
      </c>
    </row>
    <row r="164" spans="1:3" x14ac:dyDescent="0.3">
      <c r="A164" s="110" t="s">
        <v>339</v>
      </c>
      <c r="B164" s="111">
        <v>1624.7152799999999</v>
      </c>
    </row>
    <row r="165" spans="1:3" x14ac:dyDescent="0.3">
      <c r="A165" s="110" t="s">
        <v>340</v>
      </c>
      <c r="B165" s="111">
        <v>1761.1646500000004</v>
      </c>
    </row>
    <row r="166" spans="1:3" x14ac:dyDescent="0.3">
      <c r="A166" s="110" t="s">
        <v>341</v>
      </c>
      <c r="B166" s="111">
        <v>1807.8303900000001</v>
      </c>
    </row>
    <row r="167" spans="1:3" x14ac:dyDescent="0.3">
      <c r="A167" s="110" t="s">
        <v>342</v>
      </c>
      <c r="B167" s="111">
        <v>1805.93994</v>
      </c>
    </row>
    <row r="168" spans="1:3" x14ac:dyDescent="0.3">
      <c r="A168" s="110" t="s">
        <v>343</v>
      </c>
      <c r="B168" s="111">
        <v>1724.04582</v>
      </c>
    </row>
    <row r="169" spans="1:3" x14ac:dyDescent="0.3">
      <c r="A169" s="110" t="s">
        <v>344</v>
      </c>
      <c r="B169" s="111">
        <v>2016.02928</v>
      </c>
    </row>
    <row r="170" spans="1:3" x14ac:dyDescent="0.3">
      <c r="A170" s="115" t="s">
        <v>345</v>
      </c>
      <c r="B170" s="161">
        <v>1989.03846</v>
      </c>
      <c r="C170" s="161">
        <f>SUM(B159:B170)</f>
        <v>21064.35932</v>
      </c>
    </row>
    <row r="171" spans="1:3" x14ac:dyDescent="0.3">
      <c r="A171" s="110" t="s">
        <v>346</v>
      </c>
      <c r="B171" s="111">
        <v>1733.5071800000001</v>
      </c>
    </row>
    <row r="172" spans="1:3" x14ac:dyDescent="0.3">
      <c r="A172" s="110" t="s">
        <v>347</v>
      </c>
      <c r="B172" s="111">
        <v>1402.3975800000001</v>
      </c>
    </row>
    <row r="173" spans="1:3" x14ac:dyDescent="0.3">
      <c r="A173" s="110" t="s">
        <v>348</v>
      </c>
      <c r="B173" s="111">
        <v>2072.8332799999998</v>
      </c>
    </row>
    <row r="174" spans="1:3" x14ac:dyDescent="0.3">
      <c r="A174" s="110" t="s">
        <v>349</v>
      </c>
      <c r="B174" s="111">
        <v>1619.3259800000001</v>
      </c>
    </row>
    <row r="175" spans="1:3" x14ac:dyDescent="0.3">
      <c r="A175" s="110" t="s">
        <v>350</v>
      </c>
      <c r="B175" s="111">
        <v>1645.4602500000001</v>
      </c>
    </row>
    <row r="176" spans="1:3" x14ac:dyDescent="0.3">
      <c r="A176" s="110" t="s">
        <v>351</v>
      </c>
      <c r="B176" s="111">
        <v>1687.1250199999999</v>
      </c>
    </row>
    <row r="177" spans="1:3" x14ac:dyDescent="0.3">
      <c r="A177" s="110" t="s">
        <v>352</v>
      </c>
      <c r="B177" s="111">
        <v>1399.72</v>
      </c>
    </row>
    <row r="178" spans="1:3" x14ac:dyDescent="0.3">
      <c r="A178" s="110" t="s">
        <v>353</v>
      </c>
      <c r="B178" s="111">
        <v>1304.63229</v>
      </c>
    </row>
    <row r="179" spans="1:3" x14ac:dyDescent="0.3">
      <c r="A179" s="110" t="s">
        <v>354</v>
      </c>
      <c r="B179" s="111">
        <v>1604.10961</v>
      </c>
    </row>
    <row r="180" spans="1:3" x14ac:dyDescent="0.3">
      <c r="A180" s="110" t="s">
        <v>355</v>
      </c>
      <c r="B180" s="111">
        <v>1603.9299000000001</v>
      </c>
    </row>
    <row r="181" spans="1:3" x14ac:dyDescent="0.3">
      <c r="A181" s="110" t="s">
        <v>356</v>
      </c>
      <c r="B181" s="111">
        <v>1898.1805099999999</v>
      </c>
    </row>
    <row r="182" spans="1:3" x14ac:dyDescent="0.3">
      <c r="A182" s="115" t="s">
        <v>357</v>
      </c>
      <c r="B182" s="161">
        <v>1916.8848399999999</v>
      </c>
      <c r="C182" s="161">
        <f>SUM(B171:B182)</f>
        <v>19888.106439999996</v>
      </c>
    </row>
    <row r="183" spans="1:3" x14ac:dyDescent="0.3">
      <c r="A183" s="110" t="s">
        <v>358</v>
      </c>
      <c r="B183" s="111">
        <v>1863.9760699999999</v>
      </c>
    </row>
    <row r="184" spans="1:3" x14ac:dyDescent="0.3">
      <c r="A184" s="110" t="s">
        <v>359</v>
      </c>
      <c r="B184" s="111">
        <v>1671.43543</v>
      </c>
    </row>
    <row r="185" spans="1:3" x14ac:dyDescent="0.3">
      <c r="A185" s="110" t="s">
        <v>360</v>
      </c>
      <c r="B185" s="111">
        <v>1854.6914400000001</v>
      </c>
    </row>
    <row r="186" spans="1:3" x14ac:dyDescent="0.3">
      <c r="A186" s="110" t="s">
        <v>361</v>
      </c>
      <c r="B186" s="111">
        <v>1756.5281600000001</v>
      </c>
    </row>
    <row r="187" spans="1:3" x14ac:dyDescent="0.3">
      <c r="A187" s="110" t="s">
        <v>362</v>
      </c>
      <c r="B187" s="111">
        <v>2394.1842799999999</v>
      </c>
    </row>
    <row r="188" spans="1:3" x14ac:dyDescent="0.3">
      <c r="A188" s="110" t="s">
        <v>363</v>
      </c>
      <c r="B188" s="111">
        <v>2347.31041</v>
      </c>
    </row>
    <row r="189" spans="1:3" x14ac:dyDescent="0.3">
      <c r="A189" s="110" t="s">
        <v>364</v>
      </c>
      <c r="B189" s="111">
        <v>2779.8472900000002</v>
      </c>
    </row>
    <row r="190" spans="1:3" x14ac:dyDescent="0.3">
      <c r="A190" s="110" t="s">
        <v>365</v>
      </c>
      <c r="B190" s="111">
        <v>2857.6651400000001</v>
      </c>
    </row>
    <row r="191" spans="1:3" x14ac:dyDescent="0.3">
      <c r="A191" s="110" t="s">
        <v>366</v>
      </c>
      <c r="B191" s="111">
        <v>2498.5232700000001</v>
      </c>
    </row>
    <row r="192" spans="1:3" x14ac:dyDescent="0.3">
      <c r="A192" s="110" t="s">
        <v>367</v>
      </c>
      <c r="B192" s="111">
        <v>2731.62095</v>
      </c>
    </row>
    <row r="193" spans="1:3" x14ac:dyDescent="0.3">
      <c r="A193" s="110" t="s">
        <v>368</v>
      </c>
      <c r="B193" s="111">
        <v>2858.6462900000001</v>
      </c>
    </row>
    <row r="194" spans="1:3" x14ac:dyDescent="0.3">
      <c r="A194" s="115" t="s">
        <v>369</v>
      </c>
      <c r="B194" s="161">
        <v>3109.8300899999999</v>
      </c>
      <c r="C194" s="161">
        <f>SUM(B183:B194)</f>
        <v>28724.258820000003</v>
      </c>
    </row>
    <row r="195" spans="1:3" x14ac:dyDescent="0.3">
      <c r="A195" s="110" t="s">
        <v>370</v>
      </c>
      <c r="B195" s="111">
        <v>2928.1799599999999</v>
      </c>
    </row>
    <row r="196" spans="1:3" x14ac:dyDescent="0.3">
      <c r="A196" s="110" t="s">
        <v>371</v>
      </c>
      <c r="B196" s="111">
        <v>2748.4245700000001</v>
      </c>
    </row>
    <row r="197" spans="1:3" x14ac:dyDescent="0.3">
      <c r="A197" s="110" t="s">
        <v>372</v>
      </c>
      <c r="B197" s="111">
        <v>2939.6818199999993</v>
      </c>
    </row>
    <row r="198" spans="1:3" x14ac:dyDescent="0.3">
      <c r="A198" s="110" t="s">
        <v>373</v>
      </c>
      <c r="B198" s="111">
        <v>2749.0557699999999</v>
      </c>
    </row>
    <row r="199" spans="1:3" x14ac:dyDescent="0.3">
      <c r="A199" s="110" t="s">
        <v>374</v>
      </c>
      <c r="B199" s="111">
        <v>3024.51784</v>
      </c>
    </row>
    <row r="200" spans="1:3" x14ac:dyDescent="0.3">
      <c r="A200" s="110" t="s">
        <v>375</v>
      </c>
      <c r="B200" s="111">
        <v>3223.6605500000001</v>
      </c>
    </row>
    <row r="201" spans="1:3" x14ac:dyDescent="0.3">
      <c r="A201" s="110" t="s">
        <v>376</v>
      </c>
      <c r="B201" s="111">
        <v>3446.3930599999999</v>
      </c>
    </row>
    <row r="202" spans="1:3" x14ac:dyDescent="0.3">
      <c r="A202" s="110" t="s">
        <v>377</v>
      </c>
      <c r="B202" s="111">
        <v>3350.8377</v>
      </c>
    </row>
    <row r="203" spans="1:3" x14ac:dyDescent="0.3">
      <c r="A203" s="110" t="s">
        <v>378</v>
      </c>
      <c r="B203" s="111">
        <v>2894.1412599999999</v>
      </c>
    </row>
    <row r="204" spans="1:3" x14ac:dyDescent="0.3">
      <c r="A204" s="110" t="s">
        <v>379</v>
      </c>
      <c r="B204" s="111">
        <v>3656.4477700000002</v>
      </c>
    </row>
    <row r="205" spans="1:3" x14ac:dyDescent="0.3">
      <c r="A205" s="110" t="s">
        <v>380</v>
      </c>
      <c r="B205" s="111">
        <v>4298.1373999999996</v>
      </c>
    </row>
    <row r="206" spans="1:3" x14ac:dyDescent="0.3">
      <c r="A206" s="115" t="s">
        <v>381</v>
      </c>
      <c r="B206" s="161">
        <v>4559.1766200000002</v>
      </c>
      <c r="C206" s="161">
        <f>SUM(B195:B206)</f>
        <v>39818.654320000001</v>
      </c>
    </row>
    <row r="207" spans="1:3" x14ac:dyDescent="0.3">
      <c r="A207" s="110" t="s">
        <v>382</v>
      </c>
      <c r="B207" s="111">
        <v>3709.3899200000001</v>
      </c>
    </row>
    <row r="208" spans="1:3" x14ac:dyDescent="0.3">
      <c r="A208" s="110" t="s">
        <v>383</v>
      </c>
      <c r="B208" s="111">
        <v>3188.1929800000003</v>
      </c>
    </row>
    <row r="209" spans="1:3" x14ac:dyDescent="0.3">
      <c r="A209" s="110" t="s">
        <v>384</v>
      </c>
      <c r="B209" s="111">
        <v>3448.1881399999988</v>
      </c>
    </row>
    <row r="210" spans="1:3" x14ac:dyDescent="0.3">
      <c r="A210" s="110" t="s">
        <v>385</v>
      </c>
      <c r="B210" s="111">
        <v>2936.5966100000014</v>
      </c>
    </row>
    <row r="211" spans="1:3" x14ac:dyDescent="0.3">
      <c r="A211" s="110" t="s">
        <v>386</v>
      </c>
      <c r="B211" s="111">
        <v>3362.8089799999998</v>
      </c>
    </row>
    <row r="212" spans="1:3" x14ac:dyDescent="0.3">
      <c r="A212" s="110" t="s">
        <v>387</v>
      </c>
      <c r="B212" s="111">
        <v>3027.4479099999999</v>
      </c>
    </row>
    <row r="213" spans="1:3" x14ac:dyDescent="0.3">
      <c r="A213" s="110" t="s">
        <v>388</v>
      </c>
      <c r="B213" s="111">
        <v>3269.0755800000002</v>
      </c>
    </row>
    <row r="214" spans="1:3" x14ac:dyDescent="0.3">
      <c r="A214" s="110" t="s">
        <v>389</v>
      </c>
      <c r="B214" s="111">
        <v>3128.7396399999998</v>
      </c>
    </row>
    <row r="215" spans="1:3" x14ac:dyDescent="0.3">
      <c r="A215" s="110" t="s">
        <v>390</v>
      </c>
      <c r="B215" s="111">
        <v>2696.85329</v>
      </c>
    </row>
    <row r="216" spans="1:3" x14ac:dyDescent="0.3">
      <c r="A216" s="110" t="s">
        <v>391</v>
      </c>
      <c r="B216" s="111">
        <v>3048.9875899999997</v>
      </c>
    </row>
    <row r="217" spans="1:3" x14ac:dyDescent="0.3">
      <c r="A217" s="110" t="s">
        <v>392</v>
      </c>
      <c r="B217" s="111">
        <v>2981.3552899999991</v>
      </c>
    </row>
    <row r="218" spans="1:3" x14ac:dyDescent="0.3">
      <c r="A218" s="115" t="s">
        <v>393</v>
      </c>
      <c r="B218" s="161">
        <v>3106.46765</v>
      </c>
      <c r="C218" s="161">
        <f>SUM(B207:B218)</f>
        <v>37904.103579999995</v>
      </c>
    </row>
    <row r="219" spans="1:3" x14ac:dyDescent="0.3">
      <c r="A219" s="110" t="s">
        <v>394</v>
      </c>
      <c r="B219" s="111">
        <v>2664.1960899999999</v>
      </c>
    </row>
    <row r="220" spans="1:3" x14ac:dyDescent="0.3">
      <c r="A220" s="110" t="s">
        <v>395</v>
      </c>
      <c r="B220" s="111">
        <v>2115.1635799999999</v>
      </c>
    </row>
    <row r="221" spans="1:3" x14ac:dyDescent="0.3">
      <c r="A221" s="110" t="s">
        <v>396</v>
      </c>
      <c r="B221" s="111">
        <v>2535.8107200000004</v>
      </c>
    </row>
    <row r="222" spans="1:3" x14ac:dyDescent="0.3">
      <c r="A222" s="110" t="s">
        <v>397</v>
      </c>
      <c r="B222" s="111">
        <v>2637.9697700000002</v>
      </c>
    </row>
    <row r="223" spans="1:3" x14ac:dyDescent="0.3">
      <c r="A223" s="110" t="s">
        <v>398</v>
      </c>
      <c r="B223" s="111">
        <v>2876.6456400000002</v>
      </c>
    </row>
    <row r="224" spans="1:3" x14ac:dyDescent="0.3">
      <c r="A224" s="110" t="s">
        <v>399</v>
      </c>
      <c r="B224" s="111">
        <v>3241.2036499999999</v>
      </c>
    </row>
    <row r="225" spans="1:3" x14ac:dyDescent="0.3">
      <c r="A225" s="110" t="s">
        <v>400</v>
      </c>
      <c r="B225" s="111">
        <v>3152.9377400000003</v>
      </c>
    </row>
    <row r="226" spans="1:3" x14ac:dyDescent="0.3">
      <c r="A226" s="110" t="s">
        <v>401</v>
      </c>
      <c r="B226" s="111">
        <v>3000.9939800000002</v>
      </c>
    </row>
    <row r="227" spans="1:3" x14ac:dyDescent="0.3">
      <c r="A227" s="110" t="s">
        <v>402</v>
      </c>
      <c r="B227" s="111">
        <v>3449.89068</v>
      </c>
    </row>
    <row r="228" spans="1:3" x14ac:dyDescent="0.3">
      <c r="A228" s="110" t="s">
        <v>403</v>
      </c>
      <c r="B228" s="111">
        <v>3486.65852</v>
      </c>
    </row>
    <row r="229" spans="1:3" x14ac:dyDescent="0.3">
      <c r="A229" s="110" t="s">
        <v>404</v>
      </c>
      <c r="B229" s="111">
        <v>3566.7364900000002</v>
      </c>
    </row>
    <row r="230" spans="1:3" x14ac:dyDescent="0.3">
      <c r="A230" s="115" t="s">
        <v>405</v>
      </c>
      <c r="B230" s="161">
        <v>4085.48956</v>
      </c>
      <c r="C230" s="161">
        <f>SUM(B219:B230)</f>
        <v>36813.69642</v>
      </c>
    </row>
    <row r="231" spans="1:3" x14ac:dyDescent="0.3">
      <c r="A231" s="110" t="s">
        <v>406</v>
      </c>
      <c r="B231" s="111">
        <v>3473.36411</v>
      </c>
    </row>
    <row r="232" spans="1:3" x14ac:dyDescent="0.3">
      <c r="A232" s="110" t="s">
        <v>407</v>
      </c>
      <c r="B232" s="111">
        <v>2852.4409300000002</v>
      </c>
    </row>
    <row r="233" spans="1:3" x14ac:dyDescent="0.3">
      <c r="A233" s="110" t="s">
        <v>408</v>
      </c>
      <c r="B233" s="111">
        <v>3678.73324</v>
      </c>
    </row>
    <row r="234" spans="1:3" x14ac:dyDescent="0.3">
      <c r="A234" s="110" t="s">
        <v>409</v>
      </c>
      <c r="B234" s="111">
        <v>3883.5239100000003</v>
      </c>
    </row>
    <row r="235" spans="1:3" x14ac:dyDescent="0.3">
      <c r="A235" s="110" t="s">
        <v>410</v>
      </c>
      <c r="B235" s="111">
        <v>3856.59897</v>
      </c>
    </row>
    <row r="236" spans="1:3" x14ac:dyDescent="0.3">
      <c r="A236" s="110" t="s">
        <v>411</v>
      </c>
      <c r="B236" s="111">
        <v>4144.1472299999996</v>
      </c>
    </row>
    <row r="237" spans="1:3" x14ac:dyDescent="0.3">
      <c r="A237" s="110" t="s">
        <v>412</v>
      </c>
      <c r="B237" s="111">
        <v>3927.9755399999999</v>
      </c>
    </row>
    <row r="238" spans="1:3" x14ac:dyDescent="0.3">
      <c r="A238" s="110" t="s">
        <v>413</v>
      </c>
      <c r="B238" s="111">
        <v>3624.3622400000004</v>
      </c>
    </row>
    <row r="239" spans="1:3" x14ac:dyDescent="0.3">
      <c r="A239" s="110" t="s">
        <v>414</v>
      </c>
      <c r="B239" s="111">
        <v>3714.3257899999999</v>
      </c>
    </row>
    <row r="240" spans="1:3" x14ac:dyDescent="0.3">
      <c r="A240" s="110" t="s">
        <v>415</v>
      </c>
      <c r="B240" s="111">
        <v>3646.7953700000003</v>
      </c>
    </row>
    <row r="241" spans="1:3" x14ac:dyDescent="0.3">
      <c r="A241" s="110" t="s">
        <v>416</v>
      </c>
      <c r="B241" s="111">
        <v>4580.491</v>
      </c>
    </row>
    <row r="242" spans="1:3" x14ac:dyDescent="0.3">
      <c r="A242" s="115" t="s">
        <v>417</v>
      </c>
      <c r="B242" s="161">
        <v>3987.3077000000003</v>
      </c>
      <c r="C242" s="161">
        <f>SUM(B231:B242)</f>
        <v>45370.066030000002</v>
      </c>
    </row>
    <row r="244" spans="1:3" x14ac:dyDescent="0.3">
      <c r="A244" s="107" t="s">
        <v>460</v>
      </c>
    </row>
  </sheetData>
  <mergeCells count="1">
    <mergeCell ref="A1:B1"/>
  </mergeCells>
  <pageMargins left="0.7" right="0.7" top="0.75" bottom="0.75" header="0.3" footer="0.3"/>
  <headerFooter>
    <oddFooter>&amp;L_x000D_&amp;1#&amp;"Calibri"&amp;10&amp;K000000 Interné</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17AE-5043-4189-934E-5673D187882D}">
  <sheetPr codeName="Hárok20"/>
  <dimension ref="A1:AH98"/>
  <sheetViews>
    <sheetView showGridLines="0" workbookViewId="0">
      <pane xSplit="1" ySplit="2" topLeftCell="B60" activePane="bottomRight" state="frozen"/>
      <selection sqref="A1:H1"/>
      <selection pane="topRight" sqref="A1:H1"/>
      <selection pane="bottomLeft" sqref="A1:H1"/>
      <selection pane="bottomRight" sqref="A1:H1"/>
    </sheetView>
  </sheetViews>
  <sheetFormatPr defaultColWidth="9.296875" defaultRowHeight="13" x14ac:dyDescent="0.3"/>
  <cols>
    <col min="1" max="1" width="12.796875" style="107" customWidth="1"/>
    <col min="2" max="2" width="14" style="107" customWidth="1"/>
    <col min="3" max="3" width="11.19921875" style="107" customWidth="1"/>
    <col min="4" max="4" width="6.19921875" style="107" hidden="1" customWidth="1"/>
    <col min="5" max="5" width="11.296875" style="107" customWidth="1"/>
    <col min="6" max="6" width="11" style="107" customWidth="1"/>
    <col min="7" max="8" width="15.796875" style="107" customWidth="1"/>
    <col min="9" max="9" width="9.296875" style="107" hidden="1" customWidth="1"/>
    <col min="10" max="10" width="10.296875" style="107" hidden="1" customWidth="1"/>
    <col min="11" max="11" width="12.796875" style="107" hidden="1" customWidth="1"/>
    <col min="12" max="12" width="13" style="107" hidden="1" customWidth="1"/>
    <col min="13" max="13" width="16.69921875" style="107" hidden="1" customWidth="1"/>
    <col min="14" max="14" width="12.69921875" style="107" customWidth="1"/>
    <col min="15" max="15" width="15.796875" style="107" customWidth="1"/>
    <col min="16" max="17" width="14.796875" style="107" customWidth="1"/>
    <col min="18" max="18" width="9.296875" style="107"/>
    <col min="19" max="19" width="11.19921875" style="107" bestFit="1" customWidth="1"/>
    <col min="20" max="16384" width="9.296875" style="107"/>
  </cols>
  <sheetData>
    <row r="1" spans="1:19" ht="15" customHeight="1" x14ac:dyDescent="0.35">
      <c r="A1" s="106" t="s">
        <v>461</v>
      </c>
      <c r="B1" s="148"/>
      <c r="C1" s="148"/>
      <c r="D1" s="148"/>
      <c r="E1" s="148"/>
      <c r="F1" s="148"/>
      <c r="G1" s="148"/>
      <c r="H1" s="148"/>
      <c r="I1" s="148"/>
      <c r="J1" s="148"/>
      <c r="K1" s="148"/>
      <c r="L1" s="148"/>
      <c r="M1" s="148"/>
      <c r="N1" s="148"/>
      <c r="O1" s="148"/>
      <c r="P1" s="148"/>
      <c r="Q1" s="148"/>
      <c r="R1" s="122"/>
      <c r="S1" s="148"/>
    </row>
    <row r="2" spans="1:19" ht="68.25" customHeight="1" x14ac:dyDescent="0.3">
      <c r="A2" s="162"/>
      <c r="B2" s="108" t="s">
        <v>462</v>
      </c>
      <c r="C2" s="108" t="s">
        <v>463</v>
      </c>
      <c r="D2" s="108" t="s">
        <v>19</v>
      </c>
      <c r="E2" s="108" t="s">
        <v>464</v>
      </c>
      <c r="F2" s="108" t="s">
        <v>465</v>
      </c>
      <c r="G2" s="108" t="s">
        <v>466</v>
      </c>
      <c r="H2" s="108" t="s">
        <v>467</v>
      </c>
      <c r="I2" s="108" t="s">
        <v>20</v>
      </c>
      <c r="J2" s="108" t="s">
        <v>21</v>
      </c>
      <c r="K2" s="108" t="s">
        <v>22</v>
      </c>
      <c r="L2" s="108" t="s">
        <v>23</v>
      </c>
      <c r="M2" s="108" t="s">
        <v>24</v>
      </c>
      <c r="N2" s="108" t="s">
        <v>468</v>
      </c>
      <c r="O2" s="108" t="s">
        <v>469</v>
      </c>
      <c r="P2" s="108" t="s">
        <v>470</v>
      </c>
      <c r="Q2" s="108" t="s">
        <v>25</v>
      </c>
      <c r="R2" s="163"/>
      <c r="S2" s="108" t="s">
        <v>40</v>
      </c>
    </row>
    <row r="3" spans="1:19" x14ac:dyDescent="0.3">
      <c r="A3" s="151">
        <v>38412</v>
      </c>
      <c r="B3" s="152">
        <f t="shared" ref="B3:B50" si="0">SUM(C3:P3)</f>
        <v>32749.850627365064</v>
      </c>
      <c r="C3" s="113">
        <v>1309.5332935006306</v>
      </c>
      <c r="D3" s="164"/>
      <c r="E3" s="113">
        <v>376.85056097722895</v>
      </c>
      <c r="F3" s="113">
        <v>232.85534090154681</v>
      </c>
      <c r="G3" s="113">
        <v>113.85514173803359</v>
      </c>
      <c r="H3" s="113">
        <v>826.99329482838743</v>
      </c>
      <c r="I3" s="164"/>
      <c r="J3" s="164"/>
      <c r="K3" s="164"/>
      <c r="L3" s="164"/>
      <c r="M3" s="164"/>
      <c r="N3" s="113">
        <v>2274.0158003053839</v>
      </c>
      <c r="O3" s="113">
        <v>23483.270264887469</v>
      </c>
      <c r="P3" s="113">
        <v>4132.4769302263821</v>
      </c>
      <c r="Q3" s="113"/>
    </row>
    <row r="4" spans="1:19" x14ac:dyDescent="0.3">
      <c r="A4" s="151">
        <v>38504</v>
      </c>
      <c r="B4" s="152">
        <f t="shared" si="0"/>
        <v>35469.826727743472</v>
      </c>
      <c r="C4" s="113">
        <v>839.10907521742013</v>
      </c>
      <c r="D4" s="164"/>
      <c r="E4" s="113">
        <v>184.52499502091217</v>
      </c>
      <c r="F4" s="113">
        <v>29.177454690300735</v>
      </c>
      <c r="G4" s="113">
        <v>21.808404700258912</v>
      </c>
      <c r="H4" s="113">
        <v>875.02489543915556</v>
      </c>
      <c r="I4" s="164"/>
      <c r="J4" s="164"/>
      <c r="K4" s="164"/>
      <c r="L4" s="164"/>
      <c r="M4" s="164"/>
      <c r="N4" s="113">
        <v>2867.8550089623577</v>
      </c>
      <c r="O4" s="113">
        <v>30617.738830246297</v>
      </c>
      <c r="P4" s="113">
        <v>34.588063466772887</v>
      </c>
      <c r="Q4" s="113"/>
    </row>
    <row r="5" spans="1:19" x14ac:dyDescent="0.3">
      <c r="A5" s="151">
        <v>38596</v>
      </c>
      <c r="B5" s="152">
        <f t="shared" si="0"/>
        <v>25916.450906193986</v>
      </c>
      <c r="C5" s="113">
        <v>412.60041160459406</v>
      </c>
      <c r="D5" s="164"/>
      <c r="E5" s="113">
        <v>42.056695213436896</v>
      </c>
      <c r="F5" s="113">
        <v>81.823010024563501</v>
      </c>
      <c r="G5" s="113">
        <v>19.551218216822679</v>
      </c>
      <c r="H5" s="113">
        <v>1991.3695810927436</v>
      </c>
      <c r="I5" s="164"/>
      <c r="J5" s="164"/>
      <c r="K5" s="164"/>
      <c r="L5" s="164"/>
      <c r="M5" s="164"/>
      <c r="N5" s="113">
        <v>3955.5201487087566</v>
      </c>
      <c r="O5" s="113">
        <v>19375.456416384517</v>
      </c>
      <c r="P5" s="113">
        <v>38.073424948549423</v>
      </c>
      <c r="Q5" s="113"/>
    </row>
    <row r="6" spans="1:19" x14ac:dyDescent="0.3">
      <c r="A6" s="153">
        <v>38687</v>
      </c>
      <c r="B6" s="154">
        <f t="shared" si="0"/>
        <v>27019.883157405558</v>
      </c>
      <c r="C6" s="117">
        <v>262.99541923919537</v>
      </c>
      <c r="D6" s="165"/>
      <c r="E6" s="117">
        <v>2141.6384518356235</v>
      </c>
      <c r="F6" s="117">
        <v>219.97610037841065</v>
      </c>
      <c r="G6" s="117">
        <v>19.152891190333929</v>
      </c>
      <c r="H6" s="117">
        <v>1851.4572130385711</v>
      </c>
      <c r="I6" s="165"/>
      <c r="J6" s="165"/>
      <c r="K6" s="165"/>
      <c r="L6" s="165"/>
      <c r="M6" s="165"/>
      <c r="N6" s="117">
        <v>3246.1992962889194</v>
      </c>
      <c r="O6" s="117">
        <v>19268.505609772288</v>
      </c>
      <c r="P6" s="117">
        <v>9.9581756622186806</v>
      </c>
      <c r="Q6" s="117"/>
      <c r="R6" s="122"/>
      <c r="S6" s="117">
        <f>SUM(B3:B6)</f>
        <v>121156.01141870808</v>
      </c>
    </row>
    <row r="7" spans="1:19" x14ac:dyDescent="0.3">
      <c r="A7" s="151">
        <v>38777</v>
      </c>
      <c r="B7" s="152">
        <f t="shared" si="0"/>
        <v>33020.148708756555</v>
      </c>
      <c r="C7" s="113">
        <v>1708.8229436367258</v>
      </c>
      <c r="D7" s="164"/>
      <c r="E7" s="113">
        <v>361.34900086304191</v>
      </c>
      <c r="F7" s="113">
        <v>209.61959768970326</v>
      </c>
      <c r="G7" s="113">
        <v>141.87080926774215</v>
      </c>
      <c r="H7" s="113">
        <v>1013.1779857930027</v>
      </c>
      <c r="I7" s="164"/>
      <c r="J7" s="164"/>
      <c r="K7" s="164"/>
      <c r="L7" s="164"/>
      <c r="M7" s="164"/>
      <c r="N7" s="113">
        <v>2598.8846843258316</v>
      </c>
      <c r="O7" s="113">
        <v>22943.205204806476</v>
      </c>
      <c r="P7" s="113">
        <v>4043.2184823740286</v>
      </c>
      <c r="Q7" s="113"/>
    </row>
    <row r="8" spans="1:19" x14ac:dyDescent="0.3">
      <c r="A8" s="151">
        <v>38869</v>
      </c>
      <c r="B8" s="152">
        <f t="shared" si="0"/>
        <v>36501.128593241716</v>
      </c>
      <c r="C8" s="113">
        <v>772.12374692956246</v>
      </c>
      <c r="D8" s="164"/>
      <c r="E8" s="113">
        <v>96.295558653654652</v>
      </c>
      <c r="F8" s="113">
        <v>95.996813383788094</v>
      </c>
      <c r="G8" s="113">
        <v>27.982473610834496</v>
      </c>
      <c r="H8" s="113">
        <v>1778.2978158401381</v>
      </c>
      <c r="I8" s="164"/>
      <c r="J8" s="164"/>
      <c r="K8" s="164"/>
      <c r="L8" s="164"/>
      <c r="M8" s="164"/>
      <c r="N8" s="113">
        <v>3553.0106884418774</v>
      </c>
      <c r="O8" s="113">
        <v>30076.346013410341</v>
      </c>
      <c r="P8" s="113">
        <v>101.07548297151961</v>
      </c>
      <c r="Q8" s="113"/>
    </row>
    <row r="9" spans="1:19" x14ac:dyDescent="0.3">
      <c r="A9" s="151">
        <v>38961</v>
      </c>
      <c r="B9" s="152">
        <f t="shared" si="0"/>
        <v>31392.916417712273</v>
      </c>
      <c r="C9" s="113">
        <v>238.76385846112993</v>
      </c>
      <c r="D9" s="164"/>
      <c r="E9" s="113">
        <v>47.566885746531234</v>
      </c>
      <c r="F9" s="113">
        <v>58.520878974971787</v>
      </c>
      <c r="G9" s="113">
        <v>23.036579698599216</v>
      </c>
      <c r="H9" s="113">
        <v>2040.6625506207263</v>
      </c>
      <c r="I9" s="164"/>
      <c r="J9" s="164"/>
      <c r="K9" s="164"/>
      <c r="L9" s="164"/>
      <c r="M9" s="164"/>
      <c r="N9" s="113">
        <v>4457.4785899223261</v>
      </c>
      <c r="O9" s="113">
        <v>24512.746464847638</v>
      </c>
      <c r="P9" s="113">
        <v>14.140609440350527</v>
      </c>
      <c r="Q9" s="113"/>
    </row>
    <row r="10" spans="1:19" x14ac:dyDescent="0.3">
      <c r="A10" s="153">
        <v>39052</v>
      </c>
      <c r="B10" s="154">
        <f t="shared" si="0"/>
        <v>28170.915488282546</v>
      </c>
      <c r="C10" s="117">
        <v>225.91781185686781</v>
      </c>
      <c r="D10" s="165"/>
      <c r="E10" s="117">
        <v>1853.6480116842595</v>
      </c>
      <c r="F10" s="117">
        <v>216.92225984199695</v>
      </c>
      <c r="G10" s="117">
        <v>20.679811458540794</v>
      </c>
      <c r="H10" s="117">
        <v>1976.1999601672971</v>
      </c>
      <c r="I10" s="165"/>
      <c r="J10" s="165"/>
      <c r="K10" s="165"/>
      <c r="L10" s="165"/>
      <c r="M10" s="165"/>
      <c r="N10" s="117">
        <v>3368.8176326097059</v>
      </c>
      <c r="O10" s="117">
        <v>20424.583416318128</v>
      </c>
      <c r="P10" s="117">
        <v>84.146584345747868</v>
      </c>
      <c r="Q10" s="117"/>
      <c r="R10" s="122"/>
      <c r="S10" s="117">
        <f>SUM(B7:B10)</f>
        <v>129085.10920799308</v>
      </c>
    </row>
    <row r="11" spans="1:19" x14ac:dyDescent="0.3">
      <c r="A11" s="151">
        <v>39142</v>
      </c>
      <c r="B11" s="152">
        <f t="shared" si="0"/>
        <v>40948.084710880968</v>
      </c>
      <c r="C11" s="113">
        <v>2104.3284870211774</v>
      </c>
      <c r="D11" s="164"/>
      <c r="E11" s="113">
        <v>349.99668060811257</v>
      </c>
      <c r="F11" s="113">
        <v>222.89716523932813</v>
      </c>
      <c r="G11" s="113">
        <v>145.58852818163712</v>
      </c>
      <c r="H11" s="113">
        <v>1435.2054703578303</v>
      </c>
      <c r="I11" s="164"/>
      <c r="J11" s="164"/>
      <c r="K11" s="164"/>
      <c r="L11" s="164"/>
      <c r="M11" s="164"/>
      <c r="N11" s="113">
        <v>3237.8012348137818</v>
      </c>
      <c r="O11" s="113">
        <v>26842.85998805019</v>
      </c>
      <c r="P11" s="113">
        <v>6609.4071566089096</v>
      </c>
      <c r="Q11" s="113"/>
    </row>
    <row r="12" spans="1:19" x14ac:dyDescent="0.3">
      <c r="A12" s="151">
        <v>39234</v>
      </c>
      <c r="B12" s="152">
        <f t="shared" si="0"/>
        <v>41966.972050720316</v>
      </c>
      <c r="C12" s="113">
        <v>677.85301732722564</v>
      </c>
      <c r="D12" s="164"/>
      <c r="E12" s="113">
        <v>93.839208656974037</v>
      </c>
      <c r="F12" s="113">
        <v>94.469893115581215</v>
      </c>
      <c r="G12" s="113">
        <v>34.222930359158198</v>
      </c>
      <c r="H12" s="113">
        <v>1568.9437695014271</v>
      </c>
      <c r="I12" s="164"/>
      <c r="J12" s="164"/>
      <c r="K12" s="164"/>
      <c r="L12" s="164"/>
      <c r="M12" s="164"/>
      <c r="N12" s="113">
        <v>3564.9273053176653</v>
      </c>
      <c r="O12" s="113">
        <v>35866.825997477266</v>
      </c>
      <c r="P12" s="113">
        <v>65.88992896501361</v>
      </c>
      <c r="Q12" s="113"/>
    </row>
    <row r="13" spans="1:19" x14ac:dyDescent="0.3">
      <c r="A13" s="151">
        <v>39326</v>
      </c>
      <c r="B13" s="152">
        <f t="shared" si="0"/>
        <v>26793.201885414594</v>
      </c>
      <c r="C13" s="113">
        <v>188.17632609705902</v>
      </c>
      <c r="D13" s="164"/>
      <c r="E13" s="113">
        <v>61.508331673637386</v>
      </c>
      <c r="F13" s="113">
        <v>38.637721569408484</v>
      </c>
      <c r="G13" s="113">
        <v>33.02794927969196</v>
      </c>
      <c r="H13" s="113">
        <v>2168.4591382858662</v>
      </c>
      <c r="I13" s="164"/>
      <c r="J13" s="164"/>
      <c r="K13" s="164"/>
      <c r="L13" s="164"/>
      <c r="M13" s="164"/>
      <c r="N13" s="113">
        <v>4562.5705370776077</v>
      </c>
      <c r="O13" s="113">
        <v>19731.82632941645</v>
      </c>
      <c r="P13" s="113">
        <v>8.9955520148708743</v>
      </c>
      <c r="Q13" s="113"/>
    </row>
    <row r="14" spans="1:19" x14ac:dyDescent="0.3">
      <c r="A14" s="153">
        <v>39417</v>
      </c>
      <c r="B14" s="154">
        <f t="shared" si="0"/>
        <v>28519.982739162184</v>
      </c>
      <c r="C14" s="117">
        <v>198.96434973112923</v>
      </c>
      <c r="D14" s="165"/>
      <c r="E14" s="117">
        <v>1638.3522538670913</v>
      </c>
      <c r="F14" s="117">
        <v>198.86476797450706</v>
      </c>
      <c r="G14" s="117">
        <v>16.364602004912701</v>
      </c>
      <c r="H14" s="117">
        <v>2147.646551151829</v>
      </c>
      <c r="I14" s="165"/>
      <c r="J14" s="165"/>
      <c r="K14" s="165"/>
      <c r="L14" s="165"/>
      <c r="M14" s="165"/>
      <c r="N14" s="117">
        <v>4000.3651331076148</v>
      </c>
      <c r="O14" s="117">
        <v>20290.977892850031</v>
      </c>
      <c r="P14" s="117">
        <v>28.447188475071364</v>
      </c>
      <c r="Q14" s="117"/>
      <c r="R14" s="122"/>
      <c r="S14" s="117">
        <f>SUM(B11:B14)</f>
        <v>138228.24138617807</v>
      </c>
    </row>
    <row r="15" spans="1:19" x14ac:dyDescent="0.3">
      <c r="A15" s="151">
        <v>39508</v>
      </c>
      <c r="B15" s="152">
        <f t="shared" si="0"/>
        <v>35675.26389165505</v>
      </c>
      <c r="C15" s="113">
        <v>2096.3287525725286</v>
      </c>
      <c r="D15" s="164"/>
      <c r="E15" s="113">
        <v>328.98492996083121</v>
      </c>
      <c r="F15" s="113">
        <v>121.25738564694947</v>
      </c>
      <c r="G15" s="113">
        <v>233.55241319790215</v>
      </c>
      <c r="H15" s="113">
        <v>1662.5506207262829</v>
      </c>
      <c r="I15" s="164"/>
      <c r="J15" s="164"/>
      <c r="K15" s="164"/>
      <c r="L15" s="164"/>
      <c r="M15" s="164"/>
      <c r="N15" s="113">
        <v>2901.4804487817833</v>
      </c>
      <c r="O15" s="113">
        <v>26557.657837084244</v>
      </c>
      <c r="P15" s="113">
        <v>1773.4515036845248</v>
      </c>
      <c r="Q15" s="113"/>
    </row>
    <row r="16" spans="1:19" x14ac:dyDescent="0.3">
      <c r="A16" s="151">
        <v>39600</v>
      </c>
      <c r="B16" s="152">
        <f t="shared" si="0"/>
        <v>52217.586138219478</v>
      </c>
      <c r="C16" s="113">
        <v>799.8074752705304</v>
      </c>
      <c r="D16" s="164"/>
      <c r="E16" s="113">
        <v>102.53601540197835</v>
      </c>
      <c r="F16" s="113">
        <v>58.089358029608974</v>
      </c>
      <c r="G16" s="113">
        <v>324.3045873995884</v>
      </c>
      <c r="H16" s="113">
        <v>2105.9217951271326</v>
      </c>
      <c r="I16" s="164"/>
      <c r="J16" s="164"/>
      <c r="K16" s="164"/>
      <c r="L16" s="164"/>
      <c r="M16" s="164"/>
      <c r="N16" s="113">
        <v>2644.9246498041557</v>
      </c>
      <c r="O16" s="113">
        <v>45969.693952067981</v>
      </c>
      <c r="P16" s="113">
        <v>212.30830511850229</v>
      </c>
      <c r="Q16" s="113"/>
    </row>
    <row r="17" spans="1:19" x14ac:dyDescent="0.3">
      <c r="A17" s="151">
        <v>39692</v>
      </c>
      <c r="B17" s="152">
        <f t="shared" si="0"/>
        <v>33913.861780521809</v>
      </c>
      <c r="C17" s="113">
        <v>328.55340901546839</v>
      </c>
      <c r="D17" s="164"/>
      <c r="E17" s="113">
        <v>53.010688441877441</v>
      </c>
      <c r="F17" s="113">
        <v>10.223727013211178</v>
      </c>
      <c r="G17" s="113">
        <v>135.96229170815906</v>
      </c>
      <c r="H17" s="113">
        <v>2719.5445794330476</v>
      </c>
      <c r="I17" s="164"/>
      <c r="J17" s="164"/>
      <c r="K17" s="164"/>
      <c r="L17" s="164"/>
      <c r="M17" s="164"/>
      <c r="N17" s="113">
        <v>3417.5463055168293</v>
      </c>
      <c r="O17" s="113">
        <v>27202.117772024165</v>
      </c>
      <c r="P17" s="113">
        <v>46.903007369049988</v>
      </c>
      <c r="Q17" s="113"/>
      <c r="S17" s="113"/>
    </row>
    <row r="18" spans="1:19" x14ac:dyDescent="0.3">
      <c r="A18" s="151">
        <v>39783</v>
      </c>
      <c r="B18" s="152">
        <f t="shared" si="0"/>
        <v>33307.209719179446</v>
      </c>
      <c r="C18" s="113">
        <v>245.70138750580892</v>
      </c>
      <c r="D18" s="164"/>
      <c r="E18" s="113">
        <v>1730.1334395538736</v>
      </c>
      <c r="F18" s="113">
        <v>199.7941977029808</v>
      </c>
      <c r="G18" s="113">
        <v>283.57564894111397</v>
      </c>
      <c r="H18" s="113">
        <v>2616.3778795724625</v>
      </c>
      <c r="I18" s="164"/>
      <c r="J18" s="164"/>
      <c r="K18" s="164"/>
      <c r="L18" s="164"/>
      <c r="M18" s="164"/>
      <c r="N18" s="113">
        <v>3441.9770298081389</v>
      </c>
      <c r="O18" s="113">
        <v>24562.470955320983</v>
      </c>
      <c r="P18" s="113">
        <v>227.17918077408217</v>
      </c>
      <c r="Q18" s="113"/>
      <c r="S18" s="113">
        <f>SUM(B15:B18)</f>
        <v>155113.92152957577</v>
      </c>
    </row>
    <row r="19" spans="1:19" x14ac:dyDescent="0.3">
      <c r="A19" s="151">
        <v>39873</v>
      </c>
      <c r="B19" s="152">
        <f t="shared" si="0"/>
        <v>34625.079000000005</v>
      </c>
      <c r="C19" s="113">
        <v>2404.732</v>
      </c>
      <c r="D19" s="164"/>
      <c r="E19" s="113">
        <v>399.45</v>
      </c>
      <c r="F19" s="113">
        <v>142.91800000000001</v>
      </c>
      <c r="G19" s="113">
        <v>248.435</v>
      </c>
      <c r="H19" s="113">
        <v>1485.482</v>
      </c>
      <c r="I19" s="164"/>
      <c r="J19" s="164"/>
      <c r="K19" s="164"/>
      <c r="L19" s="164"/>
      <c r="M19" s="164"/>
      <c r="N19" s="113">
        <v>1976.2260000000001</v>
      </c>
      <c r="O19" s="113">
        <v>26069.284</v>
      </c>
      <c r="P19" s="113">
        <v>1898.5519999999999</v>
      </c>
      <c r="Q19" s="113"/>
    </row>
    <row r="20" spans="1:19" x14ac:dyDescent="0.3">
      <c r="A20" s="151">
        <v>39965</v>
      </c>
      <c r="B20" s="152">
        <f t="shared" si="0"/>
        <v>52583.065999999999</v>
      </c>
      <c r="C20" s="113">
        <v>759.97299999999996</v>
      </c>
      <c r="D20" s="164"/>
      <c r="E20" s="113">
        <v>99.125</v>
      </c>
      <c r="F20" s="113">
        <v>48.860999999999997</v>
      </c>
      <c r="G20" s="113">
        <v>161.28299999999999</v>
      </c>
      <c r="H20" s="113">
        <v>1659.779</v>
      </c>
      <c r="I20" s="164"/>
      <c r="J20" s="164"/>
      <c r="K20" s="164"/>
      <c r="L20" s="164"/>
      <c r="M20" s="164"/>
      <c r="N20" s="113">
        <v>2876.0259999999998</v>
      </c>
      <c r="O20" s="113">
        <v>46738.152999999998</v>
      </c>
      <c r="P20" s="113">
        <v>239.86600000000001</v>
      </c>
      <c r="Q20" s="113"/>
    </row>
    <row r="21" spans="1:19" x14ac:dyDescent="0.3">
      <c r="A21" s="151">
        <v>40057</v>
      </c>
      <c r="B21" s="152">
        <f t="shared" si="0"/>
        <v>36386.354999999996</v>
      </c>
      <c r="C21" s="113">
        <v>270.50200000000001</v>
      </c>
      <c r="D21" s="164"/>
      <c r="E21" s="113">
        <v>29.016999999999999</v>
      </c>
      <c r="F21" s="113">
        <v>22.634</v>
      </c>
      <c r="G21" s="113">
        <v>126.678</v>
      </c>
      <c r="H21" s="113">
        <v>2021.8579999999999</v>
      </c>
      <c r="I21" s="164"/>
      <c r="J21" s="164"/>
      <c r="K21" s="164"/>
      <c r="L21" s="164"/>
      <c r="M21" s="164"/>
      <c r="N21" s="113">
        <v>3102.1350000000002</v>
      </c>
      <c r="O21" s="113">
        <v>27188.635999999999</v>
      </c>
      <c r="P21" s="113">
        <v>3624.895</v>
      </c>
      <c r="Q21" s="113"/>
    </row>
    <row r="22" spans="1:19" x14ac:dyDescent="0.3">
      <c r="A22" s="153">
        <v>40148</v>
      </c>
      <c r="B22" s="154">
        <f t="shared" si="0"/>
        <v>34507.701999999997</v>
      </c>
      <c r="C22" s="117">
        <v>224.86500000000001</v>
      </c>
      <c r="D22" s="165"/>
      <c r="E22" s="117">
        <v>1393.9169999999999</v>
      </c>
      <c r="F22" s="117">
        <v>177.63800000000001</v>
      </c>
      <c r="G22" s="117">
        <v>131.31899999999999</v>
      </c>
      <c r="H22" s="117">
        <v>2416.1260000000002</v>
      </c>
      <c r="I22" s="165"/>
      <c r="J22" s="165"/>
      <c r="K22" s="165"/>
      <c r="L22" s="165"/>
      <c r="M22" s="165"/>
      <c r="N22" s="117">
        <v>3602.97</v>
      </c>
      <c r="O22" s="117">
        <v>26207.636999999999</v>
      </c>
      <c r="P22" s="117">
        <v>353.23</v>
      </c>
      <c r="Q22" s="117"/>
      <c r="R22" s="122"/>
      <c r="S22" s="117">
        <f>SUM(B19:B22)</f>
        <v>158102.20199999999</v>
      </c>
    </row>
    <row r="23" spans="1:19" x14ac:dyDescent="0.3">
      <c r="A23" s="151">
        <v>40238</v>
      </c>
      <c r="B23" s="152">
        <f t="shared" si="0"/>
        <v>41270.328000000001</v>
      </c>
      <c r="C23" s="113">
        <v>2652.5439999999999</v>
      </c>
      <c r="D23" s="164"/>
      <c r="E23" s="113">
        <v>256.589</v>
      </c>
      <c r="F23" s="113">
        <v>142.065</v>
      </c>
      <c r="G23" s="113">
        <v>293.19</v>
      </c>
      <c r="H23" s="113">
        <v>1462.039</v>
      </c>
      <c r="I23" s="164"/>
      <c r="J23" s="164"/>
      <c r="K23" s="164"/>
      <c r="L23" s="164"/>
      <c r="M23" s="164"/>
      <c r="N23" s="113">
        <v>2324.8890000000001</v>
      </c>
      <c r="O23" s="113">
        <v>31646.87</v>
      </c>
      <c r="P23" s="113">
        <v>2492.1419999999998</v>
      </c>
      <c r="Q23" s="113"/>
    </row>
    <row r="24" spans="1:19" x14ac:dyDescent="0.3">
      <c r="A24" s="151">
        <v>40330</v>
      </c>
      <c r="B24" s="152">
        <f t="shared" si="0"/>
        <v>54989.503000000004</v>
      </c>
      <c r="C24" s="113">
        <v>749.41700000000003</v>
      </c>
      <c r="D24" s="164"/>
      <c r="E24" s="113">
        <v>86.055999999999997</v>
      </c>
      <c r="F24" s="113">
        <v>31.358000000000001</v>
      </c>
      <c r="G24" s="113">
        <v>186.05199999999999</v>
      </c>
      <c r="H24" s="113">
        <v>1770.403</v>
      </c>
      <c r="I24" s="164"/>
      <c r="J24" s="164"/>
      <c r="K24" s="164"/>
      <c r="L24" s="164"/>
      <c r="M24" s="164"/>
      <c r="N24" s="113">
        <v>2562.6439999999998</v>
      </c>
      <c r="O24" s="113">
        <v>49363.474000000002</v>
      </c>
      <c r="P24" s="113">
        <v>240.09899999999999</v>
      </c>
      <c r="Q24" s="113"/>
    </row>
    <row r="25" spans="1:19" x14ac:dyDescent="0.3">
      <c r="A25" s="151">
        <v>40422</v>
      </c>
      <c r="B25" s="152">
        <f t="shared" si="0"/>
        <v>33917.404000000002</v>
      </c>
      <c r="C25" s="113">
        <v>270.29000000000002</v>
      </c>
      <c r="D25" s="164"/>
      <c r="E25" s="113">
        <v>69.709999999999994</v>
      </c>
      <c r="F25" s="113">
        <v>19.849</v>
      </c>
      <c r="G25" s="113">
        <v>130.613</v>
      </c>
      <c r="H25" s="113">
        <v>2253.5770000000002</v>
      </c>
      <c r="I25" s="164"/>
      <c r="J25" s="164"/>
      <c r="K25" s="164"/>
      <c r="L25" s="164"/>
      <c r="M25" s="164"/>
      <c r="N25" s="113">
        <v>3003.8939999999998</v>
      </c>
      <c r="O25" s="113">
        <v>27089.403999999999</v>
      </c>
      <c r="P25" s="113">
        <v>1080.067</v>
      </c>
      <c r="Q25" s="113"/>
    </row>
    <row r="26" spans="1:19" x14ac:dyDescent="0.3">
      <c r="A26" s="153">
        <v>40513</v>
      </c>
      <c r="B26" s="154">
        <f t="shared" si="0"/>
        <v>29697.755000000001</v>
      </c>
      <c r="C26" s="117">
        <v>227.39500000000001</v>
      </c>
      <c r="D26" s="165"/>
      <c r="E26" s="117">
        <v>1323.923</v>
      </c>
      <c r="F26" s="117">
        <v>159.27199999999999</v>
      </c>
      <c r="G26" s="117">
        <v>166.251</v>
      </c>
      <c r="H26" s="117">
        <v>2255</v>
      </c>
      <c r="I26" s="165"/>
      <c r="J26" s="165"/>
      <c r="K26" s="165"/>
      <c r="L26" s="165"/>
      <c r="M26" s="165"/>
      <c r="N26" s="117">
        <v>2568.7460000000001</v>
      </c>
      <c r="O26" s="117">
        <v>22879.735000000001</v>
      </c>
      <c r="P26" s="117">
        <v>117.43300000000001</v>
      </c>
      <c r="Q26" s="117"/>
      <c r="R26" s="122"/>
      <c r="S26" s="117">
        <f>SUM(B23:B26)</f>
        <v>159874.99000000002</v>
      </c>
    </row>
    <row r="27" spans="1:19" x14ac:dyDescent="0.3">
      <c r="A27" s="151">
        <v>40603</v>
      </c>
      <c r="B27" s="152">
        <f t="shared" si="0"/>
        <v>44409.187999999995</v>
      </c>
      <c r="C27" s="113">
        <v>2978.549</v>
      </c>
      <c r="D27" s="164"/>
      <c r="E27" s="113">
        <v>191.49</v>
      </c>
      <c r="F27" s="113">
        <v>134.126</v>
      </c>
      <c r="G27" s="113">
        <v>260.83100000000002</v>
      </c>
      <c r="H27" s="113">
        <v>1576.29</v>
      </c>
      <c r="I27" s="164"/>
      <c r="J27" s="164"/>
      <c r="K27" s="164"/>
      <c r="L27" s="164"/>
      <c r="M27" s="164"/>
      <c r="N27" s="113">
        <v>2546.02</v>
      </c>
      <c r="O27" s="113">
        <v>33913.883000000002</v>
      </c>
      <c r="P27" s="113">
        <v>2807.9989999999998</v>
      </c>
      <c r="Q27" s="113"/>
    </row>
    <row r="28" spans="1:19" x14ac:dyDescent="0.3">
      <c r="A28" s="151">
        <v>40695</v>
      </c>
      <c r="B28" s="152">
        <f t="shared" si="0"/>
        <v>55677.253000000004</v>
      </c>
      <c r="C28" s="113">
        <v>656.30799999999999</v>
      </c>
      <c r="D28" s="164"/>
      <c r="E28" s="113">
        <v>108.127</v>
      </c>
      <c r="F28" s="113">
        <v>19.315999999999999</v>
      </c>
      <c r="G28" s="113">
        <v>148.09100000000001</v>
      </c>
      <c r="H28" s="113">
        <v>1908.6869999999999</v>
      </c>
      <c r="I28" s="164"/>
      <c r="J28" s="164"/>
      <c r="K28" s="164"/>
      <c r="L28" s="164"/>
      <c r="M28" s="164"/>
      <c r="N28" s="113">
        <v>2558.8409999999999</v>
      </c>
      <c r="O28" s="113">
        <v>49569.373</v>
      </c>
      <c r="P28" s="113">
        <v>708.51</v>
      </c>
      <c r="Q28" s="113"/>
    </row>
    <row r="29" spans="1:19" x14ac:dyDescent="0.3">
      <c r="A29" s="151">
        <v>40787</v>
      </c>
      <c r="B29" s="152">
        <f t="shared" si="0"/>
        <v>33812.248</v>
      </c>
      <c r="C29" s="113">
        <v>254.03100000000001</v>
      </c>
      <c r="D29" s="164"/>
      <c r="E29" s="113">
        <v>268.52499999999998</v>
      </c>
      <c r="F29" s="113">
        <v>50.582999999999998</v>
      </c>
      <c r="G29" s="113">
        <v>176.833</v>
      </c>
      <c r="H29" s="113">
        <v>2433.8989999999999</v>
      </c>
      <c r="I29" s="164"/>
      <c r="J29" s="164"/>
      <c r="K29" s="164"/>
      <c r="L29" s="164"/>
      <c r="M29" s="164"/>
      <c r="N29" s="113">
        <v>3197.9479999999999</v>
      </c>
      <c r="O29" s="113">
        <v>27384.665000000001</v>
      </c>
      <c r="P29" s="113">
        <v>45.764000000000003</v>
      </c>
      <c r="Q29" s="113"/>
    </row>
    <row r="30" spans="1:19" x14ac:dyDescent="0.3">
      <c r="A30" s="153">
        <v>40878</v>
      </c>
      <c r="B30" s="154">
        <f t="shared" si="0"/>
        <v>30808.709000000003</v>
      </c>
      <c r="C30" s="117">
        <v>214.35</v>
      </c>
      <c r="D30" s="165"/>
      <c r="E30" s="117">
        <v>857.18</v>
      </c>
      <c r="F30" s="117">
        <v>106.002</v>
      </c>
      <c r="G30" s="117">
        <v>195.39</v>
      </c>
      <c r="H30" s="117">
        <v>2382.0749999999998</v>
      </c>
      <c r="I30" s="165"/>
      <c r="J30" s="165"/>
      <c r="K30" s="165"/>
      <c r="L30" s="165"/>
      <c r="M30" s="165"/>
      <c r="N30" s="117">
        <v>3064.9160000000002</v>
      </c>
      <c r="O30" s="117">
        <v>23899.007000000001</v>
      </c>
      <c r="P30" s="117">
        <v>89.789000000000001</v>
      </c>
      <c r="Q30" s="117"/>
      <c r="R30" s="122"/>
      <c r="S30" s="117">
        <f>SUM(B27:B30)</f>
        <v>164707.39799999999</v>
      </c>
    </row>
    <row r="31" spans="1:19" x14ac:dyDescent="0.3">
      <c r="A31" s="151">
        <v>40969</v>
      </c>
      <c r="B31" s="152">
        <f t="shared" si="0"/>
        <v>44965.748870000061</v>
      </c>
      <c r="C31" s="113">
        <v>3126.4919099999984</v>
      </c>
      <c r="D31" s="164"/>
      <c r="E31" s="113">
        <v>151.50271000000012</v>
      </c>
      <c r="F31" s="113">
        <v>126.13162000000003</v>
      </c>
      <c r="G31" s="113">
        <v>352.17249000000004</v>
      </c>
      <c r="H31" s="113">
        <v>1670.73597</v>
      </c>
      <c r="I31" s="164"/>
      <c r="J31" s="164"/>
      <c r="K31" s="164"/>
      <c r="L31" s="164"/>
      <c r="M31" s="164"/>
      <c r="N31" s="113">
        <v>2387.0920600000013</v>
      </c>
      <c r="O31" s="113">
        <v>33542.032150000065</v>
      </c>
      <c r="P31" s="113">
        <v>3609.5899600000002</v>
      </c>
      <c r="Q31" s="113"/>
    </row>
    <row r="32" spans="1:19" x14ac:dyDescent="0.3">
      <c r="A32" s="151">
        <v>41061</v>
      </c>
      <c r="B32" s="152">
        <f t="shared" si="0"/>
        <v>59343.421670000032</v>
      </c>
      <c r="C32" s="113">
        <v>775.32565000000739</v>
      </c>
      <c r="D32" s="164"/>
      <c r="E32" s="113">
        <v>121.2073200000001</v>
      </c>
      <c r="F32" s="113">
        <v>18.084779999999942</v>
      </c>
      <c r="G32" s="113">
        <v>190.58538999999996</v>
      </c>
      <c r="H32" s="113">
        <v>2015.1382000000069</v>
      </c>
      <c r="I32" s="164"/>
      <c r="J32" s="164"/>
      <c r="K32" s="164"/>
      <c r="L32" s="164"/>
      <c r="M32" s="164"/>
      <c r="N32" s="113">
        <v>2728.7676300000053</v>
      </c>
      <c r="O32" s="113">
        <v>53209.35644000001</v>
      </c>
      <c r="P32" s="113">
        <v>284.9562599999993</v>
      </c>
      <c r="Q32" s="113"/>
    </row>
    <row r="33" spans="1:19" x14ac:dyDescent="0.3">
      <c r="A33" s="151">
        <v>41153</v>
      </c>
      <c r="B33" s="152">
        <f t="shared" si="0"/>
        <v>36483.157389999993</v>
      </c>
      <c r="C33" s="113">
        <v>294.64976000000303</v>
      </c>
      <c r="D33" s="164"/>
      <c r="E33" s="113">
        <v>89.417539999999917</v>
      </c>
      <c r="F33" s="113">
        <v>18.100300000000047</v>
      </c>
      <c r="G33" s="113">
        <v>212.2045</v>
      </c>
      <c r="H33" s="113">
        <v>2493.7309099999929</v>
      </c>
      <c r="I33" s="164"/>
      <c r="J33" s="164"/>
      <c r="K33" s="164"/>
      <c r="L33" s="164"/>
      <c r="M33" s="164"/>
      <c r="N33" s="113">
        <v>3634.4352599999979</v>
      </c>
      <c r="O33" s="113">
        <v>29666.372379999993</v>
      </c>
      <c r="P33" s="113">
        <v>74.246739999999761</v>
      </c>
      <c r="Q33" s="113"/>
    </row>
    <row r="34" spans="1:19" x14ac:dyDescent="0.3">
      <c r="A34" s="153">
        <v>41244</v>
      </c>
      <c r="B34" s="154">
        <f t="shared" si="0"/>
        <v>31369.887689999749</v>
      </c>
      <c r="C34" s="117">
        <v>267.2475199999958</v>
      </c>
      <c r="D34" s="165"/>
      <c r="E34" s="117">
        <v>682.38127999999983</v>
      </c>
      <c r="F34" s="117">
        <v>92.601050000000043</v>
      </c>
      <c r="G34" s="117">
        <v>96.086819999999946</v>
      </c>
      <c r="H34" s="117">
        <v>2179.7697299999977</v>
      </c>
      <c r="I34" s="165"/>
      <c r="J34" s="165"/>
      <c r="K34" s="165"/>
      <c r="L34" s="165"/>
      <c r="M34" s="165"/>
      <c r="N34" s="117">
        <v>2596.153579999987</v>
      </c>
      <c r="O34" s="117">
        <v>25391.046699999766</v>
      </c>
      <c r="P34" s="117">
        <v>64.601010000000713</v>
      </c>
      <c r="Q34" s="117"/>
      <c r="R34" s="122"/>
      <c r="S34" s="117">
        <f>SUM(B31:B34)</f>
        <v>172162.21561999983</v>
      </c>
    </row>
    <row r="35" spans="1:19" x14ac:dyDescent="0.3">
      <c r="A35" s="151">
        <v>41334</v>
      </c>
      <c r="B35" s="152">
        <f t="shared" si="0"/>
        <v>40939.86316000003</v>
      </c>
      <c r="C35" s="113">
        <v>1254.3451299999999</v>
      </c>
      <c r="D35" s="164"/>
      <c r="E35" s="113">
        <v>106.83245000000001</v>
      </c>
      <c r="F35" s="113">
        <v>51.462470000000025</v>
      </c>
      <c r="G35" s="113">
        <v>198.96211</v>
      </c>
      <c r="H35" s="113">
        <v>1778.4633900000013</v>
      </c>
      <c r="I35" s="164"/>
      <c r="J35" s="164"/>
      <c r="K35" s="164"/>
      <c r="L35" s="164"/>
      <c r="M35" s="164"/>
      <c r="N35" s="113">
        <v>2101.581110000001</v>
      </c>
      <c r="O35" s="113">
        <v>31734.320500000027</v>
      </c>
      <c r="P35" s="113">
        <v>3713.896000000002</v>
      </c>
      <c r="Q35" s="113"/>
    </row>
    <row r="36" spans="1:19" x14ac:dyDescent="0.3">
      <c r="A36" s="151">
        <v>41426</v>
      </c>
      <c r="B36" s="152">
        <f t="shared" si="0"/>
        <v>67191.545229999945</v>
      </c>
      <c r="C36" s="113">
        <v>2535.7801300000042</v>
      </c>
      <c r="D36" s="164"/>
      <c r="E36" s="113">
        <v>194.52415000000013</v>
      </c>
      <c r="F36" s="113">
        <v>82.620809999999992</v>
      </c>
      <c r="G36" s="113">
        <v>31.975900000000024</v>
      </c>
      <c r="H36" s="113">
        <v>2103.5959000000003</v>
      </c>
      <c r="I36" s="164"/>
      <c r="J36" s="164"/>
      <c r="K36" s="164"/>
      <c r="L36" s="164"/>
      <c r="M36" s="164"/>
      <c r="N36" s="113">
        <v>2705.4754899999934</v>
      </c>
      <c r="O36" s="113">
        <v>59444.743729999958</v>
      </c>
      <c r="P36" s="113">
        <v>92.829119999999648</v>
      </c>
      <c r="Q36" s="113"/>
    </row>
    <row r="37" spans="1:19" x14ac:dyDescent="0.3">
      <c r="A37" s="151">
        <v>41518</v>
      </c>
      <c r="B37" s="152">
        <f t="shared" si="0"/>
        <v>38263.008899999775</v>
      </c>
      <c r="C37" s="113">
        <v>570.69056000000376</v>
      </c>
      <c r="D37" s="164"/>
      <c r="E37" s="113">
        <v>128.89214000000007</v>
      </c>
      <c r="F37" s="113">
        <v>25.527840000000026</v>
      </c>
      <c r="G37" s="113">
        <v>23.388070000000006</v>
      </c>
      <c r="H37" s="113">
        <v>2890.7433599999999</v>
      </c>
      <c r="I37" s="164"/>
      <c r="J37" s="164"/>
      <c r="K37" s="164"/>
      <c r="L37" s="164"/>
      <c r="M37" s="164"/>
      <c r="N37" s="113">
        <v>3390.5888900000182</v>
      </c>
      <c r="O37" s="113">
        <v>31166.074959999754</v>
      </c>
      <c r="P37" s="113">
        <v>67.103080000000077</v>
      </c>
      <c r="Q37" s="113"/>
    </row>
    <row r="38" spans="1:19" x14ac:dyDescent="0.3">
      <c r="A38" s="153">
        <v>41609</v>
      </c>
      <c r="B38" s="154">
        <f t="shared" si="0"/>
        <v>31315.269870000062</v>
      </c>
      <c r="C38" s="117">
        <v>367.57253999998977</v>
      </c>
      <c r="D38" s="165"/>
      <c r="E38" s="117">
        <v>607.44604000000049</v>
      </c>
      <c r="F38" s="117">
        <v>70.523859999999956</v>
      </c>
      <c r="G38" s="117">
        <v>26.85574999999994</v>
      </c>
      <c r="H38" s="117">
        <v>2718.5863799999979</v>
      </c>
      <c r="I38" s="165"/>
      <c r="J38" s="165"/>
      <c r="K38" s="165"/>
      <c r="L38" s="165"/>
      <c r="M38" s="165"/>
      <c r="N38" s="117">
        <v>2204.0454600000039</v>
      </c>
      <c r="O38" s="117">
        <v>25321.046970000072</v>
      </c>
      <c r="P38" s="117">
        <v>-0.80712999999988821</v>
      </c>
      <c r="Q38" s="117"/>
      <c r="R38" s="122"/>
      <c r="S38" s="117">
        <f>SUM(B35:B38)</f>
        <v>177709.6871599998</v>
      </c>
    </row>
    <row r="39" spans="1:19" x14ac:dyDescent="0.3">
      <c r="A39" s="151">
        <v>41699</v>
      </c>
      <c r="B39" s="152">
        <f t="shared" si="0"/>
        <v>42918.382119999973</v>
      </c>
      <c r="C39" s="113">
        <v>1200.4447199999997</v>
      </c>
      <c r="D39" s="164"/>
      <c r="E39" s="113">
        <v>85.379700000000014</v>
      </c>
      <c r="F39" s="113">
        <v>71.189800000000005</v>
      </c>
      <c r="G39" s="113">
        <v>180.81205000000003</v>
      </c>
      <c r="H39" s="113">
        <v>1881.3007499999987</v>
      </c>
      <c r="I39" s="164"/>
      <c r="J39" s="164"/>
      <c r="K39" s="164"/>
      <c r="L39" s="164"/>
      <c r="M39" s="164"/>
      <c r="N39" s="113">
        <v>2595.3311699999986</v>
      </c>
      <c r="O39" s="113">
        <v>33185.201269999976</v>
      </c>
      <c r="P39" s="113">
        <v>3718.7226600000017</v>
      </c>
      <c r="Q39" s="113"/>
    </row>
    <row r="40" spans="1:19" x14ac:dyDescent="0.3">
      <c r="A40" s="151">
        <v>41791</v>
      </c>
      <c r="B40" s="152">
        <f t="shared" si="0"/>
        <v>65991.535469999901</v>
      </c>
      <c r="C40" s="113">
        <v>2503.8484400000025</v>
      </c>
      <c r="D40" s="164"/>
      <c r="E40" s="113">
        <v>193.7457</v>
      </c>
      <c r="F40" s="113">
        <v>77.956660000000042</v>
      </c>
      <c r="G40" s="113">
        <v>32.105029999999999</v>
      </c>
      <c r="H40" s="113">
        <v>2183.7974800000025</v>
      </c>
      <c r="I40" s="164"/>
      <c r="J40" s="164"/>
      <c r="K40" s="164"/>
      <c r="L40" s="164"/>
      <c r="M40" s="164"/>
      <c r="N40" s="113">
        <v>2293.289199999997</v>
      </c>
      <c r="O40" s="113">
        <v>58617.75484999991</v>
      </c>
      <c r="P40" s="113">
        <v>89.038109999999875</v>
      </c>
      <c r="Q40" s="113"/>
    </row>
    <row r="41" spans="1:19" x14ac:dyDescent="0.3">
      <c r="A41" s="151">
        <v>41883</v>
      </c>
      <c r="B41" s="152">
        <f t="shared" si="0"/>
        <v>37342.199870000106</v>
      </c>
      <c r="C41" s="113">
        <v>646.75270999999771</v>
      </c>
      <c r="D41" s="164"/>
      <c r="E41" s="113">
        <v>130.22584000000001</v>
      </c>
      <c r="F41" s="113">
        <v>20.178639999999945</v>
      </c>
      <c r="G41" s="113">
        <v>21.339789999999965</v>
      </c>
      <c r="H41" s="113">
        <v>2906.9358199999988</v>
      </c>
      <c r="I41" s="164"/>
      <c r="J41" s="164"/>
      <c r="K41" s="164"/>
      <c r="L41" s="164"/>
      <c r="M41" s="164"/>
      <c r="N41" s="113">
        <v>3210.8074000000042</v>
      </c>
      <c r="O41" s="113">
        <v>30405.959650000106</v>
      </c>
      <c r="P41" s="113">
        <v>1.9999998130515451E-5</v>
      </c>
      <c r="Q41" s="113"/>
    </row>
    <row r="42" spans="1:19" x14ac:dyDescent="0.3">
      <c r="A42" s="153">
        <v>41974</v>
      </c>
      <c r="B42" s="154">
        <f t="shared" si="0"/>
        <v>29916.980810000008</v>
      </c>
      <c r="C42" s="117">
        <v>365.59008999999969</v>
      </c>
      <c r="D42" s="165"/>
      <c r="E42" s="117">
        <v>466.16816</v>
      </c>
      <c r="F42" s="117">
        <v>65.010829999999999</v>
      </c>
      <c r="G42" s="117">
        <v>24.053890000000024</v>
      </c>
      <c r="H42" s="117">
        <v>2840.1912199999988</v>
      </c>
      <c r="I42" s="165"/>
      <c r="J42" s="165"/>
      <c r="K42" s="165"/>
      <c r="L42" s="165"/>
      <c r="M42" s="165"/>
      <c r="N42" s="117">
        <v>2070.7149199999994</v>
      </c>
      <c r="O42" s="117">
        <v>24112.877130000008</v>
      </c>
      <c r="P42" s="117">
        <v>-27.625430000000051</v>
      </c>
      <c r="Q42" s="117"/>
      <c r="R42" s="122"/>
      <c r="S42" s="117">
        <f>SUM(B39:B42)</f>
        <v>176169.09826999999</v>
      </c>
    </row>
    <row r="43" spans="1:19" x14ac:dyDescent="0.3">
      <c r="A43" s="151">
        <v>42064</v>
      </c>
      <c r="B43" s="152">
        <f t="shared" si="0"/>
        <v>42688.811109999995</v>
      </c>
      <c r="C43" s="113">
        <v>1103.5452299999999</v>
      </c>
      <c r="D43" s="164"/>
      <c r="E43" s="113">
        <v>78.204669999999993</v>
      </c>
      <c r="F43" s="113">
        <v>57.093269999999997</v>
      </c>
      <c r="G43" s="113">
        <v>162.22984</v>
      </c>
      <c r="H43" s="113">
        <v>2016.95532</v>
      </c>
      <c r="I43" s="164"/>
      <c r="J43" s="164"/>
      <c r="K43" s="164"/>
      <c r="L43" s="164"/>
      <c r="M43" s="164"/>
      <c r="N43" s="113">
        <v>2511.7286800000002</v>
      </c>
      <c r="O43" s="113">
        <v>33064.953289999998</v>
      </c>
      <c r="P43" s="113">
        <v>3694.1008099999999</v>
      </c>
      <c r="Q43" s="113"/>
      <c r="S43" s="113"/>
    </row>
    <row r="44" spans="1:19" x14ac:dyDescent="0.3">
      <c r="A44" s="151">
        <v>42156</v>
      </c>
      <c r="B44" s="152">
        <f t="shared" si="0"/>
        <v>69525.510170000052</v>
      </c>
      <c r="C44" s="113">
        <v>2599.9812200000006</v>
      </c>
      <c r="D44" s="164"/>
      <c r="E44" s="113">
        <v>168.80783000000005</v>
      </c>
      <c r="F44" s="113">
        <v>77.505210000000034</v>
      </c>
      <c r="G44" s="113">
        <v>34.599330000000009</v>
      </c>
      <c r="H44" s="113">
        <v>2474.1623599999984</v>
      </c>
      <c r="I44" s="164"/>
      <c r="J44" s="164"/>
      <c r="K44" s="164"/>
      <c r="L44" s="164"/>
      <c r="M44" s="164"/>
      <c r="N44" s="113">
        <v>2634.7790300000042</v>
      </c>
      <c r="O44" s="113">
        <v>61413.12448000005</v>
      </c>
      <c r="P44" s="113">
        <v>122.55071000000089</v>
      </c>
      <c r="Q44" s="113"/>
      <c r="S44" s="113"/>
    </row>
    <row r="45" spans="1:19" x14ac:dyDescent="0.3">
      <c r="A45" s="151">
        <v>42248</v>
      </c>
      <c r="B45" s="152">
        <f t="shared" si="0"/>
        <v>38051.269369999958</v>
      </c>
      <c r="C45" s="113">
        <v>621.03516999999988</v>
      </c>
      <c r="D45" s="164"/>
      <c r="E45" s="113">
        <v>194.33703</v>
      </c>
      <c r="F45" s="113">
        <v>33.997589999999967</v>
      </c>
      <c r="G45" s="113">
        <v>26.400759999999991</v>
      </c>
      <c r="H45" s="113">
        <v>3344.4171000000015</v>
      </c>
      <c r="I45" s="164"/>
      <c r="J45" s="164"/>
      <c r="K45" s="164"/>
      <c r="L45" s="164"/>
      <c r="M45" s="164"/>
      <c r="N45" s="113">
        <v>3306.2846199999958</v>
      </c>
      <c r="O45" s="113">
        <v>30535.048159999962</v>
      </c>
      <c r="P45" s="113">
        <v>-10.251060000000962</v>
      </c>
      <c r="Q45" s="113"/>
      <c r="S45" s="113"/>
    </row>
    <row r="46" spans="1:19" x14ac:dyDescent="0.3">
      <c r="A46" s="153">
        <v>42339</v>
      </c>
      <c r="B46" s="154">
        <f t="shared" si="0"/>
        <v>31194.039589999989</v>
      </c>
      <c r="C46" s="117">
        <v>422.67327999999975</v>
      </c>
      <c r="D46" s="165"/>
      <c r="E46" s="117">
        <v>429.92588999999998</v>
      </c>
      <c r="F46" s="117">
        <v>61.723129999999991</v>
      </c>
      <c r="G46" s="117">
        <v>26.862539999999996</v>
      </c>
      <c r="H46" s="117">
        <v>3227.2363600000008</v>
      </c>
      <c r="I46" s="165"/>
      <c r="J46" s="165"/>
      <c r="K46" s="165"/>
      <c r="L46" s="165"/>
      <c r="M46" s="165"/>
      <c r="N46" s="117">
        <v>2645.6909300000007</v>
      </c>
      <c r="O46" s="117">
        <v>24356.595299999986</v>
      </c>
      <c r="P46" s="117">
        <v>23.332160000000385</v>
      </c>
      <c r="Q46" s="117"/>
      <c r="R46" s="122"/>
      <c r="S46" s="117">
        <f>SUM(B43:B46)</f>
        <v>181459.63024</v>
      </c>
    </row>
    <row r="47" spans="1:19" x14ac:dyDescent="0.3">
      <c r="A47" s="151">
        <v>42430</v>
      </c>
      <c r="B47" s="152">
        <f t="shared" si="0"/>
        <v>42701.675350000005</v>
      </c>
      <c r="C47" s="113">
        <v>1002.66017</v>
      </c>
      <c r="D47" s="164"/>
      <c r="E47" s="113">
        <v>55.336089999999999</v>
      </c>
      <c r="F47" s="113">
        <v>76.076369999999997</v>
      </c>
      <c r="G47" s="113">
        <v>219.51326999999998</v>
      </c>
      <c r="H47" s="113">
        <v>2294.7149399999998</v>
      </c>
      <c r="I47" s="164"/>
      <c r="J47" s="164"/>
      <c r="K47" s="164"/>
      <c r="L47" s="164"/>
      <c r="M47" s="164"/>
      <c r="N47" s="113">
        <v>2974.66752</v>
      </c>
      <c r="O47" s="113">
        <v>32310.954249999999</v>
      </c>
      <c r="P47" s="113">
        <v>3767.7527400000004</v>
      </c>
      <c r="Q47" s="113"/>
      <c r="S47" s="113"/>
    </row>
    <row r="48" spans="1:19" x14ac:dyDescent="0.3">
      <c r="A48" s="151">
        <v>42522</v>
      </c>
      <c r="B48" s="152">
        <f t="shared" si="0"/>
        <v>73291.842320000011</v>
      </c>
      <c r="C48" s="113">
        <v>2577.3929599999997</v>
      </c>
      <c r="D48" s="164"/>
      <c r="E48" s="113">
        <v>179.25319999999999</v>
      </c>
      <c r="F48" s="113">
        <v>91.797360000000026</v>
      </c>
      <c r="G48" s="113">
        <v>33.547920000000033</v>
      </c>
      <c r="H48" s="113">
        <v>2641.0306</v>
      </c>
      <c r="I48" s="164"/>
      <c r="J48" s="164"/>
      <c r="K48" s="164"/>
      <c r="L48" s="164"/>
      <c r="M48" s="164"/>
      <c r="N48" s="113">
        <v>2865.5721400000002</v>
      </c>
      <c r="O48" s="113">
        <v>64846.522840000005</v>
      </c>
      <c r="P48" s="113">
        <v>56.725299999999606</v>
      </c>
      <c r="Q48" s="113"/>
      <c r="S48" s="113"/>
    </row>
    <row r="49" spans="1:19" x14ac:dyDescent="0.3">
      <c r="A49" s="151">
        <v>42614</v>
      </c>
      <c r="B49" s="152">
        <f t="shared" si="0"/>
        <v>38346.132000000005</v>
      </c>
      <c r="C49" s="113">
        <v>646.23342000000002</v>
      </c>
      <c r="D49" s="164"/>
      <c r="E49" s="113">
        <v>152.30588</v>
      </c>
      <c r="F49" s="113">
        <v>40.452439999999996</v>
      </c>
      <c r="G49" s="113">
        <v>28.412140000000022</v>
      </c>
      <c r="H49" s="113">
        <v>3823.2736299999997</v>
      </c>
      <c r="I49" s="164"/>
      <c r="J49" s="164"/>
      <c r="K49" s="164"/>
      <c r="L49" s="164"/>
      <c r="M49" s="164"/>
      <c r="N49" s="113">
        <v>3456.4162799999986</v>
      </c>
      <c r="O49" s="113">
        <v>30216.773970000009</v>
      </c>
      <c r="P49" s="113">
        <v>-17.735760000000028</v>
      </c>
      <c r="Q49" s="113"/>
      <c r="S49" s="113"/>
    </row>
    <row r="50" spans="1:19" x14ac:dyDescent="0.3">
      <c r="A50" s="153">
        <v>42705</v>
      </c>
      <c r="B50" s="154">
        <f t="shared" si="0"/>
        <v>31411.231299999985</v>
      </c>
      <c r="C50" s="117">
        <v>380.21579999999994</v>
      </c>
      <c r="D50" s="165"/>
      <c r="E50" s="117">
        <v>424.51787999999999</v>
      </c>
      <c r="F50" s="117">
        <v>56.631470000000007</v>
      </c>
      <c r="G50" s="117">
        <v>34.053789999999935</v>
      </c>
      <c r="H50" s="117">
        <v>3576.1104100000011</v>
      </c>
      <c r="I50" s="165"/>
      <c r="J50" s="165"/>
      <c r="K50" s="165"/>
      <c r="L50" s="165"/>
      <c r="M50" s="165"/>
      <c r="N50" s="117">
        <v>2237.461040000002</v>
      </c>
      <c r="O50" s="117">
        <v>24675.308969999984</v>
      </c>
      <c r="P50" s="117">
        <v>26.931940000000395</v>
      </c>
      <c r="Q50" s="117"/>
      <c r="R50" s="122"/>
      <c r="S50" s="117">
        <f>SUM(B47:B50)</f>
        <v>185750.88097</v>
      </c>
    </row>
    <row r="51" spans="1:19" x14ac:dyDescent="0.3">
      <c r="A51" s="151">
        <v>42795</v>
      </c>
      <c r="B51" s="152">
        <f>SUM(C51:Q51)</f>
        <v>47041.172980000003</v>
      </c>
      <c r="C51" s="113">
        <v>1114.85475</v>
      </c>
      <c r="D51" s="164"/>
      <c r="E51" s="113">
        <v>53.234259999999999</v>
      </c>
      <c r="F51" s="113">
        <v>74.245130000000003</v>
      </c>
      <c r="G51" s="113">
        <v>218.04445000000001</v>
      </c>
      <c r="H51" s="113">
        <v>2707.3333499999999</v>
      </c>
      <c r="I51" s="164"/>
      <c r="J51" s="164"/>
      <c r="K51" s="164"/>
      <c r="L51" s="164"/>
      <c r="M51" s="164"/>
      <c r="N51" s="113">
        <v>3051.4289900000003</v>
      </c>
      <c r="O51" s="113">
        <v>35999.915420000005</v>
      </c>
      <c r="P51" s="113">
        <v>3809.6770299999998</v>
      </c>
      <c r="Q51" s="113">
        <v>12.4396</v>
      </c>
      <c r="S51" s="113"/>
    </row>
    <row r="52" spans="1:19" x14ac:dyDescent="0.3">
      <c r="A52" s="151">
        <v>42887</v>
      </c>
      <c r="B52" s="152">
        <f>SUM(C52:Q52)</f>
        <v>74893.433180000007</v>
      </c>
      <c r="C52" s="113">
        <v>2474.7309500000001</v>
      </c>
      <c r="D52" s="164"/>
      <c r="E52" s="113">
        <v>132.66257999999999</v>
      </c>
      <c r="F52" s="113">
        <v>92.413600000000017</v>
      </c>
      <c r="G52" s="113">
        <v>34.953229999999991</v>
      </c>
      <c r="H52" s="113">
        <v>3390.7699300000004</v>
      </c>
      <c r="I52" s="164"/>
      <c r="J52" s="164"/>
      <c r="K52" s="164"/>
      <c r="L52" s="164"/>
      <c r="M52" s="164"/>
      <c r="N52" s="113">
        <v>3788.2042799999995</v>
      </c>
      <c r="O52" s="113">
        <v>64547.22531999999</v>
      </c>
      <c r="P52" s="113">
        <v>43.672950000000128</v>
      </c>
      <c r="Q52" s="113">
        <v>388.80034000000001</v>
      </c>
      <c r="S52" s="113"/>
    </row>
    <row r="53" spans="1:19" x14ac:dyDescent="0.3">
      <c r="A53" s="151">
        <v>42979</v>
      </c>
      <c r="B53" s="152">
        <f t="shared" ref="B53:B55" si="1">SUM(C53:Q53)</f>
        <v>39723.284120000011</v>
      </c>
      <c r="C53" s="113">
        <v>611.1598799999997</v>
      </c>
      <c r="D53" s="164"/>
      <c r="E53" s="113">
        <v>28.406589999999994</v>
      </c>
      <c r="F53" s="113">
        <v>57.291219999999981</v>
      </c>
      <c r="G53" s="113">
        <v>32.894679999999994</v>
      </c>
      <c r="H53" s="113">
        <v>4304.9216399999996</v>
      </c>
      <c r="I53" s="164"/>
      <c r="J53" s="164"/>
      <c r="K53" s="164"/>
      <c r="L53" s="164"/>
      <c r="M53" s="164"/>
      <c r="N53" s="113">
        <v>3528.5342100000007</v>
      </c>
      <c r="O53" s="113">
        <v>30461.046870000006</v>
      </c>
      <c r="P53" s="113">
        <v>-44.104209999999966</v>
      </c>
      <c r="Q53" s="113">
        <v>743.13324000000011</v>
      </c>
      <c r="S53" s="113"/>
    </row>
    <row r="54" spans="1:19" x14ac:dyDescent="0.3">
      <c r="A54" s="153">
        <v>43070</v>
      </c>
      <c r="B54" s="154">
        <f t="shared" si="1"/>
        <v>34526.181120000001</v>
      </c>
      <c r="C54" s="117">
        <v>400.77082000000064</v>
      </c>
      <c r="D54" s="165"/>
      <c r="E54" s="117">
        <v>262.44193000000001</v>
      </c>
      <c r="F54" s="117">
        <v>7.6393199999999979</v>
      </c>
      <c r="G54" s="117">
        <v>37.334499999999991</v>
      </c>
      <c r="H54" s="117">
        <v>4126.79072</v>
      </c>
      <c r="I54" s="165"/>
      <c r="J54" s="165"/>
      <c r="K54" s="165"/>
      <c r="L54" s="165"/>
      <c r="M54" s="165"/>
      <c r="N54" s="117">
        <v>2434.480610000001</v>
      </c>
      <c r="O54" s="117">
        <v>25722.743640000001</v>
      </c>
      <c r="P54" s="117">
        <v>29.757720000000063</v>
      </c>
      <c r="Q54" s="117">
        <v>1504.2218600000001</v>
      </c>
      <c r="R54" s="122"/>
      <c r="S54" s="117">
        <f>SUM(B51:B54)</f>
        <v>196184.07140000002</v>
      </c>
    </row>
    <row r="55" spans="1:19" x14ac:dyDescent="0.3">
      <c r="A55" s="151">
        <v>43160</v>
      </c>
      <c r="B55" s="152">
        <f t="shared" si="1"/>
        <v>46906.985560000001</v>
      </c>
      <c r="C55" s="113">
        <v>983.70236999999997</v>
      </c>
      <c r="D55" s="164"/>
      <c r="E55" s="113">
        <v>121.40674</v>
      </c>
      <c r="F55" s="113">
        <v>78.588229999999996</v>
      </c>
      <c r="G55" s="113">
        <v>217.29339999999999</v>
      </c>
      <c r="H55" s="113">
        <v>2991.5181899999998</v>
      </c>
      <c r="I55" s="164"/>
      <c r="J55" s="164"/>
      <c r="K55" s="164"/>
      <c r="L55" s="164"/>
      <c r="M55" s="164"/>
      <c r="N55" s="113">
        <v>3300.8776899999998</v>
      </c>
      <c r="O55" s="113">
        <v>34070.794540000003</v>
      </c>
      <c r="P55" s="113">
        <v>3737.8828100000001</v>
      </c>
      <c r="Q55" s="113">
        <v>1404.9215900000002</v>
      </c>
      <c r="S55" s="113"/>
    </row>
    <row r="56" spans="1:19" x14ac:dyDescent="0.3">
      <c r="A56" s="151">
        <v>43252</v>
      </c>
      <c r="B56" s="152">
        <f>SUM(C56:Q56)</f>
        <v>81083.282019999999</v>
      </c>
      <c r="C56" s="113">
        <v>2495.8172</v>
      </c>
      <c r="D56" s="164"/>
      <c r="E56" s="113">
        <v>85.105650000000011</v>
      </c>
      <c r="F56" s="113">
        <v>100.27553999999999</v>
      </c>
      <c r="G56" s="113">
        <v>40.378299999999996</v>
      </c>
      <c r="H56" s="113">
        <v>3410.0977300000004</v>
      </c>
      <c r="I56" s="164"/>
      <c r="J56" s="164"/>
      <c r="K56" s="164"/>
      <c r="L56" s="164"/>
      <c r="M56" s="164"/>
      <c r="N56" s="113">
        <v>3328.40472</v>
      </c>
      <c r="O56" s="113">
        <v>65948.57879</v>
      </c>
      <c r="P56" s="113">
        <v>98.158529999999701</v>
      </c>
      <c r="Q56" s="113">
        <v>5576.4655600000006</v>
      </c>
      <c r="S56" s="113"/>
    </row>
    <row r="57" spans="1:19" x14ac:dyDescent="0.3">
      <c r="A57" s="151">
        <v>43344</v>
      </c>
      <c r="B57" s="152">
        <f>SUM(C57:Q57)</f>
        <v>43739.759039999997</v>
      </c>
      <c r="C57" s="113">
        <v>643.08858999999984</v>
      </c>
      <c r="D57" s="164"/>
      <c r="E57" s="113">
        <v>11.900759999999991</v>
      </c>
      <c r="F57" s="113">
        <v>35.520380000000017</v>
      </c>
      <c r="G57" s="113">
        <v>33.464830000000063</v>
      </c>
      <c r="H57" s="113">
        <v>4284.1453199999996</v>
      </c>
      <c r="I57" s="164"/>
      <c r="J57" s="164"/>
      <c r="K57" s="164"/>
      <c r="L57" s="164"/>
      <c r="M57" s="164"/>
      <c r="N57" s="113">
        <v>3674.3143700000001</v>
      </c>
      <c r="O57" s="113">
        <v>32522.62844</v>
      </c>
      <c r="P57" s="113">
        <v>0</v>
      </c>
      <c r="Q57" s="113">
        <v>2534.6963500000002</v>
      </c>
      <c r="S57" s="113"/>
    </row>
    <row r="58" spans="1:19" x14ac:dyDescent="0.3">
      <c r="A58" s="153">
        <v>43435</v>
      </c>
      <c r="B58" s="154">
        <f>SUM(C58:Q58)</f>
        <v>37811.931709999975</v>
      </c>
      <c r="C58" s="117">
        <v>398.82153000000108</v>
      </c>
      <c r="D58" s="165"/>
      <c r="E58" s="117">
        <v>121.60321999999999</v>
      </c>
      <c r="F58" s="117">
        <v>50.727229999999992</v>
      </c>
      <c r="G58" s="117">
        <v>36.246699999999919</v>
      </c>
      <c r="H58" s="117">
        <v>4326.1570300000003</v>
      </c>
      <c r="I58" s="165"/>
      <c r="J58" s="165"/>
      <c r="K58" s="165"/>
      <c r="L58" s="165"/>
      <c r="M58" s="165"/>
      <c r="N58" s="117">
        <v>3914.302169999999</v>
      </c>
      <c r="O58" s="117">
        <v>25420.449399999983</v>
      </c>
      <c r="P58" s="117">
        <v>-3.9249299999996765</v>
      </c>
      <c r="Q58" s="117">
        <v>3547.5493599999991</v>
      </c>
      <c r="R58" s="122"/>
      <c r="S58" s="117">
        <f>SUM(B55:B58)</f>
        <v>209541.95832999996</v>
      </c>
    </row>
    <row r="59" spans="1:19" x14ac:dyDescent="0.3">
      <c r="A59" s="151">
        <v>43525</v>
      </c>
      <c r="B59" s="152">
        <f t="shared" ref="B59" si="2">SUM(C59:Q59)</f>
        <v>48097.07172</v>
      </c>
      <c r="C59" s="113">
        <v>923.95653000000004</v>
      </c>
      <c r="D59" s="164"/>
      <c r="E59" s="113">
        <v>31.350369999999998</v>
      </c>
      <c r="F59" s="113">
        <v>66.829210000000003</v>
      </c>
      <c r="G59" s="113">
        <v>202.88726</v>
      </c>
      <c r="H59" s="113">
        <v>3050.85943</v>
      </c>
      <c r="I59" s="164"/>
      <c r="J59" s="164"/>
      <c r="K59" s="164"/>
      <c r="L59" s="164"/>
      <c r="M59" s="164"/>
      <c r="N59" s="113">
        <v>3383.1169900000004</v>
      </c>
      <c r="O59" s="113">
        <v>34161.624889999999</v>
      </c>
      <c r="P59" s="113">
        <v>3700.31014</v>
      </c>
      <c r="Q59" s="113">
        <v>2576.1369</v>
      </c>
      <c r="S59" s="113"/>
    </row>
    <row r="60" spans="1:19" x14ac:dyDescent="0.3">
      <c r="A60" s="151">
        <v>43617</v>
      </c>
      <c r="B60" s="152">
        <f>SUM(C60:Q60)</f>
        <v>81462.463899999988</v>
      </c>
      <c r="C60" s="113">
        <v>2498.4450199999997</v>
      </c>
      <c r="D60" s="164"/>
      <c r="E60" s="113">
        <v>104.71855000000002</v>
      </c>
      <c r="F60" s="113">
        <v>114.74548</v>
      </c>
      <c r="G60" s="113">
        <v>61.90428</v>
      </c>
      <c r="H60" s="113">
        <v>3687.3948699999996</v>
      </c>
      <c r="I60" s="164"/>
      <c r="J60" s="164"/>
      <c r="K60" s="164"/>
      <c r="L60" s="164"/>
      <c r="M60" s="164"/>
      <c r="N60" s="113">
        <v>3199.4110799999999</v>
      </c>
      <c r="O60" s="113">
        <v>67345.354129999992</v>
      </c>
      <c r="P60" s="113">
        <v>127.20286999999962</v>
      </c>
      <c r="Q60" s="113">
        <v>4323.2876199999992</v>
      </c>
      <c r="S60" s="113"/>
    </row>
    <row r="61" spans="1:19" x14ac:dyDescent="0.3">
      <c r="A61" s="151">
        <v>43709</v>
      </c>
      <c r="B61" s="152">
        <f>SUM(C61:Q61)</f>
        <v>46127.483780000024</v>
      </c>
      <c r="C61" s="113">
        <v>733.86157000000094</v>
      </c>
      <c r="D61" s="164"/>
      <c r="E61" s="113">
        <v>27.868719999999996</v>
      </c>
      <c r="F61" s="113">
        <v>22.002530000000007</v>
      </c>
      <c r="G61" s="113">
        <v>16.552670000000035</v>
      </c>
      <c r="H61" s="113">
        <v>4879.4626000000017</v>
      </c>
      <c r="I61" s="164"/>
      <c r="J61" s="164"/>
      <c r="K61" s="164"/>
      <c r="L61" s="164"/>
      <c r="M61" s="164"/>
      <c r="N61" s="113">
        <v>3674.5233900000003</v>
      </c>
      <c r="O61" s="113">
        <v>32619.876210000017</v>
      </c>
      <c r="P61" s="113">
        <v>18.10215000000062</v>
      </c>
      <c r="Q61" s="113">
        <v>4135.2339400000019</v>
      </c>
      <c r="S61" s="113"/>
    </row>
    <row r="62" spans="1:19" x14ac:dyDescent="0.3">
      <c r="A62" s="153">
        <v>43800</v>
      </c>
      <c r="B62" s="154">
        <f>SUM(C62:Q62)</f>
        <v>34006.753129999983</v>
      </c>
      <c r="C62" s="117">
        <v>446.8044799999995</v>
      </c>
      <c r="D62" s="165"/>
      <c r="E62" s="117">
        <v>120.64673999999999</v>
      </c>
      <c r="F62" s="117">
        <v>24.944109999999988</v>
      </c>
      <c r="G62" s="117">
        <v>23.716019999999961</v>
      </c>
      <c r="H62" s="117">
        <v>4607.5834199999999</v>
      </c>
      <c r="I62" s="165"/>
      <c r="J62" s="165"/>
      <c r="K62" s="165"/>
      <c r="L62" s="165"/>
      <c r="M62" s="165"/>
      <c r="N62" s="117">
        <v>2479.9232299999985</v>
      </c>
      <c r="O62" s="117">
        <v>22934.511499999986</v>
      </c>
      <c r="P62" s="117">
        <v>-12.842000000000001</v>
      </c>
      <c r="Q62" s="117">
        <v>3381.4656299999988</v>
      </c>
      <c r="R62" s="122"/>
      <c r="S62" s="117">
        <f>SUM(B59:B62)</f>
        <v>209693.77252999996</v>
      </c>
    </row>
    <row r="63" spans="1:19" x14ac:dyDescent="0.3">
      <c r="A63" s="151">
        <v>43891</v>
      </c>
      <c r="B63" s="152">
        <f t="shared" ref="B63:B76" si="3">SUM(C63:Q63)</f>
        <v>46540.796510000022</v>
      </c>
      <c r="C63" s="113">
        <v>667.03003999999908</v>
      </c>
      <c r="D63" s="164"/>
      <c r="E63" s="113">
        <v>25.605100000000014</v>
      </c>
      <c r="F63" s="113">
        <v>61.181420000000017</v>
      </c>
      <c r="G63" s="113">
        <v>234.90940000000001</v>
      </c>
      <c r="H63" s="113">
        <v>3300.4111099999986</v>
      </c>
      <c r="I63" s="164"/>
      <c r="J63" s="164"/>
      <c r="K63" s="164"/>
      <c r="L63" s="164"/>
      <c r="M63" s="164"/>
      <c r="N63" s="113">
        <v>2970.0832699999974</v>
      </c>
      <c r="O63" s="113">
        <v>32681.722240000028</v>
      </c>
      <c r="P63" s="113">
        <v>3722.6763400000013</v>
      </c>
      <c r="Q63" s="113">
        <v>2877.1775899999993</v>
      </c>
      <c r="S63" s="113"/>
    </row>
    <row r="64" spans="1:19" x14ac:dyDescent="0.3">
      <c r="A64" s="151">
        <v>43983</v>
      </c>
      <c r="B64" s="152">
        <f t="shared" si="3"/>
        <v>86541.533579999843</v>
      </c>
      <c r="C64" s="113">
        <v>2612.0030000000033</v>
      </c>
      <c r="D64" s="164"/>
      <c r="E64" s="113">
        <v>47.185189999999999</v>
      </c>
      <c r="F64" s="113">
        <v>90.470670000000055</v>
      </c>
      <c r="G64" s="113">
        <v>17.511899999999997</v>
      </c>
      <c r="H64" s="113">
        <v>1380.6893099999984</v>
      </c>
      <c r="I64" s="164"/>
      <c r="J64" s="164"/>
      <c r="K64" s="164"/>
      <c r="L64" s="164"/>
      <c r="M64" s="164"/>
      <c r="N64" s="113">
        <v>2347.0420999999978</v>
      </c>
      <c r="O64" s="113">
        <v>76795.304169999843</v>
      </c>
      <c r="P64" s="113">
        <v>73.345409999999902</v>
      </c>
      <c r="Q64" s="113">
        <v>3177.9818300000024</v>
      </c>
      <c r="S64" s="113"/>
    </row>
    <row r="65" spans="1:34" x14ac:dyDescent="0.3">
      <c r="A65" s="151">
        <v>44075</v>
      </c>
      <c r="B65" s="152">
        <f t="shared" si="3"/>
        <v>53826.965229999834</v>
      </c>
      <c r="C65" s="113">
        <v>940.75157000000536</v>
      </c>
      <c r="D65" s="164"/>
      <c r="E65" s="113">
        <v>46.884110000000035</v>
      </c>
      <c r="F65" s="113">
        <v>46.863589999999931</v>
      </c>
      <c r="G65" s="113">
        <v>28.196979999999968</v>
      </c>
      <c r="H65" s="113">
        <v>3639.6079600000012</v>
      </c>
      <c r="I65" s="164"/>
      <c r="J65" s="164"/>
      <c r="K65" s="164"/>
      <c r="L65" s="164"/>
      <c r="M65" s="164"/>
      <c r="N65" s="113">
        <v>2614.61499</v>
      </c>
      <c r="O65" s="113">
        <v>40671.515239999833</v>
      </c>
      <c r="P65" s="113">
        <v>14.192869999997583</v>
      </c>
      <c r="Q65" s="113">
        <v>5824.3379199999963</v>
      </c>
      <c r="S65" s="113"/>
    </row>
    <row r="66" spans="1:34" x14ac:dyDescent="0.3">
      <c r="A66" s="153">
        <v>44166</v>
      </c>
      <c r="B66" s="154">
        <f t="shared" si="3"/>
        <v>38665.593630000149</v>
      </c>
      <c r="C66" s="117">
        <v>454.72816000000148</v>
      </c>
      <c r="D66" s="165"/>
      <c r="E66" s="117">
        <v>80.977079999999972</v>
      </c>
      <c r="F66" s="117">
        <v>39.656150000000025</v>
      </c>
      <c r="G66" s="117">
        <v>10.97338000000002</v>
      </c>
      <c r="H66" s="117">
        <v>2800.4991299999965</v>
      </c>
      <c r="I66" s="165"/>
      <c r="J66" s="165"/>
      <c r="K66" s="165"/>
      <c r="L66" s="165"/>
      <c r="M66" s="165"/>
      <c r="N66" s="117">
        <v>2098.7321499999989</v>
      </c>
      <c r="O66" s="117">
        <v>25568.026680000155</v>
      </c>
      <c r="P66" s="117">
        <v>9.2376599999997779</v>
      </c>
      <c r="Q66" s="117">
        <v>7602.7632399999966</v>
      </c>
      <c r="R66" s="122"/>
      <c r="S66" s="117">
        <f>SUM(B63:B66)</f>
        <v>225574.88894999982</v>
      </c>
      <c r="V66" s="113"/>
      <c r="W66" s="113"/>
      <c r="X66" s="113"/>
      <c r="Y66" s="113"/>
      <c r="Z66" s="113"/>
      <c r="AA66" s="113"/>
      <c r="AB66" s="113"/>
      <c r="AC66" s="113"/>
      <c r="AD66" s="113"/>
    </row>
    <row r="67" spans="1:34" x14ac:dyDescent="0.3">
      <c r="A67" s="151">
        <v>44256</v>
      </c>
      <c r="B67" s="152">
        <f t="shared" si="3"/>
        <v>48042.698379999994</v>
      </c>
      <c r="C67" s="113">
        <v>613.98769000000004</v>
      </c>
      <c r="D67" s="164"/>
      <c r="E67" s="113">
        <v>8.6907300000000003</v>
      </c>
      <c r="F67" s="113">
        <v>67.900319999999994</v>
      </c>
      <c r="G67" s="113">
        <v>154.54503</v>
      </c>
      <c r="H67" s="113">
        <v>1129.1851899999999</v>
      </c>
      <c r="I67" s="164"/>
      <c r="J67" s="164"/>
      <c r="K67" s="164"/>
      <c r="L67" s="164"/>
      <c r="M67" s="164"/>
      <c r="N67" s="113">
        <v>2661.9892300000001</v>
      </c>
      <c r="O67" s="113">
        <v>34599.471019999997</v>
      </c>
      <c r="P67" s="113">
        <v>3729.8357299999998</v>
      </c>
      <c r="Q67" s="113">
        <v>5077.0934399999996</v>
      </c>
      <c r="S67" s="113"/>
      <c r="V67" s="113"/>
      <c r="W67" s="113"/>
      <c r="X67" s="113"/>
      <c r="Y67" s="113"/>
      <c r="Z67" s="113"/>
      <c r="AA67" s="113"/>
      <c r="AB67" s="113"/>
      <c r="AC67" s="113"/>
      <c r="AD67" s="113"/>
    </row>
    <row r="68" spans="1:34" x14ac:dyDescent="0.3">
      <c r="A68" s="151">
        <v>44348</v>
      </c>
      <c r="B68" s="152">
        <f t="shared" si="3"/>
        <v>101144.48420999998</v>
      </c>
      <c r="C68" s="113">
        <v>2698.4896100000001</v>
      </c>
      <c r="D68" s="164"/>
      <c r="E68" s="113">
        <v>36.540019999999998</v>
      </c>
      <c r="F68" s="113">
        <v>103.16601</v>
      </c>
      <c r="G68" s="113">
        <v>54.657209999999992</v>
      </c>
      <c r="H68" s="113">
        <v>1232.15707</v>
      </c>
      <c r="I68" s="164"/>
      <c r="J68" s="164"/>
      <c r="K68" s="164"/>
      <c r="L68" s="164"/>
      <c r="M68" s="164"/>
      <c r="N68" s="113">
        <v>2603.6807200000003</v>
      </c>
      <c r="O68" s="113">
        <v>85711.177329999991</v>
      </c>
      <c r="P68" s="113">
        <v>33.89957000000004</v>
      </c>
      <c r="Q68" s="113">
        <v>8670.716669999998</v>
      </c>
      <c r="S68" s="113"/>
      <c r="V68" s="113"/>
      <c r="W68" s="147"/>
      <c r="X68" s="147"/>
      <c r="Y68" s="113"/>
      <c r="Z68" s="113"/>
      <c r="AA68" s="113"/>
      <c r="AB68" s="113"/>
      <c r="AC68" s="113"/>
      <c r="AD68" s="113"/>
    </row>
    <row r="69" spans="1:34" x14ac:dyDescent="0.3">
      <c r="A69" s="151">
        <v>44440</v>
      </c>
      <c r="B69" s="152">
        <f t="shared" si="3"/>
        <v>54876.895059999551</v>
      </c>
      <c r="C69" s="113">
        <v>1009.9010899999919</v>
      </c>
      <c r="D69" s="164"/>
      <c r="E69" s="113">
        <v>14.351439999999974</v>
      </c>
      <c r="F69" s="113">
        <v>52.69583999999994</v>
      </c>
      <c r="G69" s="113">
        <v>36.092650000000084</v>
      </c>
      <c r="H69" s="113">
        <v>3851.316859999984</v>
      </c>
      <c r="I69" s="164"/>
      <c r="J69" s="164"/>
      <c r="K69" s="164"/>
      <c r="L69" s="164"/>
      <c r="M69" s="164"/>
      <c r="N69" s="113">
        <v>2320.0269599999924</v>
      </c>
      <c r="O69" s="113">
        <v>41734.301789999576</v>
      </c>
      <c r="P69" s="113">
        <v>61.91058999999985</v>
      </c>
      <c r="Q69" s="113">
        <v>5796.2978400000038</v>
      </c>
      <c r="S69" s="113"/>
      <c r="V69" s="113"/>
      <c r="W69" s="147"/>
      <c r="X69" s="147"/>
      <c r="Y69" s="113"/>
      <c r="Z69" s="113"/>
      <c r="AA69" s="113"/>
      <c r="AB69" s="113"/>
      <c r="AC69" s="113"/>
      <c r="AD69" s="113"/>
    </row>
    <row r="70" spans="1:34" x14ac:dyDescent="0.3">
      <c r="A70" s="153">
        <v>44531</v>
      </c>
      <c r="B70" s="154">
        <f t="shared" si="3"/>
        <v>41442.841960000005</v>
      </c>
      <c r="C70" s="117">
        <v>501.22428000000036</v>
      </c>
      <c r="D70" s="165"/>
      <c r="E70" s="117">
        <v>116.38489000000001</v>
      </c>
      <c r="F70" s="117">
        <v>42.972110000000015</v>
      </c>
      <c r="G70" s="117">
        <v>30.450569999999971</v>
      </c>
      <c r="H70" s="117">
        <v>3721.8699799999995</v>
      </c>
      <c r="I70" s="165"/>
      <c r="J70" s="165"/>
      <c r="K70" s="165"/>
      <c r="L70" s="165"/>
      <c r="M70" s="165"/>
      <c r="N70" s="117">
        <v>2242.6474800000005</v>
      </c>
      <c r="O70" s="117">
        <v>25526.814840000006</v>
      </c>
      <c r="P70" s="117">
        <v>22.672940000000381</v>
      </c>
      <c r="Q70" s="117">
        <v>9237.8048699999999</v>
      </c>
      <c r="R70" s="122"/>
      <c r="S70" s="117">
        <f>SUM(B67:B70)</f>
        <v>245506.91960999952</v>
      </c>
      <c r="V70" s="113"/>
      <c r="W70" s="147"/>
      <c r="X70" s="147"/>
      <c r="Y70" s="113"/>
      <c r="Z70" s="113"/>
      <c r="AA70" s="113"/>
      <c r="AB70" s="113"/>
      <c r="AC70" s="113"/>
      <c r="AD70" s="113"/>
    </row>
    <row r="71" spans="1:34" x14ac:dyDescent="0.3">
      <c r="A71" s="151">
        <v>44621</v>
      </c>
      <c r="B71" s="152">
        <f t="shared" si="3"/>
        <v>58514.124389999997</v>
      </c>
      <c r="C71" s="113">
        <v>840.14308000000005</v>
      </c>
      <c r="D71" s="164"/>
      <c r="E71" s="113">
        <v>21.099789999999999</v>
      </c>
      <c r="F71" s="113">
        <v>77.527259999999998</v>
      </c>
      <c r="G71" s="113">
        <v>184.09114</v>
      </c>
      <c r="H71" s="113">
        <v>2157.1574000000001</v>
      </c>
      <c r="I71" s="164"/>
      <c r="J71" s="164"/>
      <c r="K71" s="164"/>
      <c r="L71" s="164"/>
      <c r="M71" s="164"/>
      <c r="N71" s="113">
        <v>3002.20343</v>
      </c>
      <c r="O71" s="113">
        <v>41831.663059999999</v>
      </c>
      <c r="P71" s="113">
        <v>3639.855</v>
      </c>
      <c r="Q71" s="113">
        <v>6760.3842299999997</v>
      </c>
      <c r="S71" s="113"/>
      <c r="V71" s="113"/>
      <c r="W71" s="147"/>
      <c r="X71" s="147"/>
      <c r="Y71" s="113"/>
      <c r="Z71" s="113"/>
      <c r="AA71" s="113"/>
      <c r="AB71" s="113"/>
      <c r="AC71" s="113"/>
      <c r="AD71" s="113"/>
    </row>
    <row r="72" spans="1:34" x14ac:dyDescent="0.3">
      <c r="A72" s="151">
        <v>44713</v>
      </c>
      <c r="B72" s="152">
        <f t="shared" si="3"/>
        <v>101218.84041999999</v>
      </c>
      <c r="C72" s="113">
        <v>2727.5134399999997</v>
      </c>
      <c r="D72" s="164"/>
      <c r="E72" s="113">
        <v>60.202420000000004</v>
      </c>
      <c r="F72" s="113">
        <v>115.20141</v>
      </c>
      <c r="G72" s="113">
        <v>46.452150000000017</v>
      </c>
      <c r="H72" s="113">
        <v>3151.1233700000003</v>
      </c>
      <c r="I72" s="164"/>
      <c r="J72" s="164"/>
      <c r="K72" s="164"/>
      <c r="L72" s="164"/>
      <c r="M72" s="164"/>
      <c r="N72" s="113">
        <v>2926.6391699999999</v>
      </c>
      <c r="O72" s="113">
        <v>85704.509649999993</v>
      </c>
      <c r="P72" s="113">
        <v>183.96027999999978</v>
      </c>
      <c r="Q72" s="113">
        <v>6303.2385300000005</v>
      </c>
      <c r="S72" s="113"/>
      <c r="V72" s="113"/>
      <c r="W72" s="147"/>
      <c r="X72" s="147"/>
      <c r="Y72" s="113"/>
      <c r="Z72" s="113"/>
      <c r="AA72" s="113"/>
      <c r="AB72" s="113"/>
      <c r="AC72" s="113"/>
      <c r="AD72" s="113"/>
    </row>
    <row r="73" spans="1:34" x14ac:dyDescent="0.3">
      <c r="A73" s="151">
        <v>44805</v>
      </c>
      <c r="B73" s="152">
        <f>SUM(C73:Q73)</f>
        <v>57157.795610000008</v>
      </c>
      <c r="C73" s="113">
        <v>806.88426000000072</v>
      </c>
      <c r="D73" s="164"/>
      <c r="E73" s="113">
        <v>21.808260000000004</v>
      </c>
      <c r="F73" s="113">
        <v>36.313360000000003</v>
      </c>
      <c r="G73" s="113">
        <v>37.86976999999996</v>
      </c>
      <c r="H73" s="113">
        <v>4968.5886899999996</v>
      </c>
      <c r="I73" s="164"/>
      <c r="J73" s="164"/>
      <c r="K73" s="164"/>
      <c r="L73" s="164"/>
      <c r="M73" s="164"/>
      <c r="N73" s="113">
        <v>3387.7258500000012</v>
      </c>
      <c r="O73" s="113">
        <v>38151.757710000005</v>
      </c>
      <c r="P73" s="113">
        <v>22.951530000000275</v>
      </c>
      <c r="Q73" s="113">
        <v>9723.8961800000016</v>
      </c>
      <c r="S73" s="113"/>
      <c r="V73" s="113"/>
      <c r="W73" s="147"/>
      <c r="X73" s="147"/>
      <c r="Y73" s="113"/>
      <c r="Z73" s="113"/>
      <c r="AA73" s="113"/>
      <c r="AB73" s="113"/>
      <c r="AC73" s="113"/>
      <c r="AD73" s="113"/>
    </row>
    <row r="74" spans="1:34" x14ac:dyDescent="0.3">
      <c r="A74" s="153">
        <v>44896</v>
      </c>
      <c r="B74" s="154">
        <f t="shared" si="3"/>
        <v>41219.287130000012</v>
      </c>
      <c r="C74" s="117">
        <v>412.18271000000004</v>
      </c>
      <c r="D74" s="165"/>
      <c r="E74" s="117">
        <v>65.684889999999967</v>
      </c>
      <c r="F74" s="117">
        <v>20.93792000000002</v>
      </c>
      <c r="G74" s="117">
        <v>45.20473000000004</v>
      </c>
      <c r="H74" s="117">
        <v>4644.8416799999986</v>
      </c>
      <c r="I74" s="165"/>
      <c r="J74" s="165"/>
      <c r="K74" s="165"/>
      <c r="L74" s="165"/>
      <c r="M74" s="165"/>
      <c r="N74" s="117">
        <v>2723.7186099999994</v>
      </c>
      <c r="O74" s="117">
        <v>25246.22643000001</v>
      </c>
      <c r="P74" s="117">
        <v>-11.153130000000147</v>
      </c>
      <c r="Q74" s="117">
        <v>8071.6432900000018</v>
      </c>
      <c r="R74" s="122"/>
      <c r="S74" s="117">
        <f>SUM(B71:B74)</f>
        <v>258110.04754999999</v>
      </c>
      <c r="V74" s="113"/>
      <c r="W74" s="147"/>
      <c r="X74" s="147"/>
      <c r="Y74" s="113"/>
      <c r="Z74" s="113"/>
      <c r="AA74" s="113"/>
      <c r="AB74" s="113"/>
      <c r="AC74" s="113"/>
      <c r="AD74" s="113"/>
    </row>
    <row r="75" spans="1:34" x14ac:dyDescent="0.3">
      <c r="A75" s="151">
        <v>44986</v>
      </c>
      <c r="B75" s="152">
        <f t="shared" si="3"/>
        <v>60749.891190000002</v>
      </c>
      <c r="C75" s="113">
        <v>878.63624000000004</v>
      </c>
      <c r="D75" s="164"/>
      <c r="E75" s="113">
        <v>34.420990000000003</v>
      </c>
      <c r="F75" s="113">
        <v>73.91771</v>
      </c>
      <c r="G75" s="113">
        <v>264.76643000000001</v>
      </c>
      <c r="H75" s="113">
        <v>3832.6522300000001</v>
      </c>
      <c r="I75" s="164"/>
      <c r="J75" s="164"/>
      <c r="K75" s="164"/>
      <c r="L75" s="164"/>
      <c r="M75" s="164"/>
      <c r="N75" s="113">
        <v>3461.9750399999998</v>
      </c>
      <c r="O75" s="113">
        <v>40581.998500000002</v>
      </c>
      <c r="P75" s="113">
        <v>3779.2682599999998</v>
      </c>
      <c r="Q75" s="113">
        <v>7842.2557900000002</v>
      </c>
      <c r="S75" s="113"/>
      <c r="V75" s="113"/>
      <c r="W75" s="147"/>
      <c r="X75" s="147"/>
      <c r="Y75" s="113"/>
      <c r="Z75" s="113"/>
      <c r="AA75" s="113"/>
      <c r="AB75" s="113"/>
      <c r="AC75" s="113"/>
      <c r="AD75" s="113"/>
      <c r="AE75" s="147"/>
      <c r="AF75" s="147"/>
      <c r="AG75" s="147"/>
      <c r="AH75" s="147"/>
    </row>
    <row r="76" spans="1:34" x14ac:dyDescent="0.3">
      <c r="A76" s="151">
        <v>45078</v>
      </c>
      <c r="B76" s="152">
        <f t="shared" si="3"/>
        <v>122529.70342999998</v>
      </c>
      <c r="C76" s="113">
        <v>2752.28449</v>
      </c>
      <c r="D76" s="164"/>
      <c r="E76" s="113">
        <v>66.25985</v>
      </c>
      <c r="F76" s="113">
        <v>109.96627000000001</v>
      </c>
      <c r="G76" s="113">
        <v>51.994699999999966</v>
      </c>
      <c r="H76" s="113">
        <v>3878.1270799999998</v>
      </c>
      <c r="I76" s="164"/>
      <c r="J76" s="164"/>
      <c r="K76" s="164"/>
      <c r="L76" s="164"/>
      <c r="M76" s="164"/>
      <c r="N76" s="113">
        <v>3096.1925300000007</v>
      </c>
      <c r="O76" s="113">
        <v>107627.86490999999</v>
      </c>
      <c r="P76" s="113">
        <v>45.08716000000004</v>
      </c>
      <c r="Q76" s="113">
        <v>4901.9264400000002</v>
      </c>
      <c r="S76" s="113"/>
      <c r="V76" s="113"/>
      <c r="W76" s="113"/>
      <c r="X76" s="113"/>
      <c r="Y76" s="113"/>
      <c r="Z76" s="113"/>
      <c r="AA76" s="113"/>
      <c r="AB76" s="113"/>
      <c r="AC76" s="113"/>
      <c r="AD76" s="113"/>
    </row>
    <row r="77" spans="1:34" x14ac:dyDescent="0.3">
      <c r="A77" s="151">
        <v>45170</v>
      </c>
      <c r="B77" s="152">
        <f>SUM(C77:Q77)</f>
        <v>62769.530580000035</v>
      </c>
      <c r="C77" s="113">
        <v>868.00337000000036</v>
      </c>
      <c r="D77" s="164"/>
      <c r="E77" s="113">
        <v>26.189359999999994</v>
      </c>
      <c r="F77" s="113">
        <v>32.90555999999998</v>
      </c>
      <c r="G77" s="113">
        <v>42.488660000000039</v>
      </c>
      <c r="H77" s="113">
        <v>7175.4840700000004</v>
      </c>
      <c r="I77" s="164"/>
      <c r="J77" s="164"/>
      <c r="K77" s="164"/>
      <c r="L77" s="164"/>
      <c r="M77" s="164"/>
      <c r="N77" s="113">
        <v>3631.9785299999999</v>
      </c>
      <c r="O77" s="113">
        <v>44660.208440000031</v>
      </c>
      <c r="P77" s="113">
        <v>21.83656000000019</v>
      </c>
      <c r="Q77" s="113">
        <v>6310.4360299999998</v>
      </c>
      <c r="S77" s="113"/>
      <c r="V77" s="113"/>
      <c r="W77" s="113"/>
      <c r="X77" s="113"/>
      <c r="Y77" s="113"/>
      <c r="Z77" s="113"/>
      <c r="AA77" s="113"/>
      <c r="AB77" s="113"/>
      <c r="AC77" s="113"/>
      <c r="AD77" s="113"/>
      <c r="AE77" s="113"/>
      <c r="AF77" s="113"/>
      <c r="AG77" s="113"/>
      <c r="AH77" s="113"/>
    </row>
    <row r="78" spans="1:34" x14ac:dyDescent="0.3">
      <c r="A78" s="153">
        <v>45261</v>
      </c>
      <c r="B78" s="154">
        <f>SUM(C78:Q78)</f>
        <v>48537.683139999979</v>
      </c>
      <c r="C78" s="117">
        <v>523.66740000000027</v>
      </c>
      <c r="D78" s="165"/>
      <c r="E78" s="117">
        <v>103.19454000000002</v>
      </c>
      <c r="F78" s="117">
        <v>56.843860000000006</v>
      </c>
      <c r="G78" s="117">
        <v>40.123189999999965</v>
      </c>
      <c r="H78" s="117">
        <v>6358.0169400000013</v>
      </c>
      <c r="I78" s="165"/>
      <c r="J78" s="165"/>
      <c r="K78" s="165"/>
      <c r="L78" s="165"/>
      <c r="M78" s="165"/>
      <c r="N78" s="117">
        <v>2858.3263800000009</v>
      </c>
      <c r="O78" s="117">
        <v>31232.389229999972</v>
      </c>
      <c r="P78" s="117">
        <v>10.219009999999798</v>
      </c>
      <c r="Q78" s="117">
        <v>7354.9025900000024</v>
      </c>
      <c r="R78" s="122"/>
      <c r="S78" s="117">
        <f>SUM(B75:B78)</f>
        <v>294586.80833999999</v>
      </c>
      <c r="V78" s="113"/>
      <c r="W78" s="113"/>
      <c r="X78" s="113"/>
      <c r="Y78" s="113"/>
      <c r="Z78" s="113"/>
      <c r="AA78" s="113"/>
      <c r="AB78" s="113"/>
      <c r="AC78" s="113"/>
      <c r="AD78" s="113"/>
    </row>
    <row r="79" spans="1:34" x14ac:dyDescent="0.3">
      <c r="A79" s="151">
        <v>45352</v>
      </c>
      <c r="B79" s="152">
        <f t="shared" ref="B79:B86" si="4">SUM(C79:Q79)</f>
        <v>84303.733149999985</v>
      </c>
      <c r="C79" s="113">
        <v>703.51427999999999</v>
      </c>
      <c r="D79" s="164"/>
      <c r="E79" s="113">
        <v>21.1127</v>
      </c>
      <c r="F79" s="113">
        <v>73.781499999999994</v>
      </c>
      <c r="G79" s="113">
        <v>279.59953999999999</v>
      </c>
      <c r="H79" s="113">
        <v>5374.80573</v>
      </c>
      <c r="I79" s="164"/>
      <c r="J79" s="164"/>
      <c r="K79" s="164"/>
      <c r="L79" s="164"/>
      <c r="M79" s="164"/>
      <c r="N79" s="113">
        <v>3844.5753599999998</v>
      </c>
      <c r="O79" s="113">
        <v>57760.21761</v>
      </c>
      <c r="P79" s="113">
        <v>3657.2651599999999</v>
      </c>
      <c r="Q79" s="113">
        <v>12588.861269999999</v>
      </c>
      <c r="S79" s="113"/>
      <c r="V79" s="166"/>
      <c r="W79" s="113"/>
      <c r="X79" s="113"/>
      <c r="Y79" s="113"/>
      <c r="Z79" s="113"/>
      <c r="AA79" s="113"/>
      <c r="AB79" s="113"/>
      <c r="AC79" s="113"/>
      <c r="AD79" s="113"/>
      <c r="AE79" s="113"/>
    </row>
    <row r="80" spans="1:34" x14ac:dyDescent="0.3">
      <c r="A80" s="151">
        <v>45444</v>
      </c>
      <c r="B80" s="152">
        <f t="shared" si="4"/>
        <v>136992.70545000018</v>
      </c>
      <c r="C80" s="113">
        <v>3214.3589800000091</v>
      </c>
      <c r="D80" s="164"/>
      <c r="E80" s="113">
        <v>80.942480000000003</v>
      </c>
      <c r="F80" s="113">
        <v>124.18008</v>
      </c>
      <c r="G80" s="113">
        <v>61.015810000000045</v>
      </c>
      <c r="H80" s="113">
        <v>5907.2823199999948</v>
      </c>
      <c r="I80" s="164"/>
      <c r="J80" s="164"/>
      <c r="K80" s="164"/>
      <c r="L80" s="164"/>
      <c r="M80" s="164"/>
      <c r="N80" s="113">
        <v>4138.0201999999981</v>
      </c>
      <c r="O80" s="113">
        <v>116518.72782000017</v>
      </c>
      <c r="P80" s="113">
        <v>145.95877000000246</v>
      </c>
      <c r="Q80" s="113">
        <v>6802.2189899999958</v>
      </c>
      <c r="S80" s="113"/>
      <c r="V80" s="113"/>
      <c r="W80" s="113"/>
      <c r="X80" s="113"/>
      <c r="Y80" s="113"/>
      <c r="Z80" s="113"/>
      <c r="AA80" s="113"/>
      <c r="AB80" s="113"/>
      <c r="AC80" s="113"/>
      <c r="AD80" s="113"/>
    </row>
    <row r="81" spans="1:30" x14ac:dyDescent="0.3">
      <c r="A81" s="151">
        <v>45536</v>
      </c>
      <c r="B81" s="152">
        <f t="shared" si="4"/>
        <v>75948.139879999828</v>
      </c>
      <c r="C81" s="113">
        <v>973.10077999999066</v>
      </c>
      <c r="D81" s="164"/>
      <c r="E81" s="113">
        <v>16.544029999999992</v>
      </c>
      <c r="F81" s="113">
        <v>56.998650000000026</v>
      </c>
      <c r="G81" s="113">
        <v>44.855639999999937</v>
      </c>
      <c r="H81" s="113">
        <v>8322.4952300000077</v>
      </c>
      <c r="I81" s="164"/>
      <c r="J81" s="164"/>
      <c r="K81" s="164"/>
      <c r="L81" s="164"/>
      <c r="M81" s="164"/>
      <c r="N81" s="113">
        <v>4408.3784900000037</v>
      </c>
      <c r="O81" s="113">
        <v>51887.356419999822</v>
      </c>
      <c r="P81" s="113">
        <v>61.087279999997463</v>
      </c>
      <c r="Q81" s="113">
        <v>10177.323360000008</v>
      </c>
      <c r="S81" s="113"/>
      <c r="V81" s="113"/>
      <c r="W81" s="113"/>
      <c r="X81" s="113"/>
      <c r="Y81" s="113"/>
      <c r="Z81" s="167"/>
      <c r="AA81" s="167"/>
      <c r="AB81" s="113"/>
      <c r="AC81" s="113"/>
      <c r="AD81" s="113"/>
    </row>
    <row r="82" spans="1:30" x14ac:dyDescent="0.3">
      <c r="A82" s="153">
        <v>45627</v>
      </c>
      <c r="B82" s="154">
        <f t="shared" si="4"/>
        <v>57499.472679999992</v>
      </c>
      <c r="C82" s="117">
        <v>557.80313999999998</v>
      </c>
      <c r="D82" s="165"/>
      <c r="E82" s="117">
        <v>102.21431</v>
      </c>
      <c r="F82" s="117">
        <v>69.258189999999956</v>
      </c>
      <c r="G82" s="117">
        <v>44.135320000000036</v>
      </c>
      <c r="H82" s="117">
        <v>7929.9882099999959</v>
      </c>
      <c r="I82" s="165"/>
      <c r="J82" s="165"/>
      <c r="K82" s="165"/>
      <c r="L82" s="165"/>
      <c r="M82" s="165"/>
      <c r="N82" s="117">
        <v>2770.0276299999969</v>
      </c>
      <c r="O82" s="117">
        <v>36604.041020000004</v>
      </c>
      <c r="P82" s="117">
        <v>-16.881449999999859</v>
      </c>
      <c r="Q82" s="117">
        <v>9438.8863099999962</v>
      </c>
      <c r="R82" s="122"/>
      <c r="S82" s="117">
        <f>SUM(B79:B82)</f>
        <v>354744.05116000003</v>
      </c>
      <c r="V82" s="113"/>
      <c r="W82" s="113"/>
      <c r="X82" s="113"/>
      <c r="Y82" s="113"/>
      <c r="Z82" s="113"/>
      <c r="AA82" s="113"/>
      <c r="AB82" s="113"/>
      <c r="AC82" s="113"/>
      <c r="AD82" s="113"/>
    </row>
    <row r="83" spans="1:30" x14ac:dyDescent="0.3">
      <c r="A83" s="151">
        <v>45717</v>
      </c>
      <c r="B83" s="152">
        <f t="shared" si="4"/>
        <v>93840.296470000001</v>
      </c>
      <c r="C83" s="113">
        <v>889.35974999999996</v>
      </c>
      <c r="D83" s="164"/>
      <c r="E83" s="113">
        <v>24.757189999999998</v>
      </c>
      <c r="F83" s="113">
        <v>106.95502</v>
      </c>
      <c r="G83" s="113">
        <v>39.236760000000004</v>
      </c>
      <c r="H83" s="113">
        <v>6640.5120299999999</v>
      </c>
      <c r="I83" s="164"/>
      <c r="J83" s="164"/>
      <c r="K83" s="164"/>
      <c r="L83" s="164"/>
      <c r="M83" s="164"/>
      <c r="N83" s="113">
        <v>4159.9163600000002</v>
      </c>
      <c r="O83" s="113">
        <v>71506.145839999997</v>
      </c>
      <c r="P83" s="113">
        <v>3664.4635400000002</v>
      </c>
      <c r="Q83" s="113">
        <v>6808.9499800000003</v>
      </c>
      <c r="S83" s="113"/>
      <c r="V83" s="166"/>
      <c r="W83" s="113"/>
      <c r="X83" s="113"/>
      <c r="Y83" s="113"/>
      <c r="Z83" s="113"/>
      <c r="AA83" s="113"/>
      <c r="AB83" s="113"/>
      <c r="AC83" s="113"/>
      <c r="AD83" s="113"/>
    </row>
    <row r="84" spans="1:30" x14ac:dyDescent="0.3">
      <c r="A84" s="151">
        <v>45809</v>
      </c>
      <c r="B84" s="152">
        <f t="shared" si="4"/>
        <v>139674.09060000003</v>
      </c>
      <c r="C84" s="113">
        <v>3199.2920599999998</v>
      </c>
      <c r="D84" s="164"/>
      <c r="E84" s="113">
        <v>98.374250000000004</v>
      </c>
      <c r="F84" s="113">
        <v>144.83233999999999</v>
      </c>
      <c r="G84" s="113">
        <v>310.15757000000002</v>
      </c>
      <c r="H84" s="113">
        <v>6493.4974899999997</v>
      </c>
      <c r="I84" s="164"/>
      <c r="J84" s="164"/>
      <c r="K84" s="164"/>
      <c r="L84" s="164"/>
      <c r="M84" s="164"/>
      <c r="N84" s="113">
        <v>3718.7621399999998</v>
      </c>
      <c r="O84" s="113">
        <v>120284.30636</v>
      </c>
      <c r="P84" s="113">
        <v>84.697209999999814</v>
      </c>
      <c r="Q84" s="113">
        <v>5340.1711800000003</v>
      </c>
      <c r="S84" s="113"/>
      <c r="V84" s="121"/>
    </row>
    <row r="85" spans="1:30" x14ac:dyDescent="0.3">
      <c r="A85" s="151">
        <v>45901</v>
      </c>
      <c r="B85" s="152">
        <f>SUM(C85:Q85)</f>
        <v>82522.313989999995</v>
      </c>
      <c r="C85" s="113">
        <v>867.76614000000018</v>
      </c>
      <c r="D85" s="164"/>
      <c r="E85" s="113">
        <v>27.448820000000012</v>
      </c>
      <c r="F85" s="113">
        <v>40.146190000000047</v>
      </c>
      <c r="G85" s="113">
        <v>50.567809999999952</v>
      </c>
      <c r="H85" s="113">
        <v>9388.2816100000018</v>
      </c>
      <c r="I85" s="164"/>
      <c r="J85" s="164"/>
      <c r="K85" s="164"/>
      <c r="L85" s="164"/>
      <c r="M85" s="164"/>
      <c r="N85" s="113">
        <v>4453.1677799999998</v>
      </c>
      <c r="O85" s="113">
        <v>57652.923330000005</v>
      </c>
      <c r="P85" s="113">
        <v>83.146999999999935</v>
      </c>
      <c r="Q85" s="113">
        <v>9958.8653099999974</v>
      </c>
      <c r="S85" s="113"/>
    </row>
    <row r="86" spans="1:30" x14ac:dyDescent="0.3">
      <c r="A86" s="153">
        <v>45992</v>
      </c>
      <c r="B86" s="154">
        <f t="shared" si="4"/>
        <v>0</v>
      </c>
      <c r="C86" s="117"/>
      <c r="D86" s="165"/>
      <c r="E86" s="117"/>
      <c r="F86" s="117"/>
      <c r="G86" s="117"/>
      <c r="H86" s="117"/>
      <c r="I86" s="165"/>
      <c r="J86" s="165"/>
      <c r="K86" s="165"/>
      <c r="L86" s="165"/>
      <c r="M86" s="165"/>
      <c r="N86" s="117"/>
      <c r="O86" s="117"/>
      <c r="P86" s="117"/>
      <c r="Q86" s="117"/>
      <c r="R86" s="122"/>
      <c r="S86" s="117">
        <f>SUM(B83:B86)</f>
        <v>316036.70105999999</v>
      </c>
    </row>
    <row r="87" spans="1:30" x14ac:dyDescent="0.3">
      <c r="A87" s="151"/>
      <c r="B87" s="152"/>
      <c r="C87" s="113"/>
      <c r="D87" s="113"/>
      <c r="E87" s="113"/>
      <c r="F87" s="113"/>
      <c r="G87" s="113"/>
      <c r="H87" s="113"/>
      <c r="I87" s="113"/>
      <c r="J87" s="113"/>
      <c r="K87" s="113"/>
      <c r="L87" s="113"/>
      <c r="M87" s="113"/>
      <c r="N87" s="113"/>
      <c r="O87" s="113"/>
      <c r="P87" s="113"/>
      <c r="Q87" s="113"/>
      <c r="S87" s="113"/>
    </row>
    <row r="88" spans="1:30" x14ac:dyDescent="0.3">
      <c r="A88" s="155" t="s">
        <v>457</v>
      </c>
    </row>
    <row r="89" spans="1:30" ht="24" customHeight="1" x14ac:dyDescent="0.3">
      <c r="A89" s="156" t="s">
        <v>18</v>
      </c>
      <c r="B89" s="156"/>
      <c r="C89" s="156"/>
      <c r="D89" s="156"/>
      <c r="E89" s="156"/>
      <c r="F89" s="156"/>
      <c r="G89" s="156"/>
      <c r="H89" s="156"/>
      <c r="I89" s="121"/>
      <c r="J89" s="121"/>
      <c r="K89" s="121"/>
      <c r="L89" s="121"/>
      <c r="M89" s="121"/>
      <c r="N89" s="121"/>
      <c r="O89" s="121"/>
      <c r="P89" s="121"/>
      <c r="Q89" s="121"/>
    </row>
    <row r="90" spans="1:30" ht="30.75" customHeight="1" x14ac:dyDescent="0.3">
      <c r="A90" s="156"/>
      <c r="B90" s="156"/>
      <c r="C90" s="156"/>
      <c r="D90" s="156"/>
      <c r="E90" s="156"/>
      <c r="F90" s="156"/>
      <c r="G90" s="156"/>
      <c r="H90" s="156"/>
    </row>
    <row r="91" spans="1:30" x14ac:dyDescent="0.3">
      <c r="O91" s="113"/>
      <c r="P91" s="113"/>
      <c r="Q91" s="113"/>
      <c r="R91" s="113"/>
      <c r="S91" s="113"/>
      <c r="T91" s="113"/>
    </row>
    <row r="94" spans="1:30" x14ac:dyDescent="0.3">
      <c r="B94" s="121"/>
    </row>
    <row r="95" spans="1:30" x14ac:dyDescent="0.3">
      <c r="B95" s="121"/>
    </row>
    <row r="96" spans="1:30" x14ac:dyDescent="0.3">
      <c r="B96" s="121"/>
    </row>
    <row r="97" spans="2:2" x14ac:dyDescent="0.3">
      <c r="B97" s="121"/>
    </row>
    <row r="98" spans="2:2" x14ac:dyDescent="0.3">
      <c r="B98" s="121"/>
    </row>
  </sheetData>
  <mergeCells count="1">
    <mergeCell ref="A89:H90"/>
  </mergeCells>
  <pageMargins left="0.7" right="0.7" top="0.75" bottom="0.75" header="0.3" footer="0.3"/>
  <headerFooter>
    <oddFooter>&amp;L_x000D_&amp;1#&amp;"Calibri"&amp;10&amp;K000000 Interné</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9A7D-0743-4A7F-977D-6F4854884AA7}">
  <sheetPr codeName="Hárok4"/>
  <dimension ref="A1:R382"/>
  <sheetViews>
    <sheetView showGridLines="0" workbookViewId="0">
      <pane xSplit="1" ySplit="2" topLeftCell="B353"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8" style="2" bestFit="1" customWidth="1"/>
    <col min="2" max="2" width="19.296875" style="2" customWidth="1"/>
    <col min="3" max="4" width="17.296875" style="2" customWidth="1"/>
    <col min="5" max="5" width="17.19921875" style="2" customWidth="1"/>
    <col min="6" max="8" width="17.296875" style="2" customWidth="1"/>
    <col min="9" max="9" width="13" style="2" customWidth="1"/>
    <col min="10" max="10" width="13.69921875" style="2" customWidth="1"/>
    <col min="11" max="12" width="14.296875" style="2" customWidth="1"/>
    <col min="13" max="13" width="13.69921875" style="2" customWidth="1"/>
    <col min="14" max="14" width="15.796875" style="2" customWidth="1"/>
    <col min="15" max="15" width="16.296875" style="2" customWidth="1"/>
    <col min="16" max="16" width="15.19921875" style="2" customWidth="1"/>
    <col min="17" max="17" width="15.296875" style="2" customWidth="1"/>
    <col min="18" max="16384" width="11.19921875" style="2"/>
  </cols>
  <sheetData>
    <row r="1" spans="1:17" ht="15.75" customHeight="1" x14ac:dyDescent="0.35">
      <c r="A1" s="1" t="s">
        <v>418</v>
      </c>
      <c r="B1" s="1"/>
      <c r="C1" s="1"/>
      <c r="D1" s="1"/>
      <c r="E1" s="1"/>
      <c r="F1" s="1"/>
      <c r="G1" s="1"/>
      <c r="H1" s="1"/>
      <c r="I1" s="22"/>
      <c r="J1" s="22"/>
      <c r="K1" s="22"/>
      <c r="L1" s="23"/>
      <c r="M1" s="23"/>
      <c r="N1" s="23"/>
      <c r="O1" s="23"/>
      <c r="P1" s="23"/>
      <c r="Q1" s="23"/>
    </row>
    <row r="2" spans="1:17" ht="40.5" customHeight="1" x14ac:dyDescent="0.3">
      <c r="A2" s="24"/>
      <c r="B2" s="25" t="s">
        <v>419</v>
      </c>
      <c r="C2" s="25" t="s">
        <v>420</v>
      </c>
      <c r="D2" s="25" t="s">
        <v>421</v>
      </c>
      <c r="E2" s="25" t="s">
        <v>422</v>
      </c>
      <c r="F2" s="6" t="s">
        <v>40</v>
      </c>
      <c r="G2" s="25" t="s">
        <v>41</v>
      </c>
      <c r="H2" s="6" t="s">
        <v>42</v>
      </c>
      <c r="I2" s="6" t="s">
        <v>43</v>
      </c>
      <c r="J2" s="6" t="s">
        <v>44</v>
      </c>
      <c r="K2" s="6" t="s">
        <v>45</v>
      </c>
      <c r="L2" s="4"/>
      <c r="M2" s="6" t="s">
        <v>0</v>
      </c>
      <c r="N2" s="6" t="s">
        <v>1</v>
      </c>
      <c r="O2" s="6" t="s">
        <v>2</v>
      </c>
      <c r="P2" s="6" t="s">
        <v>3</v>
      </c>
      <c r="Q2" s="6" t="s">
        <v>4</v>
      </c>
    </row>
    <row r="3" spans="1:17" ht="13.4" customHeight="1" x14ac:dyDescent="0.3">
      <c r="A3" s="7" t="s">
        <v>46</v>
      </c>
      <c r="B3" s="12">
        <v>1526.9202682068646</v>
      </c>
      <c r="C3" s="12">
        <v>1892.0533758215495</v>
      </c>
      <c r="D3" s="12">
        <v>73.367855008962266</v>
      </c>
      <c r="E3" s="12">
        <v>331.93918874062274</v>
      </c>
      <c r="F3" s="12"/>
      <c r="G3" s="8">
        <f t="shared" ref="G3:G66" si="0">B3+D3+C15</f>
        <v>3757.8928500298748</v>
      </c>
    </row>
    <row r="4" spans="1:17" ht="13.4" customHeight="1" x14ac:dyDescent="0.3">
      <c r="A4" s="7" t="s">
        <v>47</v>
      </c>
      <c r="B4" s="26">
        <v>896.23580959968126</v>
      </c>
      <c r="C4" s="26">
        <v>929.42972847374358</v>
      </c>
      <c r="D4" s="26">
        <v>72.040961295890483</v>
      </c>
      <c r="E4" s="26">
        <v>-199.16351324437363</v>
      </c>
      <c r="F4" s="26"/>
      <c r="G4" s="8">
        <f t="shared" si="0"/>
        <v>3325.0450109539929</v>
      </c>
    </row>
    <row r="5" spans="1:17" ht="13.4" customHeight="1" x14ac:dyDescent="0.3">
      <c r="A5" s="7" t="s">
        <v>48</v>
      </c>
      <c r="B5" s="26">
        <v>8331.6736373896292</v>
      </c>
      <c r="C5" s="26">
        <v>31932.549956847903</v>
      </c>
      <c r="D5" s="26">
        <v>614.31291907322645</v>
      </c>
      <c r="E5" s="26">
        <v>0</v>
      </c>
      <c r="F5" s="26"/>
      <c r="G5" s="8">
        <f t="shared" si="0"/>
        <v>40646.179081192327</v>
      </c>
    </row>
    <row r="6" spans="1:17" ht="13.4" customHeight="1" x14ac:dyDescent="0.3">
      <c r="A6" s="7" t="s">
        <v>49</v>
      </c>
      <c r="B6" s="26">
        <v>7136.6925579233884</v>
      </c>
      <c r="C6" s="26">
        <v>25526.123614153887</v>
      </c>
      <c r="D6" s="26">
        <v>178.12560578902006</v>
      </c>
      <c r="E6" s="26">
        <v>33.19391887406227</v>
      </c>
      <c r="F6" s="26"/>
      <c r="G6" s="8">
        <f t="shared" si="0"/>
        <v>42898.699196707159</v>
      </c>
    </row>
    <row r="7" spans="1:17" ht="13.4" customHeight="1" x14ac:dyDescent="0.3">
      <c r="A7" s="7" t="s">
        <v>50</v>
      </c>
      <c r="B7" s="26">
        <v>1991.6351324437362</v>
      </c>
      <c r="C7" s="26">
        <v>-1228.174998340304</v>
      </c>
      <c r="D7" s="26">
        <v>130.11090088295822</v>
      </c>
      <c r="E7" s="26">
        <v>132.77567549624908</v>
      </c>
      <c r="F7" s="26"/>
      <c r="G7" s="8">
        <f t="shared" si="0"/>
        <v>827.18319723826608</v>
      </c>
    </row>
    <row r="8" spans="1:17" ht="13.4" customHeight="1" x14ac:dyDescent="0.3">
      <c r="A8" s="7" t="s">
        <v>51</v>
      </c>
      <c r="B8" s="26">
        <v>6373.2324238199562</v>
      </c>
      <c r="C8" s="26">
        <v>1427.3385115846777</v>
      </c>
      <c r="D8" s="26">
        <v>165.10970590187895</v>
      </c>
      <c r="E8" s="26">
        <v>-33.19391887406227</v>
      </c>
      <c r="F8" s="26"/>
      <c r="G8" s="8">
        <f t="shared" si="0"/>
        <v>9293.4373962690042</v>
      </c>
    </row>
    <row r="9" spans="1:17" ht="13.4" customHeight="1" x14ac:dyDescent="0.3">
      <c r="A9" s="7" t="s">
        <v>52</v>
      </c>
      <c r="B9" s="26">
        <v>5277.8331009759004</v>
      </c>
      <c r="C9" s="26">
        <v>1128.5932417181173</v>
      </c>
      <c r="D9" s="26">
        <v>208.23444864900731</v>
      </c>
      <c r="E9" s="26">
        <v>33.19391887406227</v>
      </c>
      <c r="F9" s="26"/>
      <c r="G9" s="8">
        <f t="shared" si="0"/>
        <v>7411.3148443205191</v>
      </c>
    </row>
    <row r="10" spans="1:17" ht="13.4" customHeight="1" x14ac:dyDescent="0.3">
      <c r="A10" s="7" t="s">
        <v>53</v>
      </c>
      <c r="B10" s="26">
        <v>1626.5020248290512</v>
      </c>
      <c r="C10" s="26">
        <v>663.87837748124548</v>
      </c>
      <c r="D10" s="26">
        <v>114.51337714930642</v>
      </c>
      <c r="E10" s="26">
        <v>-33.19391887406227</v>
      </c>
      <c r="F10" s="26"/>
      <c r="G10" s="8">
        <f t="shared" si="0"/>
        <v>2570.8633738299145</v>
      </c>
    </row>
    <row r="11" spans="1:17" ht="13.4" customHeight="1" x14ac:dyDescent="0.3">
      <c r="A11" s="7" t="s">
        <v>54</v>
      </c>
      <c r="B11" s="26">
        <v>5908.5175595830842</v>
      </c>
      <c r="C11" s="26">
        <v>265.55135099249816</v>
      </c>
      <c r="D11" s="26">
        <v>101.78961694217659</v>
      </c>
      <c r="E11" s="26">
        <v>-33.19391887406227</v>
      </c>
      <c r="F11" s="26"/>
      <c r="G11" s="8">
        <f t="shared" si="0"/>
        <v>6773.7673106286929</v>
      </c>
    </row>
    <row r="12" spans="1:17" ht="13.4" customHeight="1" x14ac:dyDescent="0.3">
      <c r="A12" s="7" t="s">
        <v>55</v>
      </c>
      <c r="B12" s="26">
        <v>6273.6506671977686</v>
      </c>
      <c r="C12" s="26">
        <v>265.55135099249816</v>
      </c>
      <c r="D12" s="26">
        <v>142.88465113191248</v>
      </c>
      <c r="E12" s="26">
        <v>165.96959437031137</v>
      </c>
      <c r="F12" s="26"/>
      <c r="G12" s="8">
        <f t="shared" si="0"/>
        <v>7213.1893713071759</v>
      </c>
    </row>
    <row r="13" spans="1:17" ht="13.4" customHeight="1" x14ac:dyDescent="0.3">
      <c r="A13" s="7" t="s">
        <v>56</v>
      </c>
      <c r="B13" s="26">
        <v>1991.6351324437362</v>
      </c>
      <c r="C13" s="26">
        <v>132.77567549624908</v>
      </c>
      <c r="D13" s="26">
        <v>158.79462922392599</v>
      </c>
      <c r="E13" s="26">
        <v>232.3574321184359</v>
      </c>
      <c r="F13" s="26"/>
      <c r="G13" s="8">
        <f t="shared" si="0"/>
        <v>2548.7567881564096</v>
      </c>
    </row>
    <row r="14" spans="1:17" ht="13.4" customHeight="1" x14ac:dyDescent="0.3">
      <c r="A14" s="7" t="s">
        <v>57</v>
      </c>
      <c r="B14" s="26">
        <v>7369.0499900418245</v>
      </c>
      <c r="C14" s="26">
        <v>564.29662085905863</v>
      </c>
      <c r="D14" s="26">
        <v>184.63231096063168</v>
      </c>
      <c r="E14" s="26">
        <v>-531.10270198499632</v>
      </c>
      <c r="F14" s="26">
        <f>SUM(B3:D14)</f>
        <v>120347.46209254461</v>
      </c>
      <c r="G14" s="8">
        <f t="shared" si="0"/>
        <v>8151.1728407355768</v>
      </c>
      <c r="H14" s="8">
        <f>SUM(G3:G14)</f>
        <v>135417.50126136889</v>
      </c>
    </row>
    <row r="15" spans="1:17" ht="13.4" customHeight="1" x14ac:dyDescent="0.3">
      <c r="A15" s="7" t="s">
        <v>58</v>
      </c>
      <c r="B15" s="26">
        <v>1726.0837814512379</v>
      </c>
      <c r="C15" s="26">
        <v>2157.6047268140478</v>
      </c>
      <c r="D15" s="26">
        <v>196.90161753966657</v>
      </c>
      <c r="E15" s="26">
        <v>331.93918874062274</v>
      </c>
      <c r="F15" s="12"/>
      <c r="G15" s="8">
        <f t="shared" si="0"/>
        <v>3934.7436204607311</v>
      </c>
    </row>
    <row r="16" spans="1:17" ht="13.4" customHeight="1" x14ac:dyDescent="0.3">
      <c r="A16" s="7" t="s">
        <v>59</v>
      </c>
      <c r="B16" s="26">
        <v>1360.9506738365531</v>
      </c>
      <c r="C16" s="26">
        <v>2356.7682400584213</v>
      </c>
      <c r="D16" s="26">
        <v>91.51525824868925</v>
      </c>
      <c r="E16" s="26">
        <v>-66.387837748124539</v>
      </c>
      <c r="F16" s="26"/>
      <c r="G16" s="8">
        <f t="shared" si="0"/>
        <v>3283.0007402243909</v>
      </c>
    </row>
    <row r="17" spans="1:8" ht="13.4" customHeight="1" x14ac:dyDescent="0.3">
      <c r="A17" s="7" t="s">
        <v>60</v>
      </c>
      <c r="B17" s="26">
        <v>8630.4189072561912</v>
      </c>
      <c r="C17" s="26">
        <v>31700.192524729471</v>
      </c>
      <c r="D17" s="26">
        <v>525.08022903804067</v>
      </c>
      <c r="E17" s="26">
        <v>-66.387837748124539</v>
      </c>
      <c r="F17" s="26"/>
      <c r="G17" s="8">
        <f t="shared" si="0"/>
        <v>39976.778055832168</v>
      </c>
    </row>
    <row r="18" spans="1:8" ht="13.4" customHeight="1" x14ac:dyDescent="0.3">
      <c r="A18" s="7" t="s">
        <v>61</v>
      </c>
      <c r="B18" s="26">
        <v>11219.544579433048</v>
      </c>
      <c r="C18" s="26">
        <v>35583.881032994752</v>
      </c>
      <c r="D18" s="26">
        <v>480.51174500432307</v>
      </c>
      <c r="E18" s="26">
        <v>33.19391887406227</v>
      </c>
      <c r="F18" s="26"/>
      <c r="G18" s="8">
        <f t="shared" si="0"/>
        <v>56403.545411272658</v>
      </c>
    </row>
    <row r="19" spans="1:8" ht="13.4" customHeight="1" x14ac:dyDescent="0.3">
      <c r="A19" s="7" t="s">
        <v>62</v>
      </c>
      <c r="B19" s="26">
        <v>2688.707428799044</v>
      </c>
      <c r="C19" s="26">
        <v>-1294.5628360884284</v>
      </c>
      <c r="D19" s="26">
        <v>268.59168691495205</v>
      </c>
      <c r="E19" s="26">
        <v>33.19391887406227</v>
      </c>
      <c r="F19" s="26"/>
      <c r="G19" s="8">
        <f t="shared" si="0"/>
        <v>-823.15345117176548</v>
      </c>
    </row>
    <row r="20" spans="1:8" ht="13.4" customHeight="1" x14ac:dyDescent="0.3">
      <c r="A20" s="7" t="s">
        <v>63</v>
      </c>
      <c r="B20" s="26">
        <v>7634.6013410343221</v>
      </c>
      <c r="C20" s="26">
        <v>2755.0952665471686</v>
      </c>
      <c r="D20" s="26">
        <v>230.84282712607765</v>
      </c>
      <c r="E20" s="26">
        <v>-33.19391887406227</v>
      </c>
      <c r="F20" s="26"/>
      <c r="G20" s="8">
        <f t="shared" si="0"/>
        <v>9107.8343762862878</v>
      </c>
    </row>
    <row r="21" spans="1:8" ht="13.4" customHeight="1" x14ac:dyDescent="0.3">
      <c r="A21" s="7" t="s">
        <v>64</v>
      </c>
      <c r="B21" s="26">
        <v>8298.4797185155676</v>
      </c>
      <c r="C21" s="26">
        <v>1925.2472946956116</v>
      </c>
      <c r="D21" s="26">
        <v>267.58143928830867</v>
      </c>
      <c r="E21" s="26">
        <v>66.387837748124539</v>
      </c>
      <c r="F21" s="26"/>
      <c r="G21" s="8">
        <f t="shared" si="0"/>
        <v>10444.889856602254</v>
      </c>
    </row>
    <row r="22" spans="1:8" ht="13.4" customHeight="1" x14ac:dyDescent="0.3">
      <c r="A22" s="7" t="s">
        <v>65</v>
      </c>
      <c r="B22" s="26">
        <v>2522.7378344287326</v>
      </c>
      <c r="C22" s="26">
        <v>829.84797185155674</v>
      </c>
      <c r="D22" s="26">
        <v>155.16802064663196</v>
      </c>
      <c r="E22" s="26">
        <v>33.19391887406227</v>
      </c>
      <c r="F22" s="26"/>
      <c r="G22" s="8">
        <f t="shared" si="0"/>
        <v>2920.3021187678582</v>
      </c>
    </row>
    <row r="23" spans="1:8" ht="13.4" customHeight="1" x14ac:dyDescent="0.3">
      <c r="A23" s="7" t="s">
        <v>66</v>
      </c>
      <c r="B23" s="26">
        <v>8198.8979618933809</v>
      </c>
      <c r="C23" s="26">
        <v>763.46013410343232</v>
      </c>
      <c r="D23" s="26">
        <v>282.81901048927023</v>
      </c>
      <c r="E23" s="26">
        <v>132.77567549624908</v>
      </c>
      <c r="F23" s="26"/>
      <c r="G23" s="8">
        <f t="shared" si="0"/>
        <v>9221.2794821748612</v>
      </c>
    </row>
    <row r="24" spans="1:8" ht="13.4" customHeight="1" x14ac:dyDescent="0.3">
      <c r="A24" s="7" t="s">
        <v>67</v>
      </c>
      <c r="B24" s="26">
        <v>8198.8979618933809</v>
      </c>
      <c r="C24" s="26">
        <v>796.65405297749453</v>
      </c>
      <c r="D24" s="26">
        <v>360.04691894045089</v>
      </c>
      <c r="E24" s="26">
        <v>165.96959437031137</v>
      </c>
      <c r="F24" s="26"/>
      <c r="G24" s="8">
        <f t="shared" si="0"/>
        <v>9578.7326744340498</v>
      </c>
    </row>
    <row r="25" spans="1:8" ht="13.4" customHeight="1" x14ac:dyDescent="0.3">
      <c r="A25" s="7" t="s">
        <v>68</v>
      </c>
      <c r="B25" s="26">
        <v>2622.3195910509194</v>
      </c>
      <c r="C25" s="26">
        <v>398.32702648874726</v>
      </c>
      <c r="D25" s="26">
        <v>279.47670185221688</v>
      </c>
      <c r="E25" s="26">
        <v>-165.96959437031137</v>
      </c>
      <c r="F25" s="26"/>
      <c r="G25" s="8">
        <f t="shared" si="0"/>
        <v>3724.9645688109799</v>
      </c>
    </row>
    <row r="26" spans="1:8" ht="13.4" customHeight="1" x14ac:dyDescent="0.3">
      <c r="A26" s="7" t="s">
        <v>69</v>
      </c>
      <c r="B26" s="26">
        <v>11252.73849830711</v>
      </c>
      <c r="C26" s="26">
        <v>597.49053973312084</v>
      </c>
      <c r="D26" s="26">
        <v>983.38854643830507</v>
      </c>
      <c r="E26" s="26">
        <v>-331.93918874062274</v>
      </c>
      <c r="F26" s="26">
        <f>SUM(B15:D26)</f>
        <v>157046.30825433179</v>
      </c>
      <c r="G26" s="8">
        <f t="shared" si="0"/>
        <v>13289.727913762201</v>
      </c>
      <c r="H26" s="8">
        <f>SUM(G15:G26)</f>
        <v>161062.64536745669</v>
      </c>
    </row>
    <row r="27" spans="1:8" ht="13.4" customHeight="1" x14ac:dyDescent="0.3">
      <c r="A27" s="7" t="s">
        <v>70</v>
      </c>
      <c r="B27" s="26">
        <v>2490.5700016596961</v>
      </c>
      <c r="C27" s="26">
        <v>2011.7582214698268</v>
      </c>
      <c r="D27" s="26">
        <v>190.15295824205006</v>
      </c>
      <c r="E27" s="26">
        <v>0</v>
      </c>
      <c r="F27" s="12"/>
      <c r="G27" s="8">
        <f t="shared" si="0"/>
        <v>3557.5505413928167</v>
      </c>
    </row>
    <row r="28" spans="1:8" ht="13.4" customHeight="1" x14ac:dyDescent="0.3">
      <c r="A28" s="7" t="s">
        <v>71</v>
      </c>
      <c r="B28" s="26">
        <v>1777.629721171081</v>
      </c>
      <c r="C28" s="26">
        <v>1830.5348081391489</v>
      </c>
      <c r="D28" s="26">
        <v>165.50691595299742</v>
      </c>
      <c r="E28" s="26">
        <v>0</v>
      </c>
      <c r="F28" s="26"/>
      <c r="G28" s="8">
        <f t="shared" si="0"/>
        <v>3429.2249731129255</v>
      </c>
    </row>
    <row r="29" spans="1:8" ht="13.4" customHeight="1" x14ac:dyDescent="0.3">
      <c r="A29" s="7" t="s">
        <v>72</v>
      </c>
      <c r="B29" s="26">
        <v>9459.029089490803</v>
      </c>
      <c r="C29" s="26">
        <v>30821.278919537937</v>
      </c>
      <c r="D29" s="26">
        <v>159.87924716191992</v>
      </c>
      <c r="E29" s="26">
        <v>0</v>
      </c>
      <c r="F29" s="26"/>
      <c r="G29" s="8">
        <f t="shared" si="0"/>
        <v>54191.450901546836</v>
      </c>
    </row>
    <row r="30" spans="1:8" ht="13.4" customHeight="1" x14ac:dyDescent="0.3">
      <c r="A30" s="7" t="s">
        <v>73</v>
      </c>
      <c r="B30" s="26">
        <v>13893.898900285469</v>
      </c>
      <c r="C30" s="26">
        <v>44703.489086835289</v>
      </c>
      <c r="D30" s="26">
        <v>188.86589656774876</v>
      </c>
      <c r="E30" s="26">
        <v>0</v>
      </c>
      <c r="F30" s="26"/>
      <c r="G30" s="8">
        <f t="shared" si="0"/>
        <v>40961.787918077396</v>
      </c>
    </row>
    <row r="31" spans="1:8" ht="13.4" customHeight="1" x14ac:dyDescent="0.3">
      <c r="A31" s="7" t="s">
        <v>74</v>
      </c>
      <c r="B31" s="26">
        <v>2703.4777072960196</v>
      </c>
      <c r="C31" s="26">
        <v>-3780.4525668857614</v>
      </c>
      <c r="D31" s="26">
        <v>191.89836022040765</v>
      </c>
      <c r="E31" s="26">
        <v>0</v>
      </c>
      <c r="F31" s="26"/>
      <c r="G31" s="8">
        <f t="shared" si="0"/>
        <v>-2140.3091744672315</v>
      </c>
    </row>
    <row r="32" spans="1:8" ht="13.4" customHeight="1" x14ac:dyDescent="0.3">
      <c r="A32" s="7" t="s">
        <v>75</v>
      </c>
      <c r="B32" s="26">
        <v>10317.064113722367</v>
      </c>
      <c r="C32" s="26">
        <v>1242.3902081258877</v>
      </c>
      <c r="D32" s="26">
        <v>212.59186284272715</v>
      </c>
      <c r="E32" s="26">
        <v>0</v>
      </c>
      <c r="F32" s="26"/>
      <c r="G32" s="8">
        <f t="shared" si="0"/>
        <v>11103.253682533359</v>
      </c>
    </row>
    <row r="33" spans="1:8" ht="13.4" customHeight="1" x14ac:dyDescent="0.3">
      <c r="A33" s="7" t="s">
        <v>76</v>
      </c>
      <c r="B33" s="26">
        <v>9569.0838667596108</v>
      </c>
      <c r="C33" s="26">
        <v>1878.8286987983779</v>
      </c>
      <c r="D33" s="26">
        <v>244.67943636725752</v>
      </c>
      <c r="E33" s="26">
        <v>0</v>
      </c>
      <c r="F33" s="26"/>
      <c r="G33" s="8">
        <f t="shared" si="0"/>
        <v>11987.967957910118</v>
      </c>
    </row>
    <row r="34" spans="1:8" ht="13.4" customHeight="1" x14ac:dyDescent="0.3">
      <c r="A34" s="7" t="s">
        <v>77</v>
      </c>
      <c r="B34" s="26">
        <v>2467.5086363938076</v>
      </c>
      <c r="C34" s="26">
        <v>242.39626369249348</v>
      </c>
      <c r="D34" s="26">
        <v>149.95204806479461</v>
      </c>
      <c r="E34" s="26">
        <v>0</v>
      </c>
      <c r="F34" s="26"/>
      <c r="G34" s="8">
        <f t="shared" si="0"/>
        <v>3217.4381092743815</v>
      </c>
    </row>
    <row r="35" spans="1:8" ht="13.4" customHeight="1" x14ac:dyDescent="0.3">
      <c r="A35" s="7" t="s">
        <v>78</v>
      </c>
      <c r="B35" s="26">
        <v>11212.016070835827</v>
      </c>
      <c r="C35" s="26">
        <v>739.5625097922084</v>
      </c>
      <c r="D35" s="26">
        <v>278.45155513509923</v>
      </c>
      <c r="E35" s="26">
        <v>0</v>
      </c>
      <c r="F35" s="26"/>
      <c r="G35" s="8">
        <f t="shared" si="0"/>
        <v>12222.561234813786</v>
      </c>
    </row>
    <row r="36" spans="1:8" ht="13.4" customHeight="1" x14ac:dyDescent="0.3">
      <c r="A36" s="7" t="s">
        <v>79</v>
      </c>
      <c r="B36" s="26">
        <v>8850.3839165504905</v>
      </c>
      <c r="C36" s="26">
        <v>1019.787793600218</v>
      </c>
      <c r="D36" s="26">
        <v>329.13319624244843</v>
      </c>
      <c r="E36" s="26">
        <v>0</v>
      </c>
      <c r="F36" s="26"/>
      <c r="G36" s="8">
        <f t="shared" si="0"/>
        <v>9553.384962822809</v>
      </c>
    </row>
    <row r="37" spans="1:8" ht="13.4" customHeight="1" x14ac:dyDescent="0.3">
      <c r="A37" s="7" t="s">
        <v>80</v>
      </c>
      <c r="B37" s="26">
        <v>2957.1645030870295</v>
      </c>
      <c r="C37" s="26">
        <v>823.16827590784362</v>
      </c>
      <c r="D37" s="26">
        <v>300.1369365332273</v>
      </c>
      <c r="E37" s="26">
        <v>0</v>
      </c>
      <c r="F37" s="26"/>
      <c r="G37" s="8">
        <f t="shared" si="0"/>
        <v>3263.9057070304621</v>
      </c>
    </row>
    <row r="38" spans="1:8" ht="13.4" customHeight="1" x14ac:dyDescent="0.3">
      <c r="A38" s="7" t="s">
        <v>81</v>
      </c>
      <c r="B38" s="26">
        <v>14351.734015800314</v>
      </c>
      <c r="C38" s="26">
        <v>1053.6008690167855</v>
      </c>
      <c r="D38" s="26">
        <v>662.77192923056475</v>
      </c>
      <c r="E38" s="26">
        <v>272.38929828055495</v>
      </c>
      <c r="F38" s="26">
        <f>SUM(B27:D38)</f>
        <v>175709.92397364401</v>
      </c>
      <c r="G38" s="8">
        <f t="shared" si="0"/>
        <v>15730.736232822159</v>
      </c>
      <c r="H38" s="8">
        <f>SUM(G27:G38)</f>
        <v>167078.95304686984</v>
      </c>
    </row>
    <row r="39" spans="1:8" ht="13.4" customHeight="1" x14ac:dyDescent="0.3">
      <c r="A39" s="7" t="s">
        <v>82</v>
      </c>
      <c r="B39" s="26">
        <v>4247.1126654716854</v>
      </c>
      <c r="C39" s="26">
        <v>876.82758149107076</v>
      </c>
      <c r="D39" s="26">
        <v>200.22399853946754</v>
      </c>
      <c r="E39" s="26">
        <v>0</v>
      </c>
      <c r="F39" s="12"/>
      <c r="G39" s="8">
        <f t="shared" si="0"/>
        <v>4877.2733559051976</v>
      </c>
    </row>
    <row r="40" spans="1:8" ht="13.4" customHeight="1" x14ac:dyDescent="0.3">
      <c r="A40" s="7" t="s">
        <v>83</v>
      </c>
      <c r="B40" s="26">
        <v>2714.3090742216032</v>
      </c>
      <c r="C40" s="26">
        <v>1486.0883359888471</v>
      </c>
      <c r="D40" s="26">
        <v>247.22383522538669</v>
      </c>
      <c r="E40" s="26">
        <v>0</v>
      </c>
      <c r="F40" s="26"/>
      <c r="G40" s="8">
        <f t="shared" si="0"/>
        <v>4104.788270928766</v>
      </c>
    </row>
    <row r="41" spans="1:8" ht="13.4" customHeight="1" x14ac:dyDescent="0.3">
      <c r="A41" s="7" t="s">
        <v>84</v>
      </c>
      <c r="B41" s="26">
        <v>13953.386528248026</v>
      </c>
      <c r="C41" s="26">
        <v>44572.542564894109</v>
      </c>
      <c r="D41" s="26">
        <v>259.76898194250816</v>
      </c>
      <c r="E41" s="26">
        <v>0</v>
      </c>
      <c r="F41" s="26"/>
      <c r="G41" s="8">
        <f t="shared" si="0"/>
        <v>54316.820684790546</v>
      </c>
    </row>
    <row r="42" spans="1:8" ht="13.4" customHeight="1" x14ac:dyDescent="0.3">
      <c r="A42" s="7" t="s">
        <v>85</v>
      </c>
      <c r="B42" s="26">
        <v>12043.44015933081</v>
      </c>
      <c r="C42" s="26">
        <v>26879.023121224178</v>
      </c>
      <c r="D42" s="26">
        <v>219.02696010090949</v>
      </c>
      <c r="E42" s="26">
        <v>0</v>
      </c>
      <c r="F42" s="26"/>
      <c r="G42" s="8">
        <f t="shared" si="0"/>
        <v>35699.209012148975</v>
      </c>
    </row>
    <row r="43" spans="1:8" ht="13.4" customHeight="1" x14ac:dyDescent="0.3">
      <c r="A43" s="7" t="s">
        <v>86</v>
      </c>
      <c r="B43" s="26">
        <v>2521.6268718050865</v>
      </c>
      <c r="C43" s="26">
        <v>-5035.6852419836587</v>
      </c>
      <c r="D43" s="26">
        <v>110.89683330013942</v>
      </c>
      <c r="E43" s="26">
        <v>0</v>
      </c>
      <c r="F43" s="26"/>
      <c r="G43" s="8">
        <f t="shared" si="0"/>
        <v>-4541.5332447055625</v>
      </c>
    </row>
    <row r="44" spans="1:8" ht="13.4" customHeight="1" x14ac:dyDescent="0.3">
      <c r="A44" s="7" t="s">
        <v>87</v>
      </c>
      <c r="B44" s="26">
        <v>11480.684083183958</v>
      </c>
      <c r="C44" s="26">
        <v>573.59770596826536</v>
      </c>
      <c r="D44" s="26">
        <v>565.18230000663891</v>
      </c>
      <c r="E44" s="26">
        <v>0</v>
      </c>
      <c r="F44" s="26"/>
      <c r="G44" s="8">
        <f t="shared" si="0"/>
        <v>11658.802593440878</v>
      </c>
    </row>
    <row r="45" spans="1:8" ht="13.4" customHeight="1" x14ac:dyDescent="0.3">
      <c r="A45" s="7" t="s">
        <v>88</v>
      </c>
      <c r="B45" s="26">
        <v>9136.4531381530924</v>
      </c>
      <c r="C45" s="26">
        <v>2174.2046547832479</v>
      </c>
      <c r="D45" s="26">
        <v>177.45464781252065</v>
      </c>
      <c r="E45" s="26">
        <v>0</v>
      </c>
      <c r="F45" s="26"/>
      <c r="G45" s="8">
        <f t="shared" si="0"/>
        <v>9654.3853926840638</v>
      </c>
    </row>
    <row r="46" spans="1:8" ht="13.4" customHeight="1" x14ac:dyDescent="0.3">
      <c r="A46" s="7" t="s">
        <v>89</v>
      </c>
      <c r="B46" s="26">
        <v>3733.2381368253291</v>
      </c>
      <c r="C46" s="26">
        <v>599.97742481577927</v>
      </c>
      <c r="D46" s="26">
        <v>224.20267177853012</v>
      </c>
      <c r="E46" s="26">
        <v>0</v>
      </c>
      <c r="F46" s="26"/>
      <c r="G46" s="8">
        <f t="shared" si="0"/>
        <v>4472.3072747792585</v>
      </c>
    </row>
    <row r="47" spans="1:8" ht="13.4" customHeight="1" x14ac:dyDescent="0.3">
      <c r="A47" s="7" t="s">
        <v>90</v>
      </c>
      <c r="B47" s="26">
        <v>11484.984514372969</v>
      </c>
      <c r="C47" s="26">
        <v>732.09360884285934</v>
      </c>
      <c r="D47" s="26">
        <v>325.92810993825913</v>
      </c>
      <c r="E47" s="26">
        <v>0</v>
      </c>
      <c r="F47" s="26"/>
      <c r="G47" s="8">
        <f t="shared" si="0"/>
        <v>12579.416820354514</v>
      </c>
    </row>
    <row r="48" spans="1:8" ht="13.4" customHeight="1" x14ac:dyDescent="0.3">
      <c r="A48" s="7" t="s">
        <v>91</v>
      </c>
      <c r="B48" s="26">
        <v>9570.4617788621017</v>
      </c>
      <c r="C48" s="26">
        <v>373.86785002987102</v>
      </c>
      <c r="D48" s="26">
        <v>226.28614983734988</v>
      </c>
      <c r="E48" s="26">
        <v>0</v>
      </c>
      <c r="F48" s="26"/>
      <c r="G48" s="8">
        <f t="shared" si="0"/>
        <v>10195.826770563615</v>
      </c>
    </row>
    <row r="49" spans="1:8" ht="13.4" customHeight="1" x14ac:dyDescent="0.3">
      <c r="A49" s="7" t="s">
        <v>92</v>
      </c>
      <c r="B49" s="26">
        <v>4350.789877514444</v>
      </c>
      <c r="C49" s="26">
        <v>6.6042674102052139</v>
      </c>
      <c r="D49" s="26">
        <v>368.23725818230116</v>
      </c>
      <c r="E49" s="26">
        <v>0</v>
      </c>
      <c r="F49" s="26"/>
      <c r="G49" s="8">
        <f t="shared" si="0"/>
        <v>4734.7323926176832</v>
      </c>
    </row>
    <row r="50" spans="1:8" ht="13.4" customHeight="1" x14ac:dyDescent="0.3">
      <c r="A50" s="7" t="s">
        <v>93</v>
      </c>
      <c r="B50" s="26">
        <v>15262.424577109463</v>
      </c>
      <c r="C50" s="26">
        <v>716.23028779128083</v>
      </c>
      <c r="D50" s="26">
        <v>391.18785500896246</v>
      </c>
      <c r="E50" s="26">
        <v>70.503883688508267</v>
      </c>
      <c r="F50" s="26">
        <f>SUM(B39:D50)</f>
        <v>177769.90316802764</v>
      </c>
      <c r="G50" s="8">
        <f t="shared" si="0"/>
        <v>14990.026068844174</v>
      </c>
      <c r="H50" s="8">
        <f>SUM(G39:G50)</f>
        <v>162742.05539235211</v>
      </c>
    </row>
    <row r="51" spans="1:8" ht="13.4" customHeight="1" x14ac:dyDescent="0.3">
      <c r="A51" s="7" t="s">
        <v>94</v>
      </c>
      <c r="B51" s="26">
        <v>4258.7261090088296</v>
      </c>
      <c r="C51" s="26">
        <v>429.936691894045</v>
      </c>
      <c r="D51" s="26">
        <v>164.03071466507333</v>
      </c>
      <c r="E51" s="26">
        <v>304.83233386443601</v>
      </c>
      <c r="F51" s="12"/>
      <c r="G51" s="8">
        <f t="shared" si="0"/>
        <v>4832.7699508729993</v>
      </c>
    </row>
    <row r="52" spans="1:8" ht="13.4" customHeight="1" x14ac:dyDescent="0.3">
      <c r="A52" s="7" t="s">
        <v>95</v>
      </c>
      <c r="B52" s="26">
        <v>3191.3729907720895</v>
      </c>
      <c r="C52" s="26">
        <v>1143.2553614817762</v>
      </c>
      <c r="D52" s="26">
        <v>209.88008530837155</v>
      </c>
      <c r="E52" s="26">
        <v>75.3331686914957</v>
      </c>
      <c r="F52" s="26"/>
      <c r="G52" s="8">
        <f t="shared" si="0"/>
        <v>5224.7011302529372</v>
      </c>
    </row>
    <row r="53" spans="1:8" ht="13.4" customHeight="1" x14ac:dyDescent="0.3">
      <c r="A53" s="7" t="s">
        <v>96</v>
      </c>
      <c r="B53" s="26">
        <v>13810.682921396799</v>
      </c>
      <c r="C53" s="26">
        <v>40103.665174600013</v>
      </c>
      <c r="D53" s="26">
        <v>71.892974839009426</v>
      </c>
      <c r="E53" s="26">
        <v>-80.970809931620494</v>
      </c>
      <c r="F53" s="26"/>
      <c r="G53" s="8">
        <f t="shared" si="0"/>
        <v>57052.411802097849</v>
      </c>
    </row>
    <row r="54" spans="1:8" ht="13.4" customHeight="1" x14ac:dyDescent="0.3">
      <c r="A54" s="7" t="s">
        <v>97</v>
      </c>
      <c r="B54" s="26">
        <v>9549.4297636592983</v>
      </c>
      <c r="C54" s="26">
        <v>23436.741892717255</v>
      </c>
      <c r="D54" s="26">
        <v>236.47986324105423</v>
      </c>
      <c r="E54" s="26">
        <v>-22.543301799110424</v>
      </c>
      <c r="F54" s="26"/>
      <c r="G54" s="8">
        <f t="shared" si="0"/>
        <v>28717.066410409618</v>
      </c>
    </row>
    <row r="55" spans="1:8" ht="13.4" customHeight="1" x14ac:dyDescent="0.3">
      <c r="A55" s="7" t="s">
        <v>98</v>
      </c>
      <c r="B55" s="26">
        <v>2195.1568844187755</v>
      </c>
      <c r="C55" s="26">
        <v>-7174.0569498107889</v>
      </c>
      <c r="D55" s="26">
        <v>320.08099349399185</v>
      </c>
      <c r="E55" s="26">
        <v>-14.415550355174949</v>
      </c>
      <c r="F55" s="26"/>
      <c r="G55" s="8">
        <f t="shared" si="0"/>
        <v>-7158.6183569010145</v>
      </c>
    </row>
    <row r="56" spans="1:8" ht="13.4" customHeight="1" x14ac:dyDescent="0.3">
      <c r="A56" s="7" t="s">
        <v>99</v>
      </c>
      <c r="B56" s="26">
        <v>10490.56636194649</v>
      </c>
      <c r="C56" s="26">
        <v>-387.06378974972029</v>
      </c>
      <c r="D56" s="26">
        <v>252.69022804222269</v>
      </c>
      <c r="E56" s="26">
        <v>30.937974839009474</v>
      </c>
      <c r="F56" s="26"/>
      <c r="G56" s="8">
        <f t="shared" si="0"/>
        <v>10945.180134767306</v>
      </c>
    </row>
    <row r="57" spans="1:8" ht="13.4" customHeight="1" x14ac:dyDescent="0.3">
      <c r="A57" s="7" t="s">
        <v>100</v>
      </c>
      <c r="B57" s="26">
        <v>8324.6594144592691</v>
      </c>
      <c r="C57" s="26">
        <v>340.47760671844969</v>
      </c>
      <c r="D57" s="26">
        <v>301.02186881763276</v>
      </c>
      <c r="E57" s="26">
        <v>-4.6766079134302263</v>
      </c>
      <c r="F57" s="26"/>
      <c r="G57" s="8">
        <f t="shared" si="0"/>
        <v>8988.6267230963331</v>
      </c>
    </row>
    <row r="58" spans="1:8" ht="13.4" customHeight="1" x14ac:dyDescent="0.3">
      <c r="A58" s="7" t="s">
        <v>101</v>
      </c>
      <c r="B58" s="26">
        <v>3452.327276770895</v>
      </c>
      <c r="C58" s="26">
        <v>514.86646617539952</v>
      </c>
      <c r="D58" s="26">
        <v>278.26545973577623</v>
      </c>
      <c r="E58" s="26">
        <v>32.307694350395039</v>
      </c>
      <c r="F58" s="26"/>
      <c r="G58" s="8">
        <f t="shared" si="0"/>
        <v>3834.2759337449374</v>
      </c>
    </row>
    <row r="59" spans="1:8" ht="13.4" customHeight="1" x14ac:dyDescent="0.3">
      <c r="A59" s="7" t="s">
        <v>102</v>
      </c>
      <c r="B59" s="26">
        <v>11185.015268870744</v>
      </c>
      <c r="C59" s="26">
        <v>768.50419604328556</v>
      </c>
      <c r="D59" s="26">
        <v>168.25377514439367</v>
      </c>
      <c r="E59" s="26">
        <v>-24.937162915753834</v>
      </c>
      <c r="F59" s="26"/>
      <c r="G59" s="8">
        <f t="shared" si="0"/>
        <v>12053.068829582413</v>
      </c>
    </row>
    <row r="60" spans="1:8" ht="13.4" customHeight="1" x14ac:dyDescent="0.3">
      <c r="A60" s="7" t="s">
        <v>103</v>
      </c>
      <c r="B60" s="26">
        <v>8643.7065813582958</v>
      </c>
      <c r="C60" s="26">
        <v>399.07884186416419</v>
      </c>
      <c r="D60" s="26">
        <v>303.79907554935897</v>
      </c>
      <c r="E60" s="26">
        <v>47.654392551284602</v>
      </c>
      <c r="F60" s="26"/>
      <c r="G60" s="8">
        <f t="shared" si="0"/>
        <v>9897.1150587532411</v>
      </c>
    </row>
    <row r="61" spans="1:8" ht="13.4" customHeight="1" x14ac:dyDescent="0.3">
      <c r="A61" s="7" t="s">
        <v>104</v>
      </c>
      <c r="B61" s="26">
        <v>3467.2912872601851</v>
      </c>
      <c r="C61" s="26">
        <v>15.705256920938021</v>
      </c>
      <c r="D61" s="26">
        <v>446.91864635198857</v>
      </c>
      <c r="E61" s="26">
        <v>-68.809544911372242</v>
      </c>
      <c r="F61" s="26"/>
      <c r="G61" s="8">
        <f t="shared" si="0"/>
        <v>4080.2067566222013</v>
      </c>
    </row>
    <row r="62" spans="1:8" ht="13.4" customHeight="1" x14ac:dyDescent="0.3">
      <c r="A62" s="7" t="s">
        <v>105</v>
      </c>
      <c r="B62" s="26">
        <v>13795.117222664794</v>
      </c>
      <c r="C62" s="26">
        <v>-663.5863632742512</v>
      </c>
      <c r="D62" s="26">
        <v>266.06692889862541</v>
      </c>
      <c r="E62" s="26">
        <v>-289.07958308437895</v>
      </c>
      <c r="F62" s="26">
        <f>SUM(B51:D62)</f>
        <v>154310.95708225452</v>
      </c>
      <c r="G62" s="8">
        <f t="shared" si="0"/>
        <v>14815.929548230746</v>
      </c>
      <c r="H62" s="8">
        <f>SUM(G51:G62)</f>
        <v>153282.73392152958</v>
      </c>
    </row>
    <row r="63" spans="1:8" ht="13.4" customHeight="1" x14ac:dyDescent="0.3">
      <c r="A63" s="7" t="s">
        <v>106</v>
      </c>
      <c r="B63" s="26">
        <v>4632.394887804553</v>
      </c>
      <c r="C63" s="26">
        <v>410.01312719909708</v>
      </c>
      <c r="D63" s="26">
        <v>264.11446491402774</v>
      </c>
      <c r="E63" s="26">
        <v>274.46777633937461</v>
      </c>
      <c r="F63" s="12"/>
      <c r="G63" s="8">
        <f t="shared" si="0"/>
        <v>5376.9304706897683</v>
      </c>
    </row>
    <row r="64" spans="1:8" ht="13.4" customHeight="1" x14ac:dyDescent="0.3">
      <c r="A64" s="7" t="s">
        <v>107</v>
      </c>
      <c r="B64" s="26">
        <v>3073.4937416185362</v>
      </c>
      <c r="C64" s="26">
        <v>1823.4480541724756</v>
      </c>
      <c r="D64" s="26">
        <v>142.39751344353709</v>
      </c>
      <c r="E64" s="26">
        <v>-16.558064130651289</v>
      </c>
      <c r="F64" s="26"/>
      <c r="G64" s="8">
        <f t="shared" si="0"/>
        <v>4869.0598406691897</v>
      </c>
    </row>
    <row r="65" spans="1:8" ht="13.4" customHeight="1" x14ac:dyDescent="0.3">
      <c r="A65" s="7" t="s">
        <v>108</v>
      </c>
      <c r="B65" s="26">
        <v>13993.202377348467</v>
      </c>
      <c r="C65" s="26">
        <v>43169.835905862041</v>
      </c>
      <c r="D65" s="26">
        <v>611.77090785368136</v>
      </c>
      <c r="E65" s="26">
        <v>-12.697238265949677</v>
      </c>
      <c r="F65" s="26"/>
      <c r="G65" s="8">
        <f t="shared" si="0"/>
        <v>50114.029692956239</v>
      </c>
    </row>
    <row r="66" spans="1:8" ht="13.4" customHeight="1" x14ac:dyDescent="0.3">
      <c r="A66" s="7" t="s">
        <v>109</v>
      </c>
      <c r="B66" s="26">
        <v>10499.912057359092</v>
      </c>
      <c r="C66" s="26">
        <v>18931.156783509265</v>
      </c>
      <c r="D66" s="26">
        <v>203.87109606320118</v>
      </c>
      <c r="E66" s="26">
        <v>-58.845798313748944</v>
      </c>
      <c r="F66" s="26"/>
      <c r="G66" s="8">
        <f t="shared" si="0"/>
        <v>39387.189113722372</v>
      </c>
    </row>
    <row r="67" spans="1:8" ht="13.4" customHeight="1" x14ac:dyDescent="0.3">
      <c r="A67" s="7" t="s">
        <v>110</v>
      </c>
      <c r="B67" s="26">
        <v>2659.3062480913482</v>
      </c>
      <c r="C67" s="26">
        <v>-9673.8562348137821</v>
      </c>
      <c r="D67" s="26">
        <v>220.51175197503815</v>
      </c>
      <c r="E67" s="26">
        <v>20.091165438491675</v>
      </c>
      <c r="F67" s="26"/>
      <c r="G67" s="8">
        <f t="shared" ref="G67:G130" si="1">B67+D67+C79</f>
        <v>-5929.6671738697514</v>
      </c>
    </row>
    <row r="68" spans="1:8" ht="13.4" customHeight="1" x14ac:dyDescent="0.3">
      <c r="A68" s="7" t="s">
        <v>111</v>
      </c>
      <c r="B68" s="26">
        <v>10539.676563433577</v>
      </c>
      <c r="C68" s="26">
        <v>201.92354477859431</v>
      </c>
      <c r="D68" s="26">
        <v>201.10362344818427</v>
      </c>
      <c r="E68" s="26">
        <v>25.924429396534553</v>
      </c>
      <c r="F68" s="26"/>
      <c r="G68" s="8">
        <f t="shared" si="1"/>
        <v>11579.277479585735</v>
      </c>
    </row>
    <row r="69" spans="1:8" ht="13.4" customHeight="1" x14ac:dyDescent="0.3">
      <c r="A69" s="7" t="s">
        <v>112</v>
      </c>
      <c r="B69" s="26">
        <v>7695.2198791741366</v>
      </c>
      <c r="C69" s="26">
        <v>362.94543981943212</v>
      </c>
      <c r="D69" s="26">
        <v>181.22343158733341</v>
      </c>
      <c r="E69" s="26">
        <v>32.84131613888335</v>
      </c>
      <c r="F69" s="26"/>
      <c r="G69" s="8">
        <f t="shared" si="1"/>
        <v>8816.4349784239566</v>
      </c>
    </row>
    <row r="70" spans="1:8" ht="13.4" customHeight="1" x14ac:dyDescent="0.3">
      <c r="A70" s="7" t="s">
        <v>113</v>
      </c>
      <c r="B70" s="26">
        <v>3293.6490984531638</v>
      </c>
      <c r="C70" s="26">
        <v>103.68319723826588</v>
      </c>
      <c r="D70" s="26">
        <v>237.19200590851736</v>
      </c>
      <c r="E70" s="26">
        <v>32.185984531633814</v>
      </c>
      <c r="F70" s="26"/>
      <c r="G70" s="8">
        <f t="shared" si="1"/>
        <v>3831.6744844984432</v>
      </c>
    </row>
    <row r="71" spans="1:8" ht="13.4" customHeight="1" x14ac:dyDescent="0.3">
      <c r="A71" s="7" t="s">
        <v>114</v>
      </c>
      <c r="B71" s="26">
        <v>9290.8654577441393</v>
      </c>
      <c r="C71" s="26">
        <v>699.79978556727497</v>
      </c>
      <c r="D71" s="26">
        <v>362.19457810529087</v>
      </c>
      <c r="E71" s="26">
        <v>9.7678845515501145</v>
      </c>
      <c r="F71" s="26"/>
      <c r="G71" s="8">
        <f t="shared" si="1"/>
        <v>10569.518910907518</v>
      </c>
    </row>
    <row r="72" spans="1:8" ht="13.4" customHeight="1" x14ac:dyDescent="0.3">
      <c r="A72" s="7" t="s">
        <v>115</v>
      </c>
      <c r="B72" s="26">
        <v>7944.2380259576503</v>
      </c>
      <c r="C72" s="26">
        <v>949.60940184558524</v>
      </c>
      <c r="D72" s="26">
        <v>233.52558089358081</v>
      </c>
      <c r="E72" s="26">
        <v>269.90505775741889</v>
      </c>
      <c r="F72" s="26"/>
      <c r="G72" s="8">
        <f t="shared" si="1"/>
        <v>8226.8276475469775</v>
      </c>
    </row>
    <row r="73" spans="1:8" ht="13.4" customHeight="1" x14ac:dyDescent="0.3">
      <c r="A73" s="7" t="s">
        <v>116</v>
      </c>
      <c r="B73" s="26">
        <v>3115.4948685520767</v>
      </c>
      <c r="C73" s="26">
        <v>165.99682301002764</v>
      </c>
      <c r="D73" s="26">
        <v>209.30036579698569</v>
      </c>
      <c r="E73" s="26">
        <v>-78.643344619265761</v>
      </c>
      <c r="F73" s="26"/>
      <c r="G73" s="8">
        <f t="shared" si="1"/>
        <v>3447.6003203213081</v>
      </c>
    </row>
    <row r="74" spans="1:8" ht="13.4" customHeight="1" x14ac:dyDescent="0.3">
      <c r="A74" s="7" t="s">
        <v>117</v>
      </c>
      <c r="B74" s="26">
        <v>12260.424185089294</v>
      </c>
      <c r="C74" s="26">
        <v>754.74539666732767</v>
      </c>
      <c r="D74" s="26">
        <v>184.78548396733675</v>
      </c>
      <c r="E74" s="26">
        <v>-435.14550487950606</v>
      </c>
      <c r="F74" s="26">
        <f>SUM(B63:D74)</f>
        <v>149949.1694194384</v>
      </c>
      <c r="G74" s="8">
        <f t="shared" si="1"/>
        <v>12960.467814844325</v>
      </c>
      <c r="H74" s="8">
        <f>SUM(G63:G74)</f>
        <v>153249.34358029612</v>
      </c>
    </row>
    <row r="75" spans="1:8" ht="13.4" customHeight="1" x14ac:dyDescent="0.3">
      <c r="A75" s="7" t="s">
        <v>118</v>
      </c>
      <c r="B75" s="26">
        <v>5701.7475174268075</v>
      </c>
      <c r="C75" s="26">
        <v>480.42111797118764</v>
      </c>
      <c r="D75" s="26">
        <v>232.82181305184889</v>
      </c>
      <c r="E75" s="26">
        <v>311.64261169753701</v>
      </c>
      <c r="F75" s="12"/>
      <c r="G75" s="8">
        <f t="shared" si="1"/>
        <v>6401.9266955453759</v>
      </c>
    </row>
    <row r="76" spans="1:8" ht="13.4" customHeight="1" x14ac:dyDescent="0.3">
      <c r="A76" s="7" t="s">
        <v>119</v>
      </c>
      <c r="B76" s="26">
        <v>2294.9377872933683</v>
      </c>
      <c r="C76" s="26">
        <v>1653.1685856071165</v>
      </c>
      <c r="D76" s="26">
        <v>226.7257027152626</v>
      </c>
      <c r="E76" s="26">
        <v>-30.093313748921211</v>
      </c>
      <c r="F76" s="26"/>
      <c r="G76" s="8">
        <f t="shared" si="1"/>
        <v>3680.1871001792474</v>
      </c>
    </row>
    <row r="77" spans="1:8" ht="13.4" customHeight="1" x14ac:dyDescent="0.3">
      <c r="A77" s="7" t="s">
        <v>120</v>
      </c>
      <c r="B77" s="26">
        <v>11544.521865166302</v>
      </c>
      <c r="C77" s="26">
        <v>35509.056407754091</v>
      </c>
      <c r="D77" s="26">
        <v>228.21000066387839</v>
      </c>
      <c r="E77" s="26">
        <v>-62.715360817898151</v>
      </c>
      <c r="F77" s="26"/>
      <c r="G77" s="8">
        <f t="shared" si="1"/>
        <v>43063.437028812317</v>
      </c>
    </row>
    <row r="78" spans="1:8" ht="13.4" customHeight="1" x14ac:dyDescent="0.3">
      <c r="A78" s="7" t="s">
        <v>121</v>
      </c>
      <c r="B78" s="26">
        <v>13289.77761070172</v>
      </c>
      <c r="C78" s="26">
        <v>28683.405960300075</v>
      </c>
      <c r="D78" s="26">
        <v>-91.909301599946915</v>
      </c>
      <c r="E78" s="26">
        <v>78.026028015667563</v>
      </c>
      <c r="F78" s="26"/>
      <c r="G78" s="8">
        <f t="shared" si="1"/>
        <v>59158.048849166822</v>
      </c>
    </row>
    <row r="79" spans="1:8" ht="13.4" customHeight="1" x14ac:dyDescent="0.3">
      <c r="A79" s="7" t="s">
        <v>122</v>
      </c>
      <c r="B79" s="26">
        <v>2910.5532078603173</v>
      </c>
      <c r="C79" s="26">
        <v>-8809.4851739361384</v>
      </c>
      <c r="D79" s="26">
        <v>162.47166998605849</v>
      </c>
      <c r="E79" s="26">
        <v>-63.073897629954203</v>
      </c>
      <c r="F79" s="26"/>
      <c r="G79" s="8">
        <f t="shared" si="1"/>
        <v>-17370.512089225245</v>
      </c>
    </row>
    <row r="80" spans="1:8" ht="13.4" customHeight="1" x14ac:dyDescent="0.3">
      <c r="A80" s="7" t="s">
        <v>123</v>
      </c>
      <c r="B80" s="26">
        <v>7580.0610061076795</v>
      </c>
      <c r="C80" s="26">
        <v>838.49729270397415</v>
      </c>
      <c r="D80" s="26">
        <v>149.23627365066704</v>
      </c>
      <c r="E80" s="26">
        <v>-49.313965345548731</v>
      </c>
      <c r="F80" s="26"/>
      <c r="G80" s="8">
        <f t="shared" si="1"/>
        <v>11423.165928433909</v>
      </c>
    </row>
    <row r="81" spans="1:8" ht="13.4" customHeight="1" x14ac:dyDescent="0.3">
      <c r="A81" s="7" t="s">
        <v>124</v>
      </c>
      <c r="B81" s="26">
        <v>8270.5846567748849</v>
      </c>
      <c r="C81" s="26">
        <v>939.99166766248618</v>
      </c>
      <c r="D81" s="26">
        <v>188.0168449180112</v>
      </c>
      <c r="E81" s="26">
        <v>62.298776140211132</v>
      </c>
      <c r="F81" s="26"/>
      <c r="G81" s="8">
        <f t="shared" si="1"/>
        <v>18892.420712341504</v>
      </c>
    </row>
    <row r="82" spans="1:8" ht="13.4" customHeight="1" x14ac:dyDescent="0.3">
      <c r="A82" s="7" t="s">
        <v>125</v>
      </c>
      <c r="B82" s="26">
        <v>2926.3879718515527</v>
      </c>
      <c r="C82" s="26">
        <v>300.83338013676212</v>
      </c>
      <c r="D82" s="26">
        <v>146.40536081789824</v>
      </c>
      <c r="E82" s="26">
        <v>29.284335125804954</v>
      </c>
      <c r="F82" s="26"/>
      <c r="G82" s="8">
        <f t="shared" si="1"/>
        <v>3506.5204235544097</v>
      </c>
    </row>
    <row r="83" spans="1:8" ht="13.4" customHeight="1" x14ac:dyDescent="0.3">
      <c r="A83" s="7" t="s">
        <v>126</v>
      </c>
      <c r="B83" s="26">
        <v>8616.2831643762875</v>
      </c>
      <c r="C83" s="26">
        <v>916.45887505808741</v>
      </c>
      <c r="D83" s="26">
        <v>161.14382393945405</v>
      </c>
      <c r="E83" s="26">
        <v>36.281316470822574</v>
      </c>
      <c r="F83" s="26"/>
      <c r="G83" s="8">
        <f t="shared" si="1"/>
        <v>9448.2523936134876</v>
      </c>
    </row>
    <row r="84" spans="1:8" ht="13.4" customHeight="1" x14ac:dyDescent="0.3">
      <c r="A84" s="7" t="s">
        <v>127</v>
      </c>
      <c r="B84" s="26">
        <v>9523.874570138747</v>
      </c>
      <c r="C84" s="26">
        <v>49.064040695745717</v>
      </c>
      <c r="D84" s="26">
        <v>97.013829914359761</v>
      </c>
      <c r="E84" s="26">
        <v>145.98553707760735</v>
      </c>
      <c r="F84" s="26"/>
      <c r="G84" s="8">
        <f t="shared" si="1"/>
        <v>9911.0160734913206</v>
      </c>
    </row>
    <row r="85" spans="1:8" ht="13.4" customHeight="1" x14ac:dyDescent="0.3">
      <c r="A85" s="7" t="s">
        <v>128</v>
      </c>
      <c r="B85" s="26">
        <v>3899.4322628294581</v>
      </c>
      <c r="C85" s="26">
        <v>122.80508597224552</v>
      </c>
      <c r="D85" s="26">
        <v>224.03615481643772</v>
      </c>
      <c r="E85" s="26">
        <v>11.727137356436286</v>
      </c>
      <c r="F85" s="26"/>
      <c r="G85" s="8">
        <f t="shared" si="1"/>
        <v>4077.197689703271</v>
      </c>
    </row>
    <row r="86" spans="1:8" ht="13.4" customHeight="1" x14ac:dyDescent="0.3">
      <c r="A86" s="7" t="s">
        <v>129</v>
      </c>
      <c r="B86" s="26">
        <v>13106.863442209378</v>
      </c>
      <c r="C86" s="26">
        <v>515.25814578769518</v>
      </c>
      <c r="D86" s="26">
        <v>190.55647414193697</v>
      </c>
      <c r="E86" s="26">
        <v>-388.83619796853213</v>
      </c>
      <c r="F86" s="26">
        <f>SUM(B75:D86)</f>
        <v>152779.22909546568</v>
      </c>
      <c r="G86" s="8">
        <f t="shared" si="1"/>
        <v>14106.066059549872</v>
      </c>
      <c r="H86" s="8">
        <f>SUM(G75:G86)</f>
        <v>166297.72686516625</v>
      </c>
    </row>
    <row r="87" spans="1:8" ht="13.4" customHeight="1" x14ac:dyDescent="0.3">
      <c r="A87" s="7" t="s">
        <v>130</v>
      </c>
      <c r="B87" s="26">
        <v>4610.9741369581088</v>
      </c>
      <c r="C87" s="26">
        <v>467.35736506671975</v>
      </c>
      <c r="D87" s="26">
        <v>123.27806213901613</v>
      </c>
      <c r="E87" s="26">
        <v>318.73032795591848</v>
      </c>
      <c r="F87" s="12"/>
      <c r="G87" s="8">
        <f t="shared" si="1"/>
        <v>5637.6570407621321</v>
      </c>
    </row>
    <row r="88" spans="1:8" ht="13.4" customHeight="1" x14ac:dyDescent="0.3">
      <c r="A88" s="7" t="s">
        <v>131</v>
      </c>
      <c r="B88" s="26">
        <v>3330.5402210715001</v>
      </c>
      <c r="C88" s="26">
        <v>1158.5236101706164</v>
      </c>
      <c r="D88" s="26">
        <v>330.15583017991099</v>
      </c>
      <c r="E88" s="26">
        <v>117.25461694217618</v>
      </c>
      <c r="F88" s="26"/>
      <c r="G88" s="8">
        <f t="shared" si="1"/>
        <v>6078.45793367855</v>
      </c>
    </row>
    <row r="89" spans="1:8" ht="13.4" customHeight="1" x14ac:dyDescent="0.3">
      <c r="A89" s="7" t="s">
        <v>132</v>
      </c>
      <c r="B89" s="26">
        <v>11097.144174799178</v>
      </c>
      <c r="C89" s="26">
        <v>31290.70516298214</v>
      </c>
      <c r="D89" s="26">
        <v>117.58077673770175</v>
      </c>
      <c r="E89" s="26">
        <v>-179.87773053176656</v>
      </c>
      <c r="F89" s="26"/>
      <c r="G89" s="8">
        <f t="shared" si="1"/>
        <v>55126.821732390628</v>
      </c>
    </row>
    <row r="90" spans="1:8" ht="13.4" customHeight="1" x14ac:dyDescent="0.3">
      <c r="A90" s="7" t="s">
        <v>133</v>
      </c>
      <c r="B90" s="26">
        <v>14662.685800969259</v>
      </c>
      <c r="C90" s="26">
        <v>45960.180540065048</v>
      </c>
      <c r="D90" s="26">
        <v>160.70813649339422</v>
      </c>
      <c r="E90" s="26">
        <v>27.894950541060879</v>
      </c>
      <c r="F90" s="26"/>
      <c r="G90" s="8">
        <f t="shared" si="1"/>
        <v>49980.918802031476</v>
      </c>
    </row>
    <row r="91" spans="1:8" ht="13.4" customHeight="1" x14ac:dyDescent="0.3">
      <c r="A91" s="7" t="s">
        <v>134</v>
      </c>
      <c r="B91" s="26">
        <v>2624.8796620859025</v>
      </c>
      <c r="C91" s="26">
        <v>-20443.536967071621</v>
      </c>
      <c r="D91" s="26">
        <v>168.16315010290128</v>
      </c>
      <c r="E91" s="26">
        <v>147.61606486091742</v>
      </c>
      <c r="F91" s="26"/>
      <c r="G91" s="8">
        <f t="shared" si="1"/>
        <v>-35861.1234667729</v>
      </c>
    </row>
    <row r="92" spans="1:8" ht="13.4" customHeight="1" x14ac:dyDescent="0.3">
      <c r="A92" s="7" t="s">
        <v>135</v>
      </c>
      <c r="B92" s="26">
        <v>8021.517740158004</v>
      </c>
      <c r="C92" s="26">
        <v>3693.8686486755628</v>
      </c>
      <c r="D92" s="26">
        <v>222.7997646551151</v>
      </c>
      <c r="E92" s="26">
        <v>-198.82200092942966</v>
      </c>
      <c r="F92" s="26"/>
      <c r="G92" s="8">
        <f t="shared" si="1"/>
        <v>12875.044189072572</v>
      </c>
    </row>
    <row r="93" spans="1:8" ht="13.4" customHeight="1" x14ac:dyDescent="0.3">
      <c r="A93" s="7" t="s">
        <v>136</v>
      </c>
      <c r="B93" s="26">
        <v>11686.158818296484</v>
      </c>
      <c r="C93" s="26">
        <v>10433.819210648606</v>
      </c>
      <c r="D93" s="26">
        <v>191.66462225320336</v>
      </c>
      <c r="E93" s="26">
        <v>92.681418044214254</v>
      </c>
      <c r="F93" s="26"/>
      <c r="G93" s="8">
        <f t="shared" si="1"/>
        <v>18068.624632875253</v>
      </c>
    </row>
    <row r="94" spans="1:8" ht="13.4" customHeight="1" x14ac:dyDescent="0.3">
      <c r="A94" s="7" t="s">
        <v>137</v>
      </c>
      <c r="B94" s="26">
        <v>2930.0334624576826</v>
      </c>
      <c r="C94" s="26">
        <v>433.72709088495884</v>
      </c>
      <c r="D94" s="26">
        <v>228.19144758680204</v>
      </c>
      <c r="E94" s="26">
        <v>-13.330982539998653</v>
      </c>
      <c r="F94" s="26"/>
      <c r="G94" s="8">
        <f t="shared" si="1"/>
        <v>2950.9616646750374</v>
      </c>
    </row>
    <row r="95" spans="1:8" ht="13.4" customHeight="1" x14ac:dyDescent="0.3">
      <c r="A95" s="7" t="s">
        <v>138</v>
      </c>
      <c r="B95" s="26">
        <v>9237.8823856469498</v>
      </c>
      <c r="C95" s="26">
        <v>670.82540529774667</v>
      </c>
      <c r="D95" s="26">
        <v>173.72338511584678</v>
      </c>
      <c r="E95" s="26">
        <v>154.73964615282483</v>
      </c>
      <c r="F95" s="26"/>
      <c r="G95" s="8">
        <f t="shared" si="1"/>
        <v>9765.7890606120945</v>
      </c>
    </row>
    <row r="96" spans="1:8" ht="13.4" customHeight="1" x14ac:dyDescent="0.3">
      <c r="A96" s="7" t="s">
        <v>139</v>
      </c>
      <c r="B96" s="26">
        <v>9679.3914711544821</v>
      </c>
      <c r="C96" s="26">
        <v>290.12767343821298</v>
      </c>
      <c r="D96" s="26">
        <v>165.65662417845044</v>
      </c>
      <c r="E96" s="26">
        <v>169.55925712009559</v>
      </c>
      <c r="F96" s="26"/>
      <c r="G96" s="8">
        <f t="shared" si="1"/>
        <v>11026.272471619193</v>
      </c>
    </row>
    <row r="97" spans="1:12" ht="13.4" customHeight="1" x14ac:dyDescent="0.3">
      <c r="A97" s="7" t="s">
        <v>140</v>
      </c>
      <c r="B97" s="26">
        <v>3763.0133406360014</v>
      </c>
      <c r="C97" s="26">
        <v>-46.27072794262493</v>
      </c>
      <c r="D97" s="26">
        <v>102.64139912368059</v>
      </c>
      <c r="E97" s="26">
        <v>-161.07677720241654</v>
      </c>
      <c r="F97" s="26"/>
      <c r="G97" s="8">
        <f t="shared" si="1"/>
        <v>3841.1639988714155</v>
      </c>
    </row>
    <row r="98" spans="1:12" ht="13.4" customHeight="1" x14ac:dyDescent="0.3">
      <c r="A98" s="7" t="s">
        <v>141</v>
      </c>
      <c r="B98" s="26">
        <v>15381.427239261764</v>
      </c>
      <c r="C98" s="26">
        <v>808.64614319855764</v>
      </c>
      <c r="D98" s="26">
        <v>173.06607415521466</v>
      </c>
      <c r="E98" s="26">
        <v>-363.61685554006505</v>
      </c>
      <c r="F98" s="26">
        <f>SUM(B87:D98)</f>
        <v>173901.25088163055</v>
      </c>
      <c r="G98" s="8">
        <f t="shared" si="1"/>
        <v>16288.298038571329</v>
      </c>
      <c r="H98" s="8">
        <f>SUM(G87:G98)</f>
        <v>155778.88609838675</v>
      </c>
    </row>
    <row r="99" spans="1:12" ht="13.4" customHeight="1" x14ac:dyDescent="0.3">
      <c r="A99" s="7" t="s">
        <v>142</v>
      </c>
      <c r="B99" s="26">
        <v>4238.0171363606187</v>
      </c>
      <c r="C99" s="26">
        <v>903.40484166500698</v>
      </c>
      <c r="D99" s="26">
        <v>170.88196806745003</v>
      </c>
      <c r="E99" s="26">
        <v>318.11559350726941</v>
      </c>
      <c r="F99" s="12"/>
      <c r="G99" s="8">
        <f t="shared" si="1"/>
        <v>4818.6901228174993</v>
      </c>
    </row>
    <row r="100" spans="1:12" ht="13.4" customHeight="1" x14ac:dyDescent="0.3">
      <c r="A100" s="7" t="s">
        <v>143</v>
      </c>
      <c r="B100" s="26">
        <v>2972.5973288853484</v>
      </c>
      <c r="C100" s="26">
        <v>2417.761882427139</v>
      </c>
      <c r="D100" s="26">
        <v>200.72223328686184</v>
      </c>
      <c r="E100" s="26">
        <v>238.74944433379812</v>
      </c>
      <c r="F100" s="26"/>
      <c r="G100" s="8">
        <f t="shared" si="1"/>
        <v>4350.474703910244</v>
      </c>
    </row>
    <row r="101" spans="1:12" ht="13.4" customHeight="1" x14ac:dyDescent="0.3">
      <c r="A101" s="7" t="s">
        <v>144</v>
      </c>
      <c r="B101" s="26">
        <v>14471.824399853946</v>
      </c>
      <c r="C101" s="26">
        <v>43912.096780853746</v>
      </c>
      <c r="D101" s="26">
        <v>190.20130750846445</v>
      </c>
      <c r="E101" s="26">
        <v>211.29867257518421</v>
      </c>
      <c r="F101" s="26"/>
      <c r="G101" s="8">
        <f t="shared" si="1"/>
        <v>68231.421404434703</v>
      </c>
    </row>
    <row r="102" spans="1:12" ht="13.4" customHeight="1" x14ac:dyDescent="0.3">
      <c r="A102" s="7" t="s">
        <v>145</v>
      </c>
      <c r="B102" s="26">
        <v>10921.219774945233</v>
      </c>
      <c r="C102" s="26">
        <v>35157.524864568819</v>
      </c>
      <c r="D102" s="26">
        <v>146.44369083183966</v>
      </c>
      <c r="E102" s="26">
        <v>148.91493726349327</v>
      </c>
      <c r="F102" s="26"/>
      <c r="G102" s="8">
        <f t="shared" si="1"/>
        <v>40603.218819956179</v>
      </c>
      <c r="K102" s="8"/>
      <c r="L102" s="8"/>
    </row>
    <row r="103" spans="1:12" ht="13.4" customHeight="1" x14ac:dyDescent="0.3">
      <c r="A103" s="7" t="s">
        <v>146</v>
      </c>
      <c r="B103" s="26">
        <v>2029.4828433910884</v>
      </c>
      <c r="C103" s="26">
        <v>-38654.166278961704</v>
      </c>
      <c r="D103" s="26">
        <v>118.58175396667318</v>
      </c>
      <c r="E103" s="26">
        <v>201.47213403704433</v>
      </c>
      <c r="F103" s="26"/>
      <c r="G103" s="8">
        <f t="shared" si="1"/>
        <v>-46469.719870211768</v>
      </c>
      <c r="K103" s="8"/>
      <c r="L103" s="8"/>
    </row>
    <row r="104" spans="1:12" ht="13.4" customHeight="1" x14ac:dyDescent="0.3">
      <c r="A104" s="7" t="s">
        <v>147</v>
      </c>
      <c r="B104" s="26">
        <v>12094.529874195045</v>
      </c>
      <c r="C104" s="26">
        <v>4630.7266842594527</v>
      </c>
      <c r="D104" s="26">
        <v>142.08869249153571</v>
      </c>
      <c r="E104" s="26">
        <v>128.99597988448537</v>
      </c>
      <c r="F104" s="26"/>
      <c r="G104" s="8">
        <f t="shared" si="1"/>
        <v>13968.708090353844</v>
      </c>
      <c r="K104" s="8"/>
      <c r="L104" s="8"/>
    </row>
    <row r="105" spans="1:12" ht="13.4" customHeight="1" x14ac:dyDescent="0.3">
      <c r="A105" s="7" t="s">
        <v>148</v>
      </c>
      <c r="B105" s="26">
        <v>8728.4015212773047</v>
      </c>
      <c r="C105" s="26">
        <v>6190.8011923255672</v>
      </c>
      <c r="D105" s="26">
        <v>266.6019186085108</v>
      </c>
      <c r="E105" s="26">
        <v>165.15753369182744</v>
      </c>
      <c r="F105" s="26"/>
      <c r="G105" s="8">
        <f t="shared" si="1"/>
        <v>10380.572576843924</v>
      </c>
      <c r="K105" s="8"/>
      <c r="L105" s="8"/>
    </row>
    <row r="106" spans="1:12" ht="13.4" customHeight="1" x14ac:dyDescent="0.3">
      <c r="A106" s="7" t="s">
        <v>149</v>
      </c>
      <c r="B106" s="26">
        <v>3023.8319511385525</v>
      </c>
      <c r="C106" s="26">
        <v>-207.26324536944711</v>
      </c>
      <c r="D106" s="26">
        <v>231.27826428998205</v>
      </c>
      <c r="E106" s="26">
        <v>226.92105623049886</v>
      </c>
      <c r="F106" s="26"/>
      <c r="G106" s="8">
        <f t="shared" si="1"/>
        <v>4509.6974931952491</v>
      </c>
      <c r="K106" s="8"/>
      <c r="L106" s="8"/>
    </row>
    <row r="107" spans="1:12" ht="13.4" customHeight="1" x14ac:dyDescent="0.3">
      <c r="A107" s="7" t="s">
        <v>150</v>
      </c>
      <c r="B107" s="26">
        <v>11530.090588528186</v>
      </c>
      <c r="C107" s="26">
        <v>354.18328984929724</v>
      </c>
      <c r="D107" s="26">
        <v>203.30553707760726</v>
      </c>
      <c r="E107" s="26">
        <v>275.74984398858101</v>
      </c>
      <c r="F107" s="26"/>
      <c r="G107" s="8">
        <f t="shared" si="1"/>
        <v>12946.647409214631</v>
      </c>
      <c r="K107" s="8"/>
      <c r="L107" s="8"/>
    </row>
    <row r="108" spans="1:12" ht="13.4" customHeight="1" x14ac:dyDescent="0.3">
      <c r="A108" s="7" t="s">
        <v>151</v>
      </c>
      <c r="B108" s="26">
        <v>8846.3534236207706</v>
      </c>
      <c r="C108" s="26">
        <v>1181.2243762862593</v>
      </c>
      <c r="D108" s="26">
        <v>203.44997211710825</v>
      </c>
      <c r="E108" s="26">
        <v>422.62022405895266</v>
      </c>
      <c r="F108" s="26"/>
      <c r="G108" s="8">
        <f t="shared" si="1"/>
        <v>10000.287432450359</v>
      </c>
      <c r="K108" s="8"/>
      <c r="L108" s="8"/>
    </row>
    <row r="109" spans="1:12" ht="13.4" customHeight="1" x14ac:dyDescent="0.3">
      <c r="A109" s="7" t="s">
        <v>152</v>
      </c>
      <c r="B109" s="26">
        <v>3053.4811355639804</v>
      </c>
      <c r="C109" s="26">
        <v>-24.490740888266171</v>
      </c>
      <c r="D109" s="26">
        <v>264.10287791276659</v>
      </c>
      <c r="E109" s="26">
        <v>404.3247151961757</v>
      </c>
      <c r="F109" s="26"/>
      <c r="G109" s="8">
        <f t="shared" si="1"/>
        <v>3390.3299681338522</v>
      </c>
      <c r="K109" s="8"/>
      <c r="L109" s="8"/>
    </row>
    <row r="110" spans="1:12" ht="13.4" customHeight="1" x14ac:dyDescent="0.3">
      <c r="A110" s="7" t="s">
        <v>153</v>
      </c>
      <c r="B110" s="26">
        <v>15815.943605523464</v>
      </c>
      <c r="C110" s="26">
        <v>733.80472515435031</v>
      </c>
      <c r="D110" s="26">
        <v>53.558877713602641</v>
      </c>
      <c r="E110" s="26">
        <v>484.18883920865682</v>
      </c>
      <c r="F110" s="26">
        <f>SUM(B99:D110)</f>
        <v>156512.59904932624</v>
      </c>
      <c r="G110" s="8">
        <f t="shared" si="1"/>
        <v>16701.922688375485</v>
      </c>
      <c r="H110" s="8">
        <f>SUM(G99:G110)</f>
        <v>143432.25083947423</v>
      </c>
      <c r="K110" s="8"/>
      <c r="L110" s="8"/>
    </row>
    <row r="111" spans="1:12" ht="13.4" customHeight="1" x14ac:dyDescent="0.3">
      <c r="A111" s="7" t="s">
        <v>154</v>
      </c>
      <c r="B111" s="26">
        <v>3831.7751852220667</v>
      </c>
      <c r="C111" s="26">
        <v>409.79101838943103</v>
      </c>
      <c r="D111" s="26">
        <v>142.11737502489544</v>
      </c>
      <c r="E111" s="26">
        <v>214.54538106618867</v>
      </c>
      <c r="F111" s="12"/>
      <c r="G111" s="8">
        <f t="shared" si="1"/>
        <v>4336.4028374161844</v>
      </c>
      <c r="I111" s="10">
        <v>0</v>
      </c>
      <c r="J111" s="11">
        <v>0</v>
      </c>
      <c r="K111" s="10">
        <f t="shared" ref="K111:K174" si="2">B111+C123+I123+J123+D111</f>
        <v>4336.4028374161844</v>
      </c>
      <c r="L111" s="12"/>
    </row>
    <row r="112" spans="1:12" ht="13.4" customHeight="1" x14ac:dyDescent="0.3">
      <c r="A112" s="7" t="s">
        <v>155</v>
      </c>
      <c r="B112" s="26">
        <v>3192.3689965478325</v>
      </c>
      <c r="C112" s="26">
        <v>1177.1551417380338</v>
      </c>
      <c r="D112" s="26">
        <v>185.30657305981543</v>
      </c>
      <c r="E112" s="26">
        <v>212.67892484896763</v>
      </c>
      <c r="F112" s="26"/>
      <c r="G112" s="8">
        <f t="shared" si="1"/>
        <v>5436.2227979154213</v>
      </c>
      <c r="I112" s="10">
        <v>0</v>
      </c>
      <c r="J112" s="11">
        <v>0</v>
      </c>
      <c r="K112" s="10">
        <f t="shared" si="2"/>
        <v>5436.2227979154213</v>
      </c>
      <c r="L112" s="12"/>
    </row>
    <row r="113" spans="1:12" ht="13.4" customHeight="1" x14ac:dyDescent="0.3">
      <c r="A113" s="7" t="s">
        <v>156</v>
      </c>
      <c r="B113" s="26">
        <v>14893.345686450242</v>
      </c>
      <c r="C113" s="26">
        <v>53569.395697072294</v>
      </c>
      <c r="D113" s="26">
        <v>191.07157770696412</v>
      </c>
      <c r="E113" s="26">
        <v>372.56178915222733</v>
      </c>
      <c r="F113" s="26"/>
      <c r="G113" s="8">
        <f t="shared" si="1"/>
        <v>104678.38548064795</v>
      </c>
      <c r="I113" s="10">
        <v>5529.5537741485759</v>
      </c>
      <c r="J113" s="11">
        <v>0</v>
      </c>
      <c r="K113" s="10">
        <f t="shared" si="2"/>
        <v>110898.49178417314</v>
      </c>
      <c r="L113" s="12"/>
    </row>
    <row r="114" spans="1:12" ht="13.4" customHeight="1" x14ac:dyDescent="0.3">
      <c r="A114" s="7" t="s">
        <v>157</v>
      </c>
      <c r="B114" s="26">
        <v>9710.0598556064506</v>
      </c>
      <c r="C114" s="26">
        <v>29535.555354179101</v>
      </c>
      <c r="D114" s="26">
        <v>240.24787791276637</v>
      </c>
      <c r="E114" s="26">
        <v>117.19863075084646</v>
      </c>
      <c r="F114" s="26"/>
      <c r="G114" s="8">
        <f t="shared" si="1"/>
        <v>64846.457139348058</v>
      </c>
      <c r="I114" s="10">
        <v>0</v>
      </c>
      <c r="J114" s="11">
        <v>0</v>
      </c>
      <c r="K114" s="10">
        <f t="shared" si="2"/>
        <v>64846.457139348058</v>
      </c>
      <c r="L114" s="12"/>
    </row>
    <row r="115" spans="1:12" ht="13.4" customHeight="1" x14ac:dyDescent="0.3">
      <c r="A115" s="7" t="s">
        <v>158</v>
      </c>
      <c r="B115" s="26">
        <v>1193.2224424085496</v>
      </c>
      <c r="C115" s="26">
        <v>-48617.784467569531</v>
      </c>
      <c r="D115" s="26">
        <v>119.63178218150438</v>
      </c>
      <c r="E115" s="26">
        <v>91.779319192723847</v>
      </c>
      <c r="F115" s="26"/>
      <c r="G115" s="8">
        <f t="shared" si="1"/>
        <v>-43908.410277501149</v>
      </c>
      <c r="I115" s="10">
        <v>0</v>
      </c>
      <c r="J115" s="11">
        <v>0</v>
      </c>
      <c r="K115" s="10">
        <f t="shared" si="2"/>
        <v>-43908.410277501149</v>
      </c>
      <c r="L115" s="12"/>
    </row>
    <row r="116" spans="1:12" ht="13.4" customHeight="1" x14ac:dyDescent="0.3">
      <c r="A116" s="7" t="s">
        <v>159</v>
      </c>
      <c r="B116" s="26">
        <v>6122.0872492199433</v>
      </c>
      <c r="C116" s="26">
        <v>1732.0895236672636</v>
      </c>
      <c r="D116" s="26">
        <v>154.9868040894907</v>
      </c>
      <c r="E116" s="26">
        <v>95.839215295757896</v>
      </c>
      <c r="F116" s="26"/>
      <c r="G116" s="8">
        <f t="shared" si="1"/>
        <v>13668.381544844979</v>
      </c>
      <c r="I116" s="10">
        <v>5529.5537741485759</v>
      </c>
      <c r="J116" s="11">
        <v>0</v>
      </c>
      <c r="K116" s="10">
        <f t="shared" si="2"/>
        <v>19888.487848370172</v>
      </c>
      <c r="L116" s="12"/>
    </row>
    <row r="117" spans="1:12" ht="13.4" customHeight="1" x14ac:dyDescent="0.3">
      <c r="A117" s="7" t="s">
        <v>160</v>
      </c>
      <c r="B117" s="26">
        <v>5750.6232052048144</v>
      </c>
      <c r="C117" s="26">
        <v>1385.5691369581093</v>
      </c>
      <c r="D117" s="26">
        <v>515.97177155945042</v>
      </c>
      <c r="E117" s="26">
        <v>166.15115979552533</v>
      </c>
      <c r="F117" s="26"/>
      <c r="G117" s="8">
        <f t="shared" si="1"/>
        <v>8735.9559988050241</v>
      </c>
      <c r="I117" s="10">
        <v>0</v>
      </c>
      <c r="J117" s="11">
        <v>0</v>
      </c>
      <c r="K117" s="10">
        <f t="shared" si="2"/>
        <v>8735.9559988050241</v>
      </c>
      <c r="L117" s="12"/>
    </row>
    <row r="118" spans="1:12" ht="13.4" customHeight="1" x14ac:dyDescent="0.3">
      <c r="A118" s="7" t="s">
        <v>161</v>
      </c>
      <c r="B118" s="26">
        <v>2090.295846776859</v>
      </c>
      <c r="C118" s="26">
        <v>1254.5872777667148</v>
      </c>
      <c r="D118" s="26">
        <v>238.59860884286019</v>
      </c>
      <c r="E118" s="26">
        <v>150.99862875921147</v>
      </c>
      <c r="F118" s="26"/>
      <c r="G118" s="8">
        <f t="shared" si="1"/>
        <v>2665.6518907256109</v>
      </c>
      <c r="I118" s="10">
        <v>0</v>
      </c>
      <c r="J118" s="11">
        <v>0</v>
      </c>
      <c r="K118" s="10">
        <f t="shared" si="2"/>
        <v>2665.6518907256109</v>
      </c>
      <c r="L118" s="12"/>
    </row>
    <row r="119" spans="1:12" ht="13.4" customHeight="1" x14ac:dyDescent="0.3">
      <c r="A119" s="7" t="s">
        <v>162</v>
      </c>
      <c r="B119" s="26">
        <v>8026.5779612295119</v>
      </c>
      <c r="C119" s="26">
        <v>1213.2512836088381</v>
      </c>
      <c r="D119" s="26">
        <v>259.22809134966445</v>
      </c>
      <c r="E119" s="26">
        <v>132.92608643696479</v>
      </c>
      <c r="F119" s="26"/>
      <c r="G119" s="8">
        <f t="shared" si="1"/>
        <v>8416.2058026289778</v>
      </c>
      <c r="I119" s="10">
        <v>5529.5537741485759</v>
      </c>
      <c r="J119" s="11">
        <v>0</v>
      </c>
      <c r="K119" s="10">
        <f t="shared" si="2"/>
        <v>14636.312106154171</v>
      </c>
      <c r="L119" s="12"/>
    </row>
    <row r="120" spans="1:12" ht="13.4" customHeight="1" x14ac:dyDescent="0.3">
      <c r="A120" s="7" t="s">
        <v>163</v>
      </c>
      <c r="B120" s="26">
        <v>5705.83613888335</v>
      </c>
      <c r="C120" s="26">
        <v>950.48403671247979</v>
      </c>
      <c r="D120" s="26">
        <v>445.66709685985512</v>
      </c>
      <c r="E120" s="26">
        <v>154.58741352984106</v>
      </c>
      <c r="F120" s="26"/>
      <c r="G120" s="8">
        <f t="shared" si="1"/>
        <v>6183.5161368917034</v>
      </c>
      <c r="I120" s="10">
        <v>0</v>
      </c>
      <c r="J120" s="11">
        <v>0</v>
      </c>
      <c r="K120" s="10">
        <f t="shared" si="2"/>
        <v>6183.5161368917034</v>
      </c>
      <c r="L120" s="12"/>
    </row>
    <row r="121" spans="1:12" ht="13.4" customHeight="1" x14ac:dyDescent="0.3">
      <c r="A121" s="7" t="s">
        <v>164</v>
      </c>
      <c r="B121" s="26">
        <v>2295.5439729801519</v>
      </c>
      <c r="C121" s="26">
        <v>72.745954657105258</v>
      </c>
      <c r="D121" s="26">
        <v>263.59732656177431</v>
      </c>
      <c r="E121" s="26">
        <v>129.75515667529726</v>
      </c>
      <c r="F121" s="26"/>
      <c r="G121" s="8">
        <f t="shared" si="1"/>
        <v>2279.0643623448304</v>
      </c>
      <c r="I121" s="10">
        <v>0</v>
      </c>
      <c r="J121" s="11">
        <v>0</v>
      </c>
      <c r="K121" s="10">
        <f t="shared" si="2"/>
        <v>2279.0643623448304</v>
      </c>
      <c r="L121" s="12"/>
    </row>
    <row r="122" spans="1:12" ht="13.4" customHeight="1" x14ac:dyDescent="0.3">
      <c r="A122" s="7" t="s">
        <v>165</v>
      </c>
      <c r="B122" s="26">
        <v>11259.01104859589</v>
      </c>
      <c r="C122" s="26">
        <v>832.42020513842147</v>
      </c>
      <c r="D122" s="26">
        <v>501.58951968399356</v>
      </c>
      <c r="E122" s="26">
        <v>201.3649963486688</v>
      </c>
      <c r="F122" s="26">
        <f>SUM(B111:D122)</f>
        <v>120844.02215627697</v>
      </c>
      <c r="G122" s="8">
        <f t="shared" si="1"/>
        <v>12047.824106419695</v>
      </c>
      <c r="H122" s="8">
        <f>SUM(G111:G122)</f>
        <v>189385.65782048728</v>
      </c>
      <c r="I122" s="10">
        <v>5529.5537741485759</v>
      </c>
      <c r="J122" s="11">
        <v>0</v>
      </c>
      <c r="K122" s="10">
        <f t="shared" si="2"/>
        <v>18267.930409944885</v>
      </c>
      <c r="L122" s="12"/>
    </row>
    <row r="123" spans="1:12" ht="13.4" customHeight="1" x14ac:dyDescent="0.3">
      <c r="A123" s="7" t="s">
        <v>166</v>
      </c>
      <c r="B123" s="27">
        <v>3672.7884983071099</v>
      </c>
      <c r="C123" s="27">
        <v>362.51027716922255</v>
      </c>
      <c r="D123" s="27">
        <v>315.36099382593108</v>
      </c>
      <c r="E123" s="27">
        <v>94.550674500431526</v>
      </c>
      <c r="F123" s="12"/>
      <c r="G123" s="8">
        <f t="shared" si="1"/>
        <v>5017.0947809201352</v>
      </c>
      <c r="I123" s="10">
        <v>0</v>
      </c>
      <c r="J123" s="11">
        <v>0</v>
      </c>
      <c r="K123" s="10">
        <f t="shared" si="2"/>
        <v>5017.0947809201361</v>
      </c>
      <c r="L123" s="12"/>
    </row>
    <row r="124" spans="1:12" ht="13.4" customHeight="1" x14ac:dyDescent="0.3">
      <c r="A124" s="7" t="s">
        <v>167</v>
      </c>
      <c r="B124" s="27">
        <v>1930.5538352253861</v>
      </c>
      <c r="C124" s="27">
        <v>2058.5472283077738</v>
      </c>
      <c r="D124" s="27">
        <v>293.731832636261</v>
      </c>
      <c r="E124" s="27">
        <v>164.60837947288056</v>
      </c>
      <c r="F124" s="26"/>
      <c r="G124" s="8">
        <f t="shared" si="1"/>
        <v>4124.5785945694752</v>
      </c>
      <c r="I124" s="10">
        <v>0</v>
      </c>
      <c r="J124" s="11">
        <v>0</v>
      </c>
      <c r="K124" s="10">
        <f t="shared" si="2"/>
        <v>4124.5785945694743</v>
      </c>
      <c r="L124" s="12"/>
    </row>
    <row r="125" spans="1:12" ht="13.4" customHeight="1" x14ac:dyDescent="0.3">
      <c r="A125" s="7" t="s">
        <v>168</v>
      </c>
      <c r="B125" s="27">
        <v>17866.674303923523</v>
      </c>
      <c r="C125" s="27">
        <v>89593.968216490743</v>
      </c>
      <c r="D125" s="27">
        <v>372.56532795591841</v>
      </c>
      <c r="E125" s="27">
        <v>273.71608178981603</v>
      </c>
      <c r="F125" s="26"/>
      <c r="G125" s="8">
        <f t="shared" si="1"/>
        <v>100392.98295658233</v>
      </c>
      <c r="I125" s="10">
        <v>6220.1063035251927</v>
      </c>
      <c r="J125" s="11">
        <v>0</v>
      </c>
      <c r="K125" s="10">
        <f t="shared" si="2"/>
        <v>108858.62632111796</v>
      </c>
      <c r="L125" s="12"/>
    </row>
    <row r="126" spans="1:12" ht="13.4" customHeight="1" x14ac:dyDescent="0.3">
      <c r="A126" s="7" t="s">
        <v>169</v>
      </c>
      <c r="B126" s="27">
        <v>11843.109638186283</v>
      </c>
      <c r="C126" s="27">
        <v>54896.149405828844</v>
      </c>
      <c r="D126" s="27">
        <v>301.47272156940875</v>
      </c>
      <c r="E126" s="27">
        <v>185.44069939587081</v>
      </c>
      <c r="F126" s="26"/>
      <c r="G126" s="8">
        <f t="shared" si="1"/>
        <v>50119.104146584359</v>
      </c>
      <c r="I126" s="10">
        <v>0</v>
      </c>
      <c r="J126" s="11">
        <v>0</v>
      </c>
      <c r="K126" s="10">
        <f t="shared" si="2"/>
        <v>50119.104146584352</v>
      </c>
      <c r="L126" s="12"/>
    </row>
    <row r="127" spans="1:12" ht="13.4" customHeight="1" x14ac:dyDescent="0.3">
      <c r="A127" s="7" t="s">
        <v>170</v>
      </c>
      <c r="B127" s="27">
        <v>535.94159596362033</v>
      </c>
      <c r="C127" s="27">
        <v>-45221.264502091202</v>
      </c>
      <c r="D127" s="27">
        <v>294.59724523667245</v>
      </c>
      <c r="E127" s="27">
        <v>163.10914094137937</v>
      </c>
      <c r="F127" s="26"/>
      <c r="G127" s="8">
        <f t="shared" si="1"/>
        <v>-61102.716920932085</v>
      </c>
      <c r="I127" s="10">
        <v>0</v>
      </c>
      <c r="J127" s="11">
        <v>0</v>
      </c>
      <c r="K127" s="10">
        <f t="shared" si="2"/>
        <v>-61102.716920932093</v>
      </c>
      <c r="L127" s="12"/>
    </row>
    <row r="128" spans="1:12" ht="13.4" customHeight="1" x14ac:dyDescent="0.3">
      <c r="A128" s="7" t="s">
        <v>171</v>
      </c>
      <c r="B128" s="27">
        <v>10068.22873132842</v>
      </c>
      <c r="C128" s="27">
        <v>7391.3074915355437</v>
      </c>
      <c r="D128" s="27">
        <v>564.98422359423751</v>
      </c>
      <c r="E128" s="27">
        <v>122.24343258315085</v>
      </c>
      <c r="F128" s="26"/>
      <c r="G128" s="8">
        <f t="shared" si="1"/>
        <v>18502.386757949946</v>
      </c>
      <c r="I128" s="10">
        <v>6220.1063035251927</v>
      </c>
      <c r="J128" s="11">
        <v>0</v>
      </c>
      <c r="K128" s="10">
        <f t="shared" si="2"/>
        <v>26968.030122485561</v>
      </c>
      <c r="L128" s="12"/>
    </row>
    <row r="129" spans="1:12" ht="13.4" customHeight="1" x14ac:dyDescent="0.3">
      <c r="A129" s="7" t="s">
        <v>172</v>
      </c>
      <c r="B129" s="27">
        <v>7953.9771831640428</v>
      </c>
      <c r="C129" s="27">
        <v>2469.3610220407591</v>
      </c>
      <c r="D129" s="27">
        <v>305.27537110801319</v>
      </c>
      <c r="E129" s="27">
        <v>144.41270098917877</v>
      </c>
      <c r="F129" s="26"/>
      <c r="G129" s="8">
        <f t="shared" si="1"/>
        <v>11274.646611896706</v>
      </c>
      <c r="I129" s="10">
        <v>0</v>
      </c>
      <c r="J129" s="11">
        <v>0</v>
      </c>
      <c r="K129" s="10">
        <f t="shared" si="2"/>
        <v>11274.646611896706</v>
      </c>
      <c r="L129" s="12"/>
    </row>
    <row r="130" spans="1:12" ht="13.4" customHeight="1" x14ac:dyDescent="0.3">
      <c r="A130" s="7" t="s">
        <v>173</v>
      </c>
      <c r="B130" s="27">
        <v>4278.3393072429144</v>
      </c>
      <c r="C130" s="27">
        <v>336.75743510589172</v>
      </c>
      <c r="D130" s="27">
        <v>388.56020215096567</v>
      </c>
      <c r="E130" s="27">
        <v>213.45665936400431</v>
      </c>
      <c r="F130" s="26"/>
      <c r="G130" s="8">
        <f t="shared" si="1"/>
        <v>5518.2839719843241</v>
      </c>
      <c r="I130" s="10">
        <v>0</v>
      </c>
      <c r="J130" s="11">
        <v>0</v>
      </c>
      <c r="K130" s="10">
        <f t="shared" si="2"/>
        <v>5518.2839719843241</v>
      </c>
      <c r="L130" s="12"/>
    </row>
    <row r="131" spans="1:12" ht="13.4" customHeight="1" x14ac:dyDescent="0.3">
      <c r="A131" s="7" t="s">
        <v>174</v>
      </c>
      <c r="B131" s="27">
        <v>13668.922054371649</v>
      </c>
      <c r="C131" s="27">
        <v>130.39975004980099</v>
      </c>
      <c r="D131" s="27">
        <v>326.41289218615185</v>
      </c>
      <c r="E131" s="27">
        <v>589.40455752506159</v>
      </c>
      <c r="F131" s="26"/>
      <c r="G131" s="8">
        <f t="shared" ref="G131:G194" si="3">B131+D131+C143</f>
        <v>15308.303509924994</v>
      </c>
      <c r="I131" s="10">
        <v>6220.1063035251927</v>
      </c>
      <c r="J131" s="11">
        <v>0</v>
      </c>
      <c r="K131" s="10">
        <f t="shared" si="2"/>
        <v>23773.946874460609</v>
      </c>
      <c r="L131" s="12"/>
    </row>
    <row r="132" spans="1:12" ht="13.4" customHeight="1" x14ac:dyDescent="0.3">
      <c r="A132" s="7" t="s">
        <v>175</v>
      </c>
      <c r="B132" s="27">
        <v>10026.660297749426</v>
      </c>
      <c r="C132" s="27">
        <v>32.012901148497384</v>
      </c>
      <c r="D132" s="27">
        <v>574.94845117174498</v>
      </c>
      <c r="E132" s="27">
        <v>122.53960200491265</v>
      </c>
      <c r="F132" s="26"/>
      <c r="G132" s="8">
        <f t="shared" si="3"/>
        <v>11414.499184757322</v>
      </c>
      <c r="I132" s="10">
        <v>0</v>
      </c>
      <c r="J132" s="11">
        <v>0</v>
      </c>
      <c r="K132" s="10">
        <f t="shared" si="2"/>
        <v>11414.499184757322</v>
      </c>
      <c r="L132" s="12"/>
    </row>
    <row r="133" spans="1:12" ht="13.4" customHeight="1" x14ac:dyDescent="0.3">
      <c r="A133" s="7" t="s">
        <v>176</v>
      </c>
      <c r="B133" s="27">
        <v>4498.9340722299758</v>
      </c>
      <c r="C133" s="27">
        <v>-280.07693719709602</v>
      </c>
      <c r="D133" s="27">
        <v>332.71300570935398</v>
      </c>
      <c r="E133" s="27">
        <v>338.23701121954446</v>
      </c>
      <c r="F133" s="26"/>
      <c r="G133" s="8">
        <f t="shared" si="3"/>
        <v>4772.1093022638443</v>
      </c>
      <c r="I133" s="10">
        <v>0</v>
      </c>
      <c r="J133" s="11">
        <v>0</v>
      </c>
      <c r="K133" s="10">
        <f t="shared" si="2"/>
        <v>4772.1093022638443</v>
      </c>
      <c r="L133" s="12"/>
    </row>
    <row r="134" spans="1:12" ht="13.4" customHeight="1" x14ac:dyDescent="0.3">
      <c r="A134" s="7" t="s">
        <v>177</v>
      </c>
      <c r="B134" s="27">
        <v>16062.166291907328</v>
      </c>
      <c r="C134" s="27">
        <v>287.22353813981147</v>
      </c>
      <c r="D134" s="27">
        <v>665.04009659430403</v>
      </c>
      <c r="E134" s="27">
        <v>346.18495883954068</v>
      </c>
      <c r="F134" s="26">
        <f>SUM(B123:D134)</f>
        <v>219198.85399986725</v>
      </c>
      <c r="G134" s="8">
        <f t="shared" si="3"/>
        <v>17403.017520746183</v>
      </c>
      <c r="H134" s="8">
        <f>SUM(G123:G134)</f>
        <v>182744.29041724757</v>
      </c>
      <c r="I134" s="10">
        <v>6220.1063035251927</v>
      </c>
      <c r="J134" s="11">
        <v>0</v>
      </c>
      <c r="K134" s="10">
        <f t="shared" si="2"/>
        <v>25868.660885281799</v>
      </c>
      <c r="L134" s="12"/>
    </row>
    <row r="135" spans="1:12" ht="13.4" customHeight="1" x14ac:dyDescent="0.3">
      <c r="A135" s="7" t="s">
        <v>178</v>
      </c>
      <c r="B135" s="26">
        <v>6832.5342445064061</v>
      </c>
      <c r="C135" s="26">
        <v>1028.9452887870943</v>
      </c>
      <c r="D135" s="26">
        <v>273.09905961627828</v>
      </c>
      <c r="E135" s="26">
        <v>224.14836951470491</v>
      </c>
      <c r="F135" s="12"/>
      <c r="G135" s="8">
        <f t="shared" si="3"/>
        <v>8166.037874593374</v>
      </c>
      <c r="I135" s="10">
        <v>0</v>
      </c>
      <c r="J135" s="11">
        <v>0</v>
      </c>
      <c r="K135" s="10">
        <f t="shared" si="2"/>
        <v>8166.037874593374</v>
      </c>
      <c r="L135" s="12"/>
    </row>
    <row r="136" spans="1:12" ht="13.4" customHeight="1" x14ac:dyDescent="0.3">
      <c r="A136" s="7" t="s">
        <v>179</v>
      </c>
      <c r="B136" s="26">
        <v>3640.5090559649475</v>
      </c>
      <c r="C136" s="26">
        <v>1900.2929267078275</v>
      </c>
      <c r="D136" s="26">
        <v>343.1743450839806</v>
      </c>
      <c r="E136" s="26">
        <v>171.641232822147</v>
      </c>
      <c r="F136" s="26"/>
      <c r="G136" s="8">
        <f t="shared" si="3"/>
        <v>6245.6507000597485</v>
      </c>
      <c r="I136" s="10">
        <v>0</v>
      </c>
      <c r="J136" s="11">
        <v>0</v>
      </c>
      <c r="K136" s="10">
        <f t="shared" si="2"/>
        <v>6245.6507000597485</v>
      </c>
      <c r="L136" s="12"/>
    </row>
    <row r="137" spans="1:12" ht="13.4" customHeight="1" x14ac:dyDescent="0.3">
      <c r="A137" s="7" t="s">
        <v>180</v>
      </c>
      <c r="B137" s="26">
        <v>20913.569853282876</v>
      </c>
      <c r="C137" s="26">
        <v>82153.743324702897</v>
      </c>
      <c r="D137" s="26">
        <v>503.75963519883157</v>
      </c>
      <c r="E137" s="26">
        <v>294.3937804554206</v>
      </c>
      <c r="F137" s="26"/>
      <c r="G137" s="8">
        <f t="shared" si="3"/>
        <v>87495.566003784101</v>
      </c>
      <c r="I137" s="10">
        <v>8465.6433645356155</v>
      </c>
      <c r="J137" s="11">
        <v>0</v>
      </c>
      <c r="K137" s="10">
        <f t="shared" si="2"/>
        <v>96407.704704574106</v>
      </c>
      <c r="L137" s="12"/>
    </row>
    <row r="138" spans="1:12" ht="13.4" customHeight="1" x14ac:dyDescent="0.3">
      <c r="A138" s="7" t="s">
        <v>181</v>
      </c>
      <c r="B138" s="26">
        <v>9499.4235175595859</v>
      </c>
      <c r="C138" s="26">
        <v>37974.521786828664</v>
      </c>
      <c r="D138" s="26">
        <v>133.6233233751577</v>
      </c>
      <c r="E138" s="26">
        <v>195.31315475004973</v>
      </c>
      <c r="F138" s="26"/>
      <c r="G138" s="8">
        <f t="shared" si="3"/>
        <v>71529.139892783656</v>
      </c>
      <c r="I138" s="10">
        <v>0</v>
      </c>
      <c r="J138" s="11">
        <v>0</v>
      </c>
      <c r="K138" s="10">
        <f t="shared" si="2"/>
        <v>71529.139892783656</v>
      </c>
      <c r="L138" s="12"/>
    </row>
    <row r="139" spans="1:12" ht="13.4" customHeight="1" x14ac:dyDescent="0.3">
      <c r="A139" s="7" t="s">
        <v>182</v>
      </c>
      <c r="B139" s="26">
        <v>-299.84817167894937</v>
      </c>
      <c r="C139" s="26">
        <v>-61933.255762132379</v>
      </c>
      <c r="D139" s="26">
        <v>371.6722913762199</v>
      </c>
      <c r="E139" s="26">
        <v>175.37197935338247</v>
      </c>
      <c r="F139" s="26"/>
      <c r="G139" s="8">
        <f t="shared" si="3"/>
        <v>-73636.21271858197</v>
      </c>
      <c r="I139" s="10">
        <v>0</v>
      </c>
      <c r="J139" s="11">
        <v>0</v>
      </c>
      <c r="K139" s="10">
        <f t="shared" si="2"/>
        <v>-73636.21271858197</v>
      </c>
      <c r="L139" s="12"/>
    </row>
    <row r="140" spans="1:12" ht="13.4" customHeight="1" x14ac:dyDescent="0.3">
      <c r="A140" s="7" t="s">
        <v>183</v>
      </c>
      <c r="B140" s="26">
        <v>11753.162304321842</v>
      </c>
      <c r="C140" s="26">
        <v>7869.1738030272891</v>
      </c>
      <c r="D140" s="26">
        <v>525.0568525526121</v>
      </c>
      <c r="E140" s="26">
        <v>184.83191761269319</v>
      </c>
      <c r="F140" s="26"/>
      <c r="G140" s="8">
        <f t="shared" si="3"/>
        <v>17154.241506008082</v>
      </c>
      <c r="I140" s="10">
        <v>8465.6433645356155</v>
      </c>
      <c r="J140" s="11">
        <v>0</v>
      </c>
      <c r="K140" s="10">
        <f t="shared" si="2"/>
        <v>26066.380206798094</v>
      </c>
      <c r="L140" s="12"/>
    </row>
    <row r="141" spans="1:12" ht="13.4" customHeight="1" x14ac:dyDescent="0.3">
      <c r="A141" s="7" t="s">
        <v>184</v>
      </c>
      <c r="B141" s="26">
        <v>8458.7970610104276</v>
      </c>
      <c r="C141" s="26">
        <v>3015.39405762465</v>
      </c>
      <c r="D141" s="26">
        <v>267.71740058421324</v>
      </c>
      <c r="E141" s="26">
        <v>88.588995552014907</v>
      </c>
      <c r="F141" s="26"/>
      <c r="G141" s="8">
        <f t="shared" si="3"/>
        <v>13848.02140277503</v>
      </c>
      <c r="I141" s="10">
        <v>0</v>
      </c>
      <c r="J141" s="11">
        <v>0</v>
      </c>
      <c r="K141" s="10">
        <f t="shared" si="2"/>
        <v>13848.02140277503</v>
      </c>
      <c r="L141" s="12"/>
    </row>
    <row r="142" spans="1:12" ht="13.4" customHeight="1" x14ac:dyDescent="0.3">
      <c r="A142" s="7" t="s">
        <v>185</v>
      </c>
      <c r="B142" s="26">
        <v>3788.6694898094729</v>
      </c>
      <c r="C142" s="26">
        <v>851.38446259044395</v>
      </c>
      <c r="D142" s="26">
        <v>203.79128659629532</v>
      </c>
      <c r="E142" s="26">
        <v>123.84969793533827</v>
      </c>
      <c r="F142" s="26"/>
      <c r="G142" s="8">
        <f t="shared" si="3"/>
        <v>4893.1924118701509</v>
      </c>
      <c r="I142" s="10">
        <v>0</v>
      </c>
      <c r="J142" s="11">
        <v>0</v>
      </c>
      <c r="K142" s="10">
        <f t="shared" si="2"/>
        <v>4893.1924118701509</v>
      </c>
      <c r="L142" s="12"/>
    </row>
    <row r="143" spans="1:12" ht="13.4" customHeight="1" x14ac:dyDescent="0.3">
      <c r="A143" s="7" t="s">
        <v>186</v>
      </c>
      <c r="B143" s="26">
        <v>11288.116886078456</v>
      </c>
      <c r="C143" s="26">
        <v>1312.9685633671927</v>
      </c>
      <c r="D143" s="26">
        <v>276.09440250946011</v>
      </c>
      <c r="E143" s="26">
        <v>185.25876087100846</v>
      </c>
      <c r="F143" s="26"/>
      <c r="G143" s="8">
        <f t="shared" si="3"/>
        <v>13791.529073889653</v>
      </c>
      <c r="I143" s="10">
        <v>8465.6433645356155</v>
      </c>
      <c r="J143" s="11">
        <v>0</v>
      </c>
      <c r="K143" s="10">
        <f t="shared" si="2"/>
        <v>22703.667774679667</v>
      </c>
      <c r="L143" s="12"/>
    </row>
    <row r="144" spans="1:12" ht="13.4" customHeight="1" x14ac:dyDescent="0.3">
      <c r="A144" s="7" t="s">
        <v>187</v>
      </c>
      <c r="B144" s="26">
        <v>9925.8193716391197</v>
      </c>
      <c r="C144" s="26">
        <v>812.89043583615148</v>
      </c>
      <c r="D144" s="26">
        <v>488.62739826063898</v>
      </c>
      <c r="E144" s="26">
        <v>347.97176890393695</v>
      </c>
      <c r="F144" s="26"/>
      <c r="G144" s="8">
        <f t="shared" si="3"/>
        <v>11499.106585673489</v>
      </c>
      <c r="I144" s="10">
        <v>0</v>
      </c>
      <c r="J144" s="11">
        <v>0</v>
      </c>
      <c r="K144" s="10">
        <f t="shared" si="2"/>
        <v>11499.106585673489</v>
      </c>
      <c r="L144" s="12"/>
    </row>
    <row r="145" spans="1:12" ht="13.4" customHeight="1" x14ac:dyDescent="0.3">
      <c r="A145" s="7" t="s">
        <v>188</v>
      </c>
      <c r="B145" s="26">
        <v>6891.3830003983276</v>
      </c>
      <c r="C145" s="26">
        <v>-59.537775675485541</v>
      </c>
      <c r="D145" s="26">
        <v>353.39935504215623</v>
      </c>
      <c r="E145" s="26">
        <v>234.56630020580209</v>
      </c>
      <c r="F145" s="26"/>
      <c r="G145" s="8">
        <f t="shared" si="3"/>
        <v>7727.4647088893453</v>
      </c>
      <c r="I145" s="10">
        <v>0</v>
      </c>
      <c r="J145" s="11">
        <v>0</v>
      </c>
      <c r="K145" s="10">
        <f t="shared" si="2"/>
        <v>7727.4647088893453</v>
      </c>
      <c r="L145" s="12"/>
    </row>
    <row r="146" spans="1:12" ht="13.4" customHeight="1" x14ac:dyDescent="0.3">
      <c r="A146" s="7" t="s">
        <v>189</v>
      </c>
      <c r="B146" s="26">
        <v>11765.509808803019</v>
      </c>
      <c r="C146" s="26">
        <v>675.81113224455282</v>
      </c>
      <c r="D146" s="26">
        <v>300.89757319259132</v>
      </c>
      <c r="E146" s="26">
        <v>255.28866527252231</v>
      </c>
      <c r="F146" s="26">
        <f>SUM(B135:D146)</f>
        <v>184100.8915889929</v>
      </c>
      <c r="G146" s="8">
        <f t="shared" si="3"/>
        <v>13146.532156608886</v>
      </c>
      <c r="H146" s="8">
        <f>SUM(G135:G146)</f>
        <v>181860.26959835354</v>
      </c>
      <c r="I146" s="10">
        <v>8465.6433645356155</v>
      </c>
      <c r="J146" s="11">
        <v>0</v>
      </c>
      <c r="K146" s="10">
        <f t="shared" si="2"/>
        <v>22058.670857398898</v>
      </c>
      <c r="L146" s="12"/>
    </row>
    <row r="147" spans="1:12" ht="13.4" customHeight="1" x14ac:dyDescent="0.3">
      <c r="A147" s="7" t="s">
        <v>190</v>
      </c>
      <c r="B147" s="26">
        <v>7963.0161422027477</v>
      </c>
      <c r="C147" s="26">
        <v>1060.4045704706898</v>
      </c>
      <c r="D147" s="26">
        <v>235.75941910641967</v>
      </c>
      <c r="E147" s="26">
        <v>147.9979691960433</v>
      </c>
      <c r="F147" s="12"/>
      <c r="G147" s="8">
        <f t="shared" si="3"/>
        <v>9835.0897264821069</v>
      </c>
      <c r="I147" s="10">
        <v>0</v>
      </c>
      <c r="J147" s="11">
        <v>0</v>
      </c>
      <c r="K147" s="10">
        <f t="shared" si="2"/>
        <v>9835.0897264821069</v>
      </c>
      <c r="L147" s="12"/>
    </row>
    <row r="148" spans="1:12" ht="13.4" customHeight="1" x14ac:dyDescent="0.3">
      <c r="A148" s="7" t="s">
        <v>191</v>
      </c>
      <c r="B148" s="26">
        <v>3877.1167715594506</v>
      </c>
      <c r="C148" s="26">
        <v>2261.9672990108206</v>
      </c>
      <c r="D148" s="26">
        <v>344.58317035119165</v>
      </c>
      <c r="E148" s="26">
        <v>184.25160061076812</v>
      </c>
      <c r="F148" s="26"/>
      <c r="G148" s="8">
        <f t="shared" si="3"/>
        <v>7621.3161345681474</v>
      </c>
      <c r="I148" s="10">
        <v>0</v>
      </c>
      <c r="J148" s="11">
        <v>0</v>
      </c>
      <c r="K148" s="10">
        <f t="shared" si="2"/>
        <v>7621.3161345681465</v>
      </c>
      <c r="L148" s="12"/>
    </row>
    <row r="149" spans="1:12" ht="13.4" customHeight="1" x14ac:dyDescent="0.3">
      <c r="A149" s="7" t="s">
        <v>192</v>
      </c>
      <c r="B149" s="26">
        <v>15187.559617937994</v>
      </c>
      <c r="C149" s="26">
        <v>66078.2365153024</v>
      </c>
      <c r="D149" s="26">
        <v>373.16531899356033</v>
      </c>
      <c r="E149" s="26">
        <v>269.08230332603074</v>
      </c>
      <c r="F149" s="26"/>
      <c r="G149" s="8">
        <f t="shared" si="3"/>
        <v>104946.74280057092</v>
      </c>
      <c r="I149" s="10">
        <v>8912.1387007900121</v>
      </c>
      <c r="J149" s="11">
        <v>0</v>
      </c>
      <c r="K149" s="10">
        <f t="shared" si="2"/>
        <v>114775.14965013608</v>
      </c>
      <c r="L149" s="12"/>
    </row>
    <row r="150" spans="1:12" ht="13.4" customHeight="1" x14ac:dyDescent="0.3">
      <c r="A150" s="7" t="s">
        <v>193</v>
      </c>
      <c r="B150" s="26">
        <v>13614.255496912961</v>
      </c>
      <c r="C150" s="26">
        <v>61896.093051848911</v>
      </c>
      <c r="D150" s="26">
        <v>649.68724656442942</v>
      </c>
      <c r="E150" s="26">
        <v>251.18404268737976</v>
      </c>
      <c r="F150" s="26"/>
      <c r="G150" s="8">
        <f t="shared" si="3"/>
        <v>32436.88466772886</v>
      </c>
      <c r="I150" s="10">
        <v>0</v>
      </c>
      <c r="J150" s="11">
        <v>0</v>
      </c>
      <c r="K150" s="10">
        <f t="shared" si="2"/>
        <v>32436.884667728864</v>
      </c>
      <c r="L150" s="12"/>
    </row>
    <row r="151" spans="1:12" ht="13.4" customHeight="1" x14ac:dyDescent="0.3">
      <c r="A151" s="7" t="s">
        <v>194</v>
      </c>
      <c r="B151" s="26">
        <v>-2711.7752101174992</v>
      </c>
      <c r="C151" s="26">
        <v>-73708.036838279237</v>
      </c>
      <c r="D151" s="26">
        <v>550.0273106286927</v>
      </c>
      <c r="E151" s="26">
        <v>219.3873242381996</v>
      </c>
      <c r="F151" s="26"/>
      <c r="G151" s="8">
        <f t="shared" si="3"/>
        <v>-32919.607652857987</v>
      </c>
      <c r="I151" s="10">
        <v>0</v>
      </c>
      <c r="J151" s="11">
        <v>0</v>
      </c>
      <c r="K151" s="10">
        <f t="shared" si="2"/>
        <v>-32919.607652857987</v>
      </c>
      <c r="L151" s="12"/>
    </row>
    <row r="152" spans="1:12" ht="13.4" customHeight="1" x14ac:dyDescent="0.3">
      <c r="A152" s="7" t="s">
        <v>195</v>
      </c>
      <c r="B152" s="26">
        <v>8545.9236197968476</v>
      </c>
      <c r="C152" s="26">
        <v>4876.0223491336292</v>
      </c>
      <c r="D152" s="26">
        <v>78.274250481311583</v>
      </c>
      <c r="E152" s="26">
        <v>243.96434674367646</v>
      </c>
      <c r="F152" s="26"/>
      <c r="G152" s="8">
        <f t="shared" si="3"/>
        <v>13791.5731975702</v>
      </c>
      <c r="I152" s="10">
        <v>8912.1387007900121</v>
      </c>
      <c r="J152" s="11">
        <v>0</v>
      </c>
      <c r="K152" s="10">
        <f t="shared" si="2"/>
        <v>23619.980047135356</v>
      </c>
      <c r="L152" s="12"/>
    </row>
    <row r="153" spans="1:12" ht="13.4" customHeight="1" x14ac:dyDescent="0.3">
      <c r="A153" s="7" t="s">
        <v>196</v>
      </c>
      <c r="B153" s="26">
        <v>6597.2855247958578</v>
      </c>
      <c r="C153" s="26">
        <v>5121.5069411803879</v>
      </c>
      <c r="D153" s="26">
        <v>264.1887738166368</v>
      </c>
      <c r="E153" s="26">
        <v>196.64506472814199</v>
      </c>
      <c r="F153" s="26"/>
      <c r="G153" s="8">
        <f t="shared" si="3"/>
        <v>11501.049068910575</v>
      </c>
      <c r="I153" s="10">
        <v>0</v>
      </c>
      <c r="J153" s="11">
        <v>0</v>
      </c>
      <c r="K153" s="10">
        <f t="shared" si="2"/>
        <v>11501.049068910575</v>
      </c>
      <c r="L153" s="12"/>
    </row>
    <row r="154" spans="1:12" ht="13.4" customHeight="1" x14ac:dyDescent="0.3">
      <c r="A154" s="7" t="s">
        <v>197</v>
      </c>
      <c r="B154" s="26">
        <v>3786.7851984996382</v>
      </c>
      <c r="C154" s="26">
        <v>900.73163546438286</v>
      </c>
      <c r="D154" s="26">
        <v>180.55913330677828</v>
      </c>
      <c r="E154" s="26">
        <v>249.61781816371243</v>
      </c>
      <c r="F154" s="26"/>
      <c r="G154" s="8">
        <f t="shared" si="3"/>
        <v>5013.8193869083216</v>
      </c>
      <c r="I154" s="10">
        <v>0</v>
      </c>
      <c r="J154" s="11">
        <v>0</v>
      </c>
      <c r="K154" s="10">
        <f t="shared" si="2"/>
        <v>5013.8193869083225</v>
      </c>
      <c r="L154" s="12"/>
    </row>
    <row r="155" spans="1:12" ht="13.4" customHeight="1" x14ac:dyDescent="0.3">
      <c r="A155" s="7" t="s">
        <v>198</v>
      </c>
      <c r="B155" s="26">
        <v>9738.1624005842132</v>
      </c>
      <c r="C155" s="26">
        <v>2227.3177853017373</v>
      </c>
      <c r="D155" s="26">
        <v>263.63349930292765</v>
      </c>
      <c r="E155" s="26">
        <v>312.69209453628093</v>
      </c>
      <c r="F155" s="26"/>
      <c r="G155" s="8">
        <f t="shared" si="3"/>
        <v>11575.134039036047</v>
      </c>
      <c r="I155" s="10">
        <v>8912.1387007900121</v>
      </c>
      <c r="J155" s="11">
        <v>0</v>
      </c>
      <c r="K155" s="10">
        <f t="shared" si="2"/>
        <v>21403.540888601205</v>
      </c>
      <c r="L155" s="12"/>
    </row>
    <row r="156" spans="1:12" ht="13.4" customHeight="1" x14ac:dyDescent="0.3">
      <c r="A156" s="7" t="s">
        <v>199</v>
      </c>
      <c r="B156" s="26">
        <v>9465.4186264356267</v>
      </c>
      <c r="C156" s="26">
        <v>1084.659815773731</v>
      </c>
      <c r="D156" s="26">
        <v>371.83754265418582</v>
      </c>
      <c r="E156" s="26">
        <v>326.01385912500814</v>
      </c>
      <c r="F156" s="26"/>
      <c r="G156" s="8">
        <f t="shared" si="3"/>
        <v>10649.643912899148</v>
      </c>
      <c r="I156" s="10">
        <v>0</v>
      </c>
      <c r="J156" s="11">
        <v>0</v>
      </c>
      <c r="K156" s="10">
        <f t="shared" si="2"/>
        <v>10649.643912899148</v>
      </c>
      <c r="L156" s="12"/>
    </row>
    <row r="157" spans="1:12" ht="13.4" customHeight="1" x14ac:dyDescent="0.3">
      <c r="A157" s="7" t="s">
        <v>200</v>
      </c>
      <c r="B157" s="26">
        <v>3664.594604660424</v>
      </c>
      <c r="C157" s="26">
        <v>482.68235344886148</v>
      </c>
      <c r="D157" s="26">
        <v>256.64992531368273</v>
      </c>
      <c r="E157" s="26">
        <v>327.88435072694745</v>
      </c>
      <c r="F157" s="26"/>
      <c r="G157" s="8">
        <f t="shared" si="3"/>
        <v>4393.2683266945478</v>
      </c>
      <c r="I157" s="10">
        <v>0</v>
      </c>
      <c r="J157" s="11">
        <v>0</v>
      </c>
      <c r="K157" s="10">
        <f t="shared" si="2"/>
        <v>4393.2683266945478</v>
      </c>
      <c r="L157" s="12"/>
    </row>
    <row r="158" spans="1:12" ht="13.4" customHeight="1" x14ac:dyDescent="0.3">
      <c r="A158" s="7" t="s">
        <v>201</v>
      </c>
      <c r="B158" s="26">
        <v>12380.431627004764</v>
      </c>
      <c r="C158" s="26">
        <v>1080.1247746132763</v>
      </c>
      <c r="D158" s="26">
        <v>629.5115557989775</v>
      </c>
      <c r="E158" s="26">
        <v>275.66806579034693</v>
      </c>
      <c r="F158" s="26">
        <f>SUM(B147:D158)</f>
        <v>169668.36181986134</v>
      </c>
      <c r="G158" s="8">
        <f t="shared" si="3"/>
        <v>13813.288268444043</v>
      </c>
      <c r="H158" s="8">
        <f>SUM(G147:G158)</f>
        <v>192658.2018769549</v>
      </c>
      <c r="I158" s="10">
        <v>8912.1387007900121</v>
      </c>
      <c r="J158" s="11">
        <v>0</v>
      </c>
      <c r="K158" s="10">
        <f t="shared" si="2"/>
        <v>23641.6951180092</v>
      </c>
      <c r="L158" s="12"/>
    </row>
    <row r="159" spans="1:12" ht="13.4" customHeight="1" x14ac:dyDescent="0.3">
      <c r="A159" s="7" t="s">
        <v>202</v>
      </c>
      <c r="B159" s="26">
        <v>4698.0822568545445</v>
      </c>
      <c r="C159" s="26">
        <v>1636.3141651729402</v>
      </c>
      <c r="D159" s="26">
        <v>324.5581428002389</v>
      </c>
      <c r="E159" s="26">
        <v>211.808591250083</v>
      </c>
      <c r="F159" s="12"/>
      <c r="G159" s="8">
        <f t="shared" si="3"/>
        <v>5994.551809654783</v>
      </c>
      <c r="I159" s="10">
        <v>0</v>
      </c>
      <c r="J159" s="11">
        <v>0</v>
      </c>
      <c r="K159" s="10">
        <f t="shared" si="2"/>
        <v>5994.551809654783</v>
      </c>
      <c r="L159" s="12"/>
    </row>
    <row r="160" spans="1:12" ht="13.4" customHeight="1" x14ac:dyDescent="0.3">
      <c r="A160" s="7" t="s">
        <v>203</v>
      </c>
      <c r="B160" s="26">
        <v>4068.6246371904663</v>
      </c>
      <c r="C160" s="26">
        <v>3399.6161926575046</v>
      </c>
      <c r="D160" s="26">
        <v>355.34173405032197</v>
      </c>
      <c r="E160" s="26">
        <v>219.08474606652058</v>
      </c>
      <c r="F160" s="26"/>
      <c r="G160" s="8">
        <f t="shared" si="3"/>
        <v>7458.456871240789</v>
      </c>
      <c r="I160" s="10">
        <v>0</v>
      </c>
      <c r="J160" s="11">
        <v>0</v>
      </c>
      <c r="K160" s="10">
        <f t="shared" si="2"/>
        <v>7458.456871240789</v>
      </c>
      <c r="L160" s="12"/>
    </row>
    <row r="161" spans="1:12" ht="13.4" customHeight="1" x14ac:dyDescent="0.3">
      <c r="A161" s="7" t="s">
        <v>204</v>
      </c>
      <c r="B161" s="26">
        <v>17265.699576777533</v>
      </c>
      <c r="C161" s="26">
        <v>89386.017863639368</v>
      </c>
      <c r="D161" s="26">
        <v>119.20285500896235</v>
      </c>
      <c r="E161" s="26">
        <v>215.57992763725687</v>
      </c>
      <c r="F161" s="26"/>
      <c r="G161" s="8">
        <f t="shared" si="3"/>
        <v>126555.71308178648</v>
      </c>
      <c r="I161" s="10">
        <v>9828.4068495651591</v>
      </c>
      <c r="J161" s="11">
        <v>0</v>
      </c>
      <c r="K161" s="10">
        <f t="shared" si="2"/>
        <v>137089.39633678651</v>
      </c>
      <c r="L161" s="12"/>
    </row>
    <row r="162" spans="1:12" ht="13.4" customHeight="1" x14ac:dyDescent="0.3">
      <c r="A162" s="7" t="s">
        <v>205</v>
      </c>
      <c r="B162" s="26">
        <v>10020.111111664344</v>
      </c>
      <c r="C162" s="26">
        <v>18172.94192425147</v>
      </c>
      <c r="D162" s="26">
        <v>196.28411405430523</v>
      </c>
      <c r="E162" s="26">
        <v>295.39103830578233</v>
      </c>
      <c r="F162" s="26"/>
      <c r="G162" s="8">
        <f t="shared" si="3"/>
        <v>-2716.1412942813477</v>
      </c>
      <c r="I162" s="10">
        <v>0</v>
      </c>
      <c r="J162" s="11">
        <v>0</v>
      </c>
      <c r="K162" s="10">
        <f t="shared" si="2"/>
        <v>-2716.1412942813486</v>
      </c>
      <c r="L162" s="12"/>
    </row>
    <row r="163" spans="1:12" ht="13.4" customHeight="1" x14ac:dyDescent="0.3">
      <c r="A163" s="7" t="s">
        <v>206</v>
      </c>
      <c r="B163" s="26">
        <v>-117.886067516431</v>
      </c>
      <c r="C163" s="26">
        <v>-30757.859753369179</v>
      </c>
      <c r="D163" s="26">
        <v>307.48507568213506</v>
      </c>
      <c r="E163" s="26">
        <v>166.68353183296819</v>
      </c>
      <c r="F163" s="26"/>
      <c r="G163" s="8">
        <f t="shared" si="3"/>
        <v>-25801.326391834296</v>
      </c>
      <c r="I163" s="10">
        <v>0</v>
      </c>
      <c r="J163" s="11">
        <v>0</v>
      </c>
      <c r="K163" s="10">
        <f t="shared" si="2"/>
        <v>-25801.326391834296</v>
      </c>
      <c r="L163" s="12"/>
    </row>
    <row r="164" spans="1:12" ht="13.4" customHeight="1" x14ac:dyDescent="0.3">
      <c r="A164" s="7" t="s">
        <v>207</v>
      </c>
      <c r="B164" s="26">
        <v>11168.938113257651</v>
      </c>
      <c r="C164" s="26">
        <v>5167.3753272920403</v>
      </c>
      <c r="D164" s="26">
        <v>274.05630452101178</v>
      </c>
      <c r="E164" s="26">
        <v>172.90256057890193</v>
      </c>
      <c r="F164" s="26"/>
      <c r="G164" s="8">
        <f t="shared" si="3"/>
        <v>18187.404497778662</v>
      </c>
      <c r="I164" s="10">
        <v>9828.4068495651591</v>
      </c>
      <c r="J164" s="11">
        <v>0</v>
      </c>
      <c r="K164" s="10">
        <f t="shared" si="2"/>
        <v>28721.087752778662</v>
      </c>
      <c r="L164" s="12"/>
    </row>
    <row r="165" spans="1:12" ht="13.4" customHeight="1" x14ac:dyDescent="0.3">
      <c r="A165" s="7" t="s">
        <v>208</v>
      </c>
      <c r="B165" s="26">
        <v>7978.8723265617728</v>
      </c>
      <c r="C165" s="26">
        <v>4639.5747702980807</v>
      </c>
      <c r="D165" s="26">
        <v>238.08483668591913</v>
      </c>
      <c r="E165" s="26">
        <v>240.22005576578374</v>
      </c>
      <c r="F165" s="26"/>
      <c r="G165" s="8">
        <f t="shared" si="3"/>
        <v>12603.624953247694</v>
      </c>
      <c r="I165" s="10">
        <v>0</v>
      </c>
      <c r="J165" s="11">
        <v>0</v>
      </c>
      <c r="K165" s="10">
        <f t="shared" si="2"/>
        <v>12603.624953247692</v>
      </c>
      <c r="L165" s="12"/>
    </row>
    <row r="166" spans="1:12" ht="13.4" customHeight="1" x14ac:dyDescent="0.3">
      <c r="A166" s="7" t="s">
        <v>209</v>
      </c>
      <c r="B166" s="26">
        <v>3115.9618558720044</v>
      </c>
      <c r="C166" s="26">
        <v>1046.4750551019054</v>
      </c>
      <c r="D166" s="26">
        <v>208.81233751576713</v>
      </c>
      <c r="E166" s="26">
        <v>211.01498672243247</v>
      </c>
      <c r="F166" s="26"/>
      <c r="G166" s="8">
        <f t="shared" si="3"/>
        <v>4574.8711733877717</v>
      </c>
      <c r="I166" s="10">
        <v>0</v>
      </c>
      <c r="J166" s="11">
        <v>0</v>
      </c>
      <c r="K166" s="10">
        <f t="shared" si="2"/>
        <v>4574.8711733877717</v>
      </c>
      <c r="L166" s="12"/>
    </row>
    <row r="167" spans="1:12" ht="13.4" customHeight="1" x14ac:dyDescent="0.3">
      <c r="A167" s="7" t="s">
        <v>210</v>
      </c>
      <c r="B167" s="26">
        <v>12600.701151828986</v>
      </c>
      <c r="C167" s="26">
        <v>1573.3381391489079</v>
      </c>
      <c r="D167" s="26">
        <v>300.44651098718708</v>
      </c>
      <c r="E167" s="26">
        <v>292.87612494191069</v>
      </c>
      <c r="F167" s="26"/>
      <c r="G167" s="8">
        <f t="shared" si="3"/>
        <v>14890.188162816174</v>
      </c>
      <c r="I167" s="10">
        <v>9828.4068495651591</v>
      </c>
      <c r="J167" s="11">
        <v>0</v>
      </c>
      <c r="K167" s="10">
        <f t="shared" si="2"/>
        <v>25423.871417816172</v>
      </c>
      <c r="L167" s="12"/>
    </row>
    <row r="168" spans="1:12" ht="13.4" customHeight="1" x14ac:dyDescent="0.3">
      <c r="A168" s="7" t="s">
        <v>211</v>
      </c>
      <c r="B168" s="26">
        <v>9218.0804474540255</v>
      </c>
      <c r="C168" s="26">
        <v>812.38774380933421</v>
      </c>
      <c r="D168" s="26">
        <v>290.44920301400776</v>
      </c>
      <c r="E168" s="26">
        <v>405.94965013609499</v>
      </c>
      <c r="F168" s="26"/>
      <c r="G168" s="8">
        <f t="shared" si="3"/>
        <v>10239.637110468033</v>
      </c>
      <c r="I168" s="10">
        <v>0</v>
      </c>
      <c r="J168" s="11">
        <v>0</v>
      </c>
      <c r="K168" s="10">
        <f t="shared" si="2"/>
        <v>10239.637110468033</v>
      </c>
      <c r="L168" s="12"/>
    </row>
    <row r="169" spans="1:12" ht="13.4" customHeight="1" x14ac:dyDescent="0.3">
      <c r="A169" s="7" t="s">
        <v>212</v>
      </c>
      <c r="B169" s="26">
        <v>3324.8585238664273</v>
      </c>
      <c r="C169" s="26">
        <v>472.02379672044077</v>
      </c>
      <c r="D169" s="26">
        <v>331.22572163579628</v>
      </c>
      <c r="E169" s="26">
        <v>450.74526090420238</v>
      </c>
      <c r="F169" s="26"/>
      <c r="G169" s="8">
        <f t="shared" si="3"/>
        <v>4097.7763555022239</v>
      </c>
      <c r="I169" s="10">
        <v>0</v>
      </c>
      <c r="J169" s="11">
        <v>0</v>
      </c>
      <c r="K169" s="10">
        <f t="shared" si="2"/>
        <v>4097.7763555022239</v>
      </c>
      <c r="L169" s="12"/>
    </row>
    <row r="170" spans="1:12" ht="13.4" customHeight="1" x14ac:dyDescent="0.3">
      <c r="A170" s="7" t="s">
        <v>213</v>
      </c>
      <c r="B170" s="26">
        <v>16064.042368054175</v>
      </c>
      <c r="C170" s="26">
        <v>803.34508564030114</v>
      </c>
      <c r="D170" s="26">
        <v>359.22186549824079</v>
      </c>
      <c r="E170" s="26">
        <v>419.74242481577346</v>
      </c>
      <c r="F170" s="26">
        <f>SUM(B159:D170)</f>
        <v>199062.80531368247</v>
      </c>
      <c r="G170" s="8">
        <f t="shared" si="3"/>
        <v>17371.011853552409</v>
      </c>
      <c r="H170" s="8">
        <f>SUM(G159:G170)</f>
        <v>193455.76818331936</v>
      </c>
      <c r="I170" s="10">
        <v>9828.4068495651591</v>
      </c>
      <c r="J170" s="11">
        <v>0</v>
      </c>
      <c r="K170" s="10">
        <f t="shared" si="2"/>
        <v>27904.695108552409</v>
      </c>
      <c r="L170" s="12"/>
    </row>
    <row r="171" spans="1:12" ht="13.4" customHeight="1" x14ac:dyDescent="0.3">
      <c r="A171" s="7" t="s">
        <v>214</v>
      </c>
      <c r="B171" s="26">
        <v>3886.9024399999998</v>
      </c>
      <c r="C171" s="26">
        <v>971.91141000000005</v>
      </c>
      <c r="D171" s="26">
        <v>102.82947</v>
      </c>
      <c r="E171" s="26">
        <v>90.720490000000012</v>
      </c>
      <c r="F171" s="12"/>
      <c r="G171" s="8">
        <f t="shared" si="3"/>
        <v>5183.3991399999995</v>
      </c>
      <c r="I171" s="10">
        <v>0</v>
      </c>
      <c r="J171" s="10">
        <v>0</v>
      </c>
      <c r="K171" s="10">
        <f t="shared" si="2"/>
        <v>5183.3991399999995</v>
      </c>
      <c r="L171" s="12"/>
    </row>
    <row r="172" spans="1:12" ht="13.4" customHeight="1" x14ac:dyDescent="0.3">
      <c r="A172" s="7" t="s">
        <v>215</v>
      </c>
      <c r="B172" s="26">
        <v>3296.6786399999996</v>
      </c>
      <c r="C172" s="26">
        <v>3034.4905000000003</v>
      </c>
      <c r="D172" s="26">
        <v>269.92061999999999</v>
      </c>
      <c r="E172" s="26">
        <v>124.73867</v>
      </c>
      <c r="F172" s="26"/>
      <c r="G172" s="8">
        <f t="shared" si="3"/>
        <v>5981.5060199999989</v>
      </c>
      <c r="I172" s="10">
        <v>0</v>
      </c>
      <c r="J172" s="10">
        <v>0</v>
      </c>
      <c r="K172" s="10">
        <f t="shared" si="2"/>
        <v>5981.6153299999996</v>
      </c>
      <c r="L172" s="12"/>
    </row>
    <row r="173" spans="1:12" ht="13.4" customHeight="1" x14ac:dyDescent="0.3">
      <c r="A173" s="7" t="s">
        <v>216</v>
      </c>
      <c r="B173" s="26">
        <v>20008.878509999999</v>
      </c>
      <c r="C173" s="26">
        <v>109170.81064999998</v>
      </c>
      <c r="D173" s="26">
        <v>291.23755</v>
      </c>
      <c r="E173" s="26">
        <v>179.24224000000004</v>
      </c>
      <c r="F173" s="26"/>
      <c r="G173" s="8">
        <f t="shared" si="3"/>
        <v>90157.575689999998</v>
      </c>
      <c r="I173" s="10">
        <v>10533.683255</v>
      </c>
      <c r="J173" s="10">
        <v>0</v>
      </c>
      <c r="K173" s="10">
        <f t="shared" si="2"/>
        <v>100885.40400750001</v>
      </c>
      <c r="L173" s="12"/>
    </row>
    <row r="174" spans="1:12" ht="13.4" customHeight="1" x14ac:dyDescent="0.3">
      <c r="A174" s="7" t="s">
        <v>217</v>
      </c>
      <c r="B174" s="26">
        <v>6107.5615099999995</v>
      </c>
      <c r="C174" s="26">
        <v>-12932.536519999998</v>
      </c>
      <c r="D174" s="26">
        <v>297.83550000000002</v>
      </c>
      <c r="E174" s="26">
        <v>182.41266000000005</v>
      </c>
      <c r="F174" s="26"/>
      <c r="G174" s="8">
        <f t="shared" si="3"/>
        <v>-34791.973419999995</v>
      </c>
      <c r="I174" s="10">
        <v>0</v>
      </c>
      <c r="J174" s="10">
        <v>0</v>
      </c>
      <c r="K174" s="10">
        <f t="shared" si="2"/>
        <v>-28787.715679999994</v>
      </c>
      <c r="L174" s="12"/>
    </row>
    <row r="175" spans="1:12" ht="13.4" customHeight="1" x14ac:dyDescent="0.3">
      <c r="A175" s="7" t="s">
        <v>218</v>
      </c>
      <c r="B175" s="26">
        <v>-600.91611999999998</v>
      </c>
      <c r="C175" s="26">
        <v>-25990.9254</v>
      </c>
      <c r="D175" s="26">
        <v>196.80784</v>
      </c>
      <c r="E175" s="26">
        <v>155.25701000000004</v>
      </c>
      <c r="F175" s="26"/>
      <c r="G175" s="8">
        <f t="shared" si="3"/>
        <v>-71253.287710000004</v>
      </c>
      <c r="I175" s="10">
        <v>0</v>
      </c>
      <c r="J175" s="10">
        <v>0</v>
      </c>
      <c r="K175" s="10">
        <f t="shared" ref="K175:K238" si="4">B175+C187+I187+J187+D175</f>
        <v>-67363.183270000009</v>
      </c>
      <c r="L175" s="12"/>
    </row>
    <row r="176" spans="1:12" ht="13.4" customHeight="1" x14ac:dyDescent="0.3">
      <c r="A176" s="7" t="s">
        <v>219</v>
      </c>
      <c r="B176" s="26">
        <v>10008.769149999998</v>
      </c>
      <c r="C176" s="26">
        <v>6744.4100799999997</v>
      </c>
      <c r="D176" s="26">
        <v>233.04478</v>
      </c>
      <c r="E176" s="26">
        <v>136.42796000000001</v>
      </c>
      <c r="F176" s="26"/>
      <c r="G176" s="8">
        <f t="shared" si="3"/>
        <v>13377.573849999999</v>
      </c>
      <c r="I176" s="10">
        <v>10533.683255</v>
      </c>
      <c r="J176" s="10">
        <v>0</v>
      </c>
      <c r="K176" s="10">
        <f t="shared" si="4"/>
        <v>24212.9305575</v>
      </c>
      <c r="L176" s="12"/>
    </row>
    <row r="177" spans="1:12" ht="13.4" customHeight="1" x14ac:dyDescent="0.3">
      <c r="A177" s="7" t="s">
        <v>220</v>
      </c>
      <c r="B177" s="26">
        <v>7833.9388300000001</v>
      </c>
      <c r="C177" s="26">
        <v>4386.6677900000004</v>
      </c>
      <c r="D177" s="26">
        <v>258.25478999999996</v>
      </c>
      <c r="E177" s="26">
        <v>163.63559000000001</v>
      </c>
      <c r="F177" s="26"/>
      <c r="G177" s="8">
        <f t="shared" si="3"/>
        <v>9139.5859799999998</v>
      </c>
      <c r="I177" s="10">
        <v>0</v>
      </c>
      <c r="J177" s="10">
        <v>0</v>
      </c>
      <c r="K177" s="10">
        <f t="shared" si="4"/>
        <v>9170.3700100000024</v>
      </c>
      <c r="L177" s="12"/>
    </row>
    <row r="178" spans="1:12" ht="13.4" customHeight="1" x14ac:dyDescent="0.3">
      <c r="A178" s="7" t="s">
        <v>221</v>
      </c>
      <c r="B178" s="26">
        <v>3154.8753500000003</v>
      </c>
      <c r="C178" s="26">
        <v>1250.09698</v>
      </c>
      <c r="D178" s="26">
        <v>273.24884000000003</v>
      </c>
      <c r="E178" s="26">
        <v>135.24741999999998</v>
      </c>
      <c r="F178" s="26"/>
      <c r="G178" s="8">
        <f t="shared" si="3"/>
        <v>3815.2295700000004</v>
      </c>
      <c r="I178" s="10">
        <v>0</v>
      </c>
      <c r="J178" s="10">
        <v>0</v>
      </c>
      <c r="K178" s="10">
        <f t="shared" si="4"/>
        <v>3831.5552600000005</v>
      </c>
      <c r="L178" s="12"/>
    </row>
    <row r="179" spans="1:12" ht="13.4" customHeight="1" x14ac:dyDescent="0.3">
      <c r="A179" s="7" t="s">
        <v>222</v>
      </c>
      <c r="B179" s="26">
        <v>11865.767399999999</v>
      </c>
      <c r="C179" s="26">
        <v>1989.0405000000003</v>
      </c>
      <c r="D179" s="26">
        <v>202.11020000000002</v>
      </c>
      <c r="E179" s="26">
        <v>173.66562000000002</v>
      </c>
      <c r="F179" s="26"/>
      <c r="G179" s="8">
        <f t="shared" si="3"/>
        <v>12996.987739999999</v>
      </c>
      <c r="I179" s="10">
        <v>10533.683255</v>
      </c>
      <c r="J179" s="10">
        <v>0</v>
      </c>
      <c r="K179" s="10">
        <f t="shared" si="4"/>
        <v>23734.241127499998</v>
      </c>
      <c r="L179" s="12"/>
    </row>
    <row r="180" spans="1:12" ht="13.4" customHeight="1" x14ac:dyDescent="0.3">
      <c r="A180" s="7" t="s">
        <v>223</v>
      </c>
      <c r="B180" s="26">
        <v>8225.7500199999995</v>
      </c>
      <c r="C180" s="26">
        <v>731.10745999999995</v>
      </c>
      <c r="D180" s="26">
        <v>250.01964999999998</v>
      </c>
      <c r="E180" s="26">
        <v>263.95368000000002</v>
      </c>
      <c r="F180" s="26"/>
      <c r="G180" s="8">
        <f t="shared" si="3"/>
        <v>8629.947549999999</v>
      </c>
      <c r="I180" s="10">
        <v>0</v>
      </c>
      <c r="J180" s="10">
        <v>0</v>
      </c>
      <c r="K180" s="10">
        <f t="shared" si="4"/>
        <v>8636.1181399999987</v>
      </c>
      <c r="L180" s="12"/>
    </row>
    <row r="181" spans="1:12" ht="13.4" customHeight="1" x14ac:dyDescent="0.3">
      <c r="A181" s="7" t="s">
        <v>224</v>
      </c>
      <c r="B181" s="26">
        <v>3975.2079700000004</v>
      </c>
      <c r="C181" s="26">
        <v>441.69211000000001</v>
      </c>
      <c r="D181" s="26">
        <v>273.40589</v>
      </c>
      <c r="E181" s="26">
        <v>250.96011000000001</v>
      </c>
      <c r="F181" s="26"/>
      <c r="G181" s="8">
        <f t="shared" si="3"/>
        <v>4592.8657300000004</v>
      </c>
      <c r="I181" s="10">
        <v>0</v>
      </c>
      <c r="J181" s="10">
        <v>0</v>
      </c>
      <c r="K181" s="10">
        <f t="shared" si="4"/>
        <v>4384.8293000000003</v>
      </c>
      <c r="L181" s="12"/>
    </row>
    <row r="182" spans="1:12" ht="13.4" customHeight="1" x14ac:dyDescent="0.3">
      <c r="A182" s="7" t="s">
        <v>225</v>
      </c>
      <c r="B182" s="26">
        <v>15161.114700000004</v>
      </c>
      <c r="C182" s="26">
        <v>947.74761999998987</v>
      </c>
      <c r="D182" s="26">
        <v>249.15430000000029</v>
      </c>
      <c r="E182" s="26">
        <v>222.70564999999991</v>
      </c>
      <c r="F182" s="26">
        <f>SUM(B171:D182)</f>
        <v>186566.91100999992</v>
      </c>
      <c r="G182" s="8">
        <f t="shared" si="3"/>
        <v>16082.678810000005</v>
      </c>
      <c r="H182" s="8">
        <f>SUM(G171:G182)</f>
        <v>63912.08894999999</v>
      </c>
      <c r="I182" s="10">
        <v>10533.683255</v>
      </c>
      <c r="J182" s="10">
        <v>0</v>
      </c>
      <c r="K182" s="10">
        <f t="shared" si="4"/>
        <v>26815.129197500002</v>
      </c>
      <c r="L182" s="12"/>
    </row>
    <row r="183" spans="1:12" ht="13.4" customHeight="1" x14ac:dyDescent="0.3">
      <c r="A183" s="7" t="s">
        <v>226</v>
      </c>
      <c r="B183" s="26">
        <v>4098.62799</v>
      </c>
      <c r="C183" s="26">
        <v>1193.66723</v>
      </c>
      <c r="D183" s="26">
        <v>143.23501000000002</v>
      </c>
      <c r="E183" s="26">
        <v>125.99334</v>
      </c>
      <c r="F183" s="12"/>
      <c r="G183" s="8">
        <f t="shared" si="3"/>
        <v>5328.2913500000004</v>
      </c>
      <c r="I183" s="10">
        <v>0</v>
      </c>
      <c r="J183" s="10">
        <v>0</v>
      </c>
      <c r="K183" s="10">
        <f t="shared" si="4"/>
        <v>5328.24046</v>
      </c>
      <c r="L183" s="12"/>
    </row>
    <row r="184" spans="1:12" ht="13.4" customHeight="1" x14ac:dyDescent="0.3">
      <c r="A184" s="7" t="s">
        <v>227</v>
      </c>
      <c r="B184" s="26">
        <v>3542.6612</v>
      </c>
      <c r="C184" s="26">
        <v>2414.9067599999998</v>
      </c>
      <c r="D184" s="26">
        <v>204.23442</v>
      </c>
      <c r="E184" s="26">
        <v>115.68376000000001</v>
      </c>
      <c r="F184" s="26"/>
      <c r="G184" s="8">
        <f t="shared" si="3"/>
        <v>6624.0075400000005</v>
      </c>
      <c r="I184" s="10">
        <v>0</v>
      </c>
      <c r="J184" s="10">
        <v>0.10931</v>
      </c>
      <c r="K184" s="10">
        <f t="shared" si="4"/>
        <v>6624.3165799999997</v>
      </c>
      <c r="L184" s="12"/>
    </row>
    <row r="185" spans="1:12" ht="13.4" customHeight="1" x14ac:dyDescent="0.3">
      <c r="A185" s="7" t="s">
        <v>228</v>
      </c>
      <c r="B185" s="26">
        <v>15432.66524</v>
      </c>
      <c r="C185" s="26">
        <v>69857.459629999998</v>
      </c>
      <c r="D185" s="26">
        <v>199.96652</v>
      </c>
      <c r="E185" s="26">
        <v>137.64399000000003</v>
      </c>
      <c r="F185" s="26"/>
      <c r="G185" s="8">
        <f t="shared" si="3"/>
        <v>86129.686859999987</v>
      </c>
      <c r="I185" s="10">
        <v>10727.897677499999</v>
      </c>
      <c r="J185" s="10">
        <v>-6.9360000000000005E-2</v>
      </c>
      <c r="K185" s="10">
        <f t="shared" si="4"/>
        <v>96846.280939999982</v>
      </c>
      <c r="L185" s="12"/>
    </row>
    <row r="186" spans="1:12" ht="13.4" customHeight="1" x14ac:dyDescent="0.3">
      <c r="A186" s="7" t="s">
        <v>229</v>
      </c>
      <c r="B186" s="26">
        <v>6308.4551100000008</v>
      </c>
      <c r="C186" s="26">
        <v>-41197.370429999995</v>
      </c>
      <c r="D186" s="26">
        <v>200.76016000000001</v>
      </c>
      <c r="E186" s="26">
        <v>202.14792</v>
      </c>
      <c r="F186" s="26"/>
      <c r="G186" s="8">
        <f t="shared" si="3"/>
        <v>-35933.317439999992</v>
      </c>
      <c r="I186" s="10">
        <v>0</v>
      </c>
      <c r="J186" s="10">
        <v>6004.25774</v>
      </c>
      <c r="K186" s="10">
        <f t="shared" si="4"/>
        <v>-30437.771679999987</v>
      </c>
      <c r="L186" s="12"/>
    </row>
    <row r="187" spans="1:12" ht="13.4" customHeight="1" x14ac:dyDescent="0.3">
      <c r="A187" s="7" t="s">
        <v>230</v>
      </c>
      <c r="B187" s="26">
        <v>247.70417999999998</v>
      </c>
      <c r="C187" s="26">
        <v>-70849.179430000004</v>
      </c>
      <c r="D187" s="26">
        <v>248.76266000000001</v>
      </c>
      <c r="E187" s="26">
        <v>131.25745000000001</v>
      </c>
      <c r="F187" s="26"/>
      <c r="G187" s="8">
        <f t="shared" si="3"/>
        <v>-60563.629260000009</v>
      </c>
      <c r="I187" s="10">
        <v>0</v>
      </c>
      <c r="J187" s="10">
        <v>3890.1044400000001</v>
      </c>
      <c r="K187" s="10">
        <f t="shared" si="4"/>
        <v>-57331.66580000001</v>
      </c>
      <c r="L187" s="12"/>
    </row>
    <row r="188" spans="1:12" ht="13.4" customHeight="1" x14ac:dyDescent="0.3">
      <c r="A188" s="7" t="s">
        <v>231</v>
      </c>
      <c r="B188" s="26">
        <v>9114.4419600000001</v>
      </c>
      <c r="C188" s="26">
        <v>3135.7599200000004</v>
      </c>
      <c r="D188" s="26">
        <v>257.43146000000002</v>
      </c>
      <c r="E188" s="26">
        <v>142.37419000000003</v>
      </c>
      <c r="F188" s="26"/>
      <c r="G188" s="8">
        <f t="shared" si="3"/>
        <v>17945.488850000002</v>
      </c>
      <c r="I188" s="10">
        <v>10727.897677499999</v>
      </c>
      <c r="J188" s="10">
        <v>107.45903</v>
      </c>
      <c r="K188" s="10">
        <f t="shared" si="4"/>
        <v>28722.391920000002</v>
      </c>
      <c r="L188" s="12"/>
    </row>
    <row r="189" spans="1:12" ht="13.4" customHeight="1" x14ac:dyDescent="0.3">
      <c r="A189" s="7" t="s">
        <v>232</v>
      </c>
      <c r="B189" s="26">
        <v>5375.8090899999997</v>
      </c>
      <c r="C189" s="26">
        <v>1047.3923599999998</v>
      </c>
      <c r="D189" s="26">
        <v>387.28095000000002</v>
      </c>
      <c r="E189" s="26">
        <v>112.11277000000001</v>
      </c>
      <c r="F189" s="26"/>
      <c r="G189" s="8">
        <f t="shared" si="3"/>
        <v>8778.6351500000001</v>
      </c>
      <c r="I189" s="10">
        <v>0</v>
      </c>
      <c r="J189" s="10">
        <v>30.784029999999998</v>
      </c>
      <c r="K189" s="10">
        <f t="shared" si="4"/>
        <v>8822.3987699999998</v>
      </c>
      <c r="L189" s="12"/>
    </row>
    <row r="190" spans="1:12" ht="13.4" customHeight="1" x14ac:dyDescent="0.3">
      <c r="A190" s="7" t="s">
        <v>233</v>
      </c>
      <c r="B190" s="26">
        <v>3298.3236000000002</v>
      </c>
      <c r="C190" s="26">
        <v>387.10537999999997</v>
      </c>
      <c r="D190" s="26">
        <v>301.56473</v>
      </c>
      <c r="E190" s="26">
        <v>138.52696999999998</v>
      </c>
      <c r="F190" s="26"/>
      <c r="G190" s="8">
        <f t="shared" si="3"/>
        <v>3963.7970300000002</v>
      </c>
      <c r="I190" s="10">
        <v>0</v>
      </c>
      <c r="J190" s="10">
        <v>16.325690000000002</v>
      </c>
      <c r="K190" s="10">
        <f t="shared" si="4"/>
        <v>3980.6563900000001</v>
      </c>
      <c r="L190" s="12"/>
    </row>
    <row r="191" spans="1:12" ht="13.4" customHeight="1" x14ac:dyDescent="0.3">
      <c r="A191" s="7" t="s">
        <v>234</v>
      </c>
      <c r="B191" s="26">
        <v>8940.6515999999992</v>
      </c>
      <c r="C191" s="26">
        <v>929.11014</v>
      </c>
      <c r="D191" s="26">
        <v>252.79703999999998</v>
      </c>
      <c r="E191" s="26">
        <v>167.49158</v>
      </c>
      <c r="F191" s="26"/>
      <c r="G191" s="8">
        <f t="shared" si="3"/>
        <v>10501.000069999998</v>
      </c>
      <c r="I191" s="10">
        <v>10727.897677499999</v>
      </c>
      <c r="J191" s="10">
        <v>9.3557099999999984</v>
      </c>
      <c r="K191" s="10">
        <f t="shared" si="4"/>
        <v>21218.165829999998</v>
      </c>
      <c r="L191" s="12"/>
    </row>
    <row r="192" spans="1:12" ht="13.4" customHeight="1" x14ac:dyDescent="0.3">
      <c r="A192" s="7" t="s">
        <v>235</v>
      </c>
      <c r="B192" s="26">
        <v>5756.9393200000004</v>
      </c>
      <c r="C192" s="26">
        <v>154.17787999999996</v>
      </c>
      <c r="D192" s="26">
        <v>398.05970000000002</v>
      </c>
      <c r="E192" s="26">
        <v>174.76751000000002</v>
      </c>
      <c r="F192" s="26"/>
      <c r="G192" s="8">
        <f t="shared" si="3"/>
        <v>8165.5951500000001</v>
      </c>
      <c r="I192" s="10">
        <v>0</v>
      </c>
      <c r="J192" s="10">
        <v>6.1705899999999998</v>
      </c>
      <c r="K192" s="10">
        <f t="shared" si="4"/>
        <v>8172.8694800000003</v>
      </c>
      <c r="L192" s="12"/>
    </row>
    <row r="193" spans="1:13" ht="13.4" customHeight="1" x14ac:dyDescent="0.3">
      <c r="A193" s="7" t="s">
        <v>236</v>
      </c>
      <c r="B193" s="26">
        <v>3183.3322599999997</v>
      </c>
      <c r="C193" s="26">
        <v>344.25187</v>
      </c>
      <c r="D193" s="26">
        <v>208.03643</v>
      </c>
      <c r="E193" s="26">
        <v>201.87894</v>
      </c>
      <c r="F193" s="26"/>
      <c r="G193" s="8">
        <f t="shared" si="3"/>
        <v>3746.6132399999997</v>
      </c>
      <c r="I193" s="10">
        <v>0</v>
      </c>
      <c r="J193" s="10">
        <v>-208.03643</v>
      </c>
      <c r="K193" s="10">
        <f t="shared" si="4"/>
        <v>3750.9394999999995</v>
      </c>
      <c r="L193" s="12"/>
    </row>
    <row r="194" spans="1:13" ht="13.4" customHeight="1" x14ac:dyDescent="0.3">
      <c r="A194" s="7" t="s">
        <v>237</v>
      </c>
      <c r="B194" s="26">
        <f>10997.66614+30.78113</f>
        <v>11028.447269999999</v>
      </c>
      <c r="C194" s="26">
        <v>672.40981000000011</v>
      </c>
      <c r="D194" s="26">
        <v>186.04114999999999</v>
      </c>
      <c r="E194" s="26">
        <v>218.12595999999999</v>
      </c>
      <c r="F194" s="26">
        <f>SUM(B183:D194)</f>
        <v>47405.92016999999</v>
      </c>
      <c r="G194" s="8">
        <f t="shared" si="3"/>
        <v>11957.086159999997</v>
      </c>
      <c r="H194" s="8">
        <f>SUM(G183:G194)</f>
        <v>66643.25469999999</v>
      </c>
      <c r="I194" s="10">
        <v>10727.897677499999</v>
      </c>
      <c r="J194" s="10">
        <v>4.5527100000000003</v>
      </c>
      <c r="K194" s="10">
        <f t="shared" si="4"/>
        <v>22671.042349999996</v>
      </c>
      <c r="L194" s="12"/>
    </row>
    <row r="195" spans="1:13" ht="13.4" customHeight="1" x14ac:dyDescent="0.3">
      <c r="A195" s="7" t="s">
        <v>238</v>
      </c>
      <c r="B195" s="26">
        <v>3453.8609100000003</v>
      </c>
      <c r="C195" s="26">
        <v>1086.4283500000001</v>
      </c>
      <c r="D195" s="26">
        <v>236.17865</v>
      </c>
      <c r="E195" s="26">
        <v>145.03718000000001</v>
      </c>
      <c r="F195" s="12"/>
      <c r="G195" s="8">
        <f t="shared" ref="G195:G258" si="5">B195+D195+C207</f>
        <v>8269.9232000000011</v>
      </c>
      <c r="I195" s="10">
        <v>0</v>
      </c>
      <c r="J195" s="10">
        <v>-5.0889999999999998E-2</v>
      </c>
      <c r="K195" s="10">
        <f t="shared" si="4"/>
        <v>8269.9232000000011</v>
      </c>
      <c r="L195" s="12"/>
    </row>
    <row r="196" spans="1:13" ht="13.4" customHeight="1" x14ac:dyDescent="0.3">
      <c r="A196" s="7" t="s">
        <v>239</v>
      </c>
      <c r="B196" s="26">
        <v>2617.6700900000001</v>
      </c>
      <c r="C196" s="26">
        <v>2877.1119199999998</v>
      </c>
      <c r="D196" s="26">
        <v>272.43238000000002</v>
      </c>
      <c r="E196" s="26">
        <v>105.68046000000001</v>
      </c>
      <c r="F196" s="26"/>
      <c r="G196" s="8">
        <f t="shared" si="5"/>
        <v>6545.8564599999991</v>
      </c>
      <c r="I196" s="10">
        <v>0</v>
      </c>
      <c r="J196" s="10">
        <v>0.30903999999999976</v>
      </c>
      <c r="K196" s="10">
        <f t="shared" si="4"/>
        <v>6545.8564599999991</v>
      </c>
      <c r="L196" s="12"/>
    </row>
    <row r="197" spans="1:13" ht="13.4" customHeight="1" x14ac:dyDescent="0.3">
      <c r="A197" s="7" t="s">
        <v>240</v>
      </c>
      <c r="B197" s="26">
        <v>13071.521859999999</v>
      </c>
      <c r="C197" s="26">
        <v>70497.055099999983</v>
      </c>
      <c r="D197" s="26">
        <v>267.15294999999998</v>
      </c>
      <c r="E197" s="26">
        <v>122.04348</v>
      </c>
      <c r="F197" s="26"/>
      <c r="G197" s="8">
        <f t="shared" si="5"/>
        <v>74572.08266</v>
      </c>
      <c r="I197" s="10">
        <v>10707.38704</v>
      </c>
      <c r="J197" s="10">
        <v>9.2070399999999992</v>
      </c>
      <c r="K197" s="10">
        <f t="shared" si="4"/>
        <v>85178.984744999994</v>
      </c>
      <c r="L197" s="12"/>
    </row>
    <row r="198" spans="1:13" ht="13.4" customHeight="1" x14ac:dyDescent="0.3">
      <c r="A198" s="7" t="s">
        <v>241</v>
      </c>
      <c r="B198" s="26">
        <v>4131.9813700000004</v>
      </c>
      <c r="C198" s="26">
        <v>-42442.532709999992</v>
      </c>
      <c r="D198" s="26">
        <v>226.01208</v>
      </c>
      <c r="E198" s="26">
        <v>183.17792</v>
      </c>
      <c r="F198" s="26"/>
      <c r="G198" s="8">
        <f t="shared" si="5"/>
        <v>29146.020100000002</v>
      </c>
      <c r="I198" s="10">
        <v>0</v>
      </c>
      <c r="J198" s="10">
        <v>5495.54576</v>
      </c>
      <c r="K198" s="10">
        <f t="shared" si="4"/>
        <v>29510.599810000003</v>
      </c>
      <c r="L198" s="12"/>
    </row>
    <row r="199" spans="1:13" ht="13.4" customHeight="1" x14ac:dyDescent="0.3">
      <c r="A199" s="7" t="s">
        <v>242</v>
      </c>
      <c r="B199" s="26">
        <v>544.00568999999996</v>
      </c>
      <c r="C199" s="26">
        <v>-61060.09610000001</v>
      </c>
      <c r="D199" s="26">
        <v>223.21014000000002</v>
      </c>
      <c r="E199" s="26">
        <v>147.75094000000001</v>
      </c>
      <c r="F199" s="26"/>
      <c r="G199" s="8">
        <f t="shared" si="5"/>
        <v>-95095.472040000008</v>
      </c>
      <c r="I199" s="10">
        <v>0</v>
      </c>
      <c r="J199" s="10">
        <v>3231.9634600000004</v>
      </c>
      <c r="K199" s="10">
        <f t="shared" si="4"/>
        <v>-93290.477770000012</v>
      </c>
      <c r="L199" s="12"/>
    </row>
    <row r="200" spans="1:13" ht="13.4" customHeight="1" x14ac:dyDescent="0.3">
      <c r="A200" s="7" t="s">
        <v>243</v>
      </c>
      <c r="B200" s="26">
        <v>9333.7426500000001</v>
      </c>
      <c r="C200" s="26">
        <v>8573.6154299999998</v>
      </c>
      <c r="D200" s="26">
        <v>446.12377000000004</v>
      </c>
      <c r="E200" s="26">
        <v>155.02582000000001</v>
      </c>
      <c r="F200" s="26"/>
      <c r="G200" s="8">
        <f t="shared" si="5"/>
        <v>18342.89258</v>
      </c>
      <c r="I200" s="10">
        <v>10707.38704</v>
      </c>
      <c r="J200" s="10">
        <v>69.516030000000001</v>
      </c>
      <c r="K200" s="10">
        <f t="shared" si="4"/>
        <v>28929.088384999995</v>
      </c>
      <c r="L200" s="12"/>
    </row>
    <row r="201" spans="1:13" ht="13.4" customHeight="1" x14ac:dyDescent="0.3">
      <c r="A201" s="7" t="s">
        <v>244</v>
      </c>
      <c r="B201" s="26">
        <v>5068.3608700000004</v>
      </c>
      <c r="C201" s="26">
        <v>3015.5451099999996</v>
      </c>
      <c r="D201" s="26">
        <v>191.54751999999999</v>
      </c>
      <c r="E201" s="26">
        <v>162.78211000000002</v>
      </c>
      <c r="F201" s="26"/>
      <c r="G201" s="8">
        <f t="shared" si="5"/>
        <v>12372.16857</v>
      </c>
      <c r="I201" s="10">
        <v>0</v>
      </c>
      <c r="J201" s="10">
        <v>43.763620000000003</v>
      </c>
      <c r="K201" s="10">
        <f t="shared" si="4"/>
        <v>12403.049709999999</v>
      </c>
      <c r="L201" s="12"/>
    </row>
    <row r="202" spans="1:13" ht="13.4" customHeight="1" x14ac:dyDescent="0.3">
      <c r="A202" s="7" t="s">
        <v>245</v>
      </c>
      <c r="B202" s="26">
        <v>2821.33824</v>
      </c>
      <c r="C202" s="26">
        <v>363.90870000000007</v>
      </c>
      <c r="D202" s="26">
        <v>526.60572000000002</v>
      </c>
      <c r="E202" s="26">
        <v>221.99343999999996</v>
      </c>
      <c r="F202" s="26"/>
      <c r="G202" s="8">
        <f t="shared" si="5"/>
        <v>3793.0774499999998</v>
      </c>
      <c r="I202" s="10">
        <v>0</v>
      </c>
      <c r="J202" s="10">
        <v>16.859360000000002</v>
      </c>
      <c r="K202" s="10">
        <f t="shared" si="4"/>
        <v>3795.8019799999997</v>
      </c>
      <c r="L202" s="12"/>
    </row>
    <row r="203" spans="1:13" ht="13.4" customHeight="1" x14ac:dyDescent="0.3">
      <c r="A203" s="7" t="s">
        <v>246</v>
      </c>
      <c r="B203" s="26">
        <v>8916.2218499999999</v>
      </c>
      <c r="C203" s="26">
        <v>1307.5514300000002</v>
      </c>
      <c r="D203" s="26">
        <v>222.19364999999999</v>
      </c>
      <c r="E203" s="26">
        <v>229.97341</v>
      </c>
      <c r="F203" s="26"/>
      <c r="G203" s="8">
        <f t="shared" si="5"/>
        <v>9974.7648699999991</v>
      </c>
      <c r="I203" s="10">
        <v>10707.38704</v>
      </c>
      <c r="J203" s="10">
        <v>9.7787199999999999</v>
      </c>
      <c r="K203" s="10">
        <f t="shared" si="4"/>
        <v>20594.707624999999</v>
      </c>
      <c r="L203" s="12"/>
    </row>
    <row r="204" spans="1:13" ht="13.4" customHeight="1" x14ac:dyDescent="0.3">
      <c r="A204" s="7" t="s">
        <v>247</v>
      </c>
      <c r="B204" s="26">
        <v>5565.5912800000006</v>
      </c>
      <c r="C204" s="26">
        <v>2010.5961299999997</v>
      </c>
      <c r="D204" s="26">
        <v>248.43715</v>
      </c>
      <c r="E204" s="26">
        <v>403.67488000000003</v>
      </c>
      <c r="F204" s="26"/>
      <c r="G204" s="8">
        <f t="shared" si="5"/>
        <v>6123.1699900000003</v>
      </c>
      <c r="I204" s="10">
        <v>0</v>
      </c>
      <c r="J204" s="10">
        <v>7.27433</v>
      </c>
      <c r="K204" s="10">
        <f t="shared" si="4"/>
        <v>6126.5875300000007</v>
      </c>
      <c r="L204" s="12"/>
    </row>
    <row r="205" spans="1:13" ht="13.4" customHeight="1" x14ac:dyDescent="0.3">
      <c r="A205" s="7" t="s">
        <v>248</v>
      </c>
      <c r="B205" s="26">
        <v>2822.8120699999999</v>
      </c>
      <c r="C205" s="26">
        <v>355.24455</v>
      </c>
      <c r="D205" s="26">
        <v>306.17896000000002</v>
      </c>
      <c r="E205" s="26">
        <v>383.81019999999995</v>
      </c>
      <c r="F205" s="26"/>
      <c r="G205" s="8">
        <f t="shared" si="5"/>
        <v>3453.0626600000001</v>
      </c>
      <c r="I205" s="10">
        <v>0</v>
      </c>
      <c r="J205" s="10">
        <v>4.3262600000000004</v>
      </c>
      <c r="K205" s="10">
        <f t="shared" si="4"/>
        <v>3454.491</v>
      </c>
      <c r="L205" s="12"/>
    </row>
    <row r="206" spans="1:13" ht="13.4" customHeight="1" x14ac:dyDescent="0.3">
      <c r="A206" s="7" t="s">
        <v>249</v>
      </c>
      <c r="B206" s="26">
        <f>10392.13201+40.86635</f>
        <v>10432.99836</v>
      </c>
      <c r="C206" s="26">
        <v>742.59773999999993</v>
      </c>
      <c r="D206" s="26">
        <v>178.57435000000001</v>
      </c>
      <c r="E206" s="26">
        <v>275.36356000000001</v>
      </c>
      <c r="F206" s="26">
        <f>SUM(B195:D206)</f>
        <v>59451.778209999982</v>
      </c>
      <c r="G206" s="8">
        <f t="shared" si="5"/>
        <v>11559.863450000001</v>
      </c>
      <c r="H206" s="8">
        <f>SUM(G195:G206)</f>
        <v>89057.409950000001</v>
      </c>
      <c r="I206" s="10">
        <v>10707.38704</v>
      </c>
      <c r="J206" s="12">
        <v>6.5691499999999996</v>
      </c>
      <c r="K206" s="10">
        <f t="shared" si="4"/>
        <v>22167.032825000002</v>
      </c>
      <c r="L206" s="12"/>
      <c r="M206" s="8"/>
    </row>
    <row r="207" spans="1:13" ht="13.4" customHeight="1" x14ac:dyDescent="0.3">
      <c r="A207" s="7" t="s">
        <v>250</v>
      </c>
      <c r="B207" s="26">
        <v>2875.1434800000002</v>
      </c>
      <c r="C207" s="26">
        <v>4579.88364</v>
      </c>
      <c r="D207" s="26">
        <v>2.8819599999999999</v>
      </c>
      <c r="E207" s="26">
        <v>26.207689999999999</v>
      </c>
      <c r="F207" s="12"/>
      <c r="G207" s="8">
        <f t="shared" si="5"/>
        <v>3524.1996600000002</v>
      </c>
      <c r="I207" s="10">
        <v>0</v>
      </c>
      <c r="J207" s="12">
        <v>0</v>
      </c>
      <c r="K207" s="10">
        <f t="shared" si="4"/>
        <v>3524.8441600000006</v>
      </c>
      <c r="L207" s="12"/>
    </row>
    <row r="208" spans="1:13" ht="13.4" customHeight="1" x14ac:dyDescent="0.3">
      <c r="A208" s="7" t="s">
        <v>251</v>
      </c>
      <c r="B208" s="26">
        <v>3562.4863999999998</v>
      </c>
      <c r="C208" s="26">
        <v>3655.7539899999992</v>
      </c>
      <c r="D208" s="26">
        <v>28.788679999999999</v>
      </c>
      <c r="E208" s="26">
        <v>12.070510000000001</v>
      </c>
      <c r="F208" s="26"/>
      <c r="G208" s="8">
        <f t="shared" si="5"/>
        <v>6532.7171499999986</v>
      </c>
      <c r="I208" s="10">
        <v>0</v>
      </c>
      <c r="J208" s="12">
        <v>0</v>
      </c>
      <c r="K208" s="10">
        <f t="shared" si="4"/>
        <v>6533.1333999999988</v>
      </c>
      <c r="L208" s="12"/>
    </row>
    <row r="209" spans="1:13" ht="13.4" customHeight="1" x14ac:dyDescent="0.3">
      <c r="A209" s="7" t="s">
        <v>252</v>
      </c>
      <c r="B209" s="26">
        <v>8230.8196399999997</v>
      </c>
      <c r="C209" s="26">
        <v>61233.407849999996</v>
      </c>
      <c r="D209" s="26">
        <v>55.748760000000004</v>
      </c>
      <c r="E209" s="26">
        <v>59.76567</v>
      </c>
      <c r="F209" s="26"/>
      <c r="G209" s="8">
        <f t="shared" si="5"/>
        <v>71227.838939999987</v>
      </c>
      <c r="I209" s="10">
        <v>10605.826385</v>
      </c>
      <c r="J209" s="12">
        <v>1.0757000000000001</v>
      </c>
      <c r="K209" s="10">
        <f t="shared" si="4"/>
        <v>80850.681392499988</v>
      </c>
      <c r="L209" s="12"/>
    </row>
    <row r="210" spans="1:13" ht="13.4" customHeight="1" x14ac:dyDescent="0.3">
      <c r="A210" s="7" t="s">
        <v>253</v>
      </c>
      <c r="B210" s="26">
        <v>6311.1805800000002</v>
      </c>
      <c r="C210" s="26">
        <v>24788.02665</v>
      </c>
      <c r="D210" s="26">
        <v>107.92437999999999</v>
      </c>
      <c r="E210" s="26">
        <v>122.86007000000001</v>
      </c>
      <c r="F210" s="26"/>
      <c r="G210" s="8">
        <f t="shared" si="5"/>
        <v>-6659.7976099999996</v>
      </c>
      <c r="I210" s="10">
        <v>0</v>
      </c>
      <c r="J210" s="12">
        <v>364.57971000000003</v>
      </c>
      <c r="K210" s="10">
        <f t="shared" si="4"/>
        <v>-5357.4637299999995</v>
      </c>
      <c r="L210" s="12"/>
    </row>
    <row r="211" spans="1:13" ht="13.4" customHeight="1" x14ac:dyDescent="0.3">
      <c r="A211" s="7" t="s">
        <v>254</v>
      </c>
      <c r="B211" s="26">
        <v>1955.8575499999999</v>
      </c>
      <c r="C211" s="26">
        <v>-95862.687870000009</v>
      </c>
      <c r="D211" s="26">
        <v>432.93725000000001</v>
      </c>
      <c r="E211" s="26">
        <v>255.69783999999999</v>
      </c>
      <c r="F211" s="26"/>
      <c r="G211" s="8">
        <f t="shared" si="5"/>
        <v>-43942.862409999994</v>
      </c>
      <c r="I211" s="10">
        <v>0</v>
      </c>
      <c r="J211" s="12">
        <v>1804.9942699999999</v>
      </c>
      <c r="K211" s="10">
        <f t="shared" si="4"/>
        <v>-43331.067589999991</v>
      </c>
      <c r="L211" s="12"/>
    </row>
    <row r="212" spans="1:13" ht="13.4" customHeight="1" x14ac:dyDescent="0.3">
      <c r="A212" s="7" t="s">
        <v>255</v>
      </c>
      <c r="B212" s="26">
        <v>8097.87698</v>
      </c>
      <c r="C212" s="26">
        <v>8563.0261599999976</v>
      </c>
      <c r="D212" s="26">
        <v>168.17809000000003</v>
      </c>
      <c r="E212" s="26">
        <v>106.23285</v>
      </c>
      <c r="F212" s="26"/>
      <c r="G212" s="8">
        <f t="shared" si="5"/>
        <v>12286.000950000001</v>
      </c>
      <c r="I212" s="10">
        <v>10605.826385</v>
      </c>
      <c r="J212" s="12">
        <v>-19.630580000000002</v>
      </c>
      <c r="K212" s="10">
        <f t="shared" si="4"/>
        <v>21908.706342500001</v>
      </c>
      <c r="L212" s="12"/>
    </row>
    <row r="213" spans="1:13" ht="13.4" customHeight="1" x14ac:dyDescent="0.3">
      <c r="A213" s="7" t="s">
        <v>256</v>
      </c>
      <c r="B213" s="26">
        <v>7190.3684800000001</v>
      </c>
      <c r="C213" s="26">
        <v>7112.2601799999993</v>
      </c>
      <c r="D213" s="26">
        <v>223.37251999999998</v>
      </c>
      <c r="E213" s="26">
        <v>141.60597000000001</v>
      </c>
      <c r="F213" s="26"/>
      <c r="G213" s="8">
        <f t="shared" si="5"/>
        <v>8012.4324299999998</v>
      </c>
      <c r="I213" s="10">
        <v>0</v>
      </c>
      <c r="J213" s="12">
        <v>30.881139999999998</v>
      </c>
      <c r="K213" s="10">
        <f t="shared" si="4"/>
        <v>8018.1419999999998</v>
      </c>
      <c r="L213" s="12"/>
    </row>
    <row r="214" spans="1:13" ht="13.4" customHeight="1" x14ac:dyDescent="0.3">
      <c r="A214" s="7" t="s">
        <v>257</v>
      </c>
      <c r="B214" s="26">
        <v>2360.7519900000002</v>
      </c>
      <c r="C214" s="26">
        <v>445.13348999999988</v>
      </c>
      <c r="D214" s="26">
        <v>159.52987999999999</v>
      </c>
      <c r="E214" s="26">
        <v>96.745370000000023</v>
      </c>
      <c r="F214" s="26"/>
      <c r="G214" s="8">
        <f t="shared" si="5"/>
        <v>2695.0010500000003</v>
      </c>
      <c r="I214" s="10">
        <v>0</v>
      </c>
      <c r="J214" s="12">
        <v>2.7245300000000001</v>
      </c>
      <c r="K214" s="10">
        <f t="shared" si="4"/>
        <v>2696.4724100000003</v>
      </c>
      <c r="L214" s="12"/>
    </row>
    <row r="215" spans="1:13" ht="13.4" customHeight="1" x14ac:dyDescent="0.3">
      <c r="A215" s="7" t="s">
        <v>258</v>
      </c>
      <c r="B215" s="26">
        <v>7842.4109200000003</v>
      </c>
      <c r="C215" s="26">
        <v>836.34937000000036</v>
      </c>
      <c r="D215" s="26">
        <v>94.500619999999998</v>
      </c>
      <c r="E215" s="26">
        <v>100.0654</v>
      </c>
      <c r="F215" s="26"/>
      <c r="G215" s="8">
        <f t="shared" si="5"/>
        <v>8653.2255499999992</v>
      </c>
      <c r="I215" s="10">
        <v>10605.826385</v>
      </c>
      <c r="J215" s="12">
        <v>14.116370000000002</v>
      </c>
      <c r="K215" s="10">
        <f t="shared" si="4"/>
        <v>18277.049462499999</v>
      </c>
      <c r="L215" s="12"/>
    </row>
    <row r="216" spans="1:13" ht="13.4" customHeight="1" x14ac:dyDescent="0.3">
      <c r="A216" s="7" t="s">
        <v>259</v>
      </c>
      <c r="B216" s="26">
        <v>5596.7968300000002</v>
      </c>
      <c r="C216" s="26">
        <v>309.14155999999974</v>
      </c>
      <c r="D216" s="26">
        <v>176.51172</v>
      </c>
      <c r="E216" s="26">
        <v>168.07488000000001</v>
      </c>
      <c r="F216" s="26"/>
      <c r="G216" s="8">
        <f t="shared" si="5"/>
        <v>6314.5665100000006</v>
      </c>
      <c r="I216" s="10">
        <v>0</v>
      </c>
      <c r="J216" s="12">
        <v>3.4175399999999998</v>
      </c>
      <c r="K216" s="10">
        <f t="shared" si="4"/>
        <v>6316.0048300000008</v>
      </c>
      <c r="L216" s="12"/>
    </row>
    <row r="217" spans="1:13" ht="13.4" customHeight="1" x14ac:dyDescent="0.3">
      <c r="A217" s="7" t="s">
        <v>260</v>
      </c>
      <c r="B217" s="26">
        <v>2716.7291800000003</v>
      </c>
      <c r="C217" s="26">
        <v>324.07162999999997</v>
      </c>
      <c r="D217" s="26">
        <v>29.82741</v>
      </c>
      <c r="E217" s="26">
        <v>250.76920000000001</v>
      </c>
      <c r="F217" s="26"/>
      <c r="G217" s="8">
        <f t="shared" si="5"/>
        <v>3218.31601</v>
      </c>
      <c r="I217" s="10">
        <v>0</v>
      </c>
      <c r="J217" s="12">
        <v>1.4283399999999999</v>
      </c>
      <c r="K217" s="10">
        <f t="shared" si="4"/>
        <v>3219.0381600000001</v>
      </c>
      <c r="L217" s="12"/>
    </row>
    <row r="218" spans="1:13" ht="13.4" customHeight="1" x14ac:dyDescent="0.3">
      <c r="A218" s="7" t="s">
        <v>261</v>
      </c>
      <c r="B218" s="26">
        <v>10502.750680000028</v>
      </c>
      <c r="C218" s="26">
        <v>948.29074000000014</v>
      </c>
      <c r="D218" s="26">
        <v>150.62625</v>
      </c>
      <c r="E218" s="26">
        <v>119.3774299999893</v>
      </c>
      <c r="F218" s="26">
        <f>SUM(B207:D218)</f>
        <v>85806.657619999998</v>
      </c>
      <c r="G218" s="8">
        <f t="shared" si="5"/>
        <v>11588.905630000027</v>
      </c>
      <c r="H218" s="8">
        <f>SUM(G207:G218)</f>
        <v>83450.54386000002</v>
      </c>
      <c r="I218" s="10">
        <v>10605.826385</v>
      </c>
      <c r="J218" s="12">
        <v>1.3429899999999999</v>
      </c>
      <c r="K218" s="10">
        <f t="shared" si="4"/>
        <v>21212.40148250003</v>
      </c>
      <c r="L218" s="12"/>
      <c r="M218" s="8"/>
    </row>
    <row r="219" spans="1:13" ht="13.4" customHeight="1" x14ac:dyDescent="0.3">
      <c r="A219" s="7" t="s">
        <v>262</v>
      </c>
      <c r="B219" s="26">
        <v>3942.7961</v>
      </c>
      <c r="C219" s="26">
        <v>646.1742200000001</v>
      </c>
      <c r="D219" s="26">
        <v>141.11776999999998</v>
      </c>
      <c r="E219" s="26">
        <v>135.74134000000004</v>
      </c>
      <c r="F219" s="12"/>
      <c r="G219" s="8">
        <f t="shared" si="5"/>
        <v>4724.3755799999999</v>
      </c>
      <c r="I219" s="10">
        <v>0</v>
      </c>
      <c r="J219" s="12">
        <v>0.64449999999999996</v>
      </c>
      <c r="K219" s="12">
        <f t="shared" si="4"/>
        <v>4725.3753399999996</v>
      </c>
      <c r="L219" s="12"/>
    </row>
    <row r="220" spans="1:13" ht="13.4" customHeight="1" x14ac:dyDescent="0.3">
      <c r="A220" s="7" t="s">
        <v>263</v>
      </c>
      <c r="B220" s="26">
        <v>2587.7120599999994</v>
      </c>
      <c r="C220" s="26">
        <v>2941.4420699999991</v>
      </c>
      <c r="D220" s="26">
        <v>158.17464000000001</v>
      </c>
      <c r="E220" s="26">
        <v>114.14161999999999</v>
      </c>
      <c r="F220" s="26"/>
      <c r="G220" s="8">
        <f t="shared" si="5"/>
        <v>4751.33979</v>
      </c>
      <c r="I220" s="10">
        <v>0</v>
      </c>
      <c r="J220" s="12">
        <v>0.41625000000000001</v>
      </c>
      <c r="K220" s="12">
        <f t="shared" si="4"/>
        <v>4751.6469899999993</v>
      </c>
      <c r="L220" s="12"/>
    </row>
    <row r="221" spans="1:13" ht="13.4" customHeight="1" x14ac:dyDescent="0.3">
      <c r="A221" s="7" t="s">
        <v>264</v>
      </c>
      <c r="B221" s="26">
        <v>7533.3990199999998</v>
      </c>
      <c r="C221" s="26">
        <v>62941.27053999999</v>
      </c>
      <c r="D221" s="26">
        <v>433.01776000000001</v>
      </c>
      <c r="E221" s="26">
        <v>146.48535999999999</v>
      </c>
      <c r="F221" s="26"/>
      <c r="G221" s="8">
        <f t="shared" si="5"/>
        <v>80177.447380000012</v>
      </c>
      <c r="I221" s="10">
        <v>9622.4572924999993</v>
      </c>
      <c r="J221" s="12">
        <v>0.38516</v>
      </c>
      <c r="K221" s="12">
        <f t="shared" si="4"/>
        <v>90456.615872500013</v>
      </c>
      <c r="L221" s="12"/>
    </row>
    <row r="222" spans="1:13" ht="13.4" customHeight="1" x14ac:dyDescent="0.3">
      <c r="A222" s="7" t="s">
        <v>265</v>
      </c>
      <c r="B222" s="26">
        <v>5404.6694100000004</v>
      </c>
      <c r="C222" s="26">
        <v>-13078.90257</v>
      </c>
      <c r="D222" s="26">
        <v>173.01554999999999</v>
      </c>
      <c r="E222" s="26">
        <v>177.85082</v>
      </c>
      <c r="F222" s="26"/>
      <c r="G222" s="8">
        <f t="shared" si="5"/>
        <v>-24855.977490000005</v>
      </c>
      <c r="I222" s="10">
        <v>0</v>
      </c>
      <c r="J222" s="12">
        <v>1302.3338799999999</v>
      </c>
      <c r="K222" s="12">
        <f t="shared" si="4"/>
        <v>-23659.55976</v>
      </c>
      <c r="L222" s="12"/>
    </row>
    <row r="223" spans="1:13" ht="13.4" customHeight="1" x14ac:dyDescent="0.3">
      <c r="A223" s="7" t="s">
        <v>266</v>
      </c>
      <c r="B223" s="26">
        <v>4382.42659</v>
      </c>
      <c r="C223" s="26">
        <v>-46331.657209999998</v>
      </c>
      <c r="D223" s="26">
        <v>-155.86850000000001</v>
      </c>
      <c r="E223" s="26">
        <v>127.14057000000001</v>
      </c>
      <c r="F223" s="26"/>
      <c r="G223" s="8">
        <f t="shared" si="5"/>
        <v>-34977.323189999996</v>
      </c>
      <c r="I223" s="10">
        <v>0</v>
      </c>
      <c r="J223" s="12">
        <v>611.79482000000007</v>
      </c>
      <c r="K223" s="12">
        <f t="shared" si="4"/>
        <v>-34433.48410999999</v>
      </c>
      <c r="L223" s="12"/>
    </row>
    <row r="224" spans="1:13" ht="13.4" customHeight="1" x14ac:dyDescent="0.3">
      <c r="A224" s="7" t="s">
        <v>267</v>
      </c>
      <c r="B224" s="26">
        <v>6123.7439199999999</v>
      </c>
      <c r="C224" s="26">
        <v>4019.9458800000007</v>
      </c>
      <c r="D224" s="26">
        <v>230.79683</v>
      </c>
      <c r="E224" s="26">
        <v>81.542000000000002</v>
      </c>
      <c r="F224" s="26"/>
      <c r="G224" s="8">
        <f t="shared" si="5"/>
        <v>19833.544590000001</v>
      </c>
      <c r="I224" s="10">
        <v>9622.4572924999993</v>
      </c>
      <c r="J224" s="12">
        <v>0.24809999999999999</v>
      </c>
      <c r="K224" s="12">
        <f t="shared" si="4"/>
        <v>30113.474262500004</v>
      </c>
      <c r="L224" s="12"/>
    </row>
    <row r="225" spans="1:12" ht="13.4" customHeight="1" x14ac:dyDescent="0.3">
      <c r="A225" s="7" t="s">
        <v>268</v>
      </c>
      <c r="B225" s="26">
        <v>5615.6742700000004</v>
      </c>
      <c r="C225" s="26">
        <v>598.69143000000008</v>
      </c>
      <c r="D225" s="26">
        <v>84.122950000000017</v>
      </c>
      <c r="E225" s="26">
        <v>119.56072</v>
      </c>
      <c r="F225" s="26"/>
      <c r="G225" s="8">
        <f t="shared" si="5"/>
        <v>10228.688580000002</v>
      </c>
      <c r="I225" s="10">
        <v>0</v>
      </c>
      <c r="J225" s="12">
        <v>5.7095699999999994</v>
      </c>
      <c r="K225" s="12">
        <f t="shared" si="4"/>
        <v>10238.942910000003</v>
      </c>
      <c r="L225" s="12"/>
    </row>
    <row r="226" spans="1:12" ht="13.4" customHeight="1" x14ac:dyDescent="0.3">
      <c r="A226" s="7" t="s">
        <v>269</v>
      </c>
      <c r="B226" s="26">
        <v>2953.3400700000002</v>
      </c>
      <c r="C226" s="26">
        <v>174.71918000000002</v>
      </c>
      <c r="D226" s="26">
        <v>206.92606000000001</v>
      </c>
      <c r="E226" s="26">
        <v>150.74106999999998</v>
      </c>
      <c r="F226" s="26"/>
      <c r="G226" s="8">
        <f t="shared" si="5"/>
        <v>3876.6864399999995</v>
      </c>
      <c r="I226" s="10">
        <v>0</v>
      </c>
      <c r="J226" s="12">
        <v>1.47136</v>
      </c>
      <c r="K226" s="12">
        <f t="shared" si="4"/>
        <v>3878.7758599999997</v>
      </c>
      <c r="L226" s="12"/>
    </row>
    <row r="227" spans="1:12" ht="13.4" customHeight="1" x14ac:dyDescent="0.3">
      <c r="A227" s="7" t="s">
        <v>270</v>
      </c>
      <c r="B227" s="26">
        <v>7548.5783199999996</v>
      </c>
      <c r="C227" s="26">
        <v>716.31401000000005</v>
      </c>
      <c r="D227" s="26">
        <v>126.67149999999999</v>
      </c>
      <c r="E227" s="26">
        <v>233.13645000000002</v>
      </c>
      <c r="F227" s="26"/>
      <c r="G227" s="8">
        <f t="shared" si="5"/>
        <v>8975.4369399999996</v>
      </c>
      <c r="I227" s="10">
        <v>9622.4572924999993</v>
      </c>
      <c r="J227" s="12">
        <v>1.3666199999999999</v>
      </c>
      <c r="K227" s="12">
        <f t="shared" si="4"/>
        <v>19257.444792500002</v>
      </c>
      <c r="L227" s="12"/>
    </row>
    <row r="228" spans="1:12" ht="13.4" customHeight="1" x14ac:dyDescent="0.3">
      <c r="A228" s="7" t="s">
        <v>271</v>
      </c>
      <c r="B228" s="26">
        <v>5858.5952900000002</v>
      </c>
      <c r="C228" s="26">
        <v>541.25795999999991</v>
      </c>
      <c r="D228" s="26">
        <v>166.65338999999997</v>
      </c>
      <c r="E228" s="26">
        <v>326.68516000000005</v>
      </c>
      <c r="F228" s="26"/>
      <c r="G228" s="8">
        <f t="shared" si="5"/>
        <v>7041.8784600000008</v>
      </c>
      <c r="I228" s="10">
        <v>0</v>
      </c>
      <c r="J228" s="12">
        <v>1.43832</v>
      </c>
      <c r="K228" s="12">
        <f t="shared" si="4"/>
        <v>7043.2124500000009</v>
      </c>
      <c r="L228" s="12"/>
    </row>
    <row r="229" spans="1:12" ht="13.4" customHeight="1" x14ac:dyDescent="0.3">
      <c r="A229" s="7" t="s">
        <v>272</v>
      </c>
      <c r="B229" s="26">
        <v>2713.3942900000002</v>
      </c>
      <c r="C229" s="26">
        <v>471.75941999999998</v>
      </c>
      <c r="D229" s="26">
        <v>150.56345000000002</v>
      </c>
      <c r="E229" s="26">
        <v>258.60077000000001</v>
      </c>
      <c r="F229" s="26"/>
      <c r="G229" s="8">
        <f t="shared" si="5"/>
        <v>3833.5785400000004</v>
      </c>
      <c r="I229" s="10">
        <v>0</v>
      </c>
      <c r="J229" s="12">
        <v>0.72214999999999996</v>
      </c>
      <c r="K229" s="12">
        <f t="shared" si="4"/>
        <v>3835.0800000000004</v>
      </c>
      <c r="L229" s="12"/>
    </row>
    <row r="230" spans="1:12" ht="13.4" customHeight="1" x14ac:dyDescent="0.3">
      <c r="A230" s="7" t="s">
        <v>273</v>
      </c>
      <c r="B230" s="26">
        <v>8561.1988299999994</v>
      </c>
      <c r="C230" s="26">
        <v>935.52869999999984</v>
      </c>
      <c r="D230" s="26">
        <v>194.41544999999999</v>
      </c>
      <c r="E230" s="26">
        <v>237.05031</v>
      </c>
      <c r="F230" s="26">
        <f>SUM(B219:D230)</f>
        <v>79711.678649999987</v>
      </c>
      <c r="G230" s="8">
        <f t="shared" si="5"/>
        <v>9506.6167000000005</v>
      </c>
      <c r="H230" s="8">
        <f>SUM(G219:G230)</f>
        <v>93116.292320000037</v>
      </c>
      <c r="I230" s="8">
        <v>9622.4572924999993</v>
      </c>
      <c r="J230" s="8">
        <v>1.0385599999999999</v>
      </c>
      <c r="K230" s="8">
        <f t="shared" si="4"/>
        <v>19788.469612500001</v>
      </c>
      <c r="L230" s="8"/>
    </row>
    <row r="231" spans="1:12" ht="13.4" customHeight="1" x14ac:dyDescent="0.3">
      <c r="A231" s="7" t="s">
        <v>274</v>
      </c>
      <c r="B231" s="26">
        <v>3371.00929</v>
      </c>
      <c r="C231" s="26">
        <v>640.46171000000004</v>
      </c>
      <c r="D231" s="26">
        <v>163.25888</v>
      </c>
      <c r="E231" s="26">
        <v>174.36216000000002</v>
      </c>
      <c r="F231" s="12"/>
      <c r="G231" s="8">
        <f t="shared" si="5"/>
        <v>6131.8352400000003</v>
      </c>
      <c r="I231" s="8">
        <v>0</v>
      </c>
      <c r="J231" s="8">
        <v>0.99975999999999998</v>
      </c>
      <c r="K231" s="17">
        <f t="shared" si="4"/>
        <v>6131.5804700000008</v>
      </c>
      <c r="L231" s="8"/>
    </row>
    <row r="232" spans="1:12" ht="13.4" customHeight="1" x14ac:dyDescent="0.3">
      <c r="A232" s="7" t="s">
        <v>275</v>
      </c>
      <c r="B232" s="26">
        <v>2492.4899300000002</v>
      </c>
      <c r="C232" s="26">
        <v>2005.45309</v>
      </c>
      <c r="D232" s="26">
        <v>279.16408000000001</v>
      </c>
      <c r="E232" s="26">
        <v>154.86109999999999</v>
      </c>
      <c r="F232" s="26"/>
      <c r="G232" s="8">
        <f t="shared" si="5"/>
        <v>4874.3770100000002</v>
      </c>
      <c r="I232" s="8">
        <v>0</v>
      </c>
      <c r="J232" s="8">
        <v>0.30719999999999997</v>
      </c>
      <c r="K232" s="17">
        <f t="shared" si="4"/>
        <v>4873.84159</v>
      </c>
      <c r="L232" s="8"/>
    </row>
    <row r="233" spans="1:12" ht="13.4" customHeight="1" x14ac:dyDescent="0.3">
      <c r="A233" s="7" t="s">
        <v>276</v>
      </c>
      <c r="B233" s="26">
        <v>8282.8730099999993</v>
      </c>
      <c r="C233" s="26">
        <v>72211.030600000013</v>
      </c>
      <c r="D233" s="26">
        <v>162.93544</v>
      </c>
      <c r="E233" s="26">
        <v>134.39091999999999</v>
      </c>
      <c r="F233" s="26"/>
      <c r="G233" s="8">
        <f t="shared" si="5"/>
        <v>91341.03098000001</v>
      </c>
      <c r="I233" s="8">
        <v>10280.5821925</v>
      </c>
      <c r="J233" s="8">
        <v>-1.4136999999999997</v>
      </c>
      <c r="K233" s="17">
        <f t="shared" si="4"/>
        <v>101450.73499000001</v>
      </c>
      <c r="L233" s="8"/>
    </row>
    <row r="234" spans="1:12" ht="13.4" customHeight="1" x14ac:dyDescent="0.3">
      <c r="A234" s="7" t="s">
        <v>277</v>
      </c>
      <c r="B234" s="26">
        <v>2999.68912</v>
      </c>
      <c r="C234" s="26">
        <v>-30433.662450000003</v>
      </c>
      <c r="D234" s="26">
        <v>179.97728000000001</v>
      </c>
      <c r="E234" s="26">
        <v>191.12067000000002</v>
      </c>
      <c r="F234" s="26"/>
      <c r="G234" s="8">
        <f t="shared" si="5"/>
        <v>-9474.9813799999974</v>
      </c>
      <c r="I234" s="8">
        <v>0</v>
      </c>
      <c r="J234" s="8">
        <v>1196.4177299999999</v>
      </c>
      <c r="K234" s="17">
        <f t="shared" si="4"/>
        <v>-9734.195499999998</v>
      </c>
      <c r="L234" s="8"/>
    </row>
    <row r="235" spans="1:12" ht="13.4" customHeight="1" x14ac:dyDescent="0.3">
      <c r="A235" s="7" t="s">
        <v>278</v>
      </c>
      <c r="B235" s="26">
        <v>994.74314000000004</v>
      </c>
      <c r="C235" s="26">
        <v>-39203.881279999994</v>
      </c>
      <c r="D235" s="26">
        <v>201.87921</v>
      </c>
      <c r="E235" s="26">
        <v>103.39897999999999</v>
      </c>
      <c r="F235" s="26"/>
      <c r="G235" s="17">
        <f t="shared" si="5"/>
        <v>-59755.146790000006</v>
      </c>
      <c r="I235" s="8">
        <v>0</v>
      </c>
      <c r="J235" s="8">
        <v>543.83907999999997</v>
      </c>
      <c r="K235" s="17">
        <f t="shared" si="4"/>
        <v>-60521.326220000003</v>
      </c>
      <c r="L235" s="8"/>
    </row>
    <row r="236" spans="1:12" ht="13.4" customHeight="1" x14ac:dyDescent="0.3">
      <c r="A236" s="7" t="s">
        <v>279</v>
      </c>
      <c r="B236" s="26">
        <v>6710.8931299999995</v>
      </c>
      <c r="C236" s="26">
        <v>13479.003840000001</v>
      </c>
      <c r="D236" s="26">
        <v>124.9307</v>
      </c>
      <c r="E236" s="26">
        <v>117.03760000000001</v>
      </c>
      <c r="F236" s="26"/>
      <c r="G236" s="17">
        <f t="shared" si="5"/>
        <v>24052.229820000008</v>
      </c>
      <c r="I236" s="8">
        <v>10280.5821925</v>
      </c>
      <c r="J236" s="8">
        <v>-0.65251999999999999</v>
      </c>
      <c r="K236" s="17">
        <f t="shared" si="4"/>
        <v>34156.726010000006</v>
      </c>
      <c r="L236" s="8"/>
    </row>
    <row r="237" spans="1:12" ht="13.4" customHeight="1" x14ac:dyDescent="0.3">
      <c r="A237" s="7" t="s">
        <v>280</v>
      </c>
      <c r="B237" s="26">
        <v>4356.2285899999997</v>
      </c>
      <c r="C237" s="26">
        <v>4528.8913600000024</v>
      </c>
      <c r="D237" s="26">
        <v>228.94023999999999</v>
      </c>
      <c r="E237" s="26">
        <v>198.26953</v>
      </c>
      <c r="F237" s="26"/>
      <c r="G237" s="17">
        <f t="shared" si="5"/>
        <v>16630.141179999999</v>
      </c>
      <c r="I237" s="8">
        <v>0</v>
      </c>
      <c r="J237" s="8">
        <v>10.25433</v>
      </c>
      <c r="K237" s="17">
        <f t="shared" si="4"/>
        <v>16622.194499999998</v>
      </c>
      <c r="L237" s="8"/>
    </row>
    <row r="238" spans="1:12" ht="13.4" customHeight="1" x14ac:dyDescent="0.3">
      <c r="A238" s="7" t="s">
        <v>281</v>
      </c>
      <c r="B238" s="26">
        <v>1919.1571300000001</v>
      </c>
      <c r="C238" s="26">
        <v>716.42030999999974</v>
      </c>
      <c r="D238" s="26">
        <v>101.44328</v>
      </c>
      <c r="E238" s="26">
        <v>203.07802999999996</v>
      </c>
      <c r="F238" s="26"/>
      <c r="G238" s="17">
        <f t="shared" si="5"/>
        <v>680.4530000000002</v>
      </c>
      <c r="I238" s="8">
        <v>0</v>
      </c>
      <c r="J238" s="8">
        <v>2.0894200000000001</v>
      </c>
      <c r="K238" s="17">
        <f t="shared" si="4"/>
        <v>676.81840000000022</v>
      </c>
      <c r="L238" s="8"/>
    </row>
    <row r="239" spans="1:12" ht="13.4" customHeight="1" x14ac:dyDescent="0.3">
      <c r="A239" s="7" t="s">
        <v>282</v>
      </c>
      <c r="B239" s="26">
        <v>7415.1248399999995</v>
      </c>
      <c r="C239" s="26">
        <v>1300.1871200000003</v>
      </c>
      <c r="D239" s="26">
        <v>112.16095</v>
      </c>
      <c r="E239" s="26">
        <v>255.11175</v>
      </c>
      <c r="F239" s="26"/>
      <c r="G239" s="17">
        <f t="shared" si="5"/>
        <v>9815.7806033000015</v>
      </c>
      <c r="I239" s="8">
        <v>10280.5821925</v>
      </c>
      <c r="J239" s="8">
        <v>1.4256600000000001</v>
      </c>
      <c r="K239" s="17">
        <f t="shared" ref="K239:K303" si="6">B239+C251+I251+J251+D239</f>
        <v>19924.913673300001</v>
      </c>
      <c r="L239" s="8"/>
    </row>
    <row r="240" spans="1:12" ht="13.4" customHeight="1" x14ac:dyDescent="0.3">
      <c r="A240" s="7" t="s">
        <v>283</v>
      </c>
      <c r="B240" s="26">
        <v>4051.8352199999999</v>
      </c>
      <c r="C240" s="26">
        <v>1016.6297800000003</v>
      </c>
      <c r="D240" s="26">
        <v>191.44197999999997</v>
      </c>
      <c r="E240" s="26">
        <v>299.94097000000005</v>
      </c>
      <c r="F240" s="26"/>
      <c r="G240" s="17">
        <f t="shared" si="5"/>
        <v>4418.1206399999992</v>
      </c>
      <c r="I240" s="8">
        <v>0</v>
      </c>
      <c r="J240" s="8">
        <v>1.33399</v>
      </c>
      <c r="K240" s="17">
        <f t="shared" si="6"/>
        <v>4417.1741499999989</v>
      </c>
      <c r="L240" s="8"/>
    </row>
    <row r="241" spans="1:17" ht="13.4" customHeight="1" x14ac:dyDescent="0.3">
      <c r="A241" s="7" t="s">
        <v>284</v>
      </c>
      <c r="B241" s="26">
        <v>1781.8433099999997</v>
      </c>
      <c r="C241" s="26">
        <v>969.62080000000014</v>
      </c>
      <c r="D241" s="26">
        <v>132.33703</v>
      </c>
      <c r="E241" s="26">
        <v>276.95292000000001</v>
      </c>
      <c r="F241" s="26"/>
      <c r="G241" s="17">
        <f t="shared" si="5"/>
        <v>2643.5142799999999</v>
      </c>
      <c r="I241" s="8">
        <v>0</v>
      </c>
      <c r="J241" s="14">
        <v>1.50146</v>
      </c>
      <c r="K241" s="17">
        <f t="shared" si="6"/>
        <v>2643.17094</v>
      </c>
      <c r="L241" s="8"/>
    </row>
    <row r="242" spans="1:17" ht="13.4" customHeight="1" x14ac:dyDescent="0.3">
      <c r="A242" s="7" t="s">
        <v>285</v>
      </c>
      <c r="B242" s="26">
        <v>8222.3910099999994</v>
      </c>
      <c r="C242" s="26">
        <v>751.00242000000003</v>
      </c>
      <c r="D242" s="26">
        <v>213.16659999999999</v>
      </c>
      <c r="E242" s="26">
        <v>275.32438999999999</v>
      </c>
      <c r="F242" s="8">
        <f>SUM(B231:D242)</f>
        <v>82671.070690000022</v>
      </c>
      <c r="G242" s="17">
        <f t="shared" si="5"/>
        <v>9369.7488899999989</v>
      </c>
      <c r="H242" s="17">
        <f>SUM(G231:G242)</f>
        <v>100727.1034733</v>
      </c>
      <c r="I242" s="8">
        <v>10280.5821925</v>
      </c>
      <c r="J242" s="14">
        <v>1.2707200000000001</v>
      </c>
      <c r="K242" s="17">
        <f t="shared" si="6"/>
        <v>19477.396369999999</v>
      </c>
      <c r="L242" s="8"/>
    </row>
    <row r="243" spans="1:17" ht="13.4" customHeight="1" x14ac:dyDescent="0.3">
      <c r="A243" s="7" t="s">
        <v>286</v>
      </c>
      <c r="B243" s="8">
        <v>2587.8020500000002</v>
      </c>
      <c r="C243" s="8">
        <v>2597.5670700000001</v>
      </c>
      <c r="D243" s="8">
        <v>148.98921999999999</v>
      </c>
      <c r="E243" s="8">
        <v>114.68810000000001</v>
      </c>
      <c r="G243" s="17">
        <f t="shared" si="5"/>
        <v>3500.8786200000004</v>
      </c>
      <c r="I243" s="17">
        <v>0</v>
      </c>
      <c r="J243" s="17">
        <v>-0.25477</v>
      </c>
      <c r="K243" s="17">
        <f t="shared" si="6"/>
        <v>3501.1112100000005</v>
      </c>
      <c r="L243" s="8"/>
      <c r="M243" s="8">
        <v>711.02202999999997</v>
      </c>
      <c r="N243" s="8">
        <v>681.10240000000033</v>
      </c>
      <c r="O243" s="8">
        <v>5.4588299999996091</v>
      </c>
      <c r="P243" s="8">
        <v>19.539010000000008</v>
      </c>
      <c r="Q243" s="8">
        <v>4.9217900000000085</v>
      </c>
    </row>
    <row r="244" spans="1:17" ht="13.4" customHeight="1" x14ac:dyDescent="0.3">
      <c r="A244" s="7" t="s">
        <v>287</v>
      </c>
      <c r="B244" s="8">
        <v>2042.5626100000002</v>
      </c>
      <c r="C244" s="8">
        <v>2102.7229999999995</v>
      </c>
      <c r="D244" s="8">
        <v>157.65420999999998</v>
      </c>
      <c r="E244" s="8">
        <v>105.64749</v>
      </c>
      <c r="G244" s="17">
        <f t="shared" si="5"/>
        <v>6780.0551500000001</v>
      </c>
      <c r="I244" s="17">
        <v>0</v>
      </c>
      <c r="J244" s="17">
        <v>-0.53542000000000001</v>
      </c>
      <c r="K244" s="17">
        <f t="shared" si="6"/>
        <v>6779.3770599999998</v>
      </c>
      <c r="L244" s="8"/>
      <c r="M244" s="8">
        <v>597.11325999999997</v>
      </c>
      <c r="N244" s="8">
        <v>292.98417999999992</v>
      </c>
      <c r="O244" s="8">
        <v>275.72259999999989</v>
      </c>
      <c r="P244" s="8">
        <v>24.108019999999989</v>
      </c>
      <c r="Q244" s="8">
        <v>4.2984600000000359</v>
      </c>
    </row>
    <row r="245" spans="1:17" ht="13.4" customHeight="1" x14ac:dyDescent="0.3">
      <c r="A245" s="7" t="s">
        <v>288</v>
      </c>
      <c r="B245" s="8">
        <v>8423.9675199999783</v>
      </c>
      <c r="C245" s="8">
        <v>82895.222530000014</v>
      </c>
      <c r="D245" s="8">
        <v>23.69707</v>
      </c>
      <c r="E245" s="8">
        <v>25.874880000000005</v>
      </c>
      <c r="G245" s="17">
        <f t="shared" si="5"/>
        <v>91066.818409999978</v>
      </c>
      <c r="I245" s="17">
        <v>10109.7255</v>
      </c>
      <c r="J245" s="17">
        <v>-2.1489999999999999E-2</v>
      </c>
      <c r="K245" s="17">
        <f t="shared" si="6"/>
        <v>101106.58452499995</v>
      </c>
      <c r="L245" s="8"/>
      <c r="M245" s="8">
        <v>4344.1223199999995</v>
      </c>
      <c r="N245" s="8">
        <v>2124.0367599999781</v>
      </c>
      <c r="O245" s="8">
        <v>2220.0855600000173</v>
      </c>
      <c r="P245" s="8">
        <v>0</v>
      </c>
      <c r="Q245" s="8">
        <v>0</v>
      </c>
    </row>
    <row r="246" spans="1:17" ht="13.4" customHeight="1" x14ac:dyDescent="0.3">
      <c r="A246" s="7" t="s">
        <v>289</v>
      </c>
      <c r="B246" s="8">
        <v>3561.8813599999985</v>
      </c>
      <c r="C246" s="8">
        <v>-12654.647779999998</v>
      </c>
      <c r="D246" s="8">
        <v>82.193389999999994</v>
      </c>
      <c r="E246" s="8">
        <v>49.953539999999997</v>
      </c>
      <c r="G246" s="8">
        <f t="shared" si="5"/>
        <v>-64337.04684000001</v>
      </c>
      <c r="I246" s="17">
        <v>0</v>
      </c>
      <c r="J246" s="17">
        <v>-259.21412000000004</v>
      </c>
      <c r="K246" s="18">
        <f t="shared" si="6"/>
        <v>-64335.681460000007</v>
      </c>
      <c r="L246" s="8"/>
      <c r="M246" s="8">
        <v>3159.8025500000003</v>
      </c>
      <c r="N246" s="8">
        <v>735.71305999999902</v>
      </c>
      <c r="O246" s="8">
        <v>2424.0894900000012</v>
      </c>
      <c r="P246" s="8">
        <v>0</v>
      </c>
      <c r="Q246" s="8">
        <v>0</v>
      </c>
    </row>
    <row r="247" spans="1:17" ht="13.4" customHeight="1" x14ac:dyDescent="0.3">
      <c r="A247" s="7" t="s">
        <v>290</v>
      </c>
      <c r="B247" s="8">
        <v>1624.5210799999998</v>
      </c>
      <c r="C247" s="8">
        <v>-60951.769140000004</v>
      </c>
      <c r="D247" s="8">
        <v>67.807860000000005</v>
      </c>
      <c r="E247" s="8">
        <v>60.510710000000003</v>
      </c>
      <c r="F247" s="8"/>
      <c r="G247" s="8">
        <f t="shared" si="5"/>
        <v>-4614.9574599999996</v>
      </c>
      <c r="I247" s="17">
        <v>0</v>
      </c>
      <c r="J247" s="17">
        <v>-766.17943000000002</v>
      </c>
      <c r="K247" s="18">
        <f t="shared" si="6"/>
        <v>-4614.8019400000003</v>
      </c>
      <c r="L247" s="8"/>
      <c r="M247" s="8">
        <v>-1147.43362</v>
      </c>
      <c r="N247" s="8">
        <v>7.3312299999997483</v>
      </c>
      <c r="O247" s="8">
        <v>-1154.7648499999998</v>
      </c>
      <c r="P247" s="8">
        <v>0</v>
      </c>
      <c r="Q247" s="8">
        <v>0</v>
      </c>
    </row>
    <row r="248" spans="1:17" ht="13.4" customHeight="1" x14ac:dyDescent="0.3">
      <c r="A248" s="7" t="s">
        <v>291</v>
      </c>
      <c r="B248" s="8">
        <v>7454.6282899999997</v>
      </c>
      <c r="C248" s="8">
        <v>17216.405990000007</v>
      </c>
      <c r="D248" s="8">
        <v>93.664199999999994</v>
      </c>
      <c r="E248" s="8">
        <v>69.079939999999993</v>
      </c>
      <c r="F248" s="8"/>
      <c r="G248" s="8">
        <f t="shared" si="5"/>
        <v>30685.388419999999</v>
      </c>
      <c r="I248" s="17">
        <v>10109.7255</v>
      </c>
      <c r="J248" s="17">
        <v>-5.2293099999999999</v>
      </c>
      <c r="K248" s="18">
        <f t="shared" si="6"/>
        <v>40724.456734999992</v>
      </c>
      <c r="L248" s="8"/>
      <c r="M248" s="8">
        <v>1786.8739599999999</v>
      </c>
      <c r="N248" s="8">
        <v>1554.58034</v>
      </c>
      <c r="O248" s="8">
        <v>232.29361999999989</v>
      </c>
      <c r="P248" s="8">
        <v>0</v>
      </c>
      <c r="Q248" s="8">
        <v>0</v>
      </c>
    </row>
    <row r="249" spans="1:17" ht="13.4" customHeight="1" x14ac:dyDescent="0.3">
      <c r="A249" s="7" t="s">
        <v>292</v>
      </c>
      <c r="B249" s="8">
        <v>3482.5939600000002</v>
      </c>
      <c r="C249" s="8">
        <v>12044.97235</v>
      </c>
      <c r="D249" s="8">
        <v>145.43659999999997</v>
      </c>
      <c r="E249" s="8">
        <v>60.404410000000013</v>
      </c>
      <c r="G249" s="8">
        <f t="shared" si="5"/>
        <v>12237.308959999998</v>
      </c>
      <c r="I249" s="17">
        <v>0</v>
      </c>
      <c r="J249" s="17">
        <v>-7.9466800000000006</v>
      </c>
      <c r="K249" s="18">
        <f t="shared" si="6"/>
        <v>12237.464399999999</v>
      </c>
      <c r="L249" s="8"/>
      <c r="M249" s="8">
        <v>1016.80199</v>
      </c>
      <c r="N249" s="8">
        <v>137.36479000000099</v>
      </c>
      <c r="O249" s="8">
        <v>879.43719999999905</v>
      </c>
      <c r="P249" s="8">
        <v>0</v>
      </c>
      <c r="Q249" s="8">
        <v>0</v>
      </c>
    </row>
    <row r="250" spans="1:17" ht="13.4" customHeight="1" x14ac:dyDescent="0.3">
      <c r="A250" s="7" t="s">
        <v>293</v>
      </c>
      <c r="B250" s="8">
        <v>2110.5443399999999</v>
      </c>
      <c r="C250" s="8">
        <v>-1340.1474099999998</v>
      </c>
      <c r="D250" s="8">
        <v>102.94374999999999</v>
      </c>
      <c r="E250" s="8">
        <v>78.352929999999986</v>
      </c>
      <c r="G250" s="8">
        <f t="shared" si="5"/>
        <v>1634.35871</v>
      </c>
      <c r="I250" s="17">
        <v>0</v>
      </c>
      <c r="J250" s="17">
        <v>-3.6345999999999998</v>
      </c>
      <c r="K250" s="18">
        <f t="shared" si="6"/>
        <v>1634.53341</v>
      </c>
      <c r="L250" s="8"/>
      <c r="M250" s="8">
        <v>400.90957999999995</v>
      </c>
      <c r="N250" s="8">
        <v>269.26837</v>
      </c>
      <c r="O250" s="8">
        <v>131.64120999999997</v>
      </c>
      <c r="P250" s="8">
        <v>0</v>
      </c>
      <c r="Q250" s="8">
        <v>0</v>
      </c>
    </row>
    <row r="251" spans="1:17" ht="13.4" customHeight="1" x14ac:dyDescent="0.3">
      <c r="A251" s="7" t="s">
        <v>294</v>
      </c>
      <c r="B251" s="8">
        <v>7036.7023067</v>
      </c>
      <c r="C251" s="8">
        <v>2288.4948133000007</v>
      </c>
      <c r="D251" s="8">
        <v>102.76644</v>
      </c>
      <c r="E251" s="14">
        <v>103.72673999999998</v>
      </c>
      <c r="G251" s="8">
        <f t="shared" si="5"/>
        <v>10052.7652667</v>
      </c>
      <c r="I251" s="17">
        <v>10109.7255</v>
      </c>
      <c r="J251" s="28">
        <v>-0.5924299999999999</v>
      </c>
      <c r="K251" s="18">
        <f t="shared" si="6"/>
        <v>20092.1171517</v>
      </c>
      <c r="M251" s="8">
        <v>1190.4964900000002</v>
      </c>
      <c r="N251" s="8">
        <v>958.11208669999996</v>
      </c>
      <c r="O251" s="14">
        <v>232.3844033</v>
      </c>
      <c r="P251" s="8">
        <v>0</v>
      </c>
      <c r="Q251" s="8">
        <v>0</v>
      </c>
    </row>
    <row r="252" spans="1:17" ht="13.4" customHeight="1" x14ac:dyDescent="0.3">
      <c r="A252" s="7" t="s">
        <v>295</v>
      </c>
      <c r="B252" s="8">
        <v>4540.2557399999996</v>
      </c>
      <c r="C252" s="8">
        <v>174.84344000000007</v>
      </c>
      <c r="D252" s="8">
        <v>141.73044999999999</v>
      </c>
      <c r="E252" s="14">
        <v>120.49217999999999</v>
      </c>
      <c r="G252" s="8">
        <f t="shared" si="5"/>
        <v>5863.6773100000009</v>
      </c>
      <c r="I252" s="17">
        <v>0</v>
      </c>
      <c r="J252" s="28">
        <v>-0.94649000000000005</v>
      </c>
      <c r="K252" s="18">
        <f t="shared" si="6"/>
        <v>5863.9037699999999</v>
      </c>
      <c r="M252" s="8">
        <v>1211.8740599999999</v>
      </c>
      <c r="N252" s="8">
        <v>1210.0575199999998</v>
      </c>
      <c r="O252" s="14">
        <v>1.81654</v>
      </c>
      <c r="P252" s="2">
        <v>0</v>
      </c>
      <c r="Q252" s="2">
        <v>0</v>
      </c>
    </row>
    <row r="253" spans="1:17" ht="13.4" customHeight="1" x14ac:dyDescent="0.3">
      <c r="A253" s="7" t="s">
        <v>296</v>
      </c>
      <c r="B253" s="8">
        <v>2302.4373900000001</v>
      </c>
      <c r="C253" s="8">
        <v>729.3339400000001</v>
      </c>
      <c r="D253" s="8">
        <v>144.05157</v>
      </c>
      <c r="E253" s="14">
        <v>165.8211</v>
      </c>
      <c r="G253" s="8">
        <f t="shared" si="5"/>
        <v>2710.1396999999993</v>
      </c>
      <c r="I253" s="17">
        <v>0</v>
      </c>
      <c r="J253" s="28">
        <v>-0.34333999999999998</v>
      </c>
      <c r="K253" s="18">
        <f t="shared" si="6"/>
        <v>2710.5563099999995</v>
      </c>
      <c r="M253" s="8">
        <v>714.32321000000002</v>
      </c>
      <c r="N253" s="8">
        <v>477.51648999999998</v>
      </c>
      <c r="O253" s="14">
        <v>236.80671999999998</v>
      </c>
      <c r="P253" s="2">
        <v>0</v>
      </c>
      <c r="Q253" s="2">
        <v>0</v>
      </c>
    </row>
    <row r="254" spans="1:17" ht="13.4" customHeight="1" x14ac:dyDescent="0.3">
      <c r="A254" s="7" t="s">
        <v>297</v>
      </c>
      <c r="B254" s="8">
        <v>8651.3909999999996</v>
      </c>
      <c r="C254" s="8">
        <v>934.19128000000001</v>
      </c>
      <c r="D254" s="8">
        <v>115.70792999999999</v>
      </c>
      <c r="E254" s="14">
        <v>119.55462000000001</v>
      </c>
      <c r="F254" s="8">
        <f>SUM(B243:D254)</f>
        <v>101183.12041999999</v>
      </c>
      <c r="G254" s="8">
        <f t="shared" si="5"/>
        <v>9263.8421300000009</v>
      </c>
      <c r="H254" s="8">
        <f>SUM(G243:G254)</f>
        <v>104843.22837669996</v>
      </c>
      <c r="I254" s="17">
        <v>10109.7255</v>
      </c>
      <c r="J254" s="28">
        <v>-2.07802</v>
      </c>
      <c r="K254" s="18">
        <f t="shared" si="6"/>
        <v>19303.148275</v>
      </c>
      <c r="M254" s="8">
        <v>2234.3835100000001</v>
      </c>
      <c r="N254" s="8">
        <v>1534.0369500000002</v>
      </c>
      <c r="O254" s="14">
        <v>700.34656000000007</v>
      </c>
      <c r="P254" s="2">
        <v>0</v>
      </c>
      <c r="Q254" s="2">
        <v>0</v>
      </c>
    </row>
    <row r="255" spans="1:17" ht="13.4" customHeight="1" x14ac:dyDescent="0.3">
      <c r="A255" s="7" t="s">
        <v>298</v>
      </c>
      <c r="B255" s="8">
        <v>2413.2448199999999</v>
      </c>
      <c r="C255" s="8">
        <v>764.08735000000013</v>
      </c>
      <c r="D255" s="8">
        <v>2963.9164699999997</v>
      </c>
      <c r="E255" s="14">
        <v>81.53004</v>
      </c>
      <c r="G255" s="18">
        <f t="shared" si="5"/>
        <v>6543.84915</v>
      </c>
      <c r="H255" s="18"/>
      <c r="I255" s="8">
        <v>0</v>
      </c>
      <c r="J255" s="14">
        <v>0.23258999999999999</v>
      </c>
      <c r="K255" s="18">
        <f t="shared" si="6"/>
        <v>6543.9804100000001</v>
      </c>
      <c r="M255" s="8">
        <v>-81.039149999999907</v>
      </c>
      <c r="N255" s="8">
        <v>-33.569800000000001</v>
      </c>
      <c r="O255" s="14">
        <v>-47.469349999999906</v>
      </c>
      <c r="P255" s="2">
        <v>0</v>
      </c>
      <c r="Q255" s="2">
        <v>0</v>
      </c>
    </row>
    <row r="256" spans="1:17" ht="13.4" customHeight="1" x14ac:dyDescent="0.3">
      <c r="A256" s="7" t="s">
        <v>299</v>
      </c>
      <c r="B256" s="8">
        <v>2386.7170000000001</v>
      </c>
      <c r="C256" s="8">
        <v>4579.8383300000005</v>
      </c>
      <c r="D256" s="8">
        <v>79.123440000000016</v>
      </c>
      <c r="E256" s="14">
        <v>179.50921</v>
      </c>
      <c r="G256" s="18">
        <f t="shared" si="5"/>
        <v>7037.5991899999999</v>
      </c>
      <c r="H256" s="18"/>
      <c r="I256" s="8">
        <v>0</v>
      </c>
      <c r="J256" s="14">
        <v>-0.67808999999999986</v>
      </c>
      <c r="K256" s="18">
        <f t="shared" si="6"/>
        <v>7037.6900699999997</v>
      </c>
      <c r="M256" s="8">
        <v>85.153979999999976</v>
      </c>
      <c r="N256" s="8">
        <v>3.6894999999999998</v>
      </c>
      <c r="O256" s="14">
        <v>81.46447999999998</v>
      </c>
      <c r="P256" s="2">
        <v>0</v>
      </c>
      <c r="Q256" s="2">
        <v>0</v>
      </c>
    </row>
    <row r="257" spans="1:17" ht="13.4" customHeight="1" x14ac:dyDescent="0.3">
      <c r="A257" s="7" t="s">
        <v>300</v>
      </c>
      <c r="B257" s="8">
        <v>7764.4680900000048</v>
      </c>
      <c r="C257" s="8">
        <v>82619.153819999992</v>
      </c>
      <c r="D257" s="8">
        <v>97.483329999999995</v>
      </c>
      <c r="E257" s="14">
        <v>60.001869999999997</v>
      </c>
      <c r="G257" s="18">
        <f t="shared" si="5"/>
        <v>88785.564690000028</v>
      </c>
      <c r="H257" s="18"/>
      <c r="I257" s="8">
        <v>10039.254684999998</v>
      </c>
      <c r="J257" s="14">
        <v>0.51143000000000005</v>
      </c>
      <c r="K257" s="18">
        <f t="shared" si="6"/>
        <v>98602.125272500023</v>
      </c>
      <c r="M257" s="8">
        <v>465.13367999999878</v>
      </c>
      <c r="N257" s="8">
        <v>24.158200000000001</v>
      </c>
      <c r="O257" s="8">
        <v>440.97546999999997</v>
      </c>
      <c r="P257" s="8">
        <v>0</v>
      </c>
      <c r="Q257" s="8">
        <v>0</v>
      </c>
    </row>
    <row r="258" spans="1:17" ht="13.4" customHeight="1" x14ac:dyDescent="0.3">
      <c r="A258" s="7" t="s">
        <v>301</v>
      </c>
      <c r="B258" s="8">
        <v>3765.5485899999999</v>
      </c>
      <c r="C258" s="8">
        <v>-67981.12159000001</v>
      </c>
      <c r="D258" s="14">
        <v>134.99505999999997</v>
      </c>
      <c r="E258" s="14">
        <v>83.374719999999996</v>
      </c>
      <c r="G258" s="18">
        <f t="shared" si="5"/>
        <v>-60066.0478</v>
      </c>
      <c r="H258" s="18"/>
      <c r="I258" s="8">
        <v>0</v>
      </c>
      <c r="J258" s="14">
        <v>1.36538</v>
      </c>
      <c r="K258" s="18">
        <f t="shared" si="6"/>
        <v>-60065.043290000001</v>
      </c>
      <c r="M258" s="8">
        <v>-865.55894000000012</v>
      </c>
      <c r="N258" s="8">
        <v>-1.5737400000002235</v>
      </c>
      <c r="O258" s="14">
        <v>-863.98519999999996</v>
      </c>
      <c r="P258" s="2">
        <v>0</v>
      </c>
      <c r="Q258" s="2">
        <v>0</v>
      </c>
    </row>
    <row r="259" spans="1:17" ht="13.4" customHeight="1" x14ac:dyDescent="0.3">
      <c r="A259" s="7" t="s">
        <v>302</v>
      </c>
      <c r="B259" s="8">
        <v>2844.8158600000002</v>
      </c>
      <c r="C259" s="8">
        <v>-6307.2864</v>
      </c>
      <c r="D259" s="14">
        <v>107.80407000000001</v>
      </c>
      <c r="E259" s="14">
        <v>75.399479999999997</v>
      </c>
      <c r="G259" s="18">
        <f t="shared" ref="G259:G322" si="7">B259+D259+C271</f>
        <v>-22680.293099999999</v>
      </c>
      <c r="H259" s="18"/>
      <c r="I259" s="8">
        <v>0</v>
      </c>
      <c r="J259" s="14">
        <v>0.15552000000000002</v>
      </c>
      <c r="K259" s="18">
        <f t="shared" si="6"/>
        <v>-22679.709940000004</v>
      </c>
      <c r="M259" s="8">
        <v>2320.4626600000001</v>
      </c>
      <c r="N259" s="8">
        <v>126.5582</v>
      </c>
      <c r="O259" s="14">
        <v>2193.9044599999997</v>
      </c>
      <c r="P259" s="2">
        <v>0</v>
      </c>
      <c r="Q259" s="2">
        <v>0</v>
      </c>
    </row>
    <row r="260" spans="1:17" ht="13.4" customHeight="1" x14ac:dyDescent="0.3">
      <c r="A260" s="7" t="s">
        <v>303</v>
      </c>
      <c r="B260" s="8">
        <v>8132.7565199999999</v>
      </c>
      <c r="C260" s="8">
        <v>23137.095929999999</v>
      </c>
      <c r="D260" s="14">
        <v>147.54863000000003</v>
      </c>
      <c r="E260" s="14">
        <v>83.147679999999994</v>
      </c>
      <c r="G260" s="18">
        <f t="shared" si="7"/>
        <v>34669.731079999998</v>
      </c>
      <c r="H260" s="18"/>
      <c r="I260" s="8">
        <v>10039.254684999998</v>
      </c>
      <c r="J260" s="14">
        <v>-0.18637000000000001</v>
      </c>
      <c r="K260" s="18">
        <f t="shared" si="6"/>
        <v>44486.499672499995</v>
      </c>
      <c r="M260" s="8">
        <v>-3322.7397500000002</v>
      </c>
      <c r="N260" s="8">
        <v>428.59620000000001</v>
      </c>
      <c r="O260" s="14">
        <v>-3751.3359500000001</v>
      </c>
      <c r="P260" s="2">
        <v>0</v>
      </c>
      <c r="Q260" s="2">
        <v>0</v>
      </c>
    </row>
    <row r="261" spans="1:17" ht="13.4" customHeight="1" x14ac:dyDescent="0.3">
      <c r="A261" s="7" t="s">
        <v>304</v>
      </c>
      <c r="B261" s="8">
        <v>4277.9103299999997</v>
      </c>
      <c r="C261" s="8">
        <v>8609.2783999999992</v>
      </c>
      <c r="D261" s="14">
        <v>97.674419999999998</v>
      </c>
      <c r="E261" s="14">
        <v>74.768230000000003</v>
      </c>
      <c r="G261" s="18">
        <f t="shared" si="7"/>
        <v>13441.107179999999</v>
      </c>
      <c r="H261" s="18"/>
      <c r="I261" s="8">
        <v>0</v>
      </c>
      <c r="J261" s="14">
        <v>0.15543999999999999</v>
      </c>
      <c r="K261" s="18">
        <f t="shared" si="6"/>
        <v>13441.692149999999</v>
      </c>
      <c r="M261" s="8">
        <v>-4781.6341500000008</v>
      </c>
      <c r="N261" s="8">
        <v>-302.1542</v>
      </c>
      <c r="O261" s="14">
        <v>-4479.4799499999999</v>
      </c>
      <c r="P261" s="2">
        <v>0</v>
      </c>
      <c r="Q261" s="2">
        <v>0</v>
      </c>
    </row>
    <row r="262" spans="1:17" ht="13.4" customHeight="1" x14ac:dyDescent="0.3">
      <c r="A262" s="7" t="s">
        <v>305</v>
      </c>
      <c r="B262" s="8">
        <v>2799.4436199999991</v>
      </c>
      <c r="C262" s="8">
        <v>-579.12937999999986</v>
      </c>
      <c r="D262" s="14">
        <v>117.17628000000002</v>
      </c>
      <c r="E262" s="14">
        <v>76.719939999999994</v>
      </c>
      <c r="G262" s="18">
        <f t="shared" si="7"/>
        <v>2353.4396899999992</v>
      </c>
      <c r="H262" s="18"/>
      <c r="I262" s="8">
        <v>0</v>
      </c>
      <c r="J262" s="14">
        <v>0.17469999999999999</v>
      </c>
      <c r="K262" s="18">
        <f t="shared" si="6"/>
        <v>2353.1674099999991</v>
      </c>
      <c r="M262" s="8">
        <v>-87.790589999999909</v>
      </c>
      <c r="N262" s="8">
        <v>-2.1655000000000002</v>
      </c>
      <c r="O262" s="14">
        <v>-85.625089999999915</v>
      </c>
      <c r="P262" s="2">
        <v>0</v>
      </c>
      <c r="Q262" s="2">
        <v>0</v>
      </c>
    </row>
    <row r="263" spans="1:17" ht="13.4" customHeight="1" x14ac:dyDescent="0.3">
      <c r="A263" s="7" t="s">
        <v>306</v>
      </c>
      <c r="B263" s="8">
        <v>7855.5974300000016</v>
      </c>
      <c r="C263" s="8">
        <v>2913.2965200000003</v>
      </c>
      <c r="D263" s="14">
        <v>168.50245999999999</v>
      </c>
      <c r="E263" s="14">
        <v>76.811599999999984</v>
      </c>
      <c r="G263" s="18">
        <f t="shared" si="7"/>
        <v>10601.170330000001</v>
      </c>
      <c r="H263" s="18"/>
      <c r="I263" s="8">
        <v>10039.254684999998</v>
      </c>
      <c r="J263" s="14">
        <v>9.7200000000000009E-2</v>
      </c>
      <c r="K263" s="18">
        <f t="shared" si="6"/>
        <v>20417.7977025</v>
      </c>
      <c r="M263" s="8">
        <v>74.761960000000201</v>
      </c>
      <c r="N263" s="8">
        <v>12.487500000000001</v>
      </c>
      <c r="O263" s="14">
        <v>62.274459999999998</v>
      </c>
      <c r="P263" s="2">
        <v>0</v>
      </c>
      <c r="Q263" s="2">
        <v>0</v>
      </c>
    </row>
    <row r="264" spans="1:17" ht="13.4" customHeight="1" x14ac:dyDescent="0.3">
      <c r="A264" s="7" t="s">
        <v>307</v>
      </c>
      <c r="B264" s="8">
        <v>4448.0466200000001</v>
      </c>
      <c r="C264" s="8">
        <v>1181.6911200000009</v>
      </c>
      <c r="D264" s="14">
        <v>105.39224</v>
      </c>
      <c r="E264" s="14">
        <v>108.37447000000002</v>
      </c>
      <c r="G264" s="18">
        <f t="shared" si="7"/>
        <v>5323.4348499999996</v>
      </c>
      <c r="H264" s="18"/>
      <c r="I264" s="8">
        <v>0</v>
      </c>
      <c r="J264" s="14">
        <v>0.22645999999999999</v>
      </c>
      <c r="K264" s="18">
        <f t="shared" si="6"/>
        <v>5322.9872800000003</v>
      </c>
      <c r="M264" s="8">
        <v>6.0555600000002885</v>
      </c>
      <c r="N264" s="8">
        <v>5.62E-3</v>
      </c>
      <c r="O264" s="14">
        <v>6.049940000000289</v>
      </c>
      <c r="P264" s="2">
        <v>0</v>
      </c>
      <c r="Q264" s="2">
        <v>0</v>
      </c>
    </row>
    <row r="265" spans="1:17" ht="13.4" customHeight="1" x14ac:dyDescent="0.3">
      <c r="A265" s="7" t="s">
        <v>308</v>
      </c>
      <c r="B265" s="8">
        <v>2740.0274300000001</v>
      </c>
      <c r="C265" s="8">
        <v>263.65073999999913</v>
      </c>
      <c r="D265" s="14">
        <v>135.63288</v>
      </c>
      <c r="E265" s="14">
        <v>115.46584999999999</v>
      </c>
      <c r="G265" s="18">
        <f t="shared" si="7"/>
        <v>2984.9152700000004</v>
      </c>
      <c r="H265" s="18"/>
      <c r="I265" s="8">
        <v>0</v>
      </c>
      <c r="J265" s="14">
        <v>0.41661000000000004</v>
      </c>
      <c r="K265" s="18">
        <f t="shared" si="6"/>
        <v>2984.5754200000006</v>
      </c>
      <c r="M265" s="8">
        <v>81.957270000000136</v>
      </c>
      <c r="N265" s="8">
        <v>8.2363999999999997</v>
      </c>
      <c r="O265" s="14">
        <v>73.720870000000147</v>
      </c>
      <c r="P265" s="2">
        <v>0</v>
      </c>
      <c r="Q265" s="2">
        <v>0</v>
      </c>
    </row>
    <row r="266" spans="1:17" ht="13.4" customHeight="1" x14ac:dyDescent="0.3">
      <c r="A266" s="7" t="s">
        <v>309</v>
      </c>
      <c r="B266" s="8">
        <v>8571.514009999999</v>
      </c>
      <c r="C266" s="8">
        <v>496.74320000000006</v>
      </c>
      <c r="D266" s="14">
        <v>263.63643999999999</v>
      </c>
      <c r="E266" s="14">
        <v>141.87009999999998</v>
      </c>
      <c r="G266" s="18">
        <f t="shared" si="7"/>
        <v>9036.3144599999996</v>
      </c>
      <c r="H266" s="18"/>
      <c r="I266" s="8">
        <v>10039.254684999998</v>
      </c>
      <c r="J266" s="14">
        <v>5.1459999999999999E-2</v>
      </c>
      <c r="K266" s="18">
        <f t="shared" si="6"/>
        <v>18851.168522499993</v>
      </c>
      <c r="M266" s="8">
        <v>-186.3175399999991</v>
      </c>
      <c r="N266" s="8">
        <v>-183.56560000000002</v>
      </c>
      <c r="O266" s="14">
        <v>-2.7519399999991001</v>
      </c>
      <c r="P266" s="2">
        <v>0</v>
      </c>
      <c r="Q266" s="2">
        <v>0</v>
      </c>
    </row>
    <row r="267" spans="1:17" ht="13.4" customHeight="1" x14ac:dyDescent="0.3">
      <c r="A267" s="7" t="s">
        <v>310</v>
      </c>
      <c r="B267" s="8">
        <v>3509.8819299999996</v>
      </c>
      <c r="C267" s="8">
        <v>1166.68786</v>
      </c>
      <c r="D267" s="14">
        <v>163.55591000000001</v>
      </c>
      <c r="E267" s="14">
        <v>73.894080000000017</v>
      </c>
      <c r="F267" s="8"/>
      <c r="G267" s="18">
        <f t="shared" si="7"/>
        <v>4549.0847199999998</v>
      </c>
      <c r="H267" s="18"/>
      <c r="I267" s="8">
        <v>0</v>
      </c>
      <c r="J267" s="29">
        <v>0.13125999999999999</v>
      </c>
      <c r="K267" s="18">
        <f t="shared" si="6"/>
        <v>4549.1123200000002</v>
      </c>
      <c r="M267" s="8">
        <v>104.62378999999991</v>
      </c>
      <c r="N267" s="8">
        <v>104.62378999999991</v>
      </c>
      <c r="O267" s="14">
        <v>0</v>
      </c>
      <c r="P267" s="2">
        <v>0</v>
      </c>
      <c r="Q267" s="2">
        <v>0</v>
      </c>
    </row>
    <row r="268" spans="1:17" ht="13.4" customHeight="1" x14ac:dyDescent="0.3">
      <c r="A268" s="7" t="s">
        <v>311</v>
      </c>
      <c r="B268" s="8">
        <v>2716.0869799999996</v>
      </c>
      <c r="C268" s="8">
        <v>4571.75875</v>
      </c>
      <c r="D268" s="8">
        <v>73.486130000000003</v>
      </c>
      <c r="E268" s="8">
        <v>77.218249999999998</v>
      </c>
      <c r="F268" s="8"/>
      <c r="G268" s="18">
        <f t="shared" si="7"/>
        <v>8325.2897400000002</v>
      </c>
      <c r="H268" s="18"/>
      <c r="I268" s="8">
        <v>0</v>
      </c>
      <c r="J268" s="29">
        <v>9.0879999999999989E-2</v>
      </c>
      <c r="K268" s="18">
        <f t="shared" si="6"/>
        <v>8325.2897400000002</v>
      </c>
      <c r="M268" s="8">
        <v>106.29410999999999</v>
      </c>
      <c r="N268" s="8">
        <v>106.29410999999999</v>
      </c>
      <c r="O268" s="14">
        <v>0</v>
      </c>
      <c r="P268" s="2">
        <v>0</v>
      </c>
      <c r="Q268" s="2">
        <v>0</v>
      </c>
    </row>
    <row r="269" spans="1:17" ht="13.4" customHeight="1" x14ac:dyDescent="0.3">
      <c r="A269" s="7" t="s">
        <v>312</v>
      </c>
      <c r="B269" s="8">
        <v>8960.3678099999997</v>
      </c>
      <c r="C269" s="8">
        <v>80923.613270000016</v>
      </c>
      <c r="D269" s="8">
        <v>105.87447000000002</v>
      </c>
      <c r="E269" s="8">
        <v>60.206330000000008</v>
      </c>
      <c r="F269" s="8"/>
      <c r="G269" s="18">
        <f t="shared" si="7"/>
        <v>66140.494610000009</v>
      </c>
      <c r="H269" s="18"/>
      <c r="I269" s="8">
        <v>9816.5156224999973</v>
      </c>
      <c r="J269" s="29">
        <v>4.496E-2</v>
      </c>
      <c r="K269" s="18">
        <f t="shared" si="6"/>
        <v>76138.994894785079</v>
      </c>
      <c r="M269" s="8">
        <v>531.96481000000051</v>
      </c>
      <c r="N269" s="8">
        <v>531.96481000000051</v>
      </c>
      <c r="O269" s="14">
        <v>0</v>
      </c>
      <c r="P269" s="2">
        <v>0</v>
      </c>
      <c r="Q269" s="2">
        <v>0</v>
      </c>
    </row>
    <row r="270" spans="1:17" ht="13.4" customHeight="1" x14ac:dyDescent="0.3">
      <c r="A270" s="7" t="s">
        <v>313</v>
      </c>
      <c r="B270" s="8">
        <v>3170.2520599999998</v>
      </c>
      <c r="C270" s="8">
        <v>-63966.59145</v>
      </c>
      <c r="D270" s="8">
        <v>78.867589999999993</v>
      </c>
      <c r="E270" s="8">
        <v>61.191340000000004</v>
      </c>
      <c r="F270" s="8"/>
      <c r="G270" s="18">
        <f t="shared" si="7"/>
        <v>-62265.772850000001</v>
      </c>
      <c r="H270" s="18"/>
      <c r="I270" s="8">
        <v>0</v>
      </c>
      <c r="J270" s="29">
        <v>1.00451</v>
      </c>
      <c r="K270" s="18">
        <f t="shared" si="6"/>
        <v>-62265.53009</v>
      </c>
      <c r="M270" s="8">
        <v>-1028.4399999999998</v>
      </c>
      <c r="N270" s="8">
        <v>0</v>
      </c>
      <c r="O270" s="14">
        <v>-1028.4399999999998</v>
      </c>
      <c r="P270" s="2">
        <v>0</v>
      </c>
      <c r="Q270" s="2">
        <v>0</v>
      </c>
    </row>
    <row r="271" spans="1:17" ht="13.4" customHeight="1" x14ac:dyDescent="0.3">
      <c r="A271" s="7" t="s">
        <v>314</v>
      </c>
      <c r="B271" s="8">
        <v>2164.3492299999994</v>
      </c>
      <c r="C271" s="8">
        <v>-25632.91303</v>
      </c>
      <c r="D271" s="14">
        <v>114.53158000000001</v>
      </c>
      <c r="E271" s="14">
        <v>100.89704999999999</v>
      </c>
      <c r="F271" s="8"/>
      <c r="G271" s="18">
        <f t="shared" si="7"/>
        <v>-17522.752840000005</v>
      </c>
      <c r="H271" s="18"/>
      <c r="I271" s="8">
        <v>0</v>
      </c>
      <c r="J271" s="29">
        <v>0.58316000000000012</v>
      </c>
      <c r="K271" s="18">
        <f t="shared" si="6"/>
        <v>-17522.642780000006</v>
      </c>
      <c r="M271" s="8">
        <v>-940.02733000000012</v>
      </c>
      <c r="N271" s="8">
        <v>0</v>
      </c>
      <c r="O271" s="14">
        <v>-940.02733000000012</v>
      </c>
      <c r="P271" s="2">
        <v>0</v>
      </c>
      <c r="Q271" s="2">
        <v>0</v>
      </c>
    </row>
    <row r="272" spans="1:17" ht="13.4" customHeight="1" x14ac:dyDescent="0.3">
      <c r="A272" s="7" t="s">
        <v>315</v>
      </c>
      <c r="B272" s="8">
        <v>7668.0655799999986</v>
      </c>
      <c r="C272" s="8">
        <v>26389.425930000001</v>
      </c>
      <c r="D272" s="8">
        <v>258.99002999999999</v>
      </c>
      <c r="E272" s="8">
        <v>81.055419999999984</v>
      </c>
      <c r="F272" s="8"/>
      <c r="G272" s="18">
        <f t="shared" si="7"/>
        <v>26632.722590000001</v>
      </c>
      <c r="H272" s="18"/>
      <c r="I272" s="8">
        <v>9816.5156224999973</v>
      </c>
      <c r="J272" s="29">
        <v>0.25296999999999997</v>
      </c>
      <c r="K272" s="18">
        <f t="shared" si="6"/>
        <v>36631.500784785079</v>
      </c>
      <c r="M272" s="8">
        <v>332.11326999999977</v>
      </c>
      <c r="N272" s="8">
        <v>130.25624999999999</v>
      </c>
      <c r="O272" s="8">
        <v>201.85701999999978</v>
      </c>
      <c r="P272" s="2">
        <v>0</v>
      </c>
      <c r="Q272" s="2">
        <v>0</v>
      </c>
    </row>
    <row r="273" spans="1:17" ht="13.4" customHeight="1" x14ac:dyDescent="0.3">
      <c r="A273" s="7" t="s">
        <v>316</v>
      </c>
      <c r="B273" s="8">
        <v>3422.0828499999998</v>
      </c>
      <c r="C273" s="8">
        <v>9065.5224299999991</v>
      </c>
      <c r="D273" s="8">
        <v>390.36066</v>
      </c>
      <c r="E273" s="8">
        <v>81.521929999999998</v>
      </c>
      <c r="F273" s="8"/>
      <c r="G273" s="18">
        <f t="shared" si="7"/>
        <v>16236.93779</v>
      </c>
      <c r="H273" s="18"/>
      <c r="I273" s="8">
        <v>0</v>
      </c>
      <c r="J273" s="29">
        <v>0.58496999999999999</v>
      </c>
      <c r="K273" s="18">
        <f t="shared" si="6"/>
        <v>16236.937790000002</v>
      </c>
      <c r="M273" s="8">
        <v>-558.64469999999994</v>
      </c>
      <c r="N273" s="8">
        <v>-558.64469999999994</v>
      </c>
      <c r="O273" s="8">
        <v>0</v>
      </c>
      <c r="P273" s="8">
        <v>0</v>
      </c>
      <c r="Q273" s="8">
        <v>0</v>
      </c>
    </row>
    <row r="274" spans="1:17" ht="13.4" customHeight="1" x14ac:dyDescent="0.3">
      <c r="A274" s="7" t="s">
        <v>317</v>
      </c>
      <c r="B274" s="8">
        <v>2569.4850000000001</v>
      </c>
      <c r="C274" s="8">
        <v>-563.18020999999999</v>
      </c>
      <c r="D274" s="8">
        <v>143.98320999999999</v>
      </c>
      <c r="E274" s="8">
        <v>71.387349999999998</v>
      </c>
      <c r="F274" s="8"/>
      <c r="G274" s="18">
        <f t="shared" si="7"/>
        <v>1929.5765499999998</v>
      </c>
      <c r="I274" s="8">
        <v>0</v>
      </c>
      <c r="J274" s="29">
        <v>-0.27228000000000002</v>
      </c>
      <c r="K274" s="18">
        <f t="shared" si="6"/>
        <v>1929.5592099999999</v>
      </c>
      <c r="M274" s="8">
        <v>-80.362720000000152</v>
      </c>
      <c r="N274" s="8">
        <v>-80.362720000000152</v>
      </c>
      <c r="O274" s="8">
        <v>0</v>
      </c>
      <c r="P274" s="8">
        <v>0</v>
      </c>
      <c r="Q274" s="8">
        <v>0</v>
      </c>
    </row>
    <row r="275" spans="1:17" ht="13.4" customHeight="1" x14ac:dyDescent="0.3">
      <c r="A275" s="7" t="s">
        <v>318</v>
      </c>
      <c r="B275" s="8">
        <v>6479.3830700000017</v>
      </c>
      <c r="C275" s="8">
        <v>2577.0704399999995</v>
      </c>
      <c r="D275" s="8">
        <v>138.86834999999999</v>
      </c>
      <c r="E275" s="8">
        <v>95.378380000000007</v>
      </c>
      <c r="F275" s="8"/>
      <c r="G275" s="18">
        <f t="shared" si="7"/>
        <v>8752.1339300000018</v>
      </c>
      <c r="I275" s="8">
        <v>9816.5156224999973</v>
      </c>
      <c r="J275" s="29">
        <v>0.11175</v>
      </c>
      <c r="K275" s="18">
        <f t="shared" si="6"/>
        <v>18750.649164785085</v>
      </c>
      <c r="M275" s="8">
        <v>42.380340000000082</v>
      </c>
      <c r="N275" s="8">
        <v>0</v>
      </c>
      <c r="O275" s="8">
        <v>42.380340000000082</v>
      </c>
      <c r="P275" s="2">
        <v>0</v>
      </c>
      <c r="Q275" s="2">
        <v>0</v>
      </c>
    </row>
    <row r="276" spans="1:17" ht="13.4" customHeight="1" x14ac:dyDescent="0.3">
      <c r="A276" s="7" t="s">
        <v>319</v>
      </c>
      <c r="B276" s="8">
        <v>4764.5235399999992</v>
      </c>
      <c r="C276" s="8">
        <v>769.99598999999989</v>
      </c>
      <c r="D276" s="8">
        <v>121.59560000000002</v>
      </c>
      <c r="E276" s="8">
        <v>137.79983000000001</v>
      </c>
      <c r="G276" s="18">
        <f t="shared" si="7"/>
        <v>5152.6491799999985</v>
      </c>
      <c r="I276" s="8">
        <v>0</v>
      </c>
      <c r="J276" s="29">
        <v>-0.44756999999999997</v>
      </c>
      <c r="K276" s="18">
        <f t="shared" si="6"/>
        <v>5153.2004599999982</v>
      </c>
      <c r="M276" s="8">
        <v>103.80885999999987</v>
      </c>
      <c r="N276" s="2">
        <v>0</v>
      </c>
      <c r="O276" s="8">
        <v>103.80885999999987</v>
      </c>
      <c r="P276" s="2">
        <v>0</v>
      </c>
      <c r="Q276" s="2">
        <v>0</v>
      </c>
    </row>
    <row r="277" spans="1:17" ht="13.4" customHeight="1" x14ac:dyDescent="0.3">
      <c r="A277" s="7" t="s">
        <v>320</v>
      </c>
      <c r="B277" s="8">
        <v>2301.49244</v>
      </c>
      <c r="C277" s="8">
        <v>109.25496000000008</v>
      </c>
      <c r="D277" s="8">
        <v>112.05619999999998</v>
      </c>
      <c r="E277" s="8">
        <v>107.94682</v>
      </c>
      <c r="G277" s="18">
        <f t="shared" si="7"/>
        <v>2465.4074500000002</v>
      </c>
      <c r="I277" s="8">
        <v>0</v>
      </c>
      <c r="J277" s="29">
        <v>-0.3398500000000001</v>
      </c>
      <c r="K277" s="18">
        <f t="shared" si="6"/>
        <v>2466.85637</v>
      </c>
      <c r="M277" s="8">
        <v>217.16406000000012</v>
      </c>
      <c r="N277" s="2">
        <v>0</v>
      </c>
      <c r="O277" s="8">
        <v>217.16406000000012</v>
      </c>
      <c r="P277" s="2">
        <v>0</v>
      </c>
      <c r="Q277" s="2">
        <v>0</v>
      </c>
    </row>
    <row r="278" spans="1:17" ht="13.4" customHeight="1" x14ac:dyDescent="0.3">
      <c r="A278" s="7" t="s">
        <v>321</v>
      </c>
      <c r="B278" s="8">
        <v>7903.1112599999988</v>
      </c>
      <c r="C278" s="8">
        <v>201.16400999999999</v>
      </c>
      <c r="D278" s="8">
        <v>159.49447999999998</v>
      </c>
      <c r="E278" s="8">
        <v>101.93123000000001</v>
      </c>
      <c r="G278" s="18">
        <f t="shared" si="7"/>
        <v>8220.5051999999996</v>
      </c>
      <c r="I278" s="8">
        <v>9816.5156224999973</v>
      </c>
      <c r="J278" s="29">
        <v>-1.6615599999999999</v>
      </c>
      <c r="K278" s="18">
        <f t="shared" si="6"/>
        <v>18219.056164785085</v>
      </c>
      <c r="M278" s="8">
        <v>264.38236000000012</v>
      </c>
      <c r="N278" s="8">
        <v>264.38236000000012</v>
      </c>
      <c r="O278" s="8">
        <v>0</v>
      </c>
      <c r="P278" s="2">
        <v>0</v>
      </c>
      <c r="Q278" s="2">
        <v>0</v>
      </c>
    </row>
    <row r="279" spans="1:17" ht="13.4" customHeight="1" x14ac:dyDescent="0.3">
      <c r="A279" s="7" t="s">
        <v>322</v>
      </c>
      <c r="B279" s="8">
        <v>3711.5754000000002</v>
      </c>
      <c r="C279" s="8">
        <v>875.64688000000001</v>
      </c>
      <c r="D279" s="8">
        <v>96.037260000000003</v>
      </c>
      <c r="E279" s="8">
        <v>83.459730000000008</v>
      </c>
      <c r="G279" s="18">
        <f t="shared" si="7"/>
        <v>4661.3377799999998</v>
      </c>
      <c r="I279" s="8">
        <v>0</v>
      </c>
      <c r="J279" s="29">
        <v>2.7600000000000003E-2</v>
      </c>
      <c r="K279" s="18">
        <f t="shared" si="6"/>
        <v>4661.3377799999998</v>
      </c>
      <c r="M279" s="8">
        <v>292.41844999999995</v>
      </c>
      <c r="N279" s="8">
        <v>292.41844999999995</v>
      </c>
      <c r="O279" s="8">
        <v>0</v>
      </c>
      <c r="P279" s="8">
        <v>0</v>
      </c>
      <c r="Q279" s="8">
        <v>0</v>
      </c>
    </row>
    <row r="280" spans="1:17" ht="13.4" customHeight="1" x14ac:dyDescent="0.3">
      <c r="A280" s="7" t="s">
        <v>323</v>
      </c>
      <c r="B280" s="8">
        <v>1914.4456599999999</v>
      </c>
      <c r="C280" s="8">
        <v>5535.7166300000008</v>
      </c>
      <c r="D280" s="8">
        <v>84.082009999999997</v>
      </c>
      <c r="E280" s="8">
        <v>111.67048999999999</v>
      </c>
      <c r="G280" s="18">
        <f t="shared" si="7"/>
        <v>6572.6925300000021</v>
      </c>
      <c r="I280" s="8">
        <v>0</v>
      </c>
      <c r="J280" s="29">
        <v>0</v>
      </c>
      <c r="K280" s="18">
        <f t="shared" si="6"/>
        <v>6573.4757800000025</v>
      </c>
      <c r="M280" s="8">
        <v>631.87605000000019</v>
      </c>
      <c r="N280" s="8">
        <v>0</v>
      </c>
      <c r="O280" s="8">
        <v>631.87605000000019</v>
      </c>
      <c r="P280" s="8">
        <v>0</v>
      </c>
      <c r="Q280" s="8">
        <v>0</v>
      </c>
    </row>
    <row r="281" spans="1:17" ht="13.4" customHeight="1" x14ac:dyDescent="0.3">
      <c r="A281" s="7" t="s">
        <v>324</v>
      </c>
      <c r="B281" s="8">
        <v>7269.9560300000048</v>
      </c>
      <c r="C281" s="8">
        <v>57074.252330000003</v>
      </c>
      <c r="D281" s="8">
        <v>92.54816000000001</v>
      </c>
      <c r="E281" s="8">
        <v>109.53573</v>
      </c>
      <c r="G281" s="18">
        <f t="shared" si="7"/>
        <v>76091.823250000016</v>
      </c>
      <c r="I281" s="8">
        <v>9998.5002847850828</v>
      </c>
      <c r="J281" s="29">
        <v>0</v>
      </c>
      <c r="K281" s="18">
        <f t="shared" si="6"/>
        <v>85955.824950000024</v>
      </c>
      <c r="M281" s="8">
        <v>705.12091999999996</v>
      </c>
      <c r="N281" s="8">
        <v>684.61228000000006</v>
      </c>
      <c r="O281" s="8">
        <v>20.508639999999897</v>
      </c>
      <c r="P281" s="8">
        <v>0</v>
      </c>
      <c r="Q281" s="8">
        <v>0</v>
      </c>
    </row>
    <row r="282" spans="1:17" ht="13.4" customHeight="1" x14ac:dyDescent="0.3">
      <c r="A282" s="7" t="s">
        <v>325</v>
      </c>
      <c r="B282" s="8">
        <v>3812.8778800000005</v>
      </c>
      <c r="C282" s="8">
        <v>-65514.892500000002</v>
      </c>
      <c r="D282" s="8">
        <v>134.13976</v>
      </c>
      <c r="E282" s="8">
        <v>74.626329999999996</v>
      </c>
      <c r="G282" s="18">
        <f t="shared" si="7"/>
        <v>-50691.935170000004</v>
      </c>
      <c r="I282" s="8">
        <v>0</v>
      </c>
      <c r="J282" s="29">
        <v>0.24276</v>
      </c>
      <c r="K282" s="18">
        <f t="shared" si="6"/>
        <v>-50691.910210000002</v>
      </c>
      <c r="M282" s="8">
        <v>-374.71720000000016</v>
      </c>
      <c r="N282" s="8">
        <v>0</v>
      </c>
      <c r="O282" s="8">
        <v>-374.71720000000016</v>
      </c>
      <c r="P282" s="8">
        <v>0</v>
      </c>
      <c r="Q282" s="8">
        <v>0</v>
      </c>
    </row>
    <row r="283" spans="1:17" ht="13.4" customHeight="1" x14ac:dyDescent="0.3">
      <c r="A283" s="7" t="s">
        <v>326</v>
      </c>
      <c r="B283" s="8">
        <v>1499.6206499999998</v>
      </c>
      <c r="C283" s="8">
        <v>-19801.633650000003</v>
      </c>
      <c r="D283" s="8">
        <v>111.55642999999999</v>
      </c>
      <c r="E283" s="8">
        <v>115.85837000000001</v>
      </c>
      <c r="G283" s="18">
        <f t="shared" si="7"/>
        <v>-25646.993819999479</v>
      </c>
      <c r="I283" s="8">
        <v>0</v>
      </c>
      <c r="J283" s="29">
        <v>0.11006000000000001</v>
      </c>
      <c r="K283" s="18">
        <f t="shared" si="6"/>
        <v>-25647.77704999948</v>
      </c>
      <c r="M283" s="8">
        <v>-817.21827000000008</v>
      </c>
      <c r="N283" s="8">
        <v>0</v>
      </c>
      <c r="O283" s="8">
        <v>-817.21827000000008</v>
      </c>
      <c r="P283" s="8">
        <v>0</v>
      </c>
      <c r="Q283" s="8">
        <v>0</v>
      </c>
    </row>
    <row r="284" spans="1:17" ht="13.4" customHeight="1" x14ac:dyDescent="0.3">
      <c r="A284" s="7" t="s">
        <v>327</v>
      </c>
      <c r="B284" s="8">
        <v>5657.4984900000009</v>
      </c>
      <c r="C284" s="8">
        <v>18705.666980000002</v>
      </c>
      <c r="D284" s="8">
        <v>244.06653</v>
      </c>
      <c r="E284" s="8">
        <v>139.59890999999996</v>
      </c>
      <c r="G284" s="18">
        <f t="shared" si="7"/>
        <v>26941.533169999992</v>
      </c>
      <c r="I284" s="8">
        <v>9998.5002847850828</v>
      </c>
      <c r="J284" s="29">
        <v>0.27790999999999999</v>
      </c>
      <c r="K284" s="18">
        <f t="shared" si="6"/>
        <v>36806.096799999992</v>
      </c>
      <c r="M284" s="8">
        <v>1229.2957699999999</v>
      </c>
      <c r="N284" s="2">
        <v>0</v>
      </c>
      <c r="O284" s="8">
        <v>1229.2957699999999</v>
      </c>
      <c r="P284" s="2">
        <v>0</v>
      </c>
      <c r="Q284" s="2">
        <v>0</v>
      </c>
    </row>
    <row r="285" spans="1:17" ht="13.4" customHeight="1" x14ac:dyDescent="0.3">
      <c r="A285" s="7" t="s">
        <v>328</v>
      </c>
      <c r="B285" s="8">
        <v>3976.1661000000004</v>
      </c>
      <c r="C285" s="8">
        <v>12424.494280000001</v>
      </c>
      <c r="D285" s="8">
        <v>158.17265</v>
      </c>
      <c r="E285" s="8">
        <v>118.23846</v>
      </c>
      <c r="G285" s="18">
        <f t="shared" si="7"/>
        <v>19960.296080000004</v>
      </c>
      <c r="I285" s="8">
        <v>0</v>
      </c>
      <c r="J285" s="29">
        <v>0</v>
      </c>
      <c r="K285" s="18">
        <f t="shared" si="6"/>
        <v>19961.148620000004</v>
      </c>
      <c r="M285" s="8">
        <v>-187.35557999999983</v>
      </c>
      <c r="N285" s="8">
        <v>-187.35557999999983</v>
      </c>
      <c r="O285" s="8">
        <v>0</v>
      </c>
      <c r="P285" s="2">
        <v>0</v>
      </c>
      <c r="Q285" s="2">
        <v>0</v>
      </c>
    </row>
    <row r="286" spans="1:17" ht="13.4" customHeight="1" x14ac:dyDescent="0.3">
      <c r="A286" s="7" t="s">
        <v>329</v>
      </c>
      <c r="B286" s="8">
        <v>1854.38519</v>
      </c>
      <c r="C286" s="8">
        <v>-783.89166000000012</v>
      </c>
      <c r="D286" s="8">
        <v>142.03856999999996</v>
      </c>
      <c r="E286" s="8">
        <v>165.77514999999997</v>
      </c>
      <c r="G286" s="18">
        <f t="shared" si="7"/>
        <v>1779.70722</v>
      </c>
      <c r="I286" s="8">
        <v>0</v>
      </c>
      <c r="J286" s="29">
        <v>-1.7340000000000001E-2</v>
      </c>
      <c r="K286" s="18">
        <f t="shared" si="6"/>
        <v>1779.74954</v>
      </c>
      <c r="M286" s="8">
        <v>-75.155470000000093</v>
      </c>
      <c r="N286" s="2">
        <v>0</v>
      </c>
      <c r="O286" s="8">
        <v>-75.155470000000093</v>
      </c>
      <c r="P286" s="2">
        <v>0</v>
      </c>
      <c r="Q286" s="2">
        <v>0</v>
      </c>
    </row>
    <row r="287" spans="1:17" ht="13.4" customHeight="1" x14ac:dyDescent="0.3">
      <c r="A287" s="7" t="s">
        <v>330</v>
      </c>
      <c r="B287" s="8">
        <v>5493.2519499999999</v>
      </c>
      <c r="C287" s="8">
        <v>2133.8825099999999</v>
      </c>
      <c r="D287" s="8">
        <v>261.49480999999997</v>
      </c>
      <c r="E287" s="8">
        <v>210.76035999999999</v>
      </c>
      <c r="G287" s="18">
        <f t="shared" si="7"/>
        <v>7971.7020299999995</v>
      </c>
      <c r="I287" s="8">
        <v>9998.5002847850828</v>
      </c>
      <c r="J287" s="29">
        <v>1.495E-2</v>
      </c>
      <c r="K287" s="18">
        <f t="shared" si="6"/>
        <v>17835.686299999998</v>
      </c>
      <c r="M287" s="8">
        <v>30.833930000000169</v>
      </c>
      <c r="N287" s="2">
        <v>0</v>
      </c>
      <c r="O287" s="8">
        <v>30.833930000000169</v>
      </c>
      <c r="P287" s="2">
        <v>0</v>
      </c>
      <c r="Q287" s="2">
        <v>0</v>
      </c>
    </row>
    <row r="288" spans="1:17" ht="13.4" customHeight="1" x14ac:dyDescent="0.3">
      <c r="A288" s="7" t="s">
        <v>331</v>
      </c>
      <c r="B288" s="8">
        <v>4434.3651399999999</v>
      </c>
      <c r="C288" s="8">
        <v>266.53004000000004</v>
      </c>
      <c r="D288" s="8">
        <v>130.06468999999998</v>
      </c>
      <c r="E288" s="8">
        <v>292.36647999999997</v>
      </c>
      <c r="G288" s="18">
        <f t="shared" si="7"/>
        <v>5377.6037999999999</v>
      </c>
      <c r="I288" s="8">
        <v>0</v>
      </c>
      <c r="J288" s="29">
        <v>0.55127999999999999</v>
      </c>
      <c r="K288" s="18">
        <f t="shared" si="6"/>
        <v>5377.88832</v>
      </c>
      <c r="M288" s="8">
        <v>18.525040000000036</v>
      </c>
      <c r="N288" s="2">
        <v>0</v>
      </c>
      <c r="O288" s="8">
        <v>18.525040000000036</v>
      </c>
      <c r="P288" s="2">
        <v>0</v>
      </c>
      <c r="Q288" s="2">
        <v>0</v>
      </c>
    </row>
    <row r="289" spans="1:17" ht="13.4" customHeight="1" x14ac:dyDescent="0.3">
      <c r="A289" s="7" t="s">
        <v>332</v>
      </c>
      <c r="B289" s="8">
        <v>2054.6958799999998</v>
      </c>
      <c r="C289" s="8">
        <v>51.858810000000027</v>
      </c>
      <c r="D289" s="8">
        <v>113.64085</v>
      </c>
      <c r="E289" s="8">
        <v>227.80380999999997</v>
      </c>
      <c r="G289" s="18">
        <f t="shared" si="7"/>
        <v>2680.2925</v>
      </c>
      <c r="I289" s="8">
        <v>0</v>
      </c>
      <c r="J289" s="29">
        <v>1.44892</v>
      </c>
      <c r="K289" s="18">
        <f t="shared" si="6"/>
        <v>2680.3200999999999</v>
      </c>
      <c r="M289" s="8">
        <v>117.16203999999998</v>
      </c>
      <c r="N289" s="8">
        <v>117.16203999999998</v>
      </c>
      <c r="O289" s="8">
        <v>0</v>
      </c>
      <c r="P289" s="2">
        <v>0</v>
      </c>
      <c r="Q289" s="2">
        <v>0</v>
      </c>
    </row>
    <row r="290" spans="1:17" ht="13.4" customHeight="1" x14ac:dyDescent="0.3">
      <c r="A290" s="7" t="s">
        <v>333</v>
      </c>
      <c r="B290" s="8">
        <v>7531.6840000000002</v>
      </c>
      <c r="C290" s="8">
        <v>157.89946000000003</v>
      </c>
      <c r="D290" s="8">
        <v>155.73721999999998</v>
      </c>
      <c r="E290" s="8">
        <v>235.26300000000003</v>
      </c>
      <c r="G290" s="18">
        <f t="shared" si="7"/>
        <v>7863.7441900000003</v>
      </c>
      <c r="I290" s="8">
        <v>9998.5002847850828</v>
      </c>
      <c r="J290" s="29">
        <v>5.0680000000000003E-2</v>
      </c>
      <c r="K290" s="18">
        <f t="shared" si="6"/>
        <v>17727.482019999999</v>
      </c>
      <c r="M290" s="8">
        <v>232.00565999999992</v>
      </c>
      <c r="N290" s="8">
        <v>232.00565999999992</v>
      </c>
      <c r="O290" s="8">
        <v>0</v>
      </c>
      <c r="P290" s="2">
        <v>0</v>
      </c>
      <c r="Q290" s="2">
        <v>0</v>
      </c>
    </row>
    <row r="291" spans="1:17" ht="13.4" customHeight="1" x14ac:dyDescent="0.3">
      <c r="A291" s="7" t="s">
        <v>334</v>
      </c>
      <c r="B291" s="8">
        <v>2484.5386699999999</v>
      </c>
      <c r="C291" s="8">
        <v>853.72511999999983</v>
      </c>
      <c r="D291" s="8">
        <v>124.99438000000001</v>
      </c>
      <c r="E291" s="8">
        <v>219.07780999999997</v>
      </c>
      <c r="G291" s="18">
        <f t="shared" si="7"/>
        <v>5014.2798399999965</v>
      </c>
      <c r="I291" s="18">
        <v>0</v>
      </c>
      <c r="J291" s="29">
        <v>0</v>
      </c>
      <c r="K291" s="18">
        <f t="shared" si="6"/>
        <v>5014.305059999997</v>
      </c>
      <c r="M291" s="8">
        <v>150.15530000000004</v>
      </c>
      <c r="N291" s="8">
        <v>150.15530000000004</v>
      </c>
      <c r="O291" s="8">
        <v>0</v>
      </c>
      <c r="P291" s="2">
        <v>0</v>
      </c>
      <c r="Q291" s="2">
        <v>0</v>
      </c>
    </row>
    <row r="292" spans="1:17" ht="13.4" customHeight="1" x14ac:dyDescent="0.3">
      <c r="A292" s="7" t="s">
        <v>335</v>
      </c>
      <c r="B292" s="8">
        <v>1708.2950700000006</v>
      </c>
      <c r="C292" s="8">
        <v>4574.1648600000017</v>
      </c>
      <c r="D292" s="8">
        <v>114.89228</v>
      </c>
      <c r="E292" s="8">
        <v>197.59390999999994</v>
      </c>
      <c r="G292" s="18">
        <f t="shared" si="7"/>
        <v>8700.5103499999987</v>
      </c>
      <c r="I292" s="18">
        <v>0</v>
      </c>
      <c r="J292" s="29">
        <v>0.78325</v>
      </c>
      <c r="K292" s="18">
        <f t="shared" si="6"/>
        <v>8700.6070099999979</v>
      </c>
      <c r="M292" s="8">
        <v>92.992129999999889</v>
      </c>
      <c r="N292" s="8">
        <v>0</v>
      </c>
      <c r="O292" s="8">
        <v>92.992129999999889</v>
      </c>
      <c r="P292" s="2">
        <v>0</v>
      </c>
      <c r="Q292" s="2">
        <v>0</v>
      </c>
    </row>
    <row r="293" spans="1:17" ht="13.4" customHeight="1" x14ac:dyDescent="0.3">
      <c r="A293" s="7" t="s">
        <v>336</v>
      </c>
      <c r="B293" s="8">
        <v>6232.5776700000006</v>
      </c>
      <c r="C293" s="8">
        <v>68729.319060000009</v>
      </c>
      <c r="D293" s="8">
        <v>135.00727999999998</v>
      </c>
      <c r="E293" s="8">
        <v>173.94511000000003</v>
      </c>
      <c r="G293" s="18">
        <f t="shared" si="7"/>
        <v>54201.359449999989</v>
      </c>
      <c r="I293" s="18">
        <v>9863.9346700000006</v>
      </c>
      <c r="J293" s="29">
        <v>6.7030000000000006E-2</v>
      </c>
      <c r="K293" s="18">
        <f t="shared" si="6"/>
        <v>67410.108212499996</v>
      </c>
      <c r="M293" s="8">
        <v>162.68047999999905</v>
      </c>
      <c r="N293" s="8">
        <v>0</v>
      </c>
      <c r="O293" s="8">
        <v>162.68047999999905</v>
      </c>
      <c r="P293" s="2">
        <v>0</v>
      </c>
      <c r="Q293" s="2">
        <v>0</v>
      </c>
    </row>
    <row r="294" spans="1:17" ht="13.4" customHeight="1" x14ac:dyDescent="0.3">
      <c r="A294" s="7" t="s">
        <v>337</v>
      </c>
      <c r="B294" s="8">
        <v>3321.4253500000004</v>
      </c>
      <c r="C294" s="8">
        <v>-54638.952810000003</v>
      </c>
      <c r="D294" s="8">
        <v>142.53392000000002</v>
      </c>
      <c r="E294" s="8">
        <v>147.81275999999994</v>
      </c>
      <c r="G294" s="18">
        <f t="shared" si="7"/>
        <v>-58310.171900000008</v>
      </c>
      <c r="I294" s="18">
        <v>0</v>
      </c>
      <c r="J294" s="29">
        <v>2.496E-2</v>
      </c>
      <c r="K294" s="18">
        <f t="shared" si="6"/>
        <v>-58310.221600000012</v>
      </c>
      <c r="M294" s="8">
        <v>-575.45185999999967</v>
      </c>
      <c r="N294" s="8">
        <v>-575.45185999999967</v>
      </c>
      <c r="O294" s="8">
        <v>0</v>
      </c>
      <c r="P294" s="2">
        <v>0</v>
      </c>
      <c r="Q294" s="2">
        <v>0</v>
      </c>
    </row>
    <row r="295" spans="1:17" ht="13.4" customHeight="1" x14ac:dyDescent="0.3">
      <c r="A295" s="7" t="s">
        <v>338</v>
      </c>
      <c r="B295" s="8">
        <v>1721.2070499994811</v>
      </c>
      <c r="C295" s="8">
        <v>-27258.170899999481</v>
      </c>
      <c r="D295" s="8">
        <v>81.572460000000007</v>
      </c>
      <c r="E295" s="8">
        <v>150.72889000000001</v>
      </c>
      <c r="G295" s="18">
        <f t="shared" si="7"/>
        <v>-24284.825110000522</v>
      </c>
      <c r="I295" s="18">
        <v>0</v>
      </c>
      <c r="J295" s="29">
        <v>-0.78322999999999987</v>
      </c>
      <c r="K295" s="18">
        <f t="shared" si="6"/>
        <v>-24284.803770000522</v>
      </c>
      <c r="M295" s="8">
        <v>-700.3598300000001</v>
      </c>
      <c r="N295" s="8">
        <v>-136.90029000051868</v>
      </c>
      <c r="O295" s="8">
        <v>-563.45953999948142</v>
      </c>
      <c r="P295" s="2">
        <v>0</v>
      </c>
      <c r="Q295" s="2">
        <v>0</v>
      </c>
    </row>
    <row r="296" spans="1:17" ht="13.4" customHeight="1" x14ac:dyDescent="0.3">
      <c r="A296" s="7" t="s">
        <v>339</v>
      </c>
      <c r="B296" s="8">
        <v>5786.8934800000006</v>
      </c>
      <c r="C296" s="8">
        <v>21039.96814999999</v>
      </c>
      <c r="D296" s="8">
        <v>72.896950000000004</v>
      </c>
      <c r="E296" s="8">
        <v>195.05675000000002</v>
      </c>
      <c r="G296" s="18">
        <f t="shared" si="7"/>
        <v>14889.075150000006</v>
      </c>
      <c r="I296" s="18">
        <v>9863.9346700000006</v>
      </c>
      <c r="J296" s="29">
        <v>0.62895999999999996</v>
      </c>
      <c r="K296" s="18">
        <f t="shared" si="6"/>
        <v>28098.069462500003</v>
      </c>
      <c r="M296" s="8">
        <v>-34.219550000000282</v>
      </c>
      <c r="N296" s="8">
        <v>0</v>
      </c>
      <c r="O296" s="8">
        <v>-34.219550000000282</v>
      </c>
      <c r="P296" s="2">
        <v>0</v>
      </c>
      <c r="Q296" s="2">
        <v>0</v>
      </c>
    </row>
    <row r="297" spans="1:17" ht="13.4" customHeight="1" x14ac:dyDescent="0.3">
      <c r="A297" s="7" t="s">
        <v>340</v>
      </c>
      <c r="B297" s="8">
        <v>4627.4517900000001</v>
      </c>
      <c r="C297" s="8">
        <v>15825.957330000003</v>
      </c>
      <c r="D297" s="8">
        <v>325.72602999999998</v>
      </c>
      <c r="E297" s="8">
        <v>191.97965999999997</v>
      </c>
      <c r="G297" s="18">
        <f t="shared" si="7"/>
        <v>6368.9813499999973</v>
      </c>
      <c r="I297" s="18">
        <v>0</v>
      </c>
      <c r="J297" s="29">
        <v>0.85253999999999996</v>
      </c>
      <c r="K297" s="18">
        <f t="shared" si="6"/>
        <v>6369.8678499999969</v>
      </c>
      <c r="M297" s="8">
        <v>-598.64172000000042</v>
      </c>
      <c r="N297" s="8">
        <v>0</v>
      </c>
      <c r="O297" s="8">
        <v>-598.64172000000042</v>
      </c>
      <c r="P297" s="2">
        <v>0</v>
      </c>
      <c r="Q297" s="2">
        <v>0</v>
      </c>
    </row>
    <row r="298" spans="1:17" ht="13.4" customHeight="1" x14ac:dyDescent="0.3">
      <c r="A298" s="7" t="s">
        <v>341</v>
      </c>
      <c r="B298" s="8">
        <v>1487.00791</v>
      </c>
      <c r="C298" s="8">
        <v>-216.71653999999998</v>
      </c>
      <c r="D298" s="8">
        <v>134.35660000000001</v>
      </c>
      <c r="E298" s="8">
        <v>165.87554</v>
      </c>
      <c r="G298" s="18">
        <f t="shared" si="7"/>
        <v>944.33533999999952</v>
      </c>
      <c r="I298" s="18">
        <v>0</v>
      </c>
      <c r="J298" s="29">
        <v>4.2320000000000003E-2</v>
      </c>
      <c r="K298" s="18">
        <f t="shared" si="6"/>
        <v>944.33533999999941</v>
      </c>
      <c r="M298" s="8">
        <v>-300.53799000000004</v>
      </c>
      <c r="N298" s="8">
        <v>-300.53799000000004</v>
      </c>
      <c r="O298" s="8">
        <v>0</v>
      </c>
      <c r="P298" s="2">
        <v>0</v>
      </c>
      <c r="Q298" s="2">
        <v>0</v>
      </c>
    </row>
    <row r="299" spans="1:17" ht="13.4" customHeight="1" x14ac:dyDescent="0.3">
      <c r="A299" s="7" t="s">
        <v>342</v>
      </c>
      <c r="B299" s="8">
        <v>7034.8679599999978</v>
      </c>
      <c r="C299" s="8">
        <v>2216.9552699999995</v>
      </c>
      <c r="D299" s="8">
        <v>259.89301</v>
      </c>
      <c r="E299" s="8">
        <v>126.37841000000002</v>
      </c>
      <c r="G299" s="18">
        <f t="shared" si="7"/>
        <v>11392.083539999992</v>
      </c>
      <c r="I299" s="18">
        <v>9863.9346700000006</v>
      </c>
      <c r="J299" s="29">
        <v>4.9599999999999998E-2</v>
      </c>
      <c r="K299" s="18">
        <f t="shared" si="6"/>
        <v>24601.033702499994</v>
      </c>
      <c r="M299" s="8">
        <v>-15.974199999999954</v>
      </c>
      <c r="N299" s="8">
        <v>-15.974199999999954</v>
      </c>
      <c r="O299" s="8">
        <v>0</v>
      </c>
      <c r="P299" s="2">
        <v>0</v>
      </c>
      <c r="Q299" s="2">
        <v>0</v>
      </c>
    </row>
    <row r="300" spans="1:17" ht="13.4" customHeight="1" x14ac:dyDescent="0.3">
      <c r="A300" s="7" t="s">
        <v>343</v>
      </c>
      <c r="B300" s="8">
        <v>4145.85563</v>
      </c>
      <c r="C300" s="8">
        <v>813.17396999999971</v>
      </c>
      <c r="D300" s="8">
        <v>71.408640000000005</v>
      </c>
      <c r="E300" s="8">
        <v>160.26999000000001</v>
      </c>
      <c r="G300" s="18">
        <f t="shared" si="7"/>
        <v>22206.051380000001</v>
      </c>
      <c r="I300" s="18">
        <v>0</v>
      </c>
      <c r="J300" s="29">
        <v>0.28452000000000005</v>
      </c>
      <c r="K300" s="18">
        <f t="shared" si="6"/>
        <v>22206.822450000003</v>
      </c>
      <c r="M300" s="8">
        <v>132.95762999999999</v>
      </c>
      <c r="N300" s="8">
        <v>0</v>
      </c>
      <c r="O300" s="8">
        <v>132.95762999999999</v>
      </c>
      <c r="P300" s="2">
        <v>0</v>
      </c>
      <c r="Q300" s="2">
        <v>0</v>
      </c>
    </row>
    <row r="301" spans="1:17" ht="13.4" customHeight="1" x14ac:dyDescent="0.3">
      <c r="A301" s="7" t="s">
        <v>344</v>
      </c>
      <c r="B301" s="8">
        <v>2129.3322899999998</v>
      </c>
      <c r="C301" s="8">
        <v>511.95577000000003</v>
      </c>
      <c r="D301" s="8">
        <v>210.38749999999999</v>
      </c>
      <c r="E301" s="8">
        <v>249.42844000000002</v>
      </c>
      <c r="G301" s="18">
        <f t="shared" si="7"/>
        <v>17551.550170000002</v>
      </c>
      <c r="I301" s="18">
        <v>0</v>
      </c>
      <c r="J301" s="29">
        <v>2.7600000000000003E-2</v>
      </c>
      <c r="K301" s="18">
        <f t="shared" si="6"/>
        <v>17551.550170000002</v>
      </c>
      <c r="M301" s="8">
        <v>147.49886999999998</v>
      </c>
      <c r="N301" s="8">
        <v>0</v>
      </c>
      <c r="O301" s="8">
        <v>147.49886999999998</v>
      </c>
      <c r="P301" s="2">
        <v>0</v>
      </c>
      <c r="Q301" s="2">
        <v>0</v>
      </c>
    </row>
    <row r="302" spans="1:17" ht="13.4" customHeight="1" x14ac:dyDescent="0.3">
      <c r="A302" s="7" t="s">
        <v>345</v>
      </c>
      <c r="B302" s="8">
        <v>8323.5455999999995</v>
      </c>
      <c r="C302" s="8">
        <v>176.32296999999997</v>
      </c>
      <c r="D302" s="8">
        <v>98.401870000000002</v>
      </c>
      <c r="E302" s="8">
        <v>321.52588000000003</v>
      </c>
      <c r="G302" s="18">
        <f t="shared" si="7"/>
        <v>12057.679769999995</v>
      </c>
      <c r="I302" s="18">
        <v>9863.9346700000006</v>
      </c>
      <c r="J302" s="29">
        <v>-0.19684000000000004</v>
      </c>
      <c r="K302" s="18">
        <f t="shared" si="6"/>
        <v>25266.363252499996</v>
      </c>
      <c r="M302" s="8">
        <v>-192.18979999999934</v>
      </c>
      <c r="N302" s="8">
        <v>-192.18979999999934</v>
      </c>
      <c r="O302" s="8">
        <v>0</v>
      </c>
      <c r="P302" s="2">
        <v>0</v>
      </c>
      <c r="Q302" s="2">
        <v>0</v>
      </c>
    </row>
    <row r="303" spans="1:17" ht="13.4" customHeight="1" x14ac:dyDescent="0.3">
      <c r="A303" s="7" t="s">
        <v>346</v>
      </c>
      <c r="B303" s="8">
        <v>2095.1382000000035</v>
      </c>
      <c r="C303" s="8">
        <v>2404.7467899999965</v>
      </c>
      <c r="D303" s="8">
        <v>179.49597999999997</v>
      </c>
      <c r="E303" s="8">
        <v>232.01631000000003</v>
      </c>
      <c r="G303" s="18">
        <f t="shared" si="7"/>
        <v>5211.5640200000034</v>
      </c>
      <c r="I303" s="18">
        <v>0</v>
      </c>
      <c r="J303" s="29">
        <v>2.5219999999999999E-2</v>
      </c>
      <c r="K303" s="18">
        <f t="shared" si="6"/>
        <v>5211.5640200000034</v>
      </c>
      <c r="M303" s="8">
        <v>4.8102799999999117</v>
      </c>
      <c r="N303" s="8">
        <v>4.8102799999999117</v>
      </c>
      <c r="O303" s="8">
        <v>0</v>
      </c>
      <c r="P303" s="2">
        <v>0</v>
      </c>
      <c r="Q303" s="2">
        <v>0</v>
      </c>
    </row>
    <row r="304" spans="1:17" ht="13.4" customHeight="1" x14ac:dyDescent="0.3">
      <c r="A304" s="7" t="s">
        <v>347</v>
      </c>
      <c r="B304" s="8">
        <v>1648.051580000001</v>
      </c>
      <c r="C304" s="8">
        <v>6877.3229999999976</v>
      </c>
      <c r="D304" s="8">
        <v>91.255650000000003</v>
      </c>
      <c r="E304" s="8">
        <v>230.46081999999998</v>
      </c>
      <c r="G304" s="18">
        <f t="shared" si="7"/>
        <v>7407.0216799999989</v>
      </c>
      <c r="I304" s="18">
        <v>0</v>
      </c>
      <c r="J304" s="29">
        <v>9.6659999999999996E-2</v>
      </c>
      <c r="K304" s="18">
        <f t="shared" ref="K304:K327" si="8">B304+C316+I316+J316+D304</f>
        <v>7407.0216799999989</v>
      </c>
      <c r="M304" s="8">
        <v>51.68647000000032</v>
      </c>
      <c r="N304" s="8">
        <v>0</v>
      </c>
      <c r="O304" s="8">
        <v>51.68647000000032</v>
      </c>
      <c r="P304" s="2">
        <v>0</v>
      </c>
      <c r="Q304" s="2">
        <v>0</v>
      </c>
    </row>
    <row r="305" spans="1:17" ht="13.4" customHeight="1" x14ac:dyDescent="0.3">
      <c r="A305" s="7" t="s">
        <v>348</v>
      </c>
      <c r="B305" s="8">
        <v>6246.1052200000067</v>
      </c>
      <c r="C305" s="8">
        <v>47833.774499999992</v>
      </c>
      <c r="D305" s="8">
        <v>126.12835000000001</v>
      </c>
      <c r="E305" s="8">
        <v>232.54843000000005</v>
      </c>
      <c r="G305" s="18">
        <f t="shared" si="7"/>
        <v>73234.318740000032</v>
      </c>
      <c r="I305" s="18">
        <v>13208.6006825</v>
      </c>
      <c r="J305" s="29">
        <v>0.14808000000000002</v>
      </c>
      <c r="K305" s="18">
        <f t="shared" si="8"/>
        <v>89146.648610000033</v>
      </c>
      <c r="M305" s="8">
        <v>202.40014000000059</v>
      </c>
      <c r="N305" s="8">
        <v>0</v>
      </c>
      <c r="O305" s="8">
        <v>202.40014000000059</v>
      </c>
      <c r="P305" s="2">
        <v>0</v>
      </c>
      <c r="Q305" s="2">
        <v>0</v>
      </c>
    </row>
    <row r="306" spans="1:17" ht="13.4" customHeight="1" x14ac:dyDescent="0.3">
      <c r="A306" s="7" t="s">
        <v>349</v>
      </c>
      <c r="B306" s="8">
        <v>2638.2421100000042</v>
      </c>
      <c r="C306" s="8">
        <v>-61774.131170000008</v>
      </c>
      <c r="D306" s="8">
        <v>61.525680000000001</v>
      </c>
      <c r="E306" s="8">
        <v>66.389130000000009</v>
      </c>
      <c r="G306" s="18">
        <f t="shared" si="7"/>
        <v>-75571.903370000015</v>
      </c>
      <c r="I306" s="18">
        <v>0</v>
      </c>
      <c r="J306" s="29">
        <v>-4.9699999999999987E-2</v>
      </c>
      <c r="K306" s="18">
        <f t="shared" si="8"/>
        <v>-75571.90337</v>
      </c>
      <c r="M306" s="8">
        <v>-368.97585999999893</v>
      </c>
      <c r="N306" s="8">
        <v>0</v>
      </c>
      <c r="O306" s="8">
        <v>-368.97585999999893</v>
      </c>
      <c r="P306" s="2">
        <v>0</v>
      </c>
      <c r="Q306" s="2">
        <v>0</v>
      </c>
    </row>
    <row r="307" spans="1:17" ht="13.4" customHeight="1" x14ac:dyDescent="0.3">
      <c r="A307" s="7" t="s">
        <v>350</v>
      </c>
      <c r="B307" s="8">
        <v>995.99367999999924</v>
      </c>
      <c r="C307" s="8">
        <v>-26087.604620000002</v>
      </c>
      <c r="D307" s="8">
        <v>50.009929999999997</v>
      </c>
      <c r="E307" s="8">
        <v>39.254420000000003</v>
      </c>
      <c r="G307" s="18">
        <f t="shared" si="7"/>
        <v>-50915.713840000004</v>
      </c>
      <c r="I307" s="18">
        <v>0</v>
      </c>
      <c r="J307" s="29">
        <v>2.1340000000000001E-2</v>
      </c>
      <c r="K307" s="18">
        <f t="shared" si="8"/>
        <v>-50915.194200000005</v>
      </c>
      <c r="M307" s="8">
        <v>-397.20460000000105</v>
      </c>
      <c r="N307" s="8">
        <v>-397.20460000000105</v>
      </c>
      <c r="O307" s="8">
        <v>0</v>
      </c>
      <c r="P307" s="2">
        <v>0</v>
      </c>
      <c r="Q307" s="2">
        <v>0</v>
      </c>
    </row>
    <row r="308" spans="1:17" ht="13.4" customHeight="1" x14ac:dyDescent="0.3">
      <c r="A308" s="7" t="s">
        <v>351</v>
      </c>
      <c r="B308" s="8">
        <v>3939.3948199999913</v>
      </c>
      <c r="C308" s="8">
        <v>9029.2847200000051</v>
      </c>
      <c r="D308" s="8">
        <v>91.709800000000001</v>
      </c>
      <c r="E308" s="8">
        <v>65.216890000000006</v>
      </c>
      <c r="G308" s="18">
        <f t="shared" si="7"/>
        <v>44438.767270000004</v>
      </c>
      <c r="I308" s="18">
        <v>13208.6006825</v>
      </c>
      <c r="J308" s="29">
        <v>0.39362999999999998</v>
      </c>
      <c r="K308" s="18">
        <f t="shared" si="8"/>
        <v>60350.998870000003</v>
      </c>
      <c r="M308" s="8"/>
      <c r="N308" s="8"/>
      <c r="O308" s="8"/>
    </row>
    <row r="309" spans="1:17" ht="13.4" customHeight="1" x14ac:dyDescent="0.3">
      <c r="A309" s="7" t="s">
        <v>352</v>
      </c>
      <c r="B309" s="8">
        <v>2055.5487300000023</v>
      </c>
      <c r="C309" s="8">
        <v>1415.8035299999974</v>
      </c>
      <c r="D309" s="8">
        <v>103.75247999999999</v>
      </c>
      <c r="E309" s="8">
        <v>36.581409999999998</v>
      </c>
      <c r="G309" s="18">
        <f t="shared" si="7"/>
        <v>13436.957399999999</v>
      </c>
      <c r="I309" s="18">
        <v>0</v>
      </c>
      <c r="J309" s="29">
        <v>0.88649999999999995</v>
      </c>
      <c r="K309" s="18">
        <f t="shared" si="8"/>
        <v>13436.957399999999</v>
      </c>
      <c r="M309" s="8"/>
      <c r="N309" s="8"/>
      <c r="O309" s="8"/>
    </row>
    <row r="310" spans="1:17" ht="13.4" customHeight="1" x14ac:dyDescent="0.3">
      <c r="A310" s="7" t="s">
        <v>353</v>
      </c>
      <c r="B310" s="8">
        <v>1122.7927800000004</v>
      </c>
      <c r="C310" s="8">
        <v>-677.02917000000059</v>
      </c>
      <c r="D310" s="8">
        <v>44.027409999999996</v>
      </c>
      <c r="E310" s="8">
        <v>31.328140000000005</v>
      </c>
      <c r="G310" s="18">
        <f t="shared" si="7"/>
        <v>-861.79173000000378</v>
      </c>
      <c r="I310" s="18">
        <v>0</v>
      </c>
      <c r="J310" s="29">
        <v>0</v>
      </c>
      <c r="K310" s="18">
        <f t="shared" si="8"/>
        <v>-863.71816000000365</v>
      </c>
      <c r="M310" s="8"/>
      <c r="N310" s="8"/>
      <c r="O310" s="8"/>
    </row>
    <row r="311" spans="1:17" ht="13.4" customHeight="1" x14ac:dyDescent="0.3">
      <c r="A311" s="7" t="s">
        <v>354</v>
      </c>
      <c r="B311" s="8">
        <v>3342.1333400000067</v>
      </c>
      <c r="C311" s="8">
        <v>4097.3225699999957</v>
      </c>
      <c r="D311" s="8">
        <v>72.013310000000004</v>
      </c>
      <c r="E311" s="8">
        <v>55.848379999999999</v>
      </c>
      <c r="G311" s="18">
        <f t="shared" si="7"/>
        <v>7857.8081800000091</v>
      </c>
      <c r="I311" s="18">
        <v>13208.6006825</v>
      </c>
      <c r="J311" s="29">
        <v>0.34948000000000001</v>
      </c>
      <c r="K311" s="18">
        <f t="shared" si="8"/>
        <v>23769.634300000009</v>
      </c>
      <c r="M311" s="8"/>
      <c r="N311" s="8"/>
      <c r="O311" s="8"/>
    </row>
    <row r="312" spans="1:17" ht="13.4" customHeight="1" x14ac:dyDescent="0.3">
      <c r="A312" s="7" t="s">
        <v>355</v>
      </c>
      <c r="B312" s="8">
        <v>1550.9175100000029</v>
      </c>
      <c r="C312" s="8">
        <v>17988.787110000001</v>
      </c>
      <c r="D312" s="8">
        <v>76.179900000000004</v>
      </c>
      <c r="E312" s="8">
        <v>71.288830000000019</v>
      </c>
      <c r="G312" s="18">
        <f t="shared" si="7"/>
        <v>3698.4734900000067</v>
      </c>
      <c r="I312" s="18">
        <v>0</v>
      </c>
      <c r="J312" s="29">
        <v>0.77107000000000003</v>
      </c>
      <c r="K312" s="18">
        <f t="shared" si="8"/>
        <v>3698.9137000000069</v>
      </c>
      <c r="M312" s="8"/>
      <c r="N312" s="8"/>
      <c r="O312" s="8"/>
    </row>
    <row r="313" spans="1:17" ht="13.4" customHeight="1" x14ac:dyDescent="0.3">
      <c r="A313" s="7" t="s">
        <v>356</v>
      </c>
      <c r="B313" s="8">
        <v>2193.5907899999984</v>
      </c>
      <c r="C313" s="8">
        <v>15211.830380000003</v>
      </c>
      <c r="D313" s="8">
        <v>51.24971</v>
      </c>
      <c r="E313" s="8">
        <v>66.877610000000018</v>
      </c>
      <c r="G313" s="18">
        <f t="shared" si="7"/>
        <v>2967.7221699999882</v>
      </c>
      <c r="I313" s="18">
        <v>0</v>
      </c>
      <c r="J313" s="29">
        <v>0</v>
      </c>
      <c r="K313" s="18">
        <f t="shared" si="8"/>
        <v>2967.7221699999882</v>
      </c>
      <c r="M313" s="8"/>
      <c r="N313" s="8"/>
      <c r="O313" s="8"/>
    </row>
    <row r="314" spans="1:17" ht="13.4" customHeight="1" x14ac:dyDescent="0.3">
      <c r="A314" s="7" t="s">
        <v>357</v>
      </c>
      <c r="B314" s="8">
        <v>4174.7390999999961</v>
      </c>
      <c r="C314" s="8">
        <v>3635.7322999999965</v>
      </c>
      <c r="D314" s="8">
        <v>145.87612000000001</v>
      </c>
      <c r="E314" s="8">
        <v>166.84535000000002</v>
      </c>
      <c r="G314" s="18">
        <f t="shared" si="7"/>
        <v>5749.128300000013</v>
      </c>
      <c r="I314" s="18">
        <v>13208.6006825</v>
      </c>
      <c r="J314" s="29">
        <v>8.2799999999999999E-2</v>
      </c>
      <c r="K314" s="18">
        <f t="shared" si="8"/>
        <v>21661.503270000012</v>
      </c>
      <c r="M314" s="8"/>
      <c r="N314" s="8"/>
      <c r="O314" s="8"/>
    </row>
    <row r="315" spans="1:17" ht="13.4" customHeight="1" x14ac:dyDescent="0.3">
      <c r="A315" s="7" t="s">
        <v>358</v>
      </c>
      <c r="B315" s="8">
        <v>1150.2948699999999</v>
      </c>
      <c r="C315" s="8">
        <v>2936.9298399999998</v>
      </c>
      <c r="D315" s="8">
        <v>187.07645000000002</v>
      </c>
      <c r="E315" s="8">
        <v>73.325480000000013</v>
      </c>
      <c r="G315" s="18">
        <f t="shared" si="7"/>
        <v>5174.9059799999995</v>
      </c>
      <c r="I315" s="18">
        <v>0</v>
      </c>
      <c r="J315" s="29">
        <v>0</v>
      </c>
      <c r="K315" s="18">
        <f t="shared" si="8"/>
        <v>5175.0786599999992</v>
      </c>
      <c r="M315" s="8"/>
      <c r="N315" s="8"/>
      <c r="O315" s="8"/>
    </row>
    <row r="316" spans="1:17" ht="13.4" customHeight="1" x14ac:dyDescent="0.3">
      <c r="A316" s="7" t="s">
        <v>359</v>
      </c>
      <c r="B316" s="8">
        <v>1350.0794500000027</v>
      </c>
      <c r="C316" s="8">
        <v>5667.7144499999977</v>
      </c>
      <c r="D316" s="8">
        <v>86.14345999999999</v>
      </c>
      <c r="E316" s="8">
        <v>93.225250000000003</v>
      </c>
      <c r="G316" s="18">
        <f t="shared" si="7"/>
        <v>10361.046760000001</v>
      </c>
      <c r="I316" s="18">
        <v>0</v>
      </c>
      <c r="J316" s="29">
        <v>0</v>
      </c>
      <c r="K316" s="18">
        <f t="shared" si="8"/>
        <v>10361.898990000002</v>
      </c>
      <c r="M316" s="8"/>
      <c r="N316" s="8"/>
      <c r="O316" s="8"/>
    </row>
    <row r="317" spans="1:17" ht="13.4" customHeight="1" x14ac:dyDescent="0.3">
      <c r="A317" s="7" t="s">
        <v>360</v>
      </c>
      <c r="B317" s="8">
        <v>4467.8653399999812</v>
      </c>
      <c r="C317" s="8">
        <v>66862.08517000002</v>
      </c>
      <c r="D317" s="8">
        <v>118.49106999999999</v>
      </c>
      <c r="E317" s="8">
        <v>95.002370000000013</v>
      </c>
      <c r="G317" s="18">
        <f>B317+D317+C329</f>
        <v>93723.773099999991</v>
      </c>
      <c r="I317" s="18">
        <v>15911.82612</v>
      </c>
      <c r="J317" s="29">
        <v>0.50375000000000003</v>
      </c>
      <c r="K317" s="18">
        <f t="shared" si="8"/>
        <v>111049.57595999999</v>
      </c>
      <c r="M317" s="8"/>
      <c r="N317" s="8"/>
      <c r="O317" s="8"/>
    </row>
    <row r="318" spans="1:17" ht="13.4" customHeight="1" x14ac:dyDescent="0.3">
      <c r="A318" s="7" t="s">
        <v>361</v>
      </c>
      <c r="B318" s="8">
        <v>3374.576820000002</v>
      </c>
      <c r="C318" s="8">
        <v>-78271.671160000013</v>
      </c>
      <c r="D318" s="8">
        <v>194.24473</v>
      </c>
      <c r="E318" s="8">
        <v>100.03063999999999</v>
      </c>
      <c r="G318" s="18">
        <f t="shared" si="7"/>
        <v>-116567.57769999998</v>
      </c>
      <c r="I318" s="18">
        <v>0</v>
      </c>
      <c r="J318" s="29">
        <v>0</v>
      </c>
      <c r="K318" s="18">
        <f t="shared" si="8"/>
        <v>-116567.57769999998</v>
      </c>
      <c r="M318" s="8"/>
      <c r="N318" s="8"/>
      <c r="O318" s="8"/>
    </row>
    <row r="319" spans="1:17" ht="13.4" customHeight="1" x14ac:dyDescent="0.3">
      <c r="A319" s="7" t="s">
        <v>362</v>
      </c>
      <c r="B319" s="8">
        <v>1348.2883599999993</v>
      </c>
      <c r="C319" s="8">
        <v>-51961.717450000004</v>
      </c>
      <c r="D319" s="8">
        <v>309.22514000000001</v>
      </c>
      <c r="E319" s="8">
        <v>96.876569999999987</v>
      </c>
      <c r="G319" s="18">
        <f t="shared" si="7"/>
        <v>-19467.874229999994</v>
      </c>
      <c r="I319" s="18">
        <v>0</v>
      </c>
      <c r="J319" s="29">
        <v>0.51963999999999999</v>
      </c>
      <c r="K319" s="18">
        <f t="shared" si="8"/>
        <v>-19467.874229999998</v>
      </c>
      <c r="M319" s="8"/>
      <c r="N319" s="8"/>
      <c r="O319" s="8"/>
    </row>
    <row r="320" spans="1:17" ht="13.4" customHeight="1" x14ac:dyDescent="0.3">
      <c r="A320" s="7" t="s">
        <v>363</v>
      </c>
      <c r="B320" s="8">
        <v>4381.9175799999903</v>
      </c>
      <c r="C320" s="8">
        <v>40407.662650000013</v>
      </c>
      <c r="D320" s="8">
        <v>197.74909000000002</v>
      </c>
      <c r="E320" s="8">
        <v>126.20627999999999</v>
      </c>
      <c r="G320" s="18">
        <f t="shared" si="7"/>
        <v>48455.670489999982</v>
      </c>
      <c r="I320" s="18">
        <v>15911.82612</v>
      </c>
      <c r="J320" s="29">
        <v>0.40548000000000001</v>
      </c>
      <c r="K320" s="18">
        <f t="shared" si="8"/>
        <v>65781.170489999975</v>
      </c>
      <c r="M320" s="8"/>
      <c r="N320" s="8"/>
      <c r="O320" s="8"/>
    </row>
    <row r="321" spans="1:15" ht="13.4" customHeight="1" x14ac:dyDescent="0.3">
      <c r="A321" s="7" t="s">
        <v>364</v>
      </c>
      <c r="B321" s="8">
        <v>4054.1554000000042</v>
      </c>
      <c r="C321" s="8">
        <v>11277.656189999998</v>
      </c>
      <c r="D321" s="8">
        <v>84.450009999999992</v>
      </c>
      <c r="E321" s="8">
        <v>137.25546999999997</v>
      </c>
      <c r="G321" s="18">
        <f t="shared" si="7"/>
        <v>12478.574059999997</v>
      </c>
      <c r="I321" s="18">
        <v>0</v>
      </c>
      <c r="J321" s="29">
        <v>0</v>
      </c>
      <c r="K321" s="18">
        <f t="shared" si="8"/>
        <v>12465.984429999999</v>
      </c>
      <c r="M321" s="8"/>
      <c r="N321" s="8"/>
      <c r="O321" s="8"/>
    </row>
    <row r="322" spans="1:15" ht="13.4" customHeight="1" x14ac:dyDescent="0.3">
      <c r="A322" s="7" t="s">
        <v>365</v>
      </c>
      <c r="B322" s="8">
        <v>1395.1895400000005</v>
      </c>
      <c r="C322" s="8">
        <v>-2028.6119200000041</v>
      </c>
      <c r="D322" s="8">
        <v>267.45933999999994</v>
      </c>
      <c r="E322" s="8">
        <v>186.92416000000003</v>
      </c>
      <c r="G322" s="18">
        <f t="shared" si="7"/>
        <v>589.58440999999789</v>
      </c>
      <c r="I322" s="18">
        <v>0</v>
      </c>
      <c r="J322" s="29">
        <v>-1.9264300000000001</v>
      </c>
      <c r="K322" s="18">
        <f t="shared" si="8"/>
        <v>589.58440999999789</v>
      </c>
      <c r="M322" s="8"/>
      <c r="N322" s="8"/>
      <c r="O322" s="8"/>
    </row>
    <row r="323" spans="1:15" ht="13.4" customHeight="1" x14ac:dyDescent="0.3">
      <c r="A323" s="7" t="s">
        <v>366</v>
      </c>
      <c r="B323" s="8">
        <v>5225.4095700000007</v>
      </c>
      <c r="C323" s="8">
        <v>4443.661530000003</v>
      </c>
      <c r="D323" s="8">
        <v>162.53864000000002</v>
      </c>
      <c r="E323" s="8">
        <v>232.03747000000001</v>
      </c>
      <c r="G323" s="18">
        <f t="shared" ref="G323:G337" si="9">B323+D323+C335</f>
        <v>9366.6830000000118</v>
      </c>
      <c r="I323" s="18">
        <v>15911.82612</v>
      </c>
      <c r="J323" s="29">
        <v>0</v>
      </c>
      <c r="K323" s="18">
        <f t="shared" si="8"/>
        <v>26693.113630000011</v>
      </c>
      <c r="M323" s="8"/>
      <c r="N323" s="8"/>
      <c r="O323" s="8"/>
    </row>
    <row r="324" spans="1:15" ht="13.4" customHeight="1" x14ac:dyDescent="0.3">
      <c r="A324" s="7" t="s">
        <v>367</v>
      </c>
      <c r="B324" s="8">
        <v>2216.0616999999984</v>
      </c>
      <c r="C324" s="8">
        <v>2071.3760800000036</v>
      </c>
      <c r="D324" s="8">
        <v>170.29410999999999</v>
      </c>
      <c r="E324" s="8">
        <v>260.19401000000005</v>
      </c>
      <c r="G324" s="18">
        <f t="shared" si="9"/>
        <v>4829.0072799999998</v>
      </c>
      <c r="I324" s="18">
        <v>0</v>
      </c>
      <c r="J324" s="29">
        <v>0.44020999999999999</v>
      </c>
      <c r="K324" s="18">
        <f t="shared" si="8"/>
        <v>4829.0072799999998</v>
      </c>
      <c r="M324" s="8"/>
      <c r="N324" s="8"/>
      <c r="O324" s="8"/>
    </row>
    <row r="325" spans="1:15" ht="13.4" customHeight="1" x14ac:dyDescent="0.3">
      <c r="A325" s="7" t="s">
        <v>368</v>
      </c>
      <c r="B325" s="8">
        <v>1625.448320000002</v>
      </c>
      <c r="C325" s="8">
        <v>722.88166999998953</v>
      </c>
      <c r="D325" s="8">
        <v>113.6168</v>
      </c>
      <c r="E325" s="8">
        <v>183.55009000000001</v>
      </c>
      <c r="G325" s="18">
        <f t="shared" si="9"/>
        <v>2382.9144800000004</v>
      </c>
      <c r="I325" s="18">
        <v>0</v>
      </c>
      <c r="J325" s="29">
        <v>0</v>
      </c>
      <c r="K325" s="18">
        <f t="shared" si="8"/>
        <v>2382.9144800000004</v>
      </c>
      <c r="M325" s="8"/>
      <c r="N325" s="8"/>
      <c r="O325" s="8"/>
    </row>
    <row r="326" spans="1:15" ht="13.4" customHeight="1" x14ac:dyDescent="0.3">
      <c r="A326" s="7" t="s">
        <v>369</v>
      </c>
      <c r="B326" s="8">
        <v>5128.8587599999846</v>
      </c>
      <c r="C326" s="8">
        <v>1428.513080000017</v>
      </c>
      <c r="D326" s="8">
        <v>329.26494000000002</v>
      </c>
      <c r="E326" s="8">
        <v>289.72043000000008</v>
      </c>
      <c r="G326" s="18">
        <f t="shared" si="9"/>
        <v>6487.9426399999948</v>
      </c>
      <c r="I326" s="18">
        <v>15911.82612</v>
      </c>
      <c r="J326" s="29">
        <v>0.54885000000000006</v>
      </c>
      <c r="K326" s="18">
        <f t="shared" si="8"/>
        <v>23814.564319999994</v>
      </c>
      <c r="M326" s="8"/>
      <c r="N326" s="8"/>
      <c r="O326" s="8"/>
    </row>
    <row r="327" spans="1:15" ht="13.4" customHeight="1" x14ac:dyDescent="0.3">
      <c r="A327" s="7" t="s">
        <v>370</v>
      </c>
      <c r="B327" s="8">
        <v>1717.0918700000002</v>
      </c>
      <c r="C327" s="8">
        <v>3837.5346599999993</v>
      </c>
      <c r="D327" s="8">
        <v>322.72895999999997</v>
      </c>
      <c r="E327" s="8">
        <v>159.66390999999999</v>
      </c>
      <c r="G327" s="18">
        <f t="shared" si="9"/>
        <v>5460.2812999999933</v>
      </c>
      <c r="I327" s="18">
        <v>0</v>
      </c>
      <c r="J327" s="29">
        <v>0.17268</v>
      </c>
      <c r="K327" s="18">
        <f t="shared" si="8"/>
        <v>5460.2812999999942</v>
      </c>
      <c r="M327" s="8"/>
      <c r="N327" s="8"/>
      <c r="O327" s="8"/>
    </row>
    <row r="328" spans="1:15" ht="13.4" customHeight="1" x14ac:dyDescent="0.3">
      <c r="A328" s="7" t="s">
        <v>371</v>
      </c>
      <c r="B328" s="8">
        <v>1346.8866000000005</v>
      </c>
      <c r="C328" s="8">
        <v>8924.8238499999989</v>
      </c>
      <c r="D328" s="8">
        <v>190.38211999999999</v>
      </c>
      <c r="E328" s="8">
        <v>229.15717999999998</v>
      </c>
      <c r="G328" s="18">
        <f t="shared" si="9"/>
        <v>10833.419199999997</v>
      </c>
      <c r="I328" s="18">
        <v>0</v>
      </c>
      <c r="J328" s="29">
        <v>0.85223000000000004</v>
      </c>
      <c r="K328" s="18">
        <f>B328+C340+I340+J340+D328</f>
        <v>10832.875449999996</v>
      </c>
      <c r="M328" s="8"/>
      <c r="N328" s="8"/>
      <c r="O328" s="8"/>
    </row>
    <row r="329" spans="1:15" ht="13.4" customHeight="1" x14ac:dyDescent="0.3">
      <c r="A329" s="7" t="s">
        <v>372</v>
      </c>
      <c r="B329" s="8">
        <v>4933.6757799999878</v>
      </c>
      <c r="C329" s="8">
        <v>89137.416690000013</v>
      </c>
      <c r="D329" s="8">
        <v>111.35911999999999</v>
      </c>
      <c r="E329" s="8">
        <v>145.50603000000001</v>
      </c>
      <c r="G329" s="18">
        <f t="shared" si="9"/>
        <v>102529.77869999997</v>
      </c>
      <c r="I329" s="18">
        <v>17325.5</v>
      </c>
      <c r="J329" s="29">
        <v>0.30286000000000002</v>
      </c>
      <c r="K329" s="18">
        <f>B329+C341+I341+J341+D329</f>
        <v>159083.49662309999</v>
      </c>
      <c r="M329" s="8"/>
      <c r="N329" s="8"/>
      <c r="O329" s="8"/>
    </row>
    <row r="330" spans="1:15" ht="13.4" customHeight="1" x14ac:dyDescent="0.3">
      <c r="A330" s="7" t="s">
        <v>373</v>
      </c>
      <c r="B330" s="8">
        <v>3474.8162199999924</v>
      </c>
      <c r="C330" s="8">
        <v>-120136.39924999999</v>
      </c>
      <c r="D330" s="8">
        <v>162.17260000000002</v>
      </c>
      <c r="E330" s="8">
        <v>202.25067000000001</v>
      </c>
      <c r="G330" s="18">
        <f t="shared" si="9"/>
        <v>-129033.23683000001</v>
      </c>
      <c r="I330" s="18">
        <v>0</v>
      </c>
      <c r="J330" s="29">
        <v>0</v>
      </c>
      <c r="K330" s="18">
        <f>B330+C342+I342+J342+D330</f>
        <v>-129033.8797</v>
      </c>
      <c r="M330" s="8"/>
      <c r="N330" s="8"/>
      <c r="O330" s="8"/>
    </row>
    <row r="331" spans="1:15" ht="13.4" customHeight="1" x14ac:dyDescent="0.3">
      <c r="A331" s="7" t="s">
        <v>374</v>
      </c>
      <c r="B331" s="8">
        <v>1130.6889499999993</v>
      </c>
      <c r="C331" s="8">
        <v>-21125.387729999995</v>
      </c>
      <c r="D331" s="8">
        <v>140.25529999999998</v>
      </c>
      <c r="E331" s="8">
        <v>225.21670000000003</v>
      </c>
      <c r="G331" s="18">
        <f t="shared" si="9"/>
        <v>-51912.477279999992</v>
      </c>
      <c r="I331" s="18">
        <v>0</v>
      </c>
      <c r="J331" s="29">
        <v>0</v>
      </c>
      <c r="K331" s="18">
        <f>B331+C343+I343+J343+D331</f>
        <v>-51912.658539999997</v>
      </c>
      <c r="M331" s="8"/>
      <c r="N331" s="8"/>
      <c r="O331" s="8"/>
    </row>
    <row r="332" spans="1:15" ht="13.4" customHeight="1" x14ac:dyDescent="0.3">
      <c r="A332" s="7" t="s">
        <v>375</v>
      </c>
      <c r="B332" s="8">
        <v>4967.3059699999985</v>
      </c>
      <c r="C332" s="8">
        <v>43876.003819999991</v>
      </c>
      <c r="D332" s="8">
        <v>150.50397000000004</v>
      </c>
      <c r="E332" s="8">
        <v>285.90419000000003</v>
      </c>
      <c r="G332" s="18">
        <f t="shared" si="9"/>
        <v>56895.949869999997</v>
      </c>
      <c r="I332" s="18">
        <v>17325.5</v>
      </c>
      <c r="J332" s="29">
        <v>0</v>
      </c>
      <c r="K332" s="18">
        <f>B332+C344+I344+J344+D332</f>
        <v>84146.478378675005</v>
      </c>
      <c r="M332" s="8"/>
      <c r="N332" s="8"/>
      <c r="O332" s="8"/>
    </row>
    <row r="333" spans="1:15" ht="13.4" customHeight="1" x14ac:dyDescent="0.3">
      <c r="A333" s="7" t="s">
        <v>376</v>
      </c>
      <c r="B333" s="8">
        <v>4219.9318300000032</v>
      </c>
      <c r="C333" s="8">
        <v>8339.9686499999934</v>
      </c>
      <c r="D333" s="8">
        <v>315.24158</v>
      </c>
      <c r="E333" s="8">
        <v>275.18902000000003</v>
      </c>
      <c r="G333" s="18">
        <f t="shared" si="9"/>
        <v>9671.4298199999994</v>
      </c>
      <c r="I333" s="18">
        <v>0</v>
      </c>
      <c r="J333" s="29">
        <v>-12.58963</v>
      </c>
      <c r="K333" s="18">
        <f t="shared" ref="K333:K339" si="10">B333+C345+I345+J345+D333</f>
        <v>9671.4298199999994</v>
      </c>
      <c r="M333" s="8"/>
      <c r="N333" s="8"/>
      <c r="O333" s="8"/>
    </row>
    <row r="334" spans="1:15" ht="13.4" customHeight="1" x14ac:dyDescent="0.3">
      <c r="A334" s="7" t="s">
        <v>377</v>
      </c>
      <c r="B334" s="8">
        <v>1621.5689500000019</v>
      </c>
      <c r="C334" s="8">
        <v>-1073.0644700000025</v>
      </c>
      <c r="D334" s="8">
        <v>211.86962</v>
      </c>
      <c r="E334" s="8">
        <v>379.06933000000004</v>
      </c>
      <c r="G334" s="18">
        <f t="shared" si="9"/>
        <v>1840.6396600000005</v>
      </c>
      <c r="I334" s="18">
        <v>0</v>
      </c>
      <c r="J334" s="29">
        <v>0</v>
      </c>
      <c r="K334" s="18">
        <f t="shared" si="10"/>
        <v>1840.6396600000005</v>
      </c>
      <c r="M334" s="8"/>
      <c r="N334" s="8"/>
      <c r="O334" s="8"/>
    </row>
    <row r="335" spans="1:15" ht="13.4" customHeight="1" x14ac:dyDescent="0.3">
      <c r="A335" s="7" t="s">
        <v>378</v>
      </c>
      <c r="B335" s="8">
        <v>6060.4977199999867</v>
      </c>
      <c r="C335" s="8">
        <v>3978.7347900000118</v>
      </c>
      <c r="D335" s="8">
        <v>184.57101</v>
      </c>
      <c r="E335" s="8">
        <v>449.91616999999997</v>
      </c>
      <c r="G335" s="18">
        <f t="shared" si="9"/>
        <v>13520.43624999999</v>
      </c>
      <c r="I335" s="18">
        <v>17325.5</v>
      </c>
      <c r="J335" s="29">
        <v>0.93062999999999996</v>
      </c>
      <c r="K335" s="18">
        <f t="shared" si="10"/>
        <v>27145.700504337488</v>
      </c>
      <c r="M335" s="8"/>
      <c r="N335" s="8"/>
      <c r="O335" s="8"/>
    </row>
    <row r="336" spans="1:15" ht="13.4" customHeight="1" x14ac:dyDescent="0.3">
      <c r="A336" s="7" t="s">
        <v>379</v>
      </c>
      <c r="B336" s="8">
        <v>2454.9881799999998</v>
      </c>
      <c r="C336" s="8">
        <v>2442.6514700000016</v>
      </c>
      <c r="D336" s="8">
        <v>-796.80537000000004</v>
      </c>
      <c r="E336" s="8">
        <v>453.76966000000004</v>
      </c>
      <c r="G336" s="18">
        <f t="shared" si="9"/>
        <v>2974.8087200000059</v>
      </c>
      <c r="I336" s="18">
        <v>0</v>
      </c>
      <c r="J336" s="29">
        <v>0</v>
      </c>
      <c r="K336" s="18">
        <f t="shared" si="10"/>
        <v>2974.8087200000059</v>
      </c>
      <c r="M336" s="8"/>
      <c r="N336" s="8"/>
      <c r="O336" s="8"/>
    </row>
    <row r="337" spans="1:18" ht="13.4" customHeight="1" x14ac:dyDescent="0.3">
      <c r="A337" s="7" t="s">
        <v>380</v>
      </c>
      <c r="B337" s="8">
        <v>1466.7962799999996</v>
      </c>
      <c r="C337" s="8">
        <v>643.84935999999846</v>
      </c>
      <c r="D337" s="8">
        <v>194.69084000000001</v>
      </c>
      <c r="E337" s="8">
        <v>589.22423000000003</v>
      </c>
      <c r="G337" s="18">
        <f t="shared" si="9"/>
        <v>2397.8654699999929</v>
      </c>
      <c r="I337" s="18">
        <v>0</v>
      </c>
      <c r="J337" s="29">
        <v>0</v>
      </c>
      <c r="K337" s="18">
        <f t="shared" si="10"/>
        <v>2397.8654699999934</v>
      </c>
      <c r="M337" s="8"/>
      <c r="N337" s="8"/>
      <c r="O337" s="8"/>
    </row>
    <row r="338" spans="1:18" ht="13.4" customHeight="1" x14ac:dyDescent="0.3">
      <c r="A338" s="7" t="s">
        <v>381</v>
      </c>
      <c r="B338" s="8">
        <v>5344.131869999992</v>
      </c>
      <c r="C338" s="8">
        <v>1029.8189400000099</v>
      </c>
      <c r="D338" s="8">
        <v>111.40866</v>
      </c>
      <c r="E338" s="8">
        <v>581.52694999999994</v>
      </c>
      <c r="G338" s="18">
        <f>B338+D338+C350</f>
        <v>5903.8218799999986</v>
      </c>
      <c r="I338" s="18">
        <v>17325.5</v>
      </c>
      <c r="J338" s="29">
        <v>1.12168</v>
      </c>
      <c r="K338" s="18">
        <f t="shared" si="10"/>
        <v>10123.338923887504</v>
      </c>
      <c r="M338" s="8"/>
      <c r="N338" s="8"/>
      <c r="O338" s="8"/>
    </row>
    <row r="339" spans="1:18" ht="13.4" customHeight="1" x14ac:dyDescent="0.3">
      <c r="A339" s="7" t="s">
        <v>382</v>
      </c>
      <c r="B339" s="8">
        <v>2383.1471500000075</v>
      </c>
      <c r="C339" s="8">
        <v>3420.4604699999936</v>
      </c>
      <c r="D339" s="8">
        <v>134.65067999999999</v>
      </c>
      <c r="E339" s="8">
        <v>428.71469000000008</v>
      </c>
      <c r="G339" s="18">
        <f t="shared" ref="G339" si="11">B339+D339+C351</f>
        <v>6683.2699000000075</v>
      </c>
      <c r="I339" s="18">
        <v>0</v>
      </c>
      <c r="J339" s="29">
        <v>0</v>
      </c>
      <c r="K339" s="18">
        <f t="shared" si="10"/>
        <v>6683.2699000000075</v>
      </c>
      <c r="M339" s="8"/>
      <c r="N339" s="8"/>
      <c r="O339" s="8"/>
    </row>
    <row r="340" spans="1:18" ht="13.4" customHeight="1" x14ac:dyDescent="0.3">
      <c r="A340" s="7" t="s">
        <v>383</v>
      </c>
      <c r="B340" s="8">
        <v>1335.9074400000004</v>
      </c>
      <c r="C340" s="8">
        <v>9296.1504799999966</v>
      </c>
      <c r="D340" s="8">
        <v>438.24899999999997</v>
      </c>
      <c r="E340" s="8">
        <v>379.25099</v>
      </c>
      <c r="G340" s="18">
        <f>B340+D340+C352</f>
        <v>13727.25138</v>
      </c>
      <c r="I340" s="18">
        <v>0</v>
      </c>
      <c r="J340" s="29">
        <v>-0.54374999999999996</v>
      </c>
      <c r="K340" s="18">
        <f>B340+C352+I352+J352+D340</f>
        <v>13726.29833</v>
      </c>
      <c r="M340" s="8"/>
      <c r="N340" s="8"/>
      <c r="O340" s="8"/>
    </row>
    <row r="341" spans="1:18" ht="13.4" customHeight="1" x14ac:dyDescent="0.3">
      <c r="A341" s="7" t="s">
        <v>384</v>
      </c>
      <c r="B341" s="8">
        <v>5695.9641999999913</v>
      </c>
      <c r="C341" s="8">
        <v>97484.743799999982</v>
      </c>
      <c r="D341" s="8">
        <v>141.15090000000001</v>
      </c>
      <c r="E341" s="8">
        <v>428.21551000000011</v>
      </c>
      <c r="G341" s="18">
        <f>B341+D341+C353</f>
        <v>84444.989169999986</v>
      </c>
      <c r="I341" s="18">
        <v>56554.630713099999</v>
      </c>
      <c r="J341" s="29">
        <v>-0.91278999999999999</v>
      </c>
      <c r="K341" s="18">
        <f>B341+C353+I353+J353+D341</f>
        <v>143798.97481829728</v>
      </c>
      <c r="M341" s="8"/>
      <c r="N341" s="8"/>
      <c r="O341" s="8"/>
    </row>
    <row r="342" spans="1:18" ht="13.4" customHeight="1" x14ac:dyDescent="0.3">
      <c r="A342" s="7" t="s">
        <v>385</v>
      </c>
      <c r="B342" s="8">
        <v>3066.880930000003</v>
      </c>
      <c r="C342" s="8">
        <v>-132670.22565000001</v>
      </c>
      <c r="D342" s="8">
        <v>326.74863999999997</v>
      </c>
      <c r="E342" s="8">
        <v>242.63785000000004</v>
      </c>
      <c r="G342" s="18">
        <f>B342+D342+C354</f>
        <v>-251411.43403</v>
      </c>
      <c r="I342" s="18">
        <v>0</v>
      </c>
      <c r="J342" s="29">
        <v>-0.64287000000000005</v>
      </c>
      <c r="K342" s="18">
        <f>B342+C354+I354+J354+D342</f>
        <v>-251411.43402999997</v>
      </c>
      <c r="M342" s="8"/>
      <c r="N342" s="8"/>
      <c r="O342" s="8"/>
    </row>
    <row r="343" spans="1:18" ht="13.4" customHeight="1" x14ac:dyDescent="0.3">
      <c r="A343" s="7" t="s">
        <v>386</v>
      </c>
      <c r="B343" s="8">
        <v>1181.0845600000005</v>
      </c>
      <c r="C343" s="8">
        <v>-53183.421529999992</v>
      </c>
      <c r="D343" s="8">
        <v>101.54954999999998</v>
      </c>
      <c r="E343" s="8">
        <v>283.22096999999997</v>
      </c>
      <c r="G343" s="18">
        <f>B343+D343+C355</f>
        <v>-65272.957540000003</v>
      </c>
      <c r="I343" s="18">
        <v>0</v>
      </c>
      <c r="J343" s="29">
        <v>-0.18126</v>
      </c>
      <c r="K343" s="18">
        <f>B343+C355+I355+J355+D343</f>
        <v>-65273.854419999996</v>
      </c>
      <c r="M343" s="8"/>
      <c r="N343" s="8"/>
      <c r="O343" s="8"/>
    </row>
    <row r="344" spans="1:18" ht="13.4" customHeight="1" x14ac:dyDescent="0.3">
      <c r="A344" s="7" t="s">
        <v>387</v>
      </c>
      <c r="B344" s="8">
        <v>5246.9827400000067</v>
      </c>
      <c r="C344" s="8">
        <v>51778.139929999998</v>
      </c>
      <c r="D344" s="8">
        <v>108.92112999999999</v>
      </c>
      <c r="E344" s="8">
        <v>330.01067</v>
      </c>
      <c r="G344" s="18">
        <f>B344+D344+C356</f>
        <v>50899.836480000005</v>
      </c>
      <c r="I344" s="18">
        <v>27250.528508675001</v>
      </c>
      <c r="J344" s="29">
        <v>0</v>
      </c>
      <c r="K344" s="18">
        <f t="shared" ref="K344:K346" si="12">B344+C356+I356+J356+D344</f>
        <v>115989.93033956688</v>
      </c>
      <c r="M344" s="8"/>
      <c r="N344" s="8"/>
      <c r="O344" s="8"/>
    </row>
    <row r="345" spans="1:18" ht="13.4" customHeight="1" x14ac:dyDescent="0.3">
      <c r="A345" s="7" t="s">
        <v>388</v>
      </c>
      <c r="B345" s="8">
        <v>4006.9164900000064</v>
      </c>
      <c r="C345" s="8">
        <v>5136.2564099999963</v>
      </c>
      <c r="D345" s="8">
        <v>178.52497000000002</v>
      </c>
      <c r="E345" s="8">
        <v>293.23899</v>
      </c>
      <c r="G345" s="18">
        <f t="shared" ref="G345:G346" si="13">B345+D345+C357</f>
        <v>5028.7751300000064</v>
      </c>
      <c r="I345" s="18">
        <v>0</v>
      </c>
      <c r="J345" s="29">
        <v>0</v>
      </c>
      <c r="K345" s="18">
        <f t="shared" si="12"/>
        <v>5028.7751300000073</v>
      </c>
    </row>
    <row r="346" spans="1:18" ht="13.4" customHeight="1" x14ac:dyDescent="0.3">
      <c r="A346" s="7" t="s">
        <v>389</v>
      </c>
      <c r="B346" s="8">
        <v>1556.5576400000002</v>
      </c>
      <c r="C346" s="8">
        <v>7.201089999998687</v>
      </c>
      <c r="D346" s="8">
        <v>136.00768000000002</v>
      </c>
      <c r="E346" s="8">
        <v>410.5382899999999</v>
      </c>
      <c r="G346" s="18">
        <f t="shared" si="13"/>
        <v>587.59392000000025</v>
      </c>
      <c r="I346" s="18">
        <v>0</v>
      </c>
      <c r="J346" s="29">
        <v>0</v>
      </c>
      <c r="K346" s="18">
        <f t="shared" si="12"/>
        <v>586.99523000000033</v>
      </c>
    </row>
    <row r="347" spans="1:18" ht="13.4" customHeight="1" x14ac:dyDescent="0.3">
      <c r="A347" s="7" t="s">
        <v>390</v>
      </c>
      <c r="B347" s="8">
        <v>5136.5872399999953</v>
      </c>
      <c r="C347" s="8">
        <v>7275.3675200000034</v>
      </c>
      <c r="D347" s="8">
        <v>372.72654000000006</v>
      </c>
      <c r="E347" s="8">
        <v>434.71208000000001</v>
      </c>
      <c r="G347" s="18">
        <f>B347+D347+C359</f>
        <v>8825.2797099999952</v>
      </c>
      <c r="I347" s="18">
        <v>13625.2642543375</v>
      </c>
      <c r="J347" s="29">
        <v>0</v>
      </c>
      <c r="K347" s="18">
        <f>B347+C359+I359+J359+D347</f>
        <v>73914.753769566873</v>
      </c>
    </row>
    <row r="348" spans="1:18" ht="13.4" customHeight="1" x14ac:dyDescent="0.3">
      <c r="A348" s="7" t="s">
        <v>391</v>
      </c>
      <c r="B348" s="8">
        <v>3664.6656499999972</v>
      </c>
      <c r="C348" s="8">
        <v>1316.6259100000061</v>
      </c>
      <c r="D348" s="8">
        <v>238.56702999999999</v>
      </c>
      <c r="E348" s="8">
        <v>474.74122</v>
      </c>
      <c r="G348" s="18">
        <f t="shared" ref="G348:G353" si="14">B348+D348+C360</f>
        <v>3706.8641999999973</v>
      </c>
      <c r="I348" s="18">
        <v>0</v>
      </c>
      <c r="J348" s="29">
        <v>0</v>
      </c>
      <c r="K348" s="18">
        <f t="shared" ref="K348:K354" si="15">B348+C360+I360+J360+D348</f>
        <v>3705.9012299999972</v>
      </c>
    </row>
    <row r="349" spans="1:18" ht="13.4" customHeight="1" x14ac:dyDescent="0.3">
      <c r="A349" s="7" t="s">
        <v>392</v>
      </c>
      <c r="B349" s="8">
        <v>1510.5355300000012</v>
      </c>
      <c r="C349" s="8">
        <v>736.37834999999347</v>
      </c>
      <c r="D349" s="8">
        <v>201.85674</v>
      </c>
      <c r="E349" s="8">
        <v>563.67529000000013</v>
      </c>
      <c r="G349" s="18">
        <f t="shared" si="14"/>
        <v>1749.0601300000012</v>
      </c>
      <c r="I349" s="18">
        <v>0</v>
      </c>
      <c r="J349" s="29">
        <v>0</v>
      </c>
      <c r="K349" s="18">
        <f t="shared" si="15"/>
        <v>1749.0592800000013</v>
      </c>
    </row>
    <row r="350" spans="1:18" ht="13.4" customHeight="1" x14ac:dyDescent="0.3">
      <c r="A350" s="7" t="s">
        <v>393</v>
      </c>
      <c r="B350" s="8">
        <v>5635.8181399999939</v>
      </c>
      <c r="C350" s="8">
        <v>448.28135000000697</v>
      </c>
      <c r="D350" s="8">
        <v>130.95241000000001</v>
      </c>
      <c r="E350" s="8">
        <v>429.53271999999998</v>
      </c>
      <c r="G350" s="18">
        <f t="shared" si="14"/>
        <v>6382.4725699999935</v>
      </c>
      <c r="I350" s="18">
        <v>4219.5949338875071</v>
      </c>
      <c r="J350" s="29">
        <v>-7.7890000000000015E-2</v>
      </c>
      <c r="K350" s="18">
        <f t="shared" si="15"/>
        <v>77208.664400836438</v>
      </c>
    </row>
    <row r="351" spans="1:18" ht="13.4" customHeight="1" x14ac:dyDescent="0.3">
      <c r="A351" s="7" t="s">
        <v>394</v>
      </c>
      <c r="B351" s="8">
        <v>3040.8117400000001</v>
      </c>
      <c r="C351" s="8">
        <v>4165.4720699999998</v>
      </c>
      <c r="D351" s="8">
        <v>153.84292000000002</v>
      </c>
      <c r="E351" s="8">
        <v>316.67723000000001</v>
      </c>
      <c r="G351" s="18">
        <f t="shared" si="14"/>
        <v>7404.8843399999996</v>
      </c>
      <c r="I351" s="18">
        <v>0</v>
      </c>
      <c r="J351" s="29">
        <v>0</v>
      </c>
      <c r="K351" s="18">
        <f t="shared" si="15"/>
        <v>7404.8843399999996</v>
      </c>
    </row>
    <row r="352" spans="1:18" ht="13.4" customHeight="1" x14ac:dyDescent="0.3">
      <c r="A352" s="7" t="s">
        <v>395</v>
      </c>
      <c r="B352" s="8">
        <v>1421.69247</v>
      </c>
      <c r="C352" s="8">
        <v>11953.094939999999</v>
      </c>
      <c r="D352" s="8">
        <v>340.72121000000004</v>
      </c>
      <c r="E352" s="8">
        <v>335.54369000000003</v>
      </c>
      <c r="G352" s="18">
        <f t="shared" si="14"/>
        <v>13912.889929999999</v>
      </c>
      <c r="I352" s="18">
        <v>0</v>
      </c>
      <c r="J352" s="29">
        <v>-0.95304999999999995</v>
      </c>
      <c r="K352" s="18">
        <f t="shared" si="15"/>
        <v>13912.889929999999</v>
      </c>
      <c r="R352" s="2">
        <v>1000</v>
      </c>
    </row>
    <row r="353" spans="1:13" ht="13.4" customHeight="1" x14ac:dyDescent="0.3">
      <c r="A353" s="7" t="s">
        <v>396</v>
      </c>
      <c r="B353" s="8">
        <v>4704.8049199999996</v>
      </c>
      <c r="C353" s="8">
        <v>78607.874069999991</v>
      </c>
      <c r="D353" s="8">
        <v>119.39986999999999</v>
      </c>
      <c r="E353" s="8">
        <v>508.96008</v>
      </c>
      <c r="G353" s="18">
        <f t="shared" si="14"/>
        <v>106993.55007</v>
      </c>
      <c r="I353" s="18">
        <v>59353.985648297297</v>
      </c>
      <c r="J353" s="29">
        <v>0</v>
      </c>
      <c r="K353" s="18">
        <f t="shared" si="15"/>
        <v>176847.05006999997</v>
      </c>
    </row>
    <row r="354" spans="1:13" ht="13.4" customHeight="1" x14ac:dyDescent="0.3">
      <c r="A354" s="7" t="s">
        <v>397</v>
      </c>
      <c r="B354" s="8">
        <v>4434.5421299999998</v>
      </c>
      <c r="C354" s="8">
        <v>-254805.06359999999</v>
      </c>
      <c r="D354" s="8">
        <v>329.34715</v>
      </c>
      <c r="E354" s="8">
        <v>344.71773999999999</v>
      </c>
      <c r="G354" s="18">
        <f>B354+D354+C366</f>
        <v>-296349.51364000002</v>
      </c>
      <c r="I354" s="18">
        <v>0</v>
      </c>
      <c r="J354" s="29">
        <v>0</v>
      </c>
      <c r="K354" s="18">
        <f t="shared" si="15"/>
        <v>-296350.58648</v>
      </c>
    </row>
    <row r="355" spans="1:13" ht="13.4" customHeight="1" x14ac:dyDescent="0.3">
      <c r="A355" s="7" t="s">
        <v>398</v>
      </c>
      <c r="B355" s="8">
        <v>1667.85283</v>
      </c>
      <c r="C355" s="8">
        <v>-66555.591650000002</v>
      </c>
      <c r="D355" s="8">
        <v>248.28948</v>
      </c>
      <c r="E355" s="8">
        <v>281.47995000000003</v>
      </c>
      <c r="G355" s="18">
        <f>B355+D355+C367</f>
        <v>-70274.410670000012</v>
      </c>
      <c r="I355" s="18">
        <v>0</v>
      </c>
      <c r="J355" s="29">
        <v>-0.89688000000000001</v>
      </c>
      <c r="K355" s="18">
        <f>B355+C367+I367+J367+D355</f>
        <v>-70274.410669999997</v>
      </c>
    </row>
    <row r="356" spans="1:13" ht="13.4" customHeight="1" x14ac:dyDescent="0.3">
      <c r="A356" s="7" t="s">
        <v>399</v>
      </c>
      <c r="B356" s="8">
        <v>4834.2294199999997</v>
      </c>
      <c r="C356" s="8">
        <v>45543.932609999996</v>
      </c>
      <c r="D356" s="8">
        <v>297.27346</v>
      </c>
      <c r="E356" s="8">
        <v>281.92278000000005</v>
      </c>
      <c r="G356" s="18">
        <f>B356+D356+C368</f>
        <v>57617.446650000005</v>
      </c>
      <c r="I356" s="18">
        <v>65090.088739566876</v>
      </c>
      <c r="J356" s="29">
        <v>5.1200000000000004E-3</v>
      </c>
      <c r="K356" s="18">
        <f>B356+C368+I368+J368+D356</f>
        <v>127470.90351</v>
      </c>
    </row>
    <row r="357" spans="1:13" ht="13.4" customHeight="1" x14ac:dyDescent="0.3">
      <c r="A357" s="7" t="s">
        <v>400</v>
      </c>
      <c r="B357" s="8">
        <v>5523.2362899999998</v>
      </c>
      <c r="C357" s="8">
        <v>843.3336700000001</v>
      </c>
      <c r="D357" s="8">
        <v>184.63038</v>
      </c>
      <c r="E357" s="8">
        <v>353.43572999999998</v>
      </c>
      <c r="G357" s="18">
        <f t="shared" ref="G357" si="16">B357+D357+C369</f>
        <v>-6970.4723800000011</v>
      </c>
      <c r="I357" s="18">
        <v>0</v>
      </c>
      <c r="J357" s="29">
        <v>0</v>
      </c>
      <c r="K357" s="18">
        <f>B357+C369+I369+J369+D357</f>
        <v>-6970.4723800000011</v>
      </c>
    </row>
    <row r="358" spans="1:13" ht="13.4" customHeight="1" x14ac:dyDescent="0.3">
      <c r="A358" s="7" t="s">
        <v>401</v>
      </c>
      <c r="B358" s="8">
        <v>1532.4380700000002</v>
      </c>
      <c r="C358" s="8">
        <v>-1104.9713999999999</v>
      </c>
      <c r="D358" s="8">
        <v>298.21575000000001</v>
      </c>
      <c r="E358" s="8">
        <v>223.07485</v>
      </c>
      <c r="G358" s="18">
        <f>B358+D358+C370</f>
        <v>-1799.9687299999994</v>
      </c>
      <c r="I358" s="18">
        <v>0</v>
      </c>
      <c r="J358" s="29">
        <v>-0.59869000000000006</v>
      </c>
      <c r="K358" s="18">
        <f>B358+C370+I370+J370+D358</f>
        <v>-1799.9687299999994</v>
      </c>
    </row>
    <row r="359" spans="1:13" ht="13.4" customHeight="1" x14ac:dyDescent="0.3">
      <c r="A359" s="7" t="s">
        <v>402</v>
      </c>
      <c r="B359" s="8">
        <v>7730.1135199999999</v>
      </c>
      <c r="C359" s="8">
        <v>3315.9659300000003</v>
      </c>
      <c r="D359" s="8">
        <v>182.37700000000001</v>
      </c>
      <c r="E359" s="8">
        <v>259.99307999999996</v>
      </c>
      <c r="G359" s="18">
        <f>B359+D359+C371</f>
        <v>13222.446</v>
      </c>
      <c r="I359" s="18">
        <v>65090.088739566876</v>
      </c>
      <c r="J359" s="29">
        <v>-0.61468</v>
      </c>
      <c r="K359" s="18">
        <f>B359+C371+I371+J371+D359</f>
        <v>83075.945999999996</v>
      </c>
      <c r="M359" s="8"/>
    </row>
    <row r="360" spans="1:13" ht="13.4" customHeight="1" x14ac:dyDescent="0.3">
      <c r="A360" s="7" t="s">
        <v>403</v>
      </c>
      <c r="B360" s="8">
        <v>2620.4118900000003</v>
      </c>
      <c r="C360" s="8">
        <v>-196.36848000000001</v>
      </c>
      <c r="D360" s="8">
        <v>179.32149999999999</v>
      </c>
      <c r="E360" s="8">
        <v>418.31934000000001</v>
      </c>
      <c r="G360" s="18">
        <f t="shared" ref="G360" si="17">B360+D360+C372</f>
        <v>2361.6860200000001</v>
      </c>
      <c r="I360" s="18">
        <v>0</v>
      </c>
      <c r="J360" s="29">
        <v>-0.96296999999999999</v>
      </c>
      <c r="K360" s="18">
        <f t="shared" ref="K360" si="18">B360+C372+I372+J372+D360</f>
        <v>2361.9489000000003</v>
      </c>
      <c r="M360" s="8"/>
    </row>
    <row r="361" spans="1:13" ht="13.4" customHeight="1" x14ac:dyDescent="0.3">
      <c r="A361" s="7" t="s">
        <v>404</v>
      </c>
      <c r="B361" s="8">
        <v>1690.2210500000001</v>
      </c>
      <c r="C361" s="8">
        <v>36.667859999999997</v>
      </c>
      <c r="D361" s="8">
        <v>186.28581</v>
      </c>
      <c r="E361" s="8">
        <v>278.45517000000001</v>
      </c>
      <c r="G361" s="18">
        <f>B361+D361+C373</f>
        <v>1743.1058000000003</v>
      </c>
      <c r="I361" s="18">
        <v>0</v>
      </c>
      <c r="J361" s="18">
        <v>-8.4999999999999995E-4</v>
      </c>
      <c r="K361" s="18">
        <f>B361+C373+I373+J373+D361</f>
        <v>1743.1058000000003</v>
      </c>
    </row>
    <row r="362" spans="1:13" ht="13.4" customHeight="1" x14ac:dyDescent="0.3">
      <c r="A362" s="7" t="s">
        <v>405</v>
      </c>
      <c r="B362" s="8">
        <v>7503.8098</v>
      </c>
      <c r="C362" s="8">
        <v>615.70202000000006</v>
      </c>
      <c r="D362" s="8">
        <v>88.886560000000003</v>
      </c>
      <c r="E362" s="8">
        <v>248.4563</v>
      </c>
      <c r="G362" s="18">
        <f>B362+D362+C374</f>
        <v>8229.4857599999996</v>
      </c>
      <c r="I362" s="18">
        <v>70826.19183083644</v>
      </c>
      <c r="J362" s="18">
        <v>0</v>
      </c>
      <c r="K362" s="18">
        <f>B362+C374+I374+J374+D362</f>
        <v>25533.238223586599</v>
      </c>
    </row>
    <row r="363" spans="1:13" ht="13.4" customHeight="1" x14ac:dyDescent="0.3">
      <c r="A363" s="7" t="s">
        <v>406</v>
      </c>
      <c r="B363" s="8">
        <v>2190.8694999999998</v>
      </c>
      <c r="C363" s="8">
        <v>4210.2296799999995</v>
      </c>
      <c r="D363" s="8">
        <v>83.416690000000003</v>
      </c>
      <c r="E363" s="8">
        <v>226.00748000000002</v>
      </c>
      <c r="G363" s="18"/>
      <c r="I363" s="18">
        <v>0</v>
      </c>
      <c r="J363" s="18">
        <v>0</v>
      </c>
      <c r="K363" s="18"/>
      <c r="M363" s="8"/>
    </row>
    <row r="364" spans="1:13" ht="13.4" customHeight="1" x14ac:dyDescent="0.3">
      <c r="A364" s="7" t="s">
        <v>407</v>
      </c>
      <c r="B364" s="8">
        <v>1772.1692800000001</v>
      </c>
      <c r="C364" s="8">
        <v>12150.47625</v>
      </c>
      <c r="D364" s="8">
        <v>249.57995000000003</v>
      </c>
      <c r="E364" s="8">
        <v>172.38864999999998</v>
      </c>
      <c r="G364" s="18"/>
      <c r="I364" s="18">
        <v>0</v>
      </c>
      <c r="J364" s="18">
        <v>0</v>
      </c>
      <c r="K364" s="18"/>
    </row>
    <row r="365" spans="1:13" ht="13.4" customHeight="1" x14ac:dyDescent="0.3">
      <c r="A365" s="7" t="s">
        <v>408</v>
      </c>
      <c r="B365" s="8">
        <v>6783.4333499999993</v>
      </c>
      <c r="C365" s="8">
        <v>102169.34527999999</v>
      </c>
      <c r="D365" s="8">
        <v>168.50030999999998</v>
      </c>
      <c r="E365" s="8">
        <v>256.38969000000003</v>
      </c>
      <c r="G365" s="18"/>
      <c r="I365" s="18">
        <v>69853.5</v>
      </c>
      <c r="J365" s="18">
        <v>0</v>
      </c>
      <c r="K365" s="18"/>
    </row>
    <row r="366" spans="1:13" ht="13.4" customHeight="1" x14ac:dyDescent="0.3">
      <c r="A366" s="7" t="s">
        <v>409</v>
      </c>
      <c r="B366" s="8">
        <v>3807.1892200000002</v>
      </c>
      <c r="C366" s="8">
        <v>-301113.40292000002</v>
      </c>
      <c r="D366" s="8">
        <v>161.09370999999999</v>
      </c>
      <c r="E366" s="8">
        <v>178.94562999999999</v>
      </c>
      <c r="G366" s="18"/>
      <c r="I366" s="18">
        <v>0</v>
      </c>
      <c r="J366" s="18">
        <v>-1.07284</v>
      </c>
      <c r="K366" s="18"/>
    </row>
    <row r="367" spans="1:13" ht="13.4" customHeight="1" x14ac:dyDescent="0.3">
      <c r="A367" s="7" t="s">
        <v>410</v>
      </c>
      <c r="B367" s="8">
        <v>1465.56053</v>
      </c>
      <c r="C367" s="8">
        <v>-72190.552980000008</v>
      </c>
      <c r="D367" s="8">
        <v>193.41120000000001</v>
      </c>
      <c r="E367" s="8">
        <v>128.07599999999999</v>
      </c>
      <c r="G367" s="18"/>
      <c r="I367" s="18">
        <v>0</v>
      </c>
      <c r="J367" s="18">
        <v>0</v>
      </c>
      <c r="K367" s="18"/>
    </row>
    <row r="368" spans="1:13" ht="13.4" customHeight="1" x14ac:dyDescent="0.3">
      <c r="A368" s="7" t="s">
        <v>411</v>
      </c>
      <c r="B368" s="8">
        <v>6197.2429299999994</v>
      </c>
      <c r="C368" s="8">
        <v>52485.943770000005</v>
      </c>
      <c r="D368" s="8">
        <v>354.12952000000001</v>
      </c>
      <c r="E368" s="8">
        <v>222.91917000000001</v>
      </c>
      <c r="G368" s="18"/>
      <c r="I368" s="18">
        <v>69853.5</v>
      </c>
      <c r="J368" s="18">
        <v>-4.3139999999999998E-2</v>
      </c>
      <c r="K368" s="18"/>
    </row>
    <row r="369" spans="1:11" ht="13.4" customHeight="1" x14ac:dyDescent="0.3">
      <c r="A369" s="7" t="s">
        <v>412</v>
      </c>
      <c r="B369" s="8">
        <v>4829.2504000000008</v>
      </c>
      <c r="C369" s="8">
        <v>-12678.33905</v>
      </c>
      <c r="D369" s="8">
        <v>192.60292999999999</v>
      </c>
      <c r="E369" s="8">
        <v>246.26477</v>
      </c>
      <c r="G369" s="18"/>
      <c r="I369" s="18">
        <v>0</v>
      </c>
      <c r="J369" s="18">
        <v>0</v>
      </c>
      <c r="K369" s="18"/>
    </row>
    <row r="370" spans="1:11" ht="13.4" customHeight="1" x14ac:dyDescent="0.3">
      <c r="A370" s="7" t="s">
        <v>413</v>
      </c>
      <c r="B370" s="8">
        <v>1506.0352600000001</v>
      </c>
      <c r="C370" s="8">
        <v>-3630.6225499999996</v>
      </c>
      <c r="D370" s="8">
        <v>120.53917999999999</v>
      </c>
      <c r="E370" s="8">
        <v>144.85158999999999</v>
      </c>
      <c r="G370" s="18"/>
      <c r="I370" s="18">
        <v>0</v>
      </c>
      <c r="J370" s="18">
        <v>0</v>
      </c>
      <c r="K370" s="18"/>
    </row>
    <row r="371" spans="1:11" ht="13.4" customHeight="1" x14ac:dyDescent="0.3">
      <c r="A371" s="7" t="s">
        <v>414</v>
      </c>
      <c r="B371" s="8">
        <v>7650.24046</v>
      </c>
      <c r="C371" s="8">
        <v>5309.9554800000005</v>
      </c>
      <c r="D371" s="8">
        <v>138.33714000000001</v>
      </c>
      <c r="E371" s="8">
        <v>208.14365000000001</v>
      </c>
      <c r="G371" s="18"/>
      <c r="I371" s="18">
        <v>69853.5</v>
      </c>
      <c r="J371" s="18">
        <v>0</v>
      </c>
      <c r="K371" s="18"/>
    </row>
    <row r="372" spans="1:11" ht="13.4" customHeight="1" x14ac:dyDescent="0.3">
      <c r="A372" s="7" t="s">
        <v>415</v>
      </c>
      <c r="B372" s="8">
        <v>2682.6257599999999</v>
      </c>
      <c r="C372" s="8">
        <v>-438.04737</v>
      </c>
      <c r="D372" s="8">
        <v>81.418179999999992</v>
      </c>
      <c r="E372" s="8">
        <v>307.65421000000003</v>
      </c>
      <c r="G372" s="18"/>
      <c r="I372" s="18">
        <v>0</v>
      </c>
      <c r="J372" s="18">
        <v>0.26288</v>
      </c>
      <c r="K372" s="18"/>
    </row>
    <row r="373" spans="1:11" ht="13.4" customHeight="1" x14ac:dyDescent="0.3">
      <c r="A373" s="7" t="s">
        <v>416</v>
      </c>
      <c r="B373" s="8">
        <v>1704.2343100000001</v>
      </c>
      <c r="C373" s="8">
        <v>-133.40106</v>
      </c>
      <c r="D373" s="8">
        <v>101.75597</v>
      </c>
      <c r="E373" s="8">
        <v>241.06896</v>
      </c>
      <c r="G373" s="18"/>
      <c r="I373" s="18">
        <v>0</v>
      </c>
      <c r="J373" s="18">
        <v>0</v>
      </c>
      <c r="K373" s="18"/>
    </row>
    <row r="374" spans="1:11" ht="13.4" customHeight="1" x14ac:dyDescent="0.3">
      <c r="A374" s="7" t="s">
        <v>417</v>
      </c>
      <c r="B374" s="8">
        <v>7421.5073600000005</v>
      </c>
      <c r="C374" s="8">
        <v>636.7894</v>
      </c>
      <c r="D374" s="8">
        <v>167.72460999999998</v>
      </c>
      <c r="E374" s="8">
        <v>205.88615999999999</v>
      </c>
      <c r="G374" s="18"/>
      <c r="I374" s="18">
        <v>17303.752463586599</v>
      </c>
      <c r="J374" s="18">
        <v>0</v>
      </c>
      <c r="K374" s="18"/>
    </row>
    <row r="375" spans="1:11" ht="13.4" customHeight="1" x14ac:dyDescent="0.3">
      <c r="A375" s="7"/>
    </row>
    <row r="382" spans="1:11" ht="13.4" customHeight="1" x14ac:dyDescent="0.3">
      <c r="A382" s="2" t="s">
        <v>5</v>
      </c>
    </row>
  </sheetData>
  <mergeCells count="1">
    <mergeCell ref="A1:H1"/>
  </mergeCells>
  <pageMargins left="0.75" right="0.75" top="1" bottom="1" header="0.4921259845" footer="0.4921259845"/>
  <pageSetup paperSize="9" orientation="portrait"/>
  <headerFooter>
    <oddFooter>&amp;L_x000D_&amp;1#&amp;"Calibri"&amp;10&amp;K000000 Interné</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6226C-D4A5-46D3-9BBE-64C67F5BFF79}">
  <sheetPr codeName="Hárok21"/>
  <dimension ref="A1:M200"/>
  <sheetViews>
    <sheetView showGridLines="0" workbookViewId="0">
      <pane ySplit="2" topLeftCell="A87" activePane="bottomLeft" state="frozen"/>
      <selection sqref="A1:H1"/>
      <selection pane="bottomLeft" sqref="A1:H1"/>
    </sheetView>
  </sheetViews>
  <sheetFormatPr defaultColWidth="9.296875" defaultRowHeight="13" x14ac:dyDescent="0.3"/>
  <cols>
    <col min="1" max="1" width="19.19921875" style="209" customWidth="1"/>
    <col min="2" max="2" width="20.19921875" style="209" customWidth="1"/>
    <col min="3" max="3" width="23.796875" style="107" customWidth="1"/>
    <col min="4" max="4" width="26.19921875" style="107" customWidth="1"/>
    <col min="5" max="5" width="8.296875" style="107" customWidth="1"/>
    <col min="6" max="6" width="17.296875" style="107" customWidth="1"/>
    <col min="7" max="7" width="14.296875" style="107" customWidth="1"/>
    <col min="8" max="8" width="11.69921875" style="107" customWidth="1"/>
    <col min="9" max="9" width="18.796875" style="107" customWidth="1"/>
    <col min="10" max="10" width="9.296875" style="107"/>
    <col min="11" max="11" width="12.19921875" style="107" bestFit="1" customWidth="1"/>
    <col min="12" max="12" width="11.19921875" style="107" bestFit="1" customWidth="1"/>
    <col min="13" max="16384" width="9.296875" style="107"/>
  </cols>
  <sheetData>
    <row r="1" spans="1:13" ht="16.5" customHeight="1" x14ac:dyDescent="0.3">
      <c r="A1" s="168" t="s">
        <v>471</v>
      </c>
      <c r="B1" s="169"/>
      <c r="C1" s="169"/>
      <c r="D1" s="169"/>
      <c r="E1" s="170"/>
      <c r="F1" s="171"/>
      <c r="G1" s="171"/>
      <c r="H1" s="172"/>
      <c r="I1" s="173" t="s">
        <v>476</v>
      </c>
      <c r="J1" s="174"/>
      <c r="K1" s="174"/>
      <c r="L1" s="174"/>
      <c r="M1" s="174"/>
    </row>
    <row r="2" spans="1:13" ht="38.25" customHeight="1" x14ac:dyDescent="0.3">
      <c r="A2" s="175"/>
      <c r="B2" s="176" t="s">
        <v>472</v>
      </c>
      <c r="C2" s="176" t="s">
        <v>473</v>
      </c>
      <c r="D2" s="176" t="s">
        <v>26</v>
      </c>
      <c r="E2" s="177"/>
      <c r="F2" s="176" t="s">
        <v>474</v>
      </c>
      <c r="G2" s="176" t="s">
        <v>475</v>
      </c>
      <c r="H2" s="177"/>
      <c r="I2" s="176" t="s">
        <v>472</v>
      </c>
      <c r="J2" s="174"/>
      <c r="K2" s="174"/>
      <c r="L2" s="174"/>
      <c r="M2" s="174"/>
    </row>
    <row r="3" spans="1:13" x14ac:dyDescent="0.3">
      <c r="A3" s="178" t="s">
        <v>250</v>
      </c>
      <c r="B3" s="179">
        <v>22643.139719999999</v>
      </c>
      <c r="C3" s="180"/>
      <c r="D3" s="180"/>
      <c r="E3" s="180"/>
      <c r="F3" s="181">
        <f>SUM(B3:B14)</f>
        <v>169752.53727999999</v>
      </c>
      <c r="G3" s="181">
        <f>F3+C18</f>
        <v>169892.17667999998</v>
      </c>
      <c r="H3" s="182"/>
      <c r="I3" s="183">
        <f>B3</f>
        <v>22643.139719999999</v>
      </c>
      <c r="J3" s="174"/>
      <c r="K3" s="174"/>
      <c r="L3" s="174"/>
      <c r="M3" s="174"/>
    </row>
    <row r="4" spans="1:13" x14ac:dyDescent="0.3">
      <c r="A4" s="184" t="s">
        <v>251</v>
      </c>
      <c r="B4" s="185">
        <v>12.95377</v>
      </c>
      <c r="C4" s="174"/>
      <c r="D4" s="174"/>
      <c r="E4" s="174"/>
      <c r="F4" s="186"/>
      <c r="G4" s="186"/>
      <c r="H4" s="187"/>
      <c r="I4" s="188">
        <f t="shared" ref="I4:I45" si="0">I3+B4</f>
        <v>22656.093489999999</v>
      </c>
      <c r="J4" s="174"/>
      <c r="K4" s="174"/>
      <c r="L4" s="174"/>
      <c r="M4" s="174"/>
    </row>
    <row r="5" spans="1:13" x14ac:dyDescent="0.3">
      <c r="A5" s="184" t="s">
        <v>252</v>
      </c>
      <c r="B5" s="185">
        <v>0</v>
      </c>
      <c r="C5" s="174"/>
      <c r="D5" s="174"/>
      <c r="E5" s="174"/>
      <c r="F5" s="186"/>
      <c r="G5" s="186"/>
      <c r="H5" s="187"/>
      <c r="I5" s="188">
        <f t="shared" si="0"/>
        <v>22656.093489999999</v>
      </c>
      <c r="J5" s="174"/>
      <c r="K5" s="174"/>
      <c r="L5" s="174"/>
      <c r="M5" s="174"/>
    </row>
    <row r="6" spans="1:13" x14ac:dyDescent="0.3">
      <c r="A6" s="184" t="s">
        <v>253</v>
      </c>
      <c r="B6" s="185">
        <v>23960.311429999998</v>
      </c>
      <c r="C6" s="174"/>
      <c r="D6" s="174"/>
      <c r="E6" s="174"/>
      <c r="F6" s="186"/>
      <c r="G6" s="186"/>
      <c r="H6" s="187"/>
      <c r="I6" s="188">
        <f t="shared" si="0"/>
        <v>46616.404920000001</v>
      </c>
      <c r="J6" s="174"/>
      <c r="K6" s="174"/>
      <c r="L6" s="174"/>
      <c r="M6" s="174"/>
    </row>
    <row r="7" spans="1:13" x14ac:dyDescent="0.3">
      <c r="A7" s="184" t="s">
        <v>254</v>
      </c>
      <c r="B7" s="185">
        <v>0</v>
      </c>
      <c r="C7" s="174"/>
      <c r="D7" s="174"/>
      <c r="E7" s="174"/>
      <c r="F7" s="186"/>
      <c r="G7" s="186"/>
      <c r="H7" s="187"/>
      <c r="I7" s="188">
        <f t="shared" si="0"/>
        <v>46616.404920000001</v>
      </c>
      <c r="J7" s="174"/>
      <c r="K7" s="174"/>
      <c r="L7" s="174"/>
      <c r="M7" s="174"/>
    </row>
    <row r="8" spans="1:13" x14ac:dyDescent="0.3">
      <c r="A8" s="184" t="s">
        <v>255</v>
      </c>
      <c r="B8" s="185">
        <v>0</v>
      </c>
      <c r="C8" s="174"/>
      <c r="D8" s="174"/>
      <c r="E8" s="174"/>
      <c r="F8" s="186"/>
      <c r="G8" s="186"/>
      <c r="H8" s="187"/>
      <c r="I8" s="188">
        <f t="shared" si="0"/>
        <v>46616.404920000001</v>
      </c>
      <c r="J8" s="174"/>
      <c r="K8" s="174"/>
      <c r="L8" s="174"/>
      <c r="M8" s="174"/>
    </row>
    <row r="9" spans="1:13" x14ac:dyDescent="0.3">
      <c r="A9" s="184" t="s">
        <v>256</v>
      </c>
      <c r="B9" s="185">
        <v>22156.162660000002</v>
      </c>
      <c r="C9" s="174"/>
      <c r="D9" s="174"/>
      <c r="E9" s="174"/>
      <c r="F9" s="186"/>
      <c r="G9" s="186"/>
      <c r="H9" s="187"/>
      <c r="I9" s="188">
        <f t="shared" si="0"/>
        <v>68772.567580000003</v>
      </c>
      <c r="J9" s="174"/>
      <c r="K9" s="174"/>
      <c r="L9" s="174"/>
      <c r="M9" s="174"/>
    </row>
    <row r="10" spans="1:13" x14ac:dyDescent="0.3">
      <c r="A10" s="184" t="s">
        <v>257</v>
      </c>
      <c r="B10" s="185">
        <v>0</v>
      </c>
      <c r="C10" s="174"/>
      <c r="D10" s="174"/>
      <c r="E10" s="174"/>
      <c r="F10" s="186"/>
      <c r="G10" s="186"/>
      <c r="H10" s="187"/>
      <c r="I10" s="188">
        <f t="shared" si="0"/>
        <v>68772.567580000003</v>
      </c>
      <c r="J10" s="174"/>
      <c r="K10" s="174"/>
      <c r="L10" s="174"/>
      <c r="M10" s="174"/>
    </row>
    <row r="11" spans="1:13" x14ac:dyDescent="0.3">
      <c r="A11" s="184" t="s">
        <v>258</v>
      </c>
      <c r="B11" s="185">
        <v>0</v>
      </c>
      <c r="C11" s="174"/>
      <c r="D11" s="174"/>
      <c r="E11" s="174"/>
      <c r="F11" s="186"/>
      <c r="G11" s="186"/>
      <c r="H11" s="187"/>
      <c r="I11" s="188">
        <f t="shared" si="0"/>
        <v>68772.567580000003</v>
      </c>
      <c r="J11" s="174"/>
      <c r="K11" s="174"/>
      <c r="L11" s="174"/>
      <c r="M11" s="174"/>
    </row>
    <row r="12" spans="1:13" x14ac:dyDescent="0.3">
      <c r="A12" s="184" t="s">
        <v>259</v>
      </c>
      <c r="B12" s="185">
        <v>3634.9205899999997</v>
      </c>
      <c r="C12" s="174"/>
      <c r="D12" s="174"/>
      <c r="E12" s="174"/>
      <c r="F12" s="186"/>
      <c r="G12" s="186"/>
      <c r="H12" s="187"/>
      <c r="I12" s="188">
        <f t="shared" si="0"/>
        <v>72407.488169999997</v>
      </c>
      <c r="J12" s="174"/>
      <c r="K12" s="174"/>
      <c r="L12" s="174"/>
      <c r="M12" s="174"/>
    </row>
    <row r="13" spans="1:13" x14ac:dyDescent="0.3">
      <c r="A13" s="184" t="s">
        <v>260</v>
      </c>
      <c r="B13" s="185">
        <f>97345.04911</f>
        <v>97345.049110000007</v>
      </c>
      <c r="C13" s="189">
        <v>49445.92914</v>
      </c>
      <c r="D13" s="190"/>
      <c r="E13" s="174"/>
      <c r="F13" s="186"/>
      <c r="G13" s="186"/>
      <c r="H13" s="187"/>
      <c r="I13" s="188">
        <f t="shared" si="0"/>
        <v>169752.53727999999</v>
      </c>
      <c r="J13" s="174"/>
      <c r="K13" s="174"/>
      <c r="L13" s="174"/>
      <c r="M13" s="174"/>
    </row>
    <row r="14" spans="1:13" x14ac:dyDescent="0.3">
      <c r="A14" s="191" t="s">
        <v>261</v>
      </c>
      <c r="B14" s="192">
        <v>0</v>
      </c>
      <c r="C14" s="193"/>
      <c r="D14" s="193"/>
      <c r="E14" s="194"/>
      <c r="F14" s="195"/>
      <c r="G14" s="195"/>
      <c r="H14" s="196"/>
      <c r="I14" s="197">
        <f t="shared" si="0"/>
        <v>169752.53727999999</v>
      </c>
      <c r="J14" s="174"/>
      <c r="K14" s="174"/>
      <c r="L14" s="174"/>
      <c r="M14" s="174"/>
    </row>
    <row r="15" spans="1:13" x14ac:dyDescent="0.3">
      <c r="A15" s="178" t="s">
        <v>262</v>
      </c>
      <c r="B15" s="179">
        <v>0</v>
      </c>
      <c r="C15" s="198"/>
      <c r="D15" s="198"/>
      <c r="E15" s="180"/>
      <c r="F15" s="181">
        <f>SUM(B15:B26)</f>
        <v>204138.36676</v>
      </c>
      <c r="G15" s="181">
        <f>F15-C18</f>
        <v>203998.72736000002</v>
      </c>
      <c r="H15" s="182"/>
      <c r="I15" s="183">
        <f t="shared" si="0"/>
        <v>169752.53727999999</v>
      </c>
      <c r="J15" s="174"/>
      <c r="K15" s="174"/>
      <c r="L15" s="174"/>
      <c r="M15" s="174"/>
    </row>
    <row r="16" spans="1:13" x14ac:dyDescent="0.3">
      <c r="A16" s="184" t="s">
        <v>263</v>
      </c>
      <c r="B16" s="185">
        <v>50984.27307000001</v>
      </c>
      <c r="C16" s="199"/>
      <c r="D16" s="199"/>
      <c r="E16" s="174"/>
      <c r="F16" s="186"/>
      <c r="G16" s="186"/>
      <c r="H16" s="200"/>
      <c r="I16" s="188">
        <f t="shared" si="0"/>
        <v>220736.81034999999</v>
      </c>
      <c r="J16" s="174"/>
      <c r="K16" s="174"/>
      <c r="L16" s="174"/>
      <c r="M16" s="174"/>
    </row>
    <row r="17" spans="1:13" x14ac:dyDescent="0.3">
      <c r="A17" s="184" t="s">
        <v>264</v>
      </c>
      <c r="B17" s="185">
        <v>0</v>
      </c>
      <c r="C17" s="199"/>
      <c r="D17" s="199"/>
      <c r="E17" s="174"/>
      <c r="F17" s="186"/>
      <c r="G17" s="186"/>
      <c r="H17" s="200"/>
      <c r="I17" s="188">
        <f t="shared" si="0"/>
        <v>220736.81034999999</v>
      </c>
      <c r="J17" s="174"/>
      <c r="K17" s="174"/>
      <c r="L17" s="174"/>
      <c r="M17" s="174"/>
    </row>
    <row r="18" spans="1:13" x14ac:dyDescent="0.3">
      <c r="A18" s="184" t="s">
        <v>265</v>
      </c>
      <c r="B18" s="189">
        <f>168.958680000001</f>
        <v>168.95868000000101</v>
      </c>
      <c r="C18" s="189">
        <v>139.63939999999999</v>
      </c>
      <c r="D18" s="190"/>
      <c r="E18" s="174"/>
      <c r="F18" s="186"/>
      <c r="G18" s="186"/>
      <c r="H18" s="200"/>
      <c r="I18" s="188">
        <f t="shared" si="0"/>
        <v>220905.76903</v>
      </c>
      <c r="J18" s="174"/>
      <c r="K18" s="174"/>
      <c r="L18" s="174"/>
      <c r="M18" s="174"/>
    </row>
    <row r="19" spans="1:13" x14ac:dyDescent="0.3">
      <c r="A19" s="184" t="s">
        <v>266</v>
      </c>
      <c r="B19" s="185">
        <v>51153.829489999982</v>
      </c>
      <c r="C19" s="174"/>
      <c r="D19" s="174"/>
      <c r="E19" s="174"/>
      <c r="F19" s="186"/>
      <c r="G19" s="186"/>
      <c r="H19" s="200"/>
      <c r="I19" s="188">
        <f t="shared" si="0"/>
        <v>272059.59852</v>
      </c>
      <c r="J19" s="174"/>
      <c r="K19" s="174"/>
      <c r="L19" s="174"/>
      <c r="M19" s="174"/>
    </row>
    <row r="20" spans="1:13" x14ac:dyDescent="0.3">
      <c r="A20" s="184" t="s">
        <v>267</v>
      </c>
      <c r="B20" s="185">
        <v>0</v>
      </c>
      <c r="C20" s="174"/>
      <c r="D20" s="174"/>
      <c r="E20" s="174"/>
      <c r="F20" s="186"/>
      <c r="G20" s="186"/>
      <c r="H20" s="200"/>
      <c r="I20" s="188">
        <f t="shared" si="0"/>
        <v>272059.59852</v>
      </c>
      <c r="J20" s="174"/>
      <c r="K20" s="174"/>
      <c r="L20" s="174"/>
      <c r="M20" s="174"/>
    </row>
    <row r="21" spans="1:13" x14ac:dyDescent="0.3">
      <c r="A21" s="184" t="s">
        <v>268</v>
      </c>
      <c r="B21" s="185">
        <v>0</v>
      </c>
      <c r="C21" s="174"/>
      <c r="D21" s="174"/>
      <c r="E21" s="174"/>
      <c r="F21" s="186"/>
      <c r="G21" s="186"/>
      <c r="H21" s="200"/>
      <c r="I21" s="188">
        <f t="shared" si="0"/>
        <v>272059.59852</v>
      </c>
      <c r="J21" s="174"/>
      <c r="K21" s="174"/>
      <c r="L21" s="174"/>
      <c r="M21" s="174"/>
    </row>
    <row r="22" spans="1:13" x14ac:dyDescent="0.3">
      <c r="A22" s="184" t="s">
        <v>269</v>
      </c>
      <c r="B22" s="185">
        <v>51089.327240000042</v>
      </c>
      <c r="C22" s="174"/>
      <c r="D22" s="174"/>
      <c r="E22" s="174"/>
      <c r="F22" s="186"/>
      <c r="G22" s="186"/>
      <c r="H22" s="200"/>
      <c r="I22" s="188">
        <f t="shared" si="0"/>
        <v>323148.92576000001</v>
      </c>
      <c r="J22" s="174"/>
      <c r="K22" s="174"/>
      <c r="L22" s="174"/>
      <c r="M22" s="174"/>
    </row>
    <row r="23" spans="1:13" x14ac:dyDescent="0.3">
      <c r="A23" s="184" t="s">
        <v>270</v>
      </c>
      <c r="B23" s="185">
        <v>0</v>
      </c>
      <c r="C23" s="174"/>
      <c r="D23" s="174"/>
      <c r="E23" s="174"/>
      <c r="F23" s="186"/>
      <c r="G23" s="186"/>
      <c r="H23" s="200"/>
      <c r="I23" s="188">
        <f t="shared" si="0"/>
        <v>323148.92576000001</v>
      </c>
      <c r="J23" s="174"/>
      <c r="K23" s="174"/>
      <c r="L23" s="174"/>
      <c r="M23" s="174"/>
    </row>
    <row r="24" spans="1:13" x14ac:dyDescent="0.3">
      <c r="A24" s="184" t="s">
        <v>271</v>
      </c>
      <c r="B24" s="185">
        <v>0.67819999998807912</v>
      </c>
      <c r="C24" s="174"/>
      <c r="D24" s="174"/>
      <c r="E24" s="174"/>
      <c r="F24" s="186"/>
      <c r="G24" s="186"/>
      <c r="H24" s="200"/>
      <c r="I24" s="188">
        <f t="shared" si="0"/>
        <v>323149.60395999998</v>
      </c>
      <c r="J24" s="174"/>
      <c r="K24" s="174"/>
      <c r="L24" s="174"/>
      <c r="M24" s="174"/>
    </row>
    <row r="25" spans="1:13" x14ac:dyDescent="0.3">
      <c r="A25" s="184" t="s">
        <v>272</v>
      </c>
      <c r="B25" s="185">
        <v>50741.300079999986</v>
      </c>
      <c r="C25" s="174"/>
      <c r="D25" s="174"/>
      <c r="E25" s="174"/>
      <c r="F25" s="186"/>
      <c r="G25" s="186"/>
      <c r="H25" s="200"/>
      <c r="I25" s="188">
        <f t="shared" si="0"/>
        <v>373890.90403999994</v>
      </c>
      <c r="J25" s="174"/>
      <c r="K25" s="174"/>
      <c r="L25" s="174"/>
      <c r="M25" s="174"/>
    </row>
    <row r="26" spans="1:13" x14ac:dyDescent="0.3">
      <c r="A26" s="191" t="s">
        <v>273</v>
      </c>
      <c r="B26" s="192">
        <v>0</v>
      </c>
      <c r="C26" s="194"/>
      <c r="D26" s="194"/>
      <c r="E26" s="194"/>
      <c r="F26" s="195"/>
      <c r="G26" s="195"/>
      <c r="H26" s="201"/>
      <c r="I26" s="197">
        <f t="shared" si="0"/>
        <v>373890.90403999994</v>
      </c>
      <c r="J26" s="174"/>
      <c r="K26" s="174"/>
      <c r="L26" s="174"/>
      <c r="M26" s="174"/>
    </row>
    <row r="27" spans="1:13" x14ac:dyDescent="0.3">
      <c r="A27" s="178" t="s">
        <v>274</v>
      </c>
      <c r="B27" s="179">
        <v>0.20468000000715256</v>
      </c>
      <c r="C27" s="180"/>
      <c r="D27" s="180"/>
      <c r="E27" s="180"/>
      <c r="F27" s="181">
        <f>SUM(B27:B38)</f>
        <v>153190.8463</v>
      </c>
      <c r="G27" s="181">
        <f>F27</f>
        <v>153190.8463</v>
      </c>
      <c r="H27" s="182"/>
      <c r="I27" s="183">
        <f t="shared" si="0"/>
        <v>373891.10871999996</v>
      </c>
      <c r="J27" s="174"/>
      <c r="K27" s="174"/>
      <c r="L27" s="174"/>
      <c r="M27" s="174"/>
    </row>
    <row r="28" spans="1:13" x14ac:dyDescent="0.3">
      <c r="A28" s="184" t="s">
        <v>275</v>
      </c>
      <c r="B28" s="185">
        <v>48486.193360000012</v>
      </c>
      <c r="C28" s="174"/>
      <c r="D28" s="174"/>
      <c r="E28" s="174"/>
      <c r="F28" s="186"/>
      <c r="G28" s="186"/>
      <c r="H28" s="200"/>
      <c r="I28" s="188">
        <f t="shared" si="0"/>
        <v>422377.30207999999</v>
      </c>
      <c r="J28" s="174"/>
      <c r="K28" s="174"/>
      <c r="L28" s="174"/>
      <c r="M28" s="174"/>
    </row>
    <row r="29" spans="1:13" x14ac:dyDescent="0.3">
      <c r="A29" s="184" t="s">
        <v>276</v>
      </c>
      <c r="B29" s="185">
        <v>0</v>
      </c>
      <c r="C29" s="174"/>
      <c r="D29" s="174"/>
      <c r="E29" s="174"/>
      <c r="F29" s="186"/>
      <c r="G29" s="186"/>
      <c r="H29" s="200"/>
      <c r="I29" s="188">
        <f t="shared" si="0"/>
        <v>422377.30207999999</v>
      </c>
      <c r="J29" s="174"/>
      <c r="K29" s="174"/>
      <c r="L29" s="174"/>
      <c r="M29" s="174"/>
    </row>
    <row r="30" spans="1:13" x14ac:dyDescent="0.3">
      <c r="A30" s="184" t="s">
        <v>277</v>
      </c>
      <c r="B30" s="185">
        <v>0</v>
      </c>
      <c r="C30" s="174"/>
      <c r="D30" s="174"/>
      <c r="E30" s="174"/>
      <c r="F30" s="186"/>
      <c r="G30" s="186"/>
      <c r="H30" s="200"/>
      <c r="I30" s="188">
        <f t="shared" si="0"/>
        <v>422377.30207999999</v>
      </c>
      <c r="J30" s="174"/>
      <c r="K30" s="174"/>
      <c r="L30" s="174"/>
      <c r="M30" s="174"/>
    </row>
    <row r="31" spans="1:13" x14ac:dyDescent="0.3">
      <c r="A31" s="184" t="s">
        <v>278</v>
      </c>
      <c r="B31" s="185">
        <v>52036.212500000001</v>
      </c>
      <c r="C31" s="174"/>
      <c r="D31" s="174"/>
      <c r="E31" s="174"/>
      <c r="F31" s="186"/>
      <c r="G31" s="186"/>
      <c r="H31" s="200"/>
      <c r="I31" s="188">
        <f t="shared" si="0"/>
        <v>474413.51458000002</v>
      </c>
      <c r="J31" s="174"/>
      <c r="K31" s="174"/>
      <c r="L31" s="174"/>
      <c r="M31" s="174"/>
    </row>
    <row r="32" spans="1:13" x14ac:dyDescent="0.3">
      <c r="A32" s="184" t="s">
        <v>279</v>
      </c>
      <c r="B32" s="185">
        <v>0</v>
      </c>
      <c r="C32" s="174"/>
      <c r="D32" s="174"/>
      <c r="E32" s="174"/>
      <c r="F32" s="186"/>
      <c r="G32" s="186"/>
      <c r="H32" s="200"/>
      <c r="I32" s="188">
        <f t="shared" si="0"/>
        <v>474413.51458000002</v>
      </c>
      <c r="J32" s="174"/>
      <c r="K32" s="174"/>
      <c r="L32" s="174"/>
      <c r="M32" s="174"/>
    </row>
    <row r="33" spans="1:13" x14ac:dyDescent="0.3">
      <c r="A33" s="184" t="s">
        <v>280</v>
      </c>
      <c r="B33" s="185">
        <v>0</v>
      </c>
      <c r="C33" s="174"/>
      <c r="D33" s="174"/>
      <c r="E33" s="174"/>
      <c r="F33" s="186"/>
      <c r="G33" s="186"/>
      <c r="H33" s="200"/>
      <c r="I33" s="188">
        <f t="shared" si="0"/>
        <v>474413.51458000002</v>
      </c>
      <c r="J33" s="174"/>
      <c r="K33" s="174"/>
      <c r="L33" s="174"/>
      <c r="M33" s="174"/>
    </row>
    <row r="34" spans="1:13" x14ac:dyDescent="0.3">
      <c r="A34" s="184" t="s">
        <v>281</v>
      </c>
      <c r="B34" s="185">
        <v>52637.093000000001</v>
      </c>
      <c r="C34" s="174"/>
      <c r="D34" s="174"/>
      <c r="E34" s="174"/>
      <c r="F34" s="186"/>
      <c r="G34" s="186"/>
      <c r="H34" s="200"/>
      <c r="I34" s="188">
        <f t="shared" si="0"/>
        <v>527050.60758000007</v>
      </c>
      <c r="J34" s="174"/>
      <c r="K34" s="174"/>
      <c r="L34" s="174"/>
      <c r="M34" s="174"/>
    </row>
    <row r="35" spans="1:13" x14ac:dyDescent="0.3">
      <c r="A35" s="184" t="s">
        <v>282</v>
      </c>
      <c r="B35" s="185">
        <v>0</v>
      </c>
      <c r="C35" s="174"/>
      <c r="D35" s="174"/>
      <c r="E35" s="174"/>
      <c r="F35" s="186"/>
      <c r="G35" s="186"/>
      <c r="H35" s="200"/>
      <c r="I35" s="188">
        <f t="shared" si="0"/>
        <v>527050.60758000007</v>
      </c>
      <c r="J35" s="174"/>
      <c r="K35" s="174"/>
      <c r="L35" s="174"/>
      <c r="M35" s="174"/>
    </row>
    <row r="36" spans="1:13" x14ac:dyDescent="0.3">
      <c r="A36" s="184" t="s">
        <v>283</v>
      </c>
      <c r="B36" s="185">
        <v>0</v>
      </c>
      <c r="C36" s="174"/>
      <c r="D36" s="174"/>
      <c r="E36" s="174"/>
      <c r="F36" s="186"/>
      <c r="G36" s="186"/>
      <c r="H36" s="200"/>
      <c r="I36" s="188">
        <f t="shared" si="0"/>
        <v>527050.60758000007</v>
      </c>
      <c r="J36" s="174"/>
      <c r="K36" s="174"/>
      <c r="L36" s="174"/>
      <c r="M36" s="174"/>
    </row>
    <row r="37" spans="1:13" x14ac:dyDescent="0.3">
      <c r="A37" s="184" t="s">
        <v>284</v>
      </c>
      <c r="B37" s="185">
        <v>0</v>
      </c>
      <c r="C37" s="174"/>
      <c r="D37" s="174"/>
      <c r="E37" s="174"/>
      <c r="F37" s="186"/>
      <c r="G37" s="186"/>
      <c r="H37" s="200"/>
      <c r="I37" s="188">
        <f t="shared" si="0"/>
        <v>527050.60758000007</v>
      </c>
      <c r="J37" s="174"/>
      <c r="K37" s="174"/>
      <c r="L37" s="174"/>
      <c r="M37" s="174"/>
    </row>
    <row r="38" spans="1:13" x14ac:dyDescent="0.3">
      <c r="A38" s="191" t="s">
        <v>285</v>
      </c>
      <c r="B38" s="192">
        <v>31.142759999999999</v>
      </c>
      <c r="C38" s="194"/>
      <c r="D38" s="194"/>
      <c r="E38" s="194"/>
      <c r="F38" s="195"/>
      <c r="G38" s="195"/>
      <c r="H38" s="201"/>
      <c r="I38" s="197">
        <f t="shared" si="0"/>
        <v>527081.75034000003</v>
      </c>
      <c r="J38" s="174"/>
      <c r="K38" s="202"/>
      <c r="L38" s="174"/>
      <c r="M38" s="174"/>
    </row>
    <row r="39" spans="1:13" x14ac:dyDescent="0.3">
      <c r="A39" s="178" t="s">
        <v>286</v>
      </c>
      <c r="B39" s="179">
        <v>0</v>
      </c>
      <c r="C39" s="180"/>
      <c r="D39" s="180"/>
      <c r="E39" s="180"/>
      <c r="F39" s="181">
        <f>SUM(B39:B50)</f>
        <v>110289.2903799999</v>
      </c>
      <c r="G39" s="181">
        <f>F39</f>
        <v>110289.2903799999</v>
      </c>
      <c r="H39" s="180"/>
      <c r="I39" s="183">
        <f t="shared" si="0"/>
        <v>527081.75034000003</v>
      </c>
      <c r="J39" s="174"/>
      <c r="K39" s="174"/>
      <c r="L39" s="174"/>
      <c r="M39" s="174"/>
    </row>
    <row r="40" spans="1:13" x14ac:dyDescent="0.3">
      <c r="A40" s="184" t="s">
        <v>287</v>
      </c>
      <c r="B40" s="185">
        <v>26969.246869999999</v>
      </c>
      <c r="C40" s="174"/>
      <c r="D40" s="174"/>
      <c r="E40" s="174"/>
      <c r="F40" s="186"/>
      <c r="G40" s="186"/>
      <c r="H40" s="174"/>
      <c r="I40" s="188">
        <f t="shared" si="0"/>
        <v>554050.99721000006</v>
      </c>
      <c r="J40" s="174"/>
      <c r="K40" s="174"/>
      <c r="L40" s="203"/>
      <c r="M40" s="174"/>
    </row>
    <row r="41" spans="1:13" x14ac:dyDescent="0.3">
      <c r="A41" s="184" t="s">
        <v>288</v>
      </c>
      <c r="B41" s="185">
        <v>0</v>
      </c>
      <c r="C41" s="174"/>
      <c r="D41" s="174"/>
      <c r="E41" s="174"/>
      <c r="F41" s="186"/>
      <c r="G41" s="186"/>
      <c r="H41" s="200"/>
      <c r="I41" s="188">
        <f t="shared" si="0"/>
        <v>554050.99721000006</v>
      </c>
      <c r="J41" s="174"/>
      <c r="K41" s="174"/>
      <c r="L41" s="174"/>
      <c r="M41" s="174"/>
    </row>
    <row r="42" spans="1:13" x14ac:dyDescent="0.3">
      <c r="A42" s="184" t="s">
        <v>289</v>
      </c>
      <c r="B42" s="185">
        <v>0</v>
      </c>
      <c r="C42" s="174"/>
      <c r="D42" s="174"/>
      <c r="E42" s="174"/>
      <c r="F42" s="186"/>
      <c r="G42" s="186"/>
      <c r="H42" s="200"/>
      <c r="I42" s="188">
        <f t="shared" si="0"/>
        <v>554050.99721000006</v>
      </c>
      <c r="J42" s="174"/>
      <c r="K42" s="174"/>
      <c r="L42" s="174"/>
      <c r="M42" s="174"/>
    </row>
    <row r="43" spans="1:13" x14ac:dyDescent="0.3">
      <c r="A43" s="184" t="s">
        <v>290</v>
      </c>
      <c r="B43" s="185">
        <v>27159.850579999998</v>
      </c>
      <c r="C43" s="174"/>
      <c r="D43" s="174"/>
      <c r="E43" s="174"/>
      <c r="F43" s="186"/>
      <c r="G43" s="186"/>
      <c r="H43" s="200"/>
      <c r="I43" s="188">
        <f t="shared" si="0"/>
        <v>581210.84779000003</v>
      </c>
      <c r="J43" s="174"/>
      <c r="K43" s="174"/>
      <c r="L43" s="174"/>
      <c r="M43" s="174"/>
    </row>
    <row r="44" spans="1:13" x14ac:dyDescent="0.3">
      <c r="A44" s="184" t="s">
        <v>291</v>
      </c>
      <c r="B44" s="185">
        <v>0</v>
      </c>
      <c r="C44" s="174"/>
      <c r="D44" s="174"/>
      <c r="E44" s="174"/>
      <c r="F44" s="186"/>
      <c r="G44" s="186"/>
      <c r="H44" s="200"/>
      <c r="I44" s="188">
        <f t="shared" si="0"/>
        <v>581210.84779000003</v>
      </c>
      <c r="J44" s="174"/>
      <c r="K44" s="174"/>
      <c r="L44" s="174"/>
      <c r="M44" s="174"/>
    </row>
    <row r="45" spans="1:13" x14ac:dyDescent="0.3">
      <c r="A45" s="184" t="s">
        <v>292</v>
      </c>
      <c r="B45" s="185">
        <v>0</v>
      </c>
      <c r="C45" s="174"/>
      <c r="D45" s="174"/>
      <c r="E45" s="174"/>
      <c r="F45" s="186"/>
      <c r="G45" s="186"/>
      <c r="H45" s="200"/>
      <c r="I45" s="188">
        <f t="shared" si="0"/>
        <v>581210.84779000003</v>
      </c>
      <c r="J45" s="174"/>
      <c r="K45" s="174"/>
      <c r="L45" s="174"/>
      <c r="M45" s="174"/>
    </row>
    <row r="46" spans="1:13" x14ac:dyDescent="0.3">
      <c r="A46" s="184" t="s">
        <v>293</v>
      </c>
      <c r="B46" s="185">
        <v>27754.3229299999</v>
      </c>
      <c r="C46" s="174"/>
      <c r="D46" s="185">
        <v>-20000</v>
      </c>
      <c r="E46" s="174"/>
      <c r="F46" s="186"/>
      <c r="G46" s="186"/>
      <c r="H46" s="200"/>
      <c r="I46" s="188">
        <f t="shared" ref="I46:I66" si="1">I45+B46+D46</f>
        <v>588965.17071999994</v>
      </c>
      <c r="J46" s="174"/>
      <c r="K46" s="174"/>
      <c r="L46" s="174"/>
      <c r="M46" s="174"/>
    </row>
    <row r="47" spans="1:13" x14ac:dyDescent="0.3">
      <c r="A47" s="184" t="s">
        <v>294</v>
      </c>
      <c r="B47" s="185">
        <v>0</v>
      </c>
      <c r="C47" s="174"/>
      <c r="D47" s="174"/>
      <c r="E47" s="174"/>
      <c r="F47" s="186"/>
      <c r="G47" s="186"/>
      <c r="H47" s="200"/>
      <c r="I47" s="188">
        <f t="shared" si="1"/>
        <v>588965.17071999994</v>
      </c>
      <c r="J47" s="174"/>
      <c r="K47" s="174"/>
      <c r="L47" s="174"/>
      <c r="M47" s="174"/>
    </row>
    <row r="48" spans="1:13" x14ac:dyDescent="0.3">
      <c r="A48" s="184" t="s">
        <v>295</v>
      </c>
      <c r="B48" s="185">
        <v>0</v>
      </c>
      <c r="C48" s="174"/>
      <c r="D48" s="174"/>
      <c r="E48" s="174"/>
      <c r="F48" s="186"/>
      <c r="G48" s="186"/>
      <c r="H48" s="200"/>
      <c r="I48" s="188">
        <f t="shared" si="1"/>
        <v>588965.17071999994</v>
      </c>
      <c r="J48" s="174"/>
      <c r="K48" s="174"/>
      <c r="L48" s="174"/>
      <c r="M48" s="174"/>
    </row>
    <row r="49" spans="1:13" x14ac:dyDescent="0.3">
      <c r="A49" s="184" t="s">
        <v>296</v>
      </c>
      <c r="B49" s="185">
        <v>28405.87</v>
      </c>
      <c r="C49" s="174"/>
      <c r="D49" s="174"/>
      <c r="E49" s="174"/>
      <c r="F49" s="186"/>
      <c r="G49" s="186"/>
      <c r="H49" s="200"/>
      <c r="I49" s="188">
        <f t="shared" si="1"/>
        <v>617371.04071999993</v>
      </c>
      <c r="J49" s="174"/>
      <c r="K49" s="174"/>
      <c r="L49" s="174"/>
      <c r="M49" s="174"/>
    </row>
    <row r="50" spans="1:13" x14ac:dyDescent="0.3">
      <c r="A50" s="191" t="s">
        <v>297</v>
      </c>
      <c r="B50" s="192">
        <v>0</v>
      </c>
      <c r="C50" s="194"/>
      <c r="D50" s="194"/>
      <c r="E50" s="194"/>
      <c r="F50" s="195"/>
      <c r="G50" s="195"/>
      <c r="H50" s="201"/>
      <c r="I50" s="197">
        <f t="shared" si="1"/>
        <v>617371.04071999993</v>
      </c>
      <c r="J50" s="174"/>
      <c r="K50" s="174"/>
      <c r="L50" s="174"/>
      <c r="M50" s="174"/>
    </row>
    <row r="51" spans="1:13" x14ac:dyDescent="0.3">
      <c r="A51" s="178" t="s">
        <v>298</v>
      </c>
      <c r="B51" s="179">
        <v>0</v>
      </c>
      <c r="C51" s="180"/>
      <c r="D51" s="180"/>
      <c r="E51" s="180"/>
      <c r="F51" s="181">
        <f>SUM(B51:B62)</f>
        <v>119772.4374900001</v>
      </c>
      <c r="G51" s="181">
        <f>F51</f>
        <v>119772.4374900001</v>
      </c>
      <c r="H51" s="180"/>
      <c r="I51" s="183">
        <f t="shared" si="1"/>
        <v>617371.04071999993</v>
      </c>
      <c r="J51" s="174"/>
      <c r="K51" s="174"/>
      <c r="L51" s="174"/>
      <c r="M51" s="174"/>
    </row>
    <row r="52" spans="1:13" x14ac:dyDescent="0.3">
      <c r="A52" s="184" t="s">
        <v>299</v>
      </c>
      <c r="B52" s="185">
        <v>29138.169750000001</v>
      </c>
      <c r="C52" s="174"/>
      <c r="D52" s="174"/>
      <c r="E52" s="174"/>
      <c r="F52" s="186"/>
      <c r="G52" s="186"/>
      <c r="H52" s="174"/>
      <c r="I52" s="188">
        <f t="shared" si="1"/>
        <v>646509.21046999993</v>
      </c>
      <c r="J52" s="174"/>
      <c r="K52" s="174"/>
      <c r="L52" s="174"/>
      <c r="M52" s="174"/>
    </row>
    <row r="53" spans="1:13" x14ac:dyDescent="0.3">
      <c r="A53" s="184" t="s">
        <v>300</v>
      </c>
      <c r="B53" s="204">
        <v>0</v>
      </c>
      <c r="C53" s="174"/>
      <c r="D53" s="174"/>
      <c r="E53" s="174"/>
      <c r="F53" s="186"/>
      <c r="G53" s="186"/>
      <c r="H53" s="174"/>
      <c r="I53" s="188">
        <f t="shared" si="1"/>
        <v>646509.21046999993</v>
      </c>
      <c r="J53" s="174"/>
      <c r="K53" s="174"/>
      <c r="L53" s="174"/>
      <c r="M53" s="174"/>
    </row>
    <row r="54" spans="1:13" x14ac:dyDescent="0.3">
      <c r="A54" s="184" t="s">
        <v>301</v>
      </c>
      <c r="B54" s="185">
        <v>0</v>
      </c>
      <c r="C54" s="174"/>
      <c r="D54" s="174"/>
      <c r="E54" s="174"/>
      <c r="F54" s="186"/>
      <c r="G54" s="186"/>
      <c r="H54" s="174"/>
      <c r="I54" s="188">
        <f t="shared" si="1"/>
        <v>646509.21046999993</v>
      </c>
      <c r="J54" s="174"/>
      <c r="K54" s="174"/>
      <c r="L54" s="174"/>
      <c r="M54" s="174"/>
    </row>
    <row r="55" spans="1:13" x14ac:dyDescent="0.3">
      <c r="A55" s="184" t="s">
        <v>302</v>
      </c>
      <c r="B55" s="185">
        <v>29630.4485300001</v>
      </c>
      <c r="C55" s="174"/>
      <c r="D55" s="174"/>
      <c r="E55" s="174"/>
      <c r="F55" s="186"/>
      <c r="G55" s="186"/>
      <c r="H55" s="174"/>
      <c r="I55" s="188">
        <f t="shared" si="1"/>
        <v>676139.65899999999</v>
      </c>
      <c r="J55" s="174"/>
      <c r="K55" s="174"/>
      <c r="L55" s="174"/>
      <c r="M55" s="174"/>
    </row>
    <row r="56" spans="1:13" x14ac:dyDescent="0.3">
      <c r="A56" s="184" t="s">
        <v>303</v>
      </c>
      <c r="B56" s="204">
        <v>0</v>
      </c>
      <c r="C56" s="174"/>
      <c r="D56" s="174"/>
      <c r="E56" s="174"/>
      <c r="F56" s="186"/>
      <c r="G56" s="186"/>
      <c r="H56" s="174"/>
      <c r="I56" s="188">
        <f t="shared" si="1"/>
        <v>676139.65899999999</v>
      </c>
      <c r="J56" s="174"/>
      <c r="K56" s="174"/>
      <c r="L56" s="174"/>
      <c r="M56" s="174"/>
    </row>
    <row r="57" spans="1:13" x14ac:dyDescent="0.3">
      <c r="A57" s="184" t="s">
        <v>304</v>
      </c>
      <c r="B57" s="185">
        <v>30265.819210000001</v>
      </c>
      <c r="C57" s="174"/>
      <c r="D57" s="174"/>
      <c r="E57" s="174"/>
      <c r="F57" s="186"/>
      <c r="G57" s="186"/>
      <c r="H57" s="174"/>
      <c r="I57" s="188">
        <f t="shared" si="1"/>
        <v>706405.47820999997</v>
      </c>
      <c r="J57" s="174"/>
      <c r="K57" s="174"/>
      <c r="L57" s="174"/>
      <c r="M57" s="174"/>
    </row>
    <row r="58" spans="1:13" x14ac:dyDescent="0.3">
      <c r="A58" s="184">
        <v>42583</v>
      </c>
      <c r="B58" s="204">
        <v>0</v>
      </c>
      <c r="C58" s="174"/>
      <c r="D58" s="174"/>
      <c r="E58" s="174"/>
      <c r="F58" s="186"/>
      <c r="G58" s="186"/>
      <c r="H58" s="174"/>
      <c r="I58" s="188">
        <f t="shared" si="1"/>
        <v>706405.47820999997</v>
      </c>
      <c r="J58" s="174"/>
      <c r="K58" s="174"/>
      <c r="L58" s="174"/>
      <c r="M58" s="174"/>
    </row>
    <row r="59" spans="1:13" x14ac:dyDescent="0.3">
      <c r="A59" s="184">
        <v>42614</v>
      </c>
      <c r="B59" s="204">
        <v>0</v>
      </c>
      <c r="C59" s="174"/>
      <c r="D59" s="174"/>
      <c r="E59" s="174"/>
      <c r="F59" s="186"/>
      <c r="G59" s="186"/>
      <c r="H59" s="174"/>
      <c r="I59" s="188">
        <f t="shared" si="1"/>
        <v>706405.47820999997</v>
      </c>
      <c r="J59" s="174"/>
      <c r="K59" s="174"/>
      <c r="L59" s="174"/>
      <c r="M59" s="174"/>
    </row>
    <row r="60" spans="1:13" x14ac:dyDescent="0.3">
      <c r="A60" s="184">
        <v>42644</v>
      </c>
      <c r="B60" s="185">
        <v>30738</v>
      </c>
      <c r="C60" s="174"/>
      <c r="D60" s="174"/>
      <c r="E60" s="174"/>
      <c r="F60" s="186"/>
      <c r="G60" s="186"/>
      <c r="H60" s="174"/>
      <c r="I60" s="188">
        <f t="shared" si="1"/>
        <v>737143.47820999997</v>
      </c>
      <c r="J60" s="174"/>
      <c r="K60" s="174"/>
      <c r="L60" s="174"/>
      <c r="M60" s="174"/>
    </row>
    <row r="61" spans="1:13" x14ac:dyDescent="0.3">
      <c r="A61" s="184">
        <v>42675</v>
      </c>
      <c r="B61" s="204">
        <v>0</v>
      </c>
      <c r="C61" s="174"/>
      <c r="D61" s="174"/>
      <c r="E61" s="174"/>
      <c r="F61" s="186"/>
      <c r="G61" s="186"/>
      <c r="H61" s="174"/>
      <c r="I61" s="188">
        <f t="shared" si="1"/>
        <v>737143.47820999997</v>
      </c>
      <c r="J61" s="174"/>
      <c r="K61" s="174"/>
      <c r="L61" s="174"/>
      <c r="M61" s="174"/>
    </row>
    <row r="62" spans="1:13" x14ac:dyDescent="0.3">
      <c r="A62" s="191">
        <v>42705</v>
      </c>
      <c r="B62" s="205">
        <v>0</v>
      </c>
      <c r="C62" s="194"/>
      <c r="D62" s="194"/>
      <c r="E62" s="194"/>
      <c r="F62" s="195"/>
      <c r="G62" s="195"/>
      <c r="H62" s="194"/>
      <c r="I62" s="197">
        <f t="shared" si="1"/>
        <v>737143.47820999997</v>
      </c>
      <c r="J62" s="174"/>
      <c r="K62" s="174"/>
      <c r="L62" s="174"/>
      <c r="M62" s="174"/>
    </row>
    <row r="63" spans="1:13" x14ac:dyDescent="0.3">
      <c r="A63" s="178">
        <v>42736</v>
      </c>
      <c r="B63" s="179">
        <v>31117.403810000062</v>
      </c>
      <c r="C63" s="180"/>
      <c r="D63" s="180"/>
      <c r="E63" s="180"/>
      <c r="F63" s="181">
        <f>SUM(B63:B74)</f>
        <v>127283.70694000012</v>
      </c>
      <c r="G63" s="181">
        <f>F63</f>
        <v>127283.70694000012</v>
      </c>
      <c r="H63" s="180"/>
      <c r="I63" s="183">
        <f t="shared" si="1"/>
        <v>768260.88202000002</v>
      </c>
      <c r="J63" s="174"/>
      <c r="K63" s="174"/>
      <c r="L63" s="174"/>
      <c r="M63" s="174"/>
    </row>
    <row r="64" spans="1:13" x14ac:dyDescent="0.3">
      <c r="A64" s="184">
        <v>42767</v>
      </c>
      <c r="B64" s="185">
        <v>0</v>
      </c>
      <c r="C64" s="174"/>
      <c r="D64" s="174"/>
      <c r="E64" s="174"/>
      <c r="F64" s="186"/>
      <c r="G64" s="186"/>
      <c r="H64" s="174"/>
      <c r="I64" s="188">
        <f t="shared" si="1"/>
        <v>768260.88202000002</v>
      </c>
      <c r="J64" s="174"/>
      <c r="K64" s="174"/>
      <c r="L64" s="174"/>
      <c r="M64" s="174"/>
    </row>
    <row r="65" spans="1:13" x14ac:dyDescent="0.3">
      <c r="A65" s="184">
        <v>42795</v>
      </c>
      <c r="B65" s="204">
        <v>0</v>
      </c>
      <c r="C65" s="174"/>
      <c r="D65" s="174"/>
      <c r="E65" s="174"/>
      <c r="F65" s="186"/>
      <c r="G65" s="186"/>
      <c r="H65" s="174"/>
      <c r="I65" s="188">
        <f t="shared" si="1"/>
        <v>768260.88202000002</v>
      </c>
      <c r="J65" s="174"/>
      <c r="K65" s="174"/>
      <c r="L65" s="174"/>
      <c r="M65" s="174"/>
    </row>
    <row r="66" spans="1:13" x14ac:dyDescent="0.3">
      <c r="A66" s="184">
        <v>42826</v>
      </c>
      <c r="B66" s="185">
        <v>31413.616180000005</v>
      </c>
      <c r="C66" s="174"/>
      <c r="D66" s="174"/>
      <c r="E66" s="174"/>
      <c r="F66" s="186"/>
      <c r="G66" s="186"/>
      <c r="H66" s="174"/>
      <c r="I66" s="188">
        <f t="shared" si="1"/>
        <v>799674.49820000003</v>
      </c>
      <c r="J66" s="174"/>
      <c r="K66" s="174"/>
      <c r="L66" s="174"/>
      <c r="M66" s="174"/>
    </row>
    <row r="67" spans="1:13" x14ac:dyDescent="0.3">
      <c r="A67" s="184">
        <v>42856</v>
      </c>
      <c r="B67" s="204">
        <v>0</v>
      </c>
      <c r="C67" s="174"/>
      <c r="D67" s="174"/>
      <c r="E67" s="174"/>
      <c r="F67" s="186"/>
      <c r="G67" s="186"/>
      <c r="H67" s="174"/>
      <c r="I67" s="188">
        <f>I66+B67+D67</f>
        <v>799674.49820000003</v>
      </c>
      <c r="J67" s="174"/>
      <c r="K67" s="174"/>
      <c r="L67" s="174"/>
      <c r="M67" s="174"/>
    </row>
    <row r="68" spans="1:13" x14ac:dyDescent="0.3">
      <c r="A68" s="184">
        <v>42887</v>
      </c>
      <c r="B68" s="204">
        <v>0</v>
      </c>
      <c r="C68" s="174"/>
      <c r="D68" s="174"/>
      <c r="E68" s="174"/>
      <c r="F68" s="186"/>
      <c r="G68" s="186"/>
      <c r="H68" s="174"/>
      <c r="I68" s="188">
        <f>I67+B68+D68</f>
        <v>799674.49820000003</v>
      </c>
      <c r="J68" s="174"/>
      <c r="K68" s="174"/>
      <c r="L68" s="174"/>
      <c r="M68" s="174"/>
    </row>
    <row r="69" spans="1:13" x14ac:dyDescent="0.3">
      <c r="A69" s="184">
        <v>42917</v>
      </c>
      <c r="B69" s="185">
        <v>32111.006000000001</v>
      </c>
      <c r="C69" s="174"/>
      <c r="D69" s="174"/>
      <c r="E69" s="174"/>
      <c r="F69" s="186"/>
      <c r="G69" s="186"/>
      <c r="H69" s="174"/>
      <c r="I69" s="188">
        <f>I68+B69+D69</f>
        <v>831785.50420000008</v>
      </c>
      <c r="J69" s="174"/>
      <c r="K69" s="174"/>
      <c r="L69" s="174"/>
      <c r="M69" s="174"/>
    </row>
    <row r="70" spans="1:13" x14ac:dyDescent="0.3">
      <c r="A70" s="184">
        <v>42948</v>
      </c>
      <c r="B70" s="204">
        <v>0</v>
      </c>
      <c r="C70" s="174"/>
      <c r="D70" s="174"/>
      <c r="E70" s="174"/>
      <c r="F70" s="186"/>
      <c r="G70" s="186"/>
      <c r="H70" s="174"/>
      <c r="I70" s="188">
        <f>I69+B70+D70</f>
        <v>831785.50420000008</v>
      </c>
      <c r="J70" s="174"/>
      <c r="K70" s="174"/>
      <c r="L70" s="174"/>
      <c r="M70" s="174"/>
    </row>
    <row r="71" spans="1:13" x14ac:dyDescent="0.3">
      <c r="A71" s="184">
        <v>42979</v>
      </c>
      <c r="B71" s="204">
        <v>0</v>
      </c>
      <c r="C71" s="174"/>
      <c r="D71" s="174"/>
      <c r="E71" s="174"/>
      <c r="F71" s="186"/>
      <c r="G71" s="186"/>
      <c r="H71" s="174"/>
      <c r="I71" s="188">
        <f>I70+B71+D71</f>
        <v>831785.50420000008</v>
      </c>
      <c r="J71" s="174"/>
      <c r="K71" s="174"/>
      <c r="L71" s="174"/>
      <c r="M71" s="174"/>
    </row>
    <row r="72" spans="1:13" x14ac:dyDescent="0.3">
      <c r="A72" s="184">
        <v>43009</v>
      </c>
      <c r="B72" s="185">
        <v>32641.680950000049</v>
      </c>
      <c r="C72" s="174"/>
      <c r="D72" s="174"/>
      <c r="E72" s="174"/>
      <c r="F72" s="186"/>
      <c r="G72" s="186"/>
      <c r="H72" s="174"/>
      <c r="I72" s="188">
        <f t="shared" ref="I72:I95" si="2">I71+B72+D72</f>
        <v>864427.18515000015</v>
      </c>
      <c r="J72" s="174"/>
      <c r="K72" s="174"/>
      <c r="L72" s="174"/>
      <c r="M72" s="174"/>
    </row>
    <row r="73" spans="1:13" x14ac:dyDescent="0.3">
      <c r="A73" s="184">
        <v>43040</v>
      </c>
      <c r="B73" s="204">
        <v>0</v>
      </c>
      <c r="C73" s="174"/>
      <c r="D73" s="174"/>
      <c r="E73" s="174"/>
      <c r="F73" s="186"/>
      <c r="G73" s="186"/>
      <c r="H73" s="174"/>
      <c r="I73" s="188">
        <f t="shared" si="2"/>
        <v>864427.18515000015</v>
      </c>
      <c r="J73" s="174"/>
      <c r="K73" s="174"/>
      <c r="L73" s="174"/>
      <c r="M73" s="174"/>
    </row>
    <row r="74" spans="1:13" ht="14.25" customHeight="1" x14ac:dyDescent="0.3">
      <c r="A74" s="191">
        <v>43070</v>
      </c>
      <c r="B74" s="205">
        <v>0</v>
      </c>
      <c r="C74" s="194"/>
      <c r="D74" s="194"/>
      <c r="E74" s="194"/>
      <c r="F74" s="195"/>
      <c r="G74" s="195"/>
      <c r="H74" s="194"/>
      <c r="I74" s="197">
        <f t="shared" si="2"/>
        <v>864427.18515000015</v>
      </c>
      <c r="J74" s="174"/>
      <c r="K74" s="174"/>
      <c r="L74" s="174"/>
      <c r="M74" s="174"/>
    </row>
    <row r="75" spans="1:13" ht="14.25" customHeight="1" x14ac:dyDescent="0.3">
      <c r="A75" s="178">
        <v>43101</v>
      </c>
      <c r="B75" s="179">
        <v>33028.723970000028</v>
      </c>
      <c r="C75" s="180"/>
      <c r="D75" s="180"/>
      <c r="E75" s="180"/>
      <c r="F75" s="181">
        <f>SUM(B75:B86)</f>
        <v>134177.11829999994</v>
      </c>
      <c r="G75" s="181">
        <f>F75</f>
        <v>134177.11829999994</v>
      </c>
      <c r="H75" s="180"/>
      <c r="I75" s="183">
        <f t="shared" si="2"/>
        <v>897455.9091200002</v>
      </c>
      <c r="J75" s="174"/>
      <c r="K75" s="174"/>
      <c r="L75" s="174"/>
      <c r="M75" s="174"/>
    </row>
    <row r="76" spans="1:13" ht="14.25" customHeight="1" x14ac:dyDescent="0.3">
      <c r="A76" s="184">
        <v>43132</v>
      </c>
      <c r="B76" s="185">
        <v>-23.106990000009535</v>
      </c>
      <c r="C76" s="174"/>
      <c r="D76" s="174"/>
      <c r="E76" s="174"/>
      <c r="F76" s="186"/>
      <c r="G76" s="186"/>
      <c r="H76" s="174"/>
      <c r="I76" s="188">
        <f t="shared" si="2"/>
        <v>897432.8021300002</v>
      </c>
      <c r="J76" s="174"/>
      <c r="K76" s="174"/>
      <c r="L76" s="174"/>
      <c r="M76" s="174"/>
    </row>
    <row r="77" spans="1:13" ht="14.25" customHeight="1" x14ac:dyDescent="0.3">
      <c r="A77" s="184">
        <v>43160</v>
      </c>
      <c r="B77" s="185">
        <v>6.0699999332427977E-3</v>
      </c>
      <c r="C77" s="174"/>
      <c r="D77" s="174"/>
      <c r="E77" s="174"/>
      <c r="F77" s="186"/>
      <c r="G77" s="186"/>
      <c r="H77" s="174"/>
      <c r="I77" s="188">
        <f t="shared" si="2"/>
        <v>897432.80820000009</v>
      </c>
      <c r="J77" s="174"/>
      <c r="K77" s="174"/>
      <c r="L77" s="174"/>
      <c r="M77" s="174"/>
    </row>
    <row r="78" spans="1:13" ht="14.25" customHeight="1" x14ac:dyDescent="0.3">
      <c r="A78" s="184">
        <v>43191</v>
      </c>
      <c r="B78" s="185">
        <v>33138.979580000043</v>
      </c>
      <c r="C78" s="174"/>
      <c r="D78" s="174"/>
      <c r="E78" s="174"/>
      <c r="F78" s="186"/>
      <c r="G78" s="186"/>
      <c r="H78" s="174"/>
      <c r="I78" s="188">
        <f t="shared" si="2"/>
        <v>930571.78778000013</v>
      </c>
      <c r="J78" s="174"/>
      <c r="K78" s="174"/>
      <c r="L78" s="174"/>
      <c r="M78" s="174"/>
    </row>
    <row r="79" spans="1:13" ht="14.25" customHeight="1" x14ac:dyDescent="0.3">
      <c r="A79" s="184">
        <v>43221</v>
      </c>
      <c r="B79" s="185">
        <v>0</v>
      </c>
      <c r="C79" s="174"/>
      <c r="D79" s="174"/>
      <c r="E79" s="174"/>
      <c r="F79" s="186"/>
      <c r="G79" s="186"/>
      <c r="H79" s="174"/>
      <c r="I79" s="188">
        <f t="shared" si="2"/>
        <v>930571.78778000013</v>
      </c>
      <c r="J79" s="174"/>
      <c r="K79" s="174"/>
      <c r="L79" s="174"/>
      <c r="M79" s="174"/>
    </row>
    <row r="80" spans="1:13" ht="14.25" customHeight="1" x14ac:dyDescent="0.3">
      <c r="A80" s="184">
        <v>43252</v>
      </c>
      <c r="B80" s="185">
        <v>0.05</v>
      </c>
      <c r="C80" s="174"/>
      <c r="D80" s="174"/>
      <c r="E80" s="174"/>
      <c r="F80" s="186"/>
      <c r="G80" s="186"/>
      <c r="H80" s="174"/>
      <c r="I80" s="188">
        <f t="shared" si="2"/>
        <v>930571.83778000018</v>
      </c>
      <c r="J80" s="174"/>
      <c r="K80" s="174"/>
      <c r="L80" s="174"/>
      <c r="M80" s="174"/>
    </row>
    <row r="81" spans="1:13" ht="14.25" customHeight="1" x14ac:dyDescent="0.3">
      <c r="A81" s="184">
        <v>43282</v>
      </c>
      <c r="B81" s="185">
        <v>33800.962070000052</v>
      </c>
      <c r="C81" s="174"/>
      <c r="D81" s="174"/>
      <c r="E81" s="174"/>
      <c r="F81" s="186"/>
      <c r="G81" s="186"/>
      <c r="H81" s="174"/>
      <c r="I81" s="188">
        <f t="shared" si="2"/>
        <v>964372.79985000018</v>
      </c>
      <c r="J81" s="174"/>
      <c r="K81" s="174"/>
      <c r="L81" s="174"/>
      <c r="M81" s="174"/>
    </row>
    <row r="82" spans="1:13" ht="14.25" customHeight="1" x14ac:dyDescent="0.3">
      <c r="A82" s="184">
        <v>43313</v>
      </c>
      <c r="B82" s="185">
        <v>0</v>
      </c>
      <c r="C82" s="174"/>
      <c r="D82" s="174"/>
      <c r="E82" s="174"/>
      <c r="F82" s="186"/>
      <c r="G82" s="186"/>
      <c r="H82" s="174"/>
      <c r="I82" s="188">
        <f t="shared" si="2"/>
        <v>964372.79985000018</v>
      </c>
      <c r="J82" s="174"/>
      <c r="K82" s="174"/>
      <c r="L82" s="174"/>
      <c r="M82" s="174"/>
    </row>
    <row r="83" spans="1:13" ht="14.25" customHeight="1" x14ac:dyDescent="0.3">
      <c r="A83" s="184">
        <v>43344</v>
      </c>
      <c r="B83" s="185">
        <v>0</v>
      </c>
      <c r="C83" s="174"/>
      <c r="D83" s="174"/>
      <c r="E83" s="174"/>
      <c r="F83" s="186"/>
      <c r="G83" s="186"/>
      <c r="H83" s="174"/>
      <c r="I83" s="188">
        <f t="shared" si="2"/>
        <v>964372.79985000018</v>
      </c>
      <c r="J83" s="174"/>
      <c r="K83" s="174"/>
      <c r="L83" s="174"/>
      <c r="M83" s="174"/>
    </row>
    <row r="84" spans="1:13" ht="14.25" customHeight="1" x14ac:dyDescent="0.3">
      <c r="A84" s="184">
        <v>43374</v>
      </c>
      <c r="B84" s="185">
        <v>34231.503599999902</v>
      </c>
      <c r="C84" s="174"/>
      <c r="D84" s="174"/>
      <c r="E84" s="174"/>
      <c r="F84" s="186"/>
      <c r="G84" s="186"/>
      <c r="H84" s="174"/>
      <c r="I84" s="188">
        <f t="shared" si="2"/>
        <v>998604.30345000012</v>
      </c>
      <c r="J84" s="174"/>
      <c r="K84" s="174"/>
      <c r="L84" s="174"/>
      <c r="M84" s="174"/>
    </row>
    <row r="85" spans="1:13" ht="14.25" customHeight="1" x14ac:dyDescent="0.3">
      <c r="A85" s="184">
        <v>43405</v>
      </c>
      <c r="B85" s="185">
        <v>0</v>
      </c>
      <c r="C85" s="174"/>
      <c r="D85" s="174"/>
      <c r="E85" s="174"/>
      <c r="F85" s="186"/>
      <c r="G85" s="186"/>
      <c r="H85" s="174"/>
      <c r="I85" s="188">
        <f t="shared" si="2"/>
        <v>998604.30345000012</v>
      </c>
      <c r="J85" s="174"/>
      <c r="K85" s="174"/>
      <c r="L85" s="174"/>
      <c r="M85" s="174"/>
    </row>
    <row r="86" spans="1:13" ht="14.25" customHeight="1" x14ac:dyDescent="0.3">
      <c r="A86" s="191">
        <v>43435</v>
      </c>
      <c r="B86" s="192">
        <v>0</v>
      </c>
      <c r="C86" s="194"/>
      <c r="D86" s="194"/>
      <c r="E86" s="194"/>
      <c r="F86" s="195"/>
      <c r="G86" s="195"/>
      <c r="H86" s="194"/>
      <c r="I86" s="197">
        <f t="shared" si="2"/>
        <v>998604.30345000012</v>
      </c>
      <c r="J86" s="174"/>
      <c r="K86" s="174"/>
      <c r="L86" s="174"/>
      <c r="M86" s="174"/>
    </row>
    <row r="87" spans="1:13" ht="14.25" customHeight="1" x14ac:dyDescent="0.3">
      <c r="A87" s="178">
        <v>43466</v>
      </c>
      <c r="B87" s="179">
        <v>35038.520330000043</v>
      </c>
      <c r="C87" s="180"/>
      <c r="D87" s="180"/>
      <c r="E87" s="180"/>
      <c r="F87" s="181">
        <f>SUM(B87:B98)</f>
        <v>143411.31299999999</v>
      </c>
      <c r="G87" s="181">
        <f>F87</f>
        <v>143411.31299999999</v>
      </c>
      <c r="H87" s="180"/>
      <c r="I87" s="183">
        <f t="shared" si="2"/>
        <v>1033642.8237800002</v>
      </c>
      <c r="J87" s="174"/>
      <c r="K87" s="174"/>
      <c r="L87" s="174"/>
      <c r="M87" s="174"/>
    </row>
    <row r="88" spans="1:13" ht="14.25" customHeight="1" x14ac:dyDescent="0.3">
      <c r="A88" s="184">
        <v>43497</v>
      </c>
      <c r="B88" s="185">
        <v>-4.5885599999427793</v>
      </c>
      <c r="C88" s="174"/>
      <c r="D88" s="174"/>
      <c r="E88" s="174"/>
      <c r="F88" s="186"/>
      <c r="G88" s="186"/>
      <c r="H88" s="174"/>
      <c r="I88" s="188">
        <f t="shared" si="2"/>
        <v>1033638.2352200003</v>
      </c>
      <c r="J88" s="174"/>
      <c r="K88" s="174"/>
      <c r="L88" s="174"/>
      <c r="M88" s="174"/>
    </row>
    <row r="89" spans="1:13" ht="14.25" customHeight="1" x14ac:dyDescent="0.3">
      <c r="A89" s="184">
        <v>43525</v>
      </c>
      <c r="B89" s="185">
        <v>0</v>
      </c>
      <c r="C89" s="174"/>
      <c r="D89" s="174"/>
      <c r="E89" s="174"/>
      <c r="F89" s="186"/>
      <c r="G89" s="186"/>
      <c r="H89" s="174"/>
      <c r="I89" s="188">
        <f t="shared" si="2"/>
        <v>1033638.2352200003</v>
      </c>
      <c r="J89" s="174"/>
      <c r="K89" s="174"/>
      <c r="L89" s="174"/>
      <c r="M89" s="174"/>
    </row>
    <row r="90" spans="1:13" ht="14.25" customHeight="1" x14ac:dyDescent="0.3">
      <c r="A90" s="184">
        <v>43556</v>
      </c>
      <c r="B90" s="185">
        <v>35437.611980000016</v>
      </c>
      <c r="C90" s="174"/>
      <c r="D90" s="174"/>
      <c r="E90" s="174"/>
      <c r="F90" s="186"/>
      <c r="G90" s="186"/>
      <c r="H90" s="174"/>
      <c r="I90" s="188">
        <f t="shared" si="2"/>
        <v>1069075.8472000002</v>
      </c>
      <c r="J90" s="174"/>
      <c r="K90" s="174"/>
      <c r="L90" s="174"/>
      <c r="M90" s="174"/>
    </row>
    <row r="91" spans="1:13" ht="14.25" customHeight="1" x14ac:dyDescent="0.3">
      <c r="A91" s="184">
        <v>43586</v>
      </c>
      <c r="B91" s="185">
        <v>0</v>
      </c>
      <c r="C91" s="174"/>
      <c r="D91" s="174"/>
      <c r="E91" s="174"/>
      <c r="F91" s="186"/>
      <c r="G91" s="186"/>
      <c r="H91" s="174"/>
      <c r="I91" s="188">
        <f t="shared" si="2"/>
        <v>1069075.8472000002</v>
      </c>
      <c r="J91" s="174"/>
      <c r="K91" s="174"/>
      <c r="L91" s="174"/>
      <c r="M91" s="174"/>
    </row>
    <row r="92" spans="1:13" ht="14.25" customHeight="1" x14ac:dyDescent="0.3">
      <c r="A92" s="184">
        <v>43617</v>
      </c>
      <c r="B92" s="185">
        <v>0</v>
      </c>
      <c r="C92" s="174"/>
      <c r="D92" s="174"/>
      <c r="E92" s="174"/>
      <c r="F92" s="186"/>
      <c r="G92" s="186"/>
      <c r="H92" s="174"/>
      <c r="I92" s="188">
        <f t="shared" si="2"/>
        <v>1069075.8472000002</v>
      </c>
      <c r="J92" s="174"/>
      <c r="K92" s="174"/>
      <c r="L92" s="174"/>
      <c r="M92" s="174"/>
    </row>
    <row r="93" spans="1:13" ht="14.25" customHeight="1" x14ac:dyDescent="0.3">
      <c r="A93" s="184">
        <v>43647</v>
      </c>
      <c r="B93" s="185">
        <v>36144.975729999896</v>
      </c>
      <c r="C93" s="174"/>
      <c r="D93" s="174"/>
      <c r="E93" s="174"/>
      <c r="F93" s="186"/>
      <c r="G93" s="186"/>
      <c r="H93" s="174"/>
      <c r="I93" s="188">
        <f t="shared" si="2"/>
        <v>1105220.82293</v>
      </c>
      <c r="J93" s="174"/>
      <c r="K93" s="174"/>
      <c r="L93" s="174"/>
      <c r="M93" s="174"/>
    </row>
    <row r="94" spans="1:13" ht="14.25" customHeight="1" x14ac:dyDescent="0.3">
      <c r="A94" s="184">
        <v>43678</v>
      </c>
      <c r="B94" s="185">
        <v>0</v>
      </c>
      <c r="C94" s="174"/>
      <c r="D94" s="174"/>
      <c r="E94" s="174"/>
      <c r="F94" s="186"/>
      <c r="G94" s="186"/>
      <c r="H94" s="174"/>
      <c r="I94" s="188">
        <f t="shared" si="2"/>
        <v>1105220.82293</v>
      </c>
      <c r="J94" s="174"/>
      <c r="K94" s="174"/>
      <c r="L94" s="174"/>
      <c r="M94" s="174"/>
    </row>
    <row r="95" spans="1:13" ht="14.25" customHeight="1" x14ac:dyDescent="0.3">
      <c r="A95" s="184">
        <v>43709</v>
      </c>
      <c r="B95" s="185">
        <v>0</v>
      </c>
      <c r="C95" s="174"/>
      <c r="D95" s="174"/>
      <c r="E95" s="174"/>
      <c r="F95" s="186"/>
      <c r="G95" s="186"/>
      <c r="H95" s="174"/>
      <c r="I95" s="188">
        <f t="shared" si="2"/>
        <v>1105220.82293</v>
      </c>
      <c r="J95" s="174"/>
      <c r="K95" s="174"/>
      <c r="L95" s="174"/>
      <c r="M95" s="174"/>
    </row>
    <row r="96" spans="1:13" ht="14.25" customHeight="1" x14ac:dyDescent="0.3">
      <c r="A96" s="184">
        <v>43739</v>
      </c>
      <c r="B96" s="185">
        <v>36794.793519999977</v>
      </c>
      <c r="C96" s="174"/>
      <c r="D96" s="174"/>
      <c r="E96" s="174"/>
      <c r="F96" s="186"/>
      <c r="G96" s="186"/>
      <c r="H96" s="174"/>
      <c r="I96" s="188">
        <f>I95+B96+D96</f>
        <v>1142015.6164500001</v>
      </c>
      <c r="J96" s="174"/>
      <c r="K96" s="174"/>
      <c r="L96" s="174"/>
      <c r="M96" s="174"/>
    </row>
    <row r="97" spans="1:13" ht="14.25" customHeight="1" x14ac:dyDescent="0.3">
      <c r="A97" s="184">
        <v>43770</v>
      </c>
      <c r="B97" s="185">
        <v>0</v>
      </c>
      <c r="C97" s="174"/>
      <c r="D97" s="174"/>
      <c r="E97" s="174"/>
      <c r="F97" s="186"/>
      <c r="G97" s="186"/>
      <c r="H97" s="174"/>
      <c r="I97" s="188">
        <f t="shared" ref="I97:I98" si="3">I96+B97+D97</f>
        <v>1142015.6164500001</v>
      </c>
      <c r="J97" s="174"/>
      <c r="K97" s="174"/>
      <c r="L97" s="174"/>
      <c r="M97" s="174"/>
    </row>
    <row r="98" spans="1:13" ht="14.25" customHeight="1" x14ac:dyDescent="0.3">
      <c r="A98" s="191">
        <v>43800</v>
      </c>
      <c r="B98" s="192">
        <v>0</v>
      </c>
      <c r="C98" s="194"/>
      <c r="D98" s="194"/>
      <c r="E98" s="194"/>
      <c r="F98" s="195"/>
      <c r="G98" s="195"/>
      <c r="H98" s="194"/>
      <c r="I98" s="197">
        <f t="shared" si="3"/>
        <v>1142015.6164500001</v>
      </c>
      <c r="J98" s="174"/>
      <c r="K98" s="174"/>
      <c r="L98" s="174"/>
      <c r="M98" s="174"/>
    </row>
    <row r="99" spans="1:13" ht="14.25" customHeight="1" x14ac:dyDescent="0.3">
      <c r="A99" s="184">
        <v>43831</v>
      </c>
      <c r="B99" s="185">
        <v>74530.907320000173</v>
      </c>
      <c r="C99" s="174"/>
      <c r="D99" s="174"/>
      <c r="E99" s="174"/>
      <c r="F99" s="206"/>
      <c r="G99" s="206"/>
      <c r="H99" s="174"/>
      <c r="I99" s="188">
        <f>I98+B99+D99</f>
        <v>1216546.5237700003</v>
      </c>
      <c r="J99" s="174"/>
      <c r="K99" s="174"/>
      <c r="L99" s="174"/>
      <c r="M99" s="174"/>
    </row>
    <row r="100" spans="1:13" ht="14.25" customHeight="1" x14ac:dyDescent="0.3">
      <c r="A100" s="184">
        <v>43862</v>
      </c>
      <c r="B100" s="185">
        <v>0</v>
      </c>
      <c r="C100" s="174"/>
      <c r="D100" s="174"/>
      <c r="E100" s="174"/>
      <c r="F100" s="206"/>
      <c r="G100" s="206"/>
      <c r="H100" s="174"/>
      <c r="I100" s="188"/>
      <c r="J100" s="174"/>
      <c r="K100" s="174"/>
      <c r="L100" s="174"/>
      <c r="M100" s="174"/>
    </row>
    <row r="101" spans="1:13" x14ac:dyDescent="0.3">
      <c r="A101" s="184">
        <v>43891</v>
      </c>
      <c r="B101" s="204">
        <v>0</v>
      </c>
      <c r="C101" s="174"/>
      <c r="D101" s="174"/>
      <c r="E101" s="174"/>
      <c r="F101" s="203"/>
      <c r="G101" s="174"/>
      <c r="H101" s="174"/>
      <c r="I101" s="174"/>
      <c r="J101" s="174"/>
      <c r="K101" s="174"/>
      <c r="L101" s="174"/>
      <c r="M101" s="174"/>
    </row>
    <row r="102" spans="1:13" x14ac:dyDescent="0.3">
      <c r="A102" s="184">
        <v>43922</v>
      </c>
      <c r="B102" s="185">
        <v>74222.149930000072</v>
      </c>
      <c r="C102" s="174"/>
      <c r="D102" s="174"/>
      <c r="E102" s="174"/>
      <c r="F102" s="203"/>
      <c r="G102" s="174"/>
      <c r="H102" s="174"/>
      <c r="I102" s="174"/>
      <c r="J102" s="174"/>
      <c r="K102" s="174"/>
      <c r="L102" s="174"/>
      <c r="M102" s="174"/>
    </row>
    <row r="103" spans="1:13" x14ac:dyDescent="0.3">
      <c r="A103" s="184">
        <v>43952</v>
      </c>
      <c r="B103" s="185">
        <v>0</v>
      </c>
      <c r="C103" s="174"/>
      <c r="D103" s="174"/>
      <c r="E103" s="174"/>
      <c r="F103" s="203"/>
      <c r="G103" s="174"/>
      <c r="H103" s="174"/>
      <c r="I103" s="174"/>
      <c r="J103" s="174"/>
      <c r="K103" s="174"/>
      <c r="L103" s="174"/>
      <c r="M103" s="174"/>
    </row>
    <row r="104" spans="1:13" x14ac:dyDescent="0.3">
      <c r="A104" s="184">
        <v>43983</v>
      </c>
      <c r="B104" s="185">
        <v>0</v>
      </c>
      <c r="C104" s="174"/>
      <c r="D104" s="174"/>
      <c r="E104" s="174"/>
      <c r="F104" s="203"/>
      <c r="G104" s="174"/>
      <c r="H104" s="174"/>
      <c r="I104" s="174"/>
      <c r="J104" s="174"/>
      <c r="K104" s="174"/>
      <c r="L104" s="174"/>
      <c r="M104" s="174"/>
    </row>
    <row r="105" spans="1:13" x14ac:dyDescent="0.3">
      <c r="A105" s="184">
        <v>44013</v>
      </c>
      <c r="B105" s="185">
        <v>18.453990000009536</v>
      </c>
      <c r="C105" s="174"/>
      <c r="D105" s="174"/>
      <c r="E105" s="174"/>
      <c r="F105" s="203"/>
      <c r="G105" s="174"/>
      <c r="H105" s="174"/>
      <c r="I105" s="174"/>
      <c r="J105" s="174"/>
      <c r="K105" s="174"/>
      <c r="L105" s="174"/>
      <c r="M105" s="174"/>
    </row>
    <row r="106" spans="1:13" x14ac:dyDescent="0.3">
      <c r="A106" s="184">
        <v>44044</v>
      </c>
      <c r="B106" s="185">
        <v>0</v>
      </c>
      <c r="C106" s="174"/>
      <c r="D106" s="174"/>
      <c r="E106" s="174"/>
      <c r="F106" s="203"/>
      <c r="G106" s="174"/>
      <c r="H106" s="174"/>
      <c r="I106" s="174"/>
      <c r="J106" s="174"/>
      <c r="K106" s="174"/>
      <c r="L106" s="174"/>
      <c r="M106" s="174"/>
    </row>
    <row r="107" spans="1:13" x14ac:dyDescent="0.3">
      <c r="A107" s="184">
        <v>44075</v>
      </c>
      <c r="B107" s="185">
        <v>0</v>
      </c>
      <c r="C107" s="174"/>
      <c r="D107" s="174"/>
      <c r="E107" s="174"/>
      <c r="F107" s="203"/>
      <c r="G107" s="174"/>
      <c r="H107" s="174"/>
      <c r="I107" s="174"/>
      <c r="J107" s="174"/>
      <c r="K107" s="174"/>
      <c r="L107" s="174"/>
      <c r="M107" s="174"/>
    </row>
    <row r="108" spans="1:13" x14ac:dyDescent="0.3">
      <c r="A108" s="184">
        <v>44105</v>
      </c>
      <c r="B108" s="185">
        <v>0</v>
      </c>
      <c r="C108" s="174"/>
      <c r="D108" s="174"/>
      <c r="E108" s="174"/>
      <c r="F108" s="203"/>
      <c r="G108" s="174"/>
      <c r="H108" s="174"/>
      <c r="I108" s="174"/>
      <c r="J108" s="174"/>
      <c r="K108" s="174"/>
      <c r="L108" s="174"/>
      <c r="M108" s="174"/>
    </row>
    <row r="109" spans="1:13" x14ac:dyDescent="0.3">
      <c r="A109" s="184">
        <v>44136</v>
      </c>
      <c r="B109" s="185">
        <v>0</v>
      </c>
      <c r="C109" s="174"/>
      <c r="D109" s="174"/>
      <c r="E109" s="174"/>
      <c r="F109" s="203"/>
      <c r="G109" s="174"/>
      <c r="H109" s="174"/>
      <c r="I109" s="174"/>
      <c r="J109" s="174"/>
      <c r="K109" s="174"/>
      <c r="L109" s="174"/>
      <c r="M109" s="174"/>
    </row>
    <row r="110" spans="1:13" x14ac:dyDescent="0.3">
      <c r="A110" s="191">
        <v>44166</v>
      </c>
      <c r="B110" s="192">
        <v>0</v>
      </c>
      <c r="C110" s="194"/>
      <c r="D110" s="194"/>
      <c r="E110" s="194"/>
      <c r="F110" s="207"/>
      <c r="G110" s="194"/>
      <c r="H110" s="194"/>
      <c r="I110" s="194"/>
      <c r="J110" s="174"/>
      <c r="K110" s="174"/>
      <c r="L110" s="174"/>
      <c r="M110" s="174"/>
    </row>
    <row r="111" spans="1:13" x14ac:dyDescent="0.3">
      <c r="A111" s="184"/>
      <c r="B111" s="204"/>
      <c r="C111" s="174"/>
      <c r="D111" s="174"/>
      <c r="E111" s="174"/>
      <c r="F111" s="203"/>
      <c r="G111" s="174"/>
      <c r="H111" s="174"/>
      <c r="I111" s="174"/>
      <c r="J111" s="174"/>
      <c r="K111" s="174"/>
      <c r="L111" s="174"/>
      <c r="M111" s="174"/>
    </row>
    <row r="112" spans="1:13" x14ac:dyDescent="0.3">
      <c r="A112" s="204" t="s">
        <v>477</v>
      </c>
      <c r="B112" s="204"/>
      <c r="C112" s="174"/>
      <c r="D112" s="174"/>
      <c r="E112" s="174"/>
      <c r="F112" s="174"/>
      <c r="G112" s="174"/>
      <c r="H112" s="174"/>
      <c r="I112" s="174"/>
      <c r="J112" s="174"/>
      <c r="K112" s="174"/>
      <c r="L112" s="174"/>
      <c r="M112" s="174"/>
    </row>
    <row r="113" spans="1:13" x14ac:dyDescent="0.3">
      <c r="A113" s="204" t="s">
        <v>478</v>
      </c>
      <c r="B113" s="204"/>
      <c r="C113" s="174"/>
      <c r="D113" s="174"/>
      <c r="E113" s="174"/>
      <c r="F113" s="174"/>
      <c r="G113" s="174"/>
      <c r="H113" s="174"/>
      <c r="I113" s="208"/>
      <c r="J113" s="174"/>
      <c r="K113" s="174"/>
      <c r="L113" s="174"/>
      <c r="M113" s="174"/>
    </row>
    <row r="114" spans="1:13" x14ac:dyDescent="0.3">
      <c r="A114" s="204"/>
      <c r="B114" s="204"/>
      <c r="C114" s="174"/>
      <c r="D114" s="174"/>
      <c r="E114" s="174"/>
      <c r="F114" s="174"/>
      <c r="G114" s="174"/>
      <c r="H114" s="174"/>
      <c r="I114" s="174"/>
      <c r="J114" s="174"/>
      <c r="K114" s="174"/>
      <c r="L114" s="174"/>
      <c r="M114" s="174"/>
    </row>
    <row r="115" spans="1:13" x14ac:dyDescent="0.3">
      <c r="A115" s="204"/>
      <c r="B115" s="204"/>
      <c r="C115" s="174"/>
      <c r="D115" s="174"/>
      <c r="E115" s="174"/>
      <c r="F115" s="174"/>
      <c r="G115" s="174"/>
      <c r="H115" s="174"/>
      <c r="I115" s="174"/>
      <c r="J115" s="174"/>
      <c r="K115" s="174"/>
      <c r="L115" s="174"/>
      <c r="M115" s="174"/>
    </row>
    <row r="116" spans="1:13" x14ac:dyDescent="0.3">
      <c r="A116" s="204"/>
      <c r="B116" s="204"/>
      <c r="C116" s="174"/>
      <c r="D116" s="174"/>
      <c r="E116" s="174"/>
      <c r="F116" s="174"/>
      <c r="G116" s="174"/>
      <c r="H116" s="174"/>
      <c r="I116" s="174"/>
      <c r="J116" s="174"/>
      <c r="K116" s="174"/>
      <c r="L116" s="174"/>
      <c r="M116" s="174"/>
    </row>
    <row r="117" spans="1:13" x14ac:dyDescent="0.3">
      <c r="A117" s="204"/>
      <c r="B117" s="204"/>
      <c r="C117" s="174"/>
      <c r="D117" s="174"/>
      <c r="E117" s="174"/>
      <c r="F117" s="174"/>
      <c r="G117" s="174"/>
      <c r="H117" s="174"/>
      <c r="I117" s="174"/>
      <c r="J117" s="174"/>
      <c r="K117" s="174"/>
      <c r="L117" s="174"/>
      <c r="M117" s="174"/>
    </row>
    <row r="118" spans="1:13" x14ac:dyDescent="0.3">
      <c r="A118" s="204"/>
      <c r="B118" s="204"/>
      <c r="C118" s="174"/>
      <c r="D118" s="174"/>
      <c r="E118" s="174"/>
      <c r="F118" s="174"/>
      <c r="G118" s="174"/>
      <c r="H118" s="174"/>
      <c r="I118" s="174"/>
      <c r="J118" s="174"/>
      <c r="K118" s="174"/>
      <c r="L118" s="174"/>
      <c r="M118" s="174"/>
    </row>
    <row r="119" spans="1:13" x14ac:dyDescent="0.3">
      <c r="A119" s="204"/>
      <c r="B119" s="204"/>
      <c r="C119" s="174"/>
      <c r="D119" s="174"/>
      <c r="E119" s="174"/>
      <c r="F119" s="174"/>
      <c r="G119" s="174"/>
      <c r="H119" s="174"/>
      <c r="I119" s="174"/>
      <c r="J119" s="174"/>
      <c r="K119" s="174"/>
      <c r="L119" s="174"/>
      <c r="M119" s="174"/>
    </row>
    <row r="120" spans="1:13" x14ac:dyDescent="0.3">
      <c r="A120" s="204"/>
      <c r="B120" s="204"/>
      <c r="C120" s="174"/>
      <c r="D120" s="174"/>
      <c r="E120" s="174"/>
      <c r="F120" s="174"/>
      <c r="G120" s="174"/>
      <c r="H120" s="174"/>
      <c r="I120" s="174"/>
      <c r="J120" s="174"/>
      <c r="K120" s="174"/>
      <c r="L120" s="174"/>
      <c r="M120" s="174"/>
    </row>
    <row r="121" spans="1:13" x14ac:dyDescent="0.3">
      <c r="A121" s="204"/>
      <c r="B121" s="204"/>
      <c r="C121" s="174"/>
      <c r="D121" s="174"/>
      <c r="E121" s="174"/>
      <c r="F121" s="174"/>
      <c r="G121" s="174"/>
      <c r="H121" s="174"/>
      <c r="I121" s="174"/>
      <c r="J121" s="174"/>
      <c r="K121" s="174"/>
      <c r="L121" s="174"/>
      <c r="M121" s="174"/>
    </row>
    <row r="122" spans="1:13" x14ac:dyDescent="0.3">
      <c r="A122" s="204"/>
      <c r="B122" s="204"/>
      <c r="C122" s="174"/>
      <c r="D122" s="174"/>
      <c r="E122" s="174"/>
      <c r="F122" s="174"/>
      <c r="G122" s="174"/>
      <c r="H122" s="174"/>
      <c r="I122" s="174"/>
      <c r="J122" s="174"/>
      <c r="K122" s="174"/>
      <c r="L122" s="174"/>
      <c r="M122" s="174"/>
    </row>
    <row r="123" spans="1:13" x14ac:dyDescent="0.3">
      <c r="A123" s="204"/>
      <c r="B123" s="204"/>
      <c r="C123" s="174"/>
      <c r="D123" s="174"/>
      <c r="E123" s="174"/>
      <c r="F123" s="174"/>
      <c r="G123" s="174"/>
      <c r="H123" s="174"/>
      <c r="I123" s="174"/>
      <c r="J123" s="174"/>
      <c r="K123" s="174"/>
      <c r="L123" s="174"/>
      <c r="M123" s="174"/>
    </row>
    <row r="124" spans="1:13" x14ac:dyDescent="0.3">
      <c r="A124" s="204"/>
      <c r="B124" s="204"/>
      <c r="C124" s="174"/>
      <c r="D124" s="174"/>
      <c r="E124" s="174"/>
      <c r="F124" s="174"/>
      <c r="G124" s="174"/>
      <c r="H124" s="174"/>
      <c r="I124" s="174"/>
      <c r="J124" s="174"/>
      <c r="K124" s="174"/>
      <c r="L124" s="174"/>
      <c r="M124" s="174"/>
    </row>
    <row r="125" spans="1:13" x14ac:dyDescent="0.3">
      <c r="A125" s="204"/>
      <c r="B125" s="204"/>
      <c r="C125" s="174"/>
      <c r="D125" s="174"/>
      <c r="E125" s="174"/>
      <c r="F125" s="174"/>
      <c r="G125" s="174"/>
      <c r="H125" s="174"/>
      <c r="I125" s="174"/>
      <c r="J125" s="174"/>
      <c r="K125" s="174"/>
      <c r="L125" s="174"/>
      <c r="M125" s="174"/>
    </row>
    <row r="126" spans="1:13" x14ac:dyDescent="0.3">
      <c r="A126" s="204"/>
      <c r="B126" s="204"/>
      <c r="C126" s="174"/>
      <c r="D126" s="174"/>
      <c r="E126" s="174"/>
      <c r="F126" s="174"/>
      <c r="G126" s="174"/>
      <c r="H126" s="174"/>
      <c r="I126" s="174"/>
      <c r="J126" s="174"/>
      <c r="K126" s="174"/>
      <c r="L126" s="174"/>
      <c r="M126" s="174"/>
    </row>
    <row r="127" spans="1:13" x14ac:dyDescent="0.3">
      <c r="A127" s="204"/>
      <c r="B127" s="204"/>
      <c r="C127" s="174"/>
      <c r="D127" s="174"/>
      <c r="E127" s="174"/>
      <c r="F127" s="174"/>
      <c r="G127" s="174"/>
      <c r="H127" s="174"/>
      <c r="I127" s="174"/>
      <c r="J127" s="174"/>
      <c r="K127" s="174"/>
      <c r="L127" s="174"/>
      <c r="M127" s="174"/>
    </row>
    <row r="128" spans="1:13" x14ac:dyDescent="0.3">
      <c r="A128" s="204"/>
      <c r="B128" s="204"/>
      <c r="C128" s="174"/>
      <c r="D128" s="174"/>
      <c r="E128" s="174"/>
      <c r="F128" s="174"/>
      <c r="G128" s="174"/>
      <c r="H128" s="174"/>
      <c r="I128" s="174"/>
      <c r="J128" s="174"/>
      <c r="K128" s="174"/>
      <c r="L128" s="174"/>
      <c r="M128" s="174"/>
    </row>
    <row r="129" spans="1:13" x14ac:dyDescent="0.3">
      <c r="A129" s="204"/>
      <c r="B129" s="204"/>
      <c r="C129" s="174"/>
      <c r="D129" s="174"/>
      <c r="E129" s="174"/>
      <c r="F129" s="174"/>
      <c r="G129" s="174"/>
      <c r="H129" s="174"/>
      <c r="I129" s="174"/>
      <c r="J129" s="174"/>
      <c r="K129" s="174"/>
      <c r="L129" s="174"/>
      <c r="M129" s="174"/>
    </row>
    <row r="130" spans="1:13" x14ac:dyDescent="0.3">
      <c r="A130" s="204"/>
      <c r="B130" s="204"/>
      <c r="C130" s="174"/>
      <c r="D130" s="174"/>
      <c r="E130" s="174"/>
      <c r="F130" s="174"/>
      <c r="G130" s="174"/>
      <c r="H130" s="174"/>
      <c r="I130" s="174"/>
      <c r="J130" s="174"/>
      <c r="K130" s="174"/>
      <c r="L130" s="174"/>
      <c r="M130" s="174"/>
    </row>
    <row r="131" spans="1:13" x14ac:dyDescent="0.3">
      <c r="A131" s="204"/>
      <c r="B131" s="204"/>
      <c r="C131" s="174"/>
      <c r="D131" s="174"/>
      <c r="E131" s="174"/>
      <c r="F131" s="174"/>
      <c r="G131" s="174"/>
      <c r="H131" s="174"/>
      <c r="I131" s="174"/>
      <c r="J131" s="174"/>
      <c r="K131" s="174"/>
      <c r="L131" s="174"/>
      <c r="M131" s="174"/>
    </row>
    <row r="132" spans="1:13" x14ac:dyDescent="0.3">
      <c r="A132" s="204"/>
      <c r="B132" s="204"/>
      <c r="C132" s="174"/>
      <c r="D132" s="174"/>
      <c r="E132" s="174"/>
      <c r="F132" s="174"/>
      <c r="G132" s="174"/>
      <c r="H132" s="174"/>
      <c r="I132" s="174"/>
      <c r="J132" s="174"/>
      <c r="K132" s="174"/>
      <c r="L132" s="174"/>
      <c r="M132" s="174"/>
    </row>
    <row r="133" spans="1:13" x14ac:dyDescent="0.3">
      <c r="A133" s="204"/>
      <c r="B133" s="204"/>
      <c r="C133" s="174"/>
      <c r="D133" s="174"/>
      <c r="E133" s="174"/>
      <c r="F133" s="174"/>
      <c r="G133" s="174"/>
      <c r="H133" s="174"/>
      <c r="I133" s="174"/>
      <c r="J133" s="174"/>
      <c r="K133" s="174"/>
      <c r="L133" s="174"/>
      <c r="M133" s="174"/>
    </row>
    <row r="134" spans="1:13" x14ac:dyDescent="0.3">
      <c r="A134" s="204"/>
      <c r="B134" s="204"/>
      <c r="C134" s="174"/>
      <c r="D134" s="174"/>
      <c r="E134" s="174"/>
      <c r="F134" s="174"/>
      <c r="G134" s="174"/>
      <c r="H134" s="174"/>
      <c r="I134" s="174"/>
      <c r="J134" s="174"/>
      <c r="K134" s="174"/>
      <c r="L134" s="174"/>
      <c r="M134" s="174"/>
    </row>
    <row r="135" spans="1:13" x14ac:dyDescent="0.3">
      <c r="A135" s="204"/>
      <c r="B135" s="204"/>
      <c r="C135" s="174"/>
      <c r="D135" s="174"/>
      <c r="E135" s="174"/>
      <c r="F135" s="174"/>
      <c r="G135" s="174"/>
      <c r="H135" s="174"/>
      <c r="I135" s="174"/>
      <c r="J135" s="174"/>
      <c r="K135" s="174"/>
      <c r="L135" s="174"/>
      <c r="M135" s="174"/>
    </row>
    <row r="136" spans="1:13" x14ac:dyDescent="0.3">
      <c r="A136" s="204"/>
      <c r="B136" s="204"/>
      <c r="C136" s="174"/>
      <c r="D136" s="174"/>
      <c r="E136" s="174"/>
      <c r="F136" s="174"/>
      <c r="G136" s="174"/>
      <c r="H136" s="174"/>
      <c r="I136" s="174"/>
      <c r="J136" s="174"/>
      <c r="K136" s="174"/>
      <c r="L136" s="174"/>
      <c r="M136" s="174"/>
    </row>
    <row r="137" spans="1:13" x14ac:dyDescent="0.3">
      <c r="A137" s="204"/>
      <c r="B137" s="204"/>
      <c r="C137" s="174"/>
      <c r="D137" s="174"/>
      <c r="E137" s="174"/>
      <c r="F137" s="174"/>
      <c r="G137" s="174"/>
      <c r="H137" s="174"/>
      <c r="I137" s="174"/>
      <c r="J137" s="174"/>
      <c r="K137" s="174"/>
      <c r="L137" s="174"/>
      <c r="M137" s="174"/>
    </row>
    <row r="138" spans="1:13" x14ac:dyDescent="0.3">
      <c r="A138" s="204"/>
      <c r="B138" s="204"/>
      <c r="C138" s="174"/>
      <c r="D138" s="174"/>
      <c r="E138" s="174"/>
      <c r="F138" s="174"/>
      <c r="G138" s="174"/>
      <c r="H138" s="174"/>
      <c r="I138" s="174"/>
      <c r="J138" s="174"/>
      <c r="K138" s="174"/>
      <c r="L138" s="174"/>
      <c r="M138" s="174"/>
    </row>
    <row r="139" spans="1:13" x14ac:dyDescent="0.3">
      <c r="A139" s="204"/>
      <c r="B139" s="204"/>
      <c r="C139" s="174"/>
      <c r="D139" s="174"/>
      <c r="E139" s="174"/>
      <c r="F139" s="174"/>
      <c r="G139" s="174"/>
      <c r="H139" s="174"/>
      <c r="I139" s="174"/>
      <c r="J139" s="174"/>
      <c r="K139" s="174"/>
      <c r="L139" s="174"/>
      <c r="M139" s="174"/>
    </row>
    <row r="140" spans="1:13" x14ac:dyDescent="0.3">
      <c r="A140" s="204"/>
      <c r="B140" s="204"/>
      <c r="C140" s="174"/>
      <c r="D140" s="174"/>
      <c r="E140" s="174"/>
      <c r="F140" s="174"/>
      <c r="G140" s="174"/>
      <c r="H140" s="174"/>
      <c r="I140" s="174"/>
      <c r="J140" s="174"/>
      <c r="K140" s="174"/>
      <c r="L140" s="174"/>
      <c r="M140" s="174"/>
    </row>
    <row r="141" spans="1:13" x14ac:dyDescent="0.3">
      <c r="A141" s="204"/>
      <c r="B141" s="204"/>
      <c r="C141" s="174"/>
      <c r="D141" s="174"/>
      <c r="E141" s="174"/>
      <c r="F141" s="174"/>
      <c r="G141" s="174"/>
      <c r="H141" s="174"/>
      <c r="I141" s="174"/>
      <c r="J141" s="174"/>
      <c r="K141" s="174"/>
      <c r="L141" s="174"/>
      <c r="M141" s="174"/>
    </row>
    <row r="142" spans="1:13" x14ac:dyDescent="0.3">
      <c r="A142" s="204"/>
      <c r="B142" s="204"/>
      <c r="C142" s="174"/>
      <c r="D142" s="174"/>
      <c r="E142" s="174"/>
      <c r="F142" s="174"/>
      <c r="G142" s="174"/>
      <c r="H142" s="174"/>
      <c r="I142" s="174"/>
      <c r="J142" s="174"/>
      <c r="K142" s="174"/>
      <c r="L142" s="174"/>
      <c r="M142" s="174"/>
    </row>
    <row r="143" spans="1:13" x14ac:dyDescent="0.3">
      <c r="A143" s="204"/>
      <c r="B143" s="204"/>
      <c r="C143" s="174"/>
      <c r="D143" s="174"/>
      <c r="E143" s="174"/>
      <c r="F143" s="174"/>
      <c r="G143" s="174"/>
      <c r="H143" s="174"/>
      <c r="I143" s="174"/>
      <c r="J143" s="174"/>
      <c r="K143" s="174"/>
      <c r="L143" s="174"/>
      <c r="M143" s="174"/>
    </row>
    <row r="144" spans="1:13" x14ac:dyDescent="0.3">
      <c r="A144" s="204"/>
      <c r="B144" s="204"/>
      <c r="C144" s="174"/>
      <c r="D144" s="174"/>
      <c r="E144" s="174"/>
      <c r="F144" s="174"/>
      <c r="G144" s="174"/>
      <c r="H144" s="174"/>
      <c r="I144" s="174"/>
      <c r="J144" s="174"/>
      <c r="K144" s="174"/>
      <c r="L144" s="174"/>
      <c r="M144" s="174"/>
    </row>
    <row r="145" spans="1:13" x14ac:dyDescent="0.3">
      <c r="A145" s="204"/>
      <c r="B145" s="204"/>
      <c r="C145" s="174"/>
      <c r="D145" s="174"/>
      <c r="E145" s="174"/>
      <c r="F145" s="174"/>
      <c r="G145" s="174"/>
      <c r="H145" s="174"/>
      <c r="I145" s="174"/>
      <c r="J145" s="174"/>
      <c r="K145" s="174"/>
      <c r="L145" s="174"/>
      <c r="M145" s="174"/>
    </row>
    <row r="146" spans="1:13" x14ac:dyDescent="0.3">
      <c r="A146" s="204"/>
      <c r="B146" s="204"/>
      <c r="C146" s="174"/>
      <c r="D146" s="174"/>
      <c r="E146" s="174"/>
      <c r="F146" s="174"/>
      <c r="G146" s="174"/>
      <c r="H146" s="174"/>
      <c r="I146" s="174"/>
      <c r="J146" s="174"/>
      <c r="K146" s="174"/>
      <c r="L146" s="174"/>
      <c r="M146" s="174"/>
    </row>
    <row r="147" spans="1:13" x14ac:dyDescent="0.3">
      <c r="A147" s="204"/>
      <c r="B147" s="204"/>
      <c r="C147" s="174"/>
      <c r="D147" s="174"/>
      <c r="E147" s="174"/>
      <c r="F147" s="174"/>
      <c r="G147" s="174"/>
      <c r="H147" s="174"/>
      <c r="I147" s="174"/>
      <c r="J147" s="174"/>
      <c r="K147" s="174"/>
      <c r="L147" s="174"/>
      <c r="M147" s="174"/>
    </row>
    <row r="148" spans="1:13" x14ac:dyDescent="0.3">
      <c r="A148" s="204"/>
      <c r="B148" s="204"/>
      <c r="C148" s="174"/>
      <c r="D148" s="174"/>
      <c r="E148" s="174"/>
      <c r="F148" s="174"/>
      <c r="G148" s="174"/>
      <c r="H148" s="174"/>
      <c r="I148" s="174"/>
      <c r="J148" s="174"/>
      <c r="K148" s="174"/>
      <c r="L148" s="174"/>
      <c r="M148" s="174"/>
    </row>
    <row r="149" spans="1:13" x14ac:dyDescent="0.3">
      <c r="A149" s="204"/>
      <c r="B149" s="204"/>
      <c r="C149" s="174"/>
      <c r="D149" s="174"/>
      <c r="E149" s="174"/>
      <c r="F149" s="174"/>
      <c r="G149" s="174"/>
      <c r="H149" s="174"/>
      <c r="I149" s="174"/>
      <c r="J149" s="174"/>
      <c r="K149" s="174"/>
      <c r="L149" s="174"/>
      <c r="M149" s="174"/>
    </row>
    <row r="150" spans="1:13" x14ac:dyDescent="0.3">
      <c r="A150" s="204"/>
      <c r="B150" s="204"/>
      <c r="C150" s="174"/>
      <c r="D150" s="174"/>
      <c r="E150" s="174"/>
      <c r="F150" s="174"/>
      <c r="G150" s="174"/>
      <c r="H150" s="174"/>
      <c r="I150" s="174"/>
      <c r="J150" s="174"/>
      <c r="K150" s="174"/>
      <c r="L150" s="174"/>
      <c r="M150" s="174"/>
    </row>
    <row r="151" spans="1:13" x14ac:dyDescent="0.3">
      <c r="A151" s="204"/>
      <c r="B151" s="204"/>
      <c r="C151" s="174"/>
      <c r="D151" s="174"/>
      <c r="E151" s="174"/>
      <c r="F151" s="174"/>
      <c r="G151" s="174"/>
      <c r="H151" s="174"/>
      <c r="I151" s="174"/>
      <c r="J151" s="174"/>
      <c r="K151" s="174"/>
      <c r="L151" s="174"/>
      <c r="M151" s="174"/>
    </row>
    <row r="152" spans="1:13" x14ac:dyDescent="0.3">
      <c r="A152" s="204"/>
      <c r="B152" s="204"/>
      <c r="C152" s="174"/>
      <c r="D152" s="174"/>
      <c r="E152" s="174"/>
      <c r="F152" s="174"/>
      <c r="G152" s="174"/>
      <c r="H152" s="174"/>
      <c r="I152" s="174"/>
      <c r="J152" s="174"/>
      <c r="K152" s="174"/>
      <c r="L152" s="174"/>
      <c r="M152" s="174"/>
    </row>
    <row r="153" spans="1:13" x14ac:dyDescent="0.3">
      <c r="A153" s="204"/>
      <c r="B153" s="204"/>
      <c r="C153" s="174"/>
      <c r="D153" s="174"/>
      <c r="E153" s="174"/>
      <c r="F153" s="174"/>
      <c r="G153" s="174"/>
      <c r="H153" s="174"/>
      <c r="I153" s="174"/>
      <c r="J153" s="174"/>
      <c r="K153" s="174"/>
      <c r="L153" s="174"/>
      <c r="M153" s="174"/>
    </row>
    <row r="154" spans="1:13" x14ac:dyDescent="0.3">
      <c r="A154" s="204"/>
      <c r="B154" s="204"/>
      <c r="C154" s="174"/>
      <c r="D154" s="174"/>
      <c r="E154" s="174"/>
      <c r="F154" s="174"/>
      <c r="G154" s="174"/>
      <c r="H154" s="174"/>
      <c r="I154" s="174"/>
      <c r="J154" s="174"/>
      <c r="K154" s="174"/>
      <c r="L154" s="174"/>
      <c r="M154" s="174"/>
    </row>
    <row r="155" spans="1:13" x14ac:dyDescent="0.3">
      <c r="A155" s="204"/>
      <c r="B155" s="204"/>
      <c r="C155" s="174"/>
      <c r="D155" s="174"/>
      <c r="E155" s="174"/>
      <c r="F155" s="174"/>
      <c r="G155" s="174"/>
      <c r="H155" s="174"/>
      <c r="I155" s="174"/>
      <c r="J155" s="174"/>
      <c r="K155" s="174"/>
      <c r="L155" s="174"/>
      <c r="M155" s="174"/>
    </row>
    <row r="156" spans="1:13" x14ac:dyDescent="0.3">
      <c r="A156" s="204"/>
      <c r="B156" s="204"/>
      <c r="C156" s="174"/>
      <c r="D156" s="174"/>
      <c r="E156" s="174"/>
      <c r="F156" s="174"/>
      <c r="G156" s="174"/>
      <c r="H156" s="174"/>
      <c r="I156" s="174"/>
      <c r="J156" s="174"/>
      <c r="K156" s="174"/>
      <c r="L156" s="174"/>
      <c r="M156" s="174"/>
    </row>
    <row r="157" spans="1:13" x14ac:dyDescent="0.3">
      <c r="A157" s="204"/>
      <c r="B157" s="204"/>
      <c r="C157" s="174"/>
      <c r="D157" s="174"/>
      <c r="E157" s="174"/>
      <c r="F157" s="174"/>
      <c r="G157" s="174"/>
      <c r="H157" s="174"/>
      <c r="I157" s="174"/>
      <c r="J157" s="174"/>
      <c r="K157" s="174"/>
      <c r="L157" s="174"/>
      <c r="M157" s="174"/>
    </row>
    <row r="158" spans="1:13" x14ac:dyDescent="0.3">
      <c r="A158" s="204"/>
      <c r="B158" s="204"/>
      <c r="C158" s="174"/>
      <c r="D158" s="174"/>
      <c r="E158" s="174"/>
      <c r="F158" s="174"/>
      <c r="G158" s="174"/>
      <c r="H158" s="174"/>
      <c r="I158" s="174"/>
      <c r="J158" s="174"/>
      <c r="K158" s="174"/>
      <c r="L158" s="174"/>
      <c r="M158" s="174"/>
    </row>
    <row r="159" spans="1:13" x14ac:dyDescent="0.3">
      <c r="A159" s="204"/>
      <c r="B159" s="204"/>
      <c r="C159" s="174"/>
      <c r="D159" s="174"/>
      <c r="E159" s="174"/>
      <c r="F159" s="174"/>
      <c r="G159" s="174"/>
      <c r="H159" s="174"/>
      <c r="I159" s="174"/>
      <c r="J159" s="174"/>
      <c r="K159" s="174"/>
      <c r="L159" s="174"/>
      <c r="M159" s="174"/>
    </row>
    <row r="160" spans="1:13" x14ac:dyDescent="0.3">
      <c r="A160" s="204"/>
      <c r="B160" s="204"/>
      <c r="C160" s="174"/>
      <c r="D160" s="174"/>
      <c r="E160" s="174"/>
      <c r="F160" s="174"/>
      <c r="G160" s="174"/>
      <c r="H160" s="174"/>
      <c r="I160" s="174"/>
      <c r="J160" s="174"/>
      <c r="K160" s="174"/>
      <c r="L160" s="174"/>
      <c r="M160" s="174"/>
    </row>
    <row r="161" spans="1:13" x14ac:dyDescent="0.3">
      <c r="A161" s="204"/>
      <c r="B161" s="204"/>
      <c r="C161" s="174"/>
      <c r="D161" s="174"/>
      <c r="E161" s="174"/>
      <c r="F161" s="174"/>
      <c r="G161" s="174"/>
      <c r="H161" s="174"/>
      <c r="I161" s="174"/>
      <c r="J161" s="174"/>
      <c r="K161" s="174"/>
      <c r="L161" s="174"/>
      <c r="M161" s="174"/>
    </row>
    <row r="162" spans="1:13" x14ac:dyDescent="0.3">
      <c r="A162" s="204"/>
      <c r="B162" s="204"/>
      <c r="C162" s="174"/>
      <c r="D162" s="174"/>
      <c r="E162" s="174"/>
      <c r="F162" s="174"/>
      <c r="G162" s="174"/>
      <c r="H162" s="174"/>
      <c r="I162" s="174"/>
      <c r="J162" s="174"/>
      <c r="K162" s="174"/>
      <c r="L162" s="174"/>
      <c r="M162" s="174"/>
    </row>
    <row r="163" spans="1:13" x14ac:dyDescent="0.3">
      <c r="A163" s="204"/>
      <c r="B163" s="204"/>
      <c r="C163" s="174"/>
      <c r="D163" s="174"/>
      <c r="E163" s="174"/>
      <c r="F163" s="174"/>
      <c r="G163" s="174"/>
      <c r="H163" s="174"/>
      <c r="I163" s="174"/>
      <c r="J163" s="174"/>
      <c r="K163" s="174"/>
      <c r="L163" s="174"/>
      <c r="M163" s="174"/>
    </row>
    <row r="164" spans="1:13" x14ac:dyDescent="0.3">
      <c r="A164" s="204"/>
      <c r="B164" s="204"/>
      <c r="C164" s="174"/>
      <c r="D164" s="174"/>
      <c r="E164" s="174"/>
      <c r="F164" s="174"/>
      <c r="G164" s="174"/>
      <c r="H164" s="174"/>
      <c r="I164" s="174"/>
      <c r="J164" s="174"/>
      <c r="K164" s="174"/>
      <c r="L164" s="174"/>
      <c r="M164" s="174"/>
    </row>
    <row r="165" spans="1:13" x14ac:dyDescent="0.3">
      <c r="A165" s="204"/>
      <c r="B165" s="204"/>
      <c r="C165" s="174"/>
      <c r="D165" s="174"/>
      <c r="E165" s="174"/>
      <c r="F165" s="174"/>
      <c r="G165" s="174"/>
      <c r="H165" s="174"/>
      <c r="I165" s="174"/>
      <c r="J165" s="174"/>
      <c r="K165" s="174"/>
      <c r="L165" s="174"/>
      <c r="M165" s="174"/>
    </row>
    <row r="166" spans="1:13" x14ac:dyDescent="0.3">
      <c r="A166" s="204"/>
      <c r="B166" s="204"/>
      <c r="C166" s="174"/>
      <c r="D166" s="174"/>
      <c r="E166" s="174"/>
      <c r="F166" s="174"/>
      <c r="G166" s="174"/>
      <c r="H166" s="174"/>
      <c r="I166" s="174"/>
      <c r="J166" s="174"/>
      <c r="K166" s="174"/>
      <c r="L166" s="174"/>
      <c r="M166" s="174"/>
    </row>
    <row r="167" spans="1:13" x14ac:dyDescent="0.3">
      <c r="A167" s="204"/>
      <c r="B167" s="204"/>
      <c r="C167" s="174"/>
      <c r="D167" s="174"/>
      <c r="E167" s="174"/>
      <c r="F167" s="174"/>
      <c r="G167" s="174"/>
      <c r="H167" s="174"/>
      <c r="I167" s="174"/>
      <c r="J167" s="174"/>
      <c r="K167" s="174"/>
      <c r="L167" s="174"/>
      <c r="M167" s="174"/>
    </row>
    <row r="168" spans="1:13" x14ac:dyDescent="0.3">
      <c r="A168" s="204"/>
      <c r="B168" s="204"/>
      <c r="C168" s="174"/>
      <c r="D168" s="174"/>
      <c r="E168" s="174"/>
      <c r="F168" s="174"/>
      <c r="G168" s="174"/>
      <c r="H168" s="174"/>
      <c r="I168" s="174"/>
      <c r="J168" s="174"/>
      <c r="K168" s="174"/>
      <c r="L168" s="174"/>
      <c r="M168" s="174"/>
    </row>
    <row r="169" spans="1:13" x14ac:dyDescent="0.3">
      <c r="A169" s="204"/>
      <c r="B169" s="204"/>
      <c r="C169" s="174"/>
      <c r="D169" s="174"/>
      <c r="E169" s="174"/>
      <c r="F169" s="174"/>
      <c r="G169" s="174"/>
      <c r="H169" s="174"/>
      <c r="I169" s="174"/>
      <c r="J169" s="174"/>
      <c r="K169" s="174"/>
      <c r="L169" s="174"/>
      <c r="M169" s="174"/>
    </row>
    <row r="170" spans="1:13" x14ac:dyDescent="0.3">
      <c r="A170" s="204"/>
      <c r="B170" s="204"/>
      <c r="C170" s="174"/>
      <c r="D170" s="174"/>
      <c r="E170" s="174"/>
      <c r="F170" s="174"/>
      <c r="G170" s="174"/>
      <c r="H170" s="174"/>
      <c r="I170" s="174"/>
      <c r="J170" s="174"/>
      <c r="K170" s="174"/>
      <c r="L170" s="174"/>
      <c r="M170" s="174"/>
    </row>
    <row r="171" spans="1:13" x14ac:dyDescent="0.3">
      <c r="A171" s="204"/>
      <c r="B171" s="204"/>
      <c r="C171" s="174"/>
      <c r="D171" s="174"/>
      <c r="E171" s="174"/>
      <c r="F171" s="174"/>
      <c r="G171" s="174"/>
      <c r="H171" s="174"/>
      <c r="I171" s="174"/>
      <c r="J171" s="174"/>
      <c r="K171" s="174"/>
      <c r="L171" s="174"/>
      <c r="M171" s="174"/>
    </row>
    <row r="172" spans="1:13" x14ac:dyDescent="0.3">
      <c r="A172" s="204"/>
      <c r="B172" s="204"/>
      <c r="C172" s="174"/>
      <c r="D172" s="174"/>
      <c r="E172" s="174"/>
      <c r="F172" s="174"/>
      <c r="G172" s="174"/>
      <c r="H172" s="174"/>
      <c r="I172" s="174"/>
      <c r="J172" s="174"/>
      <c r="K172" s="174"/>
      <c r="L172" s="174"/>
      <c r="M172" s="174"/>
    </row>
    <row r="173" spans="1:13" x14ac:dyDescent="0.3">
      <c r="A173" s="204"/>
      <c r="B173" s="204"/>
      <c r="C173" s="174"/>
      <c r="D173" s="174"/>
      <c r="E173" s="174"/>
      <c r="F173" s="174"/>
      <c r="G173" s="174"/>
      <c r="H173" s="174"/>
      <c r="I173" s="174"/>
      <c r="J173" s="174"/>
      <c r="K173" s="174"/>
      <c r="L173" s="174"/>
      <c r="M173" s="174"/>
    </row>
    <row r="174" spans="1:13" x14ac:dyDescent="0.3">
      <c r="A174" s="204"/>
      <c r="B174" s="204"/>
      <c r="C174" s="174"/>
      <c r="D174" s="174"/>
      <c r="E174" s="174"/>
      <c r="F174" s="174"/>
      <c r="G174" s="174"/>
      <c r="H174" s="174"/>
      <c r="I174" s="174"/>
      <c r="J174" s="174"/>
      <c r="K174" s="174"/>
      <c r="L174" s="174"/>
      <c r="M174" s="174"/>
    </row>
    <row r="175" spans="1:13" x14ac:dyDescent="0.3">
      <c r="A175" s="204"/>
      <c r="B175" s="204"/>
      <c r="C175" s="174"/>
      <c r="D175" s="174"/>
      <c r="E175" s="174"/>
      <c r="F175" s="174"/>
      <c r="G175" s="174"/>
      <c r="H175" s="174"/>
      <c r="I175" s="174"/>
      <c r="J175" s="174"/>
      <c r="K175" s="174"/>
      <c r="L175" s="174"/>
      <c r="M175" s="174"/>
    </row>
    <row r="176" spans="1:13" x14ac:dyDescent="0.3">
      <c r="A176" s="204"/>
      <c r="B176" s="204"/>
      <c r="C176" s="174"/>
      <c r="D176" s="174"/>
      <c r="E176" s="174"/>
      <c r="F176" s="174"/>
      <c r="G176" s="174"/>
      <c r="H176" s="174"/>
      <c r="I176" s="174"/>
      <c r="J176" s="174"/>
      <c r="K176" s="174"/>
      <c r="L176" s="174"/>
      <c r="M176" s="174"/>
    </row>
    <row r="177" spans="1:13" x14ac:dyDescent="0.3">
      <c r="A177" s="204"/>
      <c r="B177" s="204"/>
      <c r="C177" s="174"/>
      <c r="D177" s="174"/>
      <c r="E177" s="174"/>
      <c r="F177" s="174"/>
      <c r="G177" s="174"/>
      <c r="H177" s="174"/>
      <c r="I177" s="174"/>
      <c r="J177" s="174"/>
      <c r="K177" s="174"/>
      <c r="L177" s="174"/>
      <c r="M177" s="174"/>
    </row>
    <row r="178" spans="1:13" x14ac:dyDescent="0.3">
      <c r="A178" s="204"/>
      <c r="B178" s="204"/>
      <c r="C178" s="174"/>
      <c r="D178" s="174"/>
      <c r="E178" s="174"/>
      <c r="F178" s="174"/>
      <c r="G178" s="174"/>
      <c r="H178" s="174"/>
      <c r="I178" s="174"/>
      <c r="J178" s="174"/>
      <c r="K178" s="174"/>
      <c r="L178" s="174"/>
      <c r="M178" s="174"/>
    </row>
    <row r="179" spans="1:13" x14ac:dyDescent="0.3">
      <c r="A179" s="204"/>
      <c r="B179" s="204"/>
      <c r="C179" s="174"/>
      <c r="D179" s="174"/>
      <c r="E179" s="174"/>
      <c r="F179" s="174"/>
      <c r="G179" s="174"/>
      <c r="H179" s="174"/>
      <c r="I179" s="174"/>
      <c r="J179" s="174"/>
      <c r="K179" s="174"/>
      <c r="L179" s="174"/>
      <c r="M179" s="174"/>
    </row>
    <row r="180" spans="1:13" x14ac:dyDescent="0.3">
      <c r="A180" s="204"/>
      <c r="B180" s="204"/>
      <c r="C180" s="174"/>
      <c r="D180" s="174"/>
      <c r="E180" s="174"/>
      <c r="F180" s="174"/>
      <c r="G180" s="174"/>
      <c r="H180" s="174"/>
      <c r="I180" s="174"/>
      <c r="J180" s="174"/>
      <c r="K180" s="174"/>
      <c r="L180" s="174"/>
      <c r="M180" s="174"/>
    </row>
    <row r="181" spans="1:13" x14ac:dyDescent="0.3">
      <c r="A181" s="204"/>
      <c r="B181" s="204"/>
      <c r="C181" s="174"/>
      <c r="D181" s="174"/>
      <c r="E181" s="174"/>
      <c r="F181" s="174"/>
      <c r="G181" s="174"/>
      <c r="H181" s="174"/>
      <c r="I181" s="174"/>
      <c r="J181" s="174"/>
      <c r="K181" s="174"/>
      <c r="L181" s="174"/>
      <c r="M181" s="174"/>
    </row>
    <row r="182" spans="1:13" x14ac:dyDescent="0.3">
      <c r="A182" s="204"/>
      <c r="B182" s="204"/>
      <c r="C182" s="174"/>
      <c r="D182" s="174"/>
      <c r="E182" s="174"/>
      <c r="F182" s="174"/>
      <c r="G182" s="174"/>
      <c r="H182" s="174"/>
      <c r="I182" s="174"/>
      <c r="J182" s="174"/>
      <c r="K182" s="174"/>
      <c r="L182" s="174"/>
      <c r="M182" s="174"/>
    </row>
    <row r="183" spans="1:13" x14ac:dyDescent="0.3">
      <c r="A183" s="204"/>
      <c r="B183" s="204"/>
      <c r="C183" s="174"/>
      <c r="D183" s="174"/>
      <c r="E183" s="174"/>
      <c r="F183" s="174"/>
      <c r="G183" s="174"/>
      <c r="H183" s="174"/>
      <c r="I183" s="174"/>
      <c r="J183" s="174"/>
      <c r="K183" s="174"/>
      <c r="L183" s="174"/>
      <c r="M183" s="174"/>
    </row>
    <row r="184" spans="1:13" x14ac:dyDescent="0.3">
      <c r="A184" s="204"/>
      <c r="B184" s="204"/>
      <c r="C184" s="174"/>
      <c r="D184" s="174"/>
      <c r="E184" s="174"/>
      <c r="F184" s="174"/>
      <c r="G184" s="174"/>
      <c r="H184" s="174"/>
      <c r="I184" s="174"/>
      <c r="J184" s="174"/>
      <c r="K184" s="174"/>
      <c r="L184" s="174"/>
      <c r="M184" s="174"/>
    </row>
    <row r="185" spans="1:13" x14ac:dyDescent="0.3">
      <c r="A185" s="204"/>
      <c r="B185" s="204"/>
      <c r="C185" s="174"/>
      <c r="D185" s="174"/>
      <c r="E185" s="174"/>
      <c r="F185" s="174"/>
      <c r="G185" s="174"/>
      <c r="H185" s="174"/>
      <c r="I185" s="174"/>
      <c r="J185" s="174"/>
      <c r="K185" s="174"/>
      <c r="L185" s="174"/>
      <c r="M185" s="174"/>
    </row>
    <row r="186" spans="1:13" x14ac:dyDescent="0.3">
      <c r="A186" s="204"/>
      <c r="B186" s="204"/>
      <c r="C186" s="174"/>
      <c r="D186" s="174"/>
      <c r="E186" s="174"/>
      <c r="F186" s="174"/>
      <c r="G186" s="174"/>
      <c r="H186" s="174"/>
      <c r="I186" s="174"/>
      <c r="J186" s="174"/>
      <c r="K186" s="174"/>
      <c r="L186" s="174"/>
      <c r="M186" s="174"/>
    </row>
    <row r="187" spans="1:13" x14ac:dyDescent="0.3">
      <c r="A187" s="204"/>
      <c r="B187" s="204"/>
      <c r="C187" s="174"/>
      <c r="D187" s="174"/>
      <c r="E187" s="174"/>
      <c r="F187" s="174"/>
      <c r="G187" s="174"/>
      <c r="H187" s="174"/>
      <c r="I187" s="174"/>
      <c r="J187" s="174"/>
      <c r="K187" s="174"/>
      <c r="L187" s="174"/>
      <c r="M187" s="174"/>
    </row>
    <row r="188" spans="1:13" x14ac:dyDescent="0.3">
      <c r="A188" s="204"/>
      <c r="B188" s="204"/>
      <c r="C188" s="174"/>
      <c r="D188" s="174"/>
      <c r="E188" s="174"/>
      <c r="F188" s="174"/>
      <c r="G188" s="174"/>
      <c r="H188" s="174"/>
      <c r="I188" s="174"/>
      <c r="J188" s="174"/>
      <c r="K188" s="174"/>
      <c r="L188" s="174"/>
      <c r="M188" s="174"/>
    </row>
    <row r="189" spans="1:13" x14ac:dyDescent="0.3">
      <c r="A189" s="204"/>
      <c r="B189" s="204"/>
      <c r="C189" s="174"/>
      <c r="D189" s="174"/>
      <c r="E189" s="174"/>
      <c r="F189" s="174"/>
      <c r="G189" s="174"/>
      <c r="H189" s="174"/>
      <c r="I189" s="174"/>
      <c r="J189" s="174"/>
      <c r="K189" s="174"/>
      <c r="L189" s="174"/>
      <c r="M189" s="174"/>
    </row>
    <row r="190" spans="1:13" x14ac:dyDescent="0.3">
      <c r="A190" s="204"/>
      <c r="B190" s="204"/>
      <c r="C190" s="174"/>
      <c r="D190" s="174"/>
      <c r="E190" s="174"/>
      <c r="F190" s="174"/>
      <c r="G190" s="174"/>
      <c r="H190" s="174"/>
      <c r="I190" s="174"/>
      <c r="J190" s="174"/>
      <c r="K190" s="174"/>
      <c r="L190" s="174"/>
      <c r="M190" s="174"/>
    </row>
    <row r="191" spans="1:13" x14ac:dyDescent="0.3">
      <c r="A191" s="204"/>
      <c r="B191" s="204"/>
      <c r="C191" s="174"/>
      <c r="D191" s="174"/>
      <c r="E191" s="174"/>
      <c r="F191" s="174"/>
      <c r="G191" s="174"/>
      <c r="H191" s="174"/>
      <c r="I191" s="174"/>
      <c r="J191" s="174"/>
      <c r="K191" s="174"/>
      <c r="L191" s="174"/>
      <c r="M191" s="174"/>
    </row>
    <row r="192" spans="1:13" x14ac:dyDescent="0.3">
      <c r="A192" s="204"/>
      <c r="B192" s="204"/>
      <c r="C192" s="174"/>
      <c r="D192" s="174"/>
      <c r="E192" s="174"/>
      <c r="F192" s="174"/>
      <c r="G192" s="174"/>
      <c r="H192" s="174"/>
      <c r="I192" s="174"/>
      <c r="J192" s="174"/>
      <c r="K192" s="174"/>
      <c r="L192" s="174"/>
      <c r="M192" s="174"/>
    </row>
    <row r="193" spans="1:13" x14ac:dyDescent="0.3">
      <c r="A193" s="204"/>
      <c r="B193" s="204"/>
      <c r="C193" s="174"/>
      <c r="D193" s="174"/>
      <c r="E193" s="174"/>
      <c r="F193" s="174"/>
      <c r="G193" s="174"/>
      <c r="H193" s="174"/>
      <c r="I193" s="174"/>
      <c r="J193" s="174"/>
      <c r="K193" s="174"/>
      <c r="L193" s="174"/>
      <c r="M193" s="174"/>
    </row>
    <row r="194" spans="1:13" x14ac:dyDescent="0.3">
      <c r="A194" s="204"/>
      <c r="B194" s="204"/>
      <c r="C194" s="174"/>
      <c r="D194" s="174"/>
      <c r="E194" s="174"/>
      <c r="F194" s="174"/>
      <c r="G194" s="174"/>
      <c r="H194" s="174"/>
      <c r="I194" s="174"/>
      <c r="J194" s="174"/>
      <c r="K194" s="174"/>
      <c r="L194" s="174"/>
      <c r="M194" s="174"/>
    </row>
    <row r="195" spans="1:13" x14ac:dyDescent="0.3">
      <c r="A195" s="204"/>
      <c r="B195" s="204"/>
      <c r="C195" s="174"/>
      <c r="D195" s="174"/>
      <c r="E195" s="174"/>
      <c r="F195" s="174"/>
      <c r="G195" s="174"/>
      <c r="H195" s="174"/>
      <c r="I195" s="174"/>
      <c r="J195" s="174"/>
      <c r="K195" s="174"/>
      <c r="L195" s="174"/>
      <c r="M195" s="174"/>
    </row>
    <row r="196" spans="1:13" x14ac:dyDescent="0.3">
      <c r="A196" s="204"/>
      <c r="B196" s="204"/>
      <c r="C196" s="174"/>
      <c r="D196" s="174"/>
      <c r="E196" s="174"/>
      <c r="F196" s="174"/>
      <c r="G196" s="174"/>
      <c r="H196" s="174"/>
      <c r="I196" s="174"/>
      <c r="J196" s="174"/>
      <c r="K196" s="174"/>
      <c r="L196" s="174"/>
      <c r="M196" s="174"/>
    </row>
    <row r="197" spans="1:13" x14ac:dyDescent="0.3">
      <c r="A197" s="204"/>
      <c r="B197" s="204"/>
      <c r="C197" s="174"/>
      <c r="D197" s="174"/>
      <c r="E197" s="174"/>
      <c r="F197" s="174"/>
      <c r="G197" s="174"/>
      <c r="H197" s="174"/>
      <c r="I197" s="174"/>
      <c r="J197" s="174"/>
      <c r="K197" s="174"/>
      <c r="L197" s="174"/>
      <c r="M197" s="174"/>
    </row>
    <row r="198" spans="1:13" x14ac:dyDescent="0.3">
      <c r="A198" s="204"/>
      <c r="B198" s="204"/>
      <c r="C198" s="174"/>
      <c r="D198" s="174"/>
      <c r="E198" s="174"/>
      <c r="F198" s="174"/>
      <c r="G198" s="174"/>
      <c r="H198" s="174"/>
      <c r="I198" s="174"/>
      <c r="J198" s="174"/>
      <c r="K198" s="174"/>
      <c r="L198" s="174"/>
      <c r="M198" s="174"/>
    </row>
    <row r="199" spans="1:13" x14ac:dyDescent="0.3">
      <c r="A199" s="204"/>
      <c r="B199" s="204"/>
      <c r="C199" s="174"/>
      <c r="D199" s="174"/>
      <c r="E199" s="174"/>
      <c r="F199" s="174"/>
      <c r="G199" s="174"/>
      <c r="H199" s="174"/>
      <c r="I199" s="174"/>
      <c r="J199" s="174"/>
      <c r="K199" s="174"/>
      <c r="L199" s="174"/>
      <c r="M199" s="174"/>
    </row>
    <row r="200" spans="1:13" x14ac:dyDescent="0.3">
      <c r="A200" s="204"/>
      <c r="B200" s="204"/>
      <c r="C200" s="174"/>
      <c r="D200" s="174"/>
      <c r="E200" s="174"/>
      <c r="F200" s="174"/>
      <c r="G200" s="174"/>
      <c r="H200" s="174"/>
      <c r="I200" s="174"/>
      <c r="J200" s="174"/>
      <c r="K200" s="174"/>
      <c r="L200" s="174"/>
      <c r="M200" s="174"/>
    </row>
  </sheetData>
  <mergeCells count="17">
    <mergeCell ref="F75:F86"/>
    <mergeCell ref="G75:G86"/>
    <mergeCell ref="F87:F98"/>
    <mergeCell ref="G87:G98"/>
    <mergeCell ref="F39:F50"/>
    <mergeCell ref="G39:G50"/>
    <mergeCell ref="F51:F62"/>
    <mergeCell ref="G51:G62"/>
    <mergeCell ref="F63:F74"/>
    <mergeCell ref="G63:G74"/>
    <mergeCell ref="F1:G1"/>
    <mergeCell ref="F3:F14"/>
    <mergeCell ref="G3:G14"/>
    <mergeCell ref="F15:F26"/>
    <mergeCell ref="G15:G26"/>
    <mergeCell ref="F27:F38"/>
    <mergeCell ref="G27:G38"/>
  </mergeCells>
  <pageMargins left="0.7" right="0.7" top="0.75" bottom="0.75" header="0.3" footer="0.3"/>
  <pageSetup paperSize="9" orientation="portrait" r:id="rId1"/>
  <headerFooter>
    <oddFooter>&amp;L_x000D_&amp;1#&amp;"Calibri"&amp;10&amp;K000000 Interné</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9D73-5E16-4A1E-A4A9-032DB5CE9D3D}">
  <sheetPr codeName="Hárok22"/>
  <dimension ref="A1:N262"/>
  <sheetViews>
    <sheetView showGridLines="0" zoomScaleNormal="100" workbookViewId="0">
      <pane xSplit="1" ySplit="2" topLeftCell="B155" activePane="bottomRight" state="frozen"/>
      <selection sqref="A1:H1"/>
      <selection pane="topRight" sqref="A1:H1"/>
      <selection pane="bottomLeft" sqref="A1:H1"/>
      <selection pane="bottomRight" sqref="A1:H1"/>
    </sheetView>
  </sheetViews>
  <sheetFormatPr defaultColWidth="9.296875" defaultRowHeight="13" x14ac:dyDescent="0.3"/>
  <cols>
    <col min="1" max="2" width="17.69921875" style="209" customWidth="1"/>
    <col min="3" max="4" width="20.296875" style="209" customWidth="1"/>
    <col min="5" max="5" width="36" style="209" customWidth="1"/>
    <col min="6" max="6" width="35.296875" style="209" customWidth="1"/>
    <col min="7" max="8" width="16.796875" style="107" customWidth="1"/>
    <col min="9" max="9" width="15.19921875" style="107" customWidth="1"/>
    <col min="10" max="12" width="9.296875" style="107"/>
    <col min="13" max="13" width="10.19921875" style="107" bestFit="1" customWidth="1"/>
    <col min="14" max="14" width="9.796875" style="107" bestFit="1" customWidth="1"/>
    <col min="15" max="16384" width="9.296875" style="107"/>
  </cols>
  <sheetData>
    <row r="1" spans="1:12" ht="16.5" customHeight="1" x14ac:dyDescent="0.3">
      <c r="A1" s="168" t="s">
        <v>479</v>
      </c>
      <c r="B1" s="168"/>
      <c r="C1" s="168"/>
      <c r="D1" s="168"/>
      <c r="E1" s="168"/>
      <c r="F1" s="168"/>
      <c r="G1" s="210"/>
      <c r="H1" s="210"/>
      <c r="I1" s="174"/>
      <c r="J1" s="174"/>
      <c r="K1" s="174"/>
      <c r="L1" s="174"/>
    </row>
    <row r="2" spans="1:12" ht="33" customHeight="1" x14ac:dyDescent="0.3">
      <c r="A2" s="211"/>
      <c r="B2" s="177" t="s">
        <v>27</v>
      </c>
      <c r="C2" s="177" t="s">
        <v>480</v>
      </c>
      <c r="D2" s="212" t="s">
        <v>28</v>
      </c>
      <c r="E2" s="177" t="s">
        <v>29</v>
      </c>
      <c r="F2" s="177" t="s">
        <v>30</v>
      </c>
      <c r="G2" s="177" t="s">
        <v>474</v>
      </c>
      <c r="H2" s="177" t="s">
        <v>475</v>
      </c>
      <c r="I2" s="174"/>
      <c r="J2" s="174"/>
      <c r="K2" s="174"/>
      <c r="L2" s="174"/>
    </row>
    <row r="3" spans="1:12" x14ac:dyDescent="0.3">
      <c r="A3" s="184" t="s">
        <v>250</v>
      </c>
      <c r="B3" s="184"/>
      <c r="C3" s="213"/>
      <c r="D3" s="213"/>
      <c r="E3" s="179"/>
      <c r="F3" s="179"/>
      <c r="G3" s="214">
        <f>SUM(C3:D14)</f>
        <v>38616.432950000002</v>
      </c>
      <c r="H3" s="214">
        <f>SUM(C4:C15)+SUM(E15:E26)</f>
        <v>38321.198520000005</v>
      </c>
      <c r="I3" s="174"/>
      <c r="J3" s="174"/>
      <c r="K3" s="174"/>
      <c r="L3" s="174"/>
    </row>
    <row r="4" spans="1:12" x14ac:dyDescent="0.3">
      <c r="A4" s="184" t="s">
        <v>251</v>
      </c>
      <c r="B4" s="184"/>
      <c r="C4" s="213"/>
      <c r="D4" s="213"/>
      <c r="E4" s="185"/>
      <c r="F4" s="185"/>
      <c r="G4" s="215"/>
      <c r="H4" s="215"/>
      <c r="I4" s="174"/>
      <c r="J4" s="174"/>
      <c r="K4" s="174"/>
      <c r="L4" s="174"/>
    </row>
    <row r="5" spans="1:12" x14ac:dyDescent="0.3">
      <c r="A5" s="184" t="s">
        <v>252</v>
      </c>
      <c r="B5" s="184"/>
      <c r="C5" s="213"/>
      <c r="D5" s="213"/>
      <c r="E5" s="185"/>
      <c r="F5" s="185"/>
      <c r="G5" s="215"/>
      <c r="H5" s="215"/>
      <c r="I5" s="174"/>
      <c r="J5" s="174"/>
      <c r="K5" s="174"/>
      <c r="L5" s="174"/>
    </row>
    <row r="6" spans="1:12" x14ac:dyDescent="0.3">
      <c r="A6" s="184" t="s">
        <v>253</v>
      </c>
      <c r="B6" s="184"/>
      <c r="C6" s="213"/>
      <c r="D6" s="213"/>
      <c r="E6" s="185"/>
      <c r="F6" s="185"/>
      <c r="G6" s="215"/>
      <c r="H6" s="215"/>
      <c r="I6" s="174"/>
      <c r="J6" s="174"/>
      <c r="K6" s="174"/>
      <c r="L6" s="174"/>
    </row>
    <row r="7" spans="1:12" x14ac:dyDescent="0.3">
      <c r="A7" s="184" t="s">
        <v>254</v>
      </c>
      <c r="B7" s="184"/>
      <c r="C7" s="213"/>
      <c r="D7" s="213"/>
      <c r="E7" s="185"/>
      <c r="F7" s="185"/>
      <c r="G7" s="215"/>
      <c r="H7" s="215"/>
      <c r="I7" s="174"/>
      <c r="J7" s="174"/>
      <c r="K7" s="174"/>
      <c r="L7" s="174"/>
    </row>
    <row r="8" spans="1:12" x14ac:dyDescent="0.3">
      <c r="A8" s="184" t="s">
        <v>255</v>
      </c>
      <c r="B8" s="184"/>
      <c r="C8" s="213"/>
      <c r="D8" s="213"/>
      <c r="E8" s="185"/>
      <c r="F8" s="185"/>
      <c r="G8" s="215"/>
      <c r="H8" s="215"/>
      <c r="I8" s="174"/>
      <c r="J8" s="174"/>
      <c r="K8" s="174"/>
      <c r="L8" s="174"/>
    </row>
    <row r="9" spans="1:12" x14ac:dyDescent="0.3">
      <c r="A9" s="184" t="s">
        <v>256</v>
      </c>
      <c r="B9" s="184"/>
      <c r="C9" s="213"/>
      <c r="D9" s="213"/>
      <c r="E9" s="185"/>
      <c r="F9" s="185"/>
      <c r="G9" s="215"/>
      <c r="H9" s="215"/>
      <c r="I9" s="174"/>
      <c r="J9" s="174"/>
      <c r="K9" s="174"/>
      <c r="L9" s="174"/>
    </row>
    <row r="10" spans="1:12" x14ac:dyDescent="0.3">
      <c r="A10" s="184" t="s">
        <v>257</v>
      </c>
      <c r="B10" s="184"/>
      <c r="C10" s="213"/>
      <c r="D10" s="213"/>
      <c r="E10" s="185"/>
      <c r="F10" s="185"/>
      <c r="G10" s="215"/>
      <c r="H10" s="215"/>
      <c r="I10" s="174"/>
      <c r="J10" s="174"/>
      <c r="K10" s="174"/>
      <c r="L10" s="174"/>
    </row>
    <row r="11" spans="1:12" x14ac:dyDescent="0.3">
      <c r="A11" s="184" t="s">
        <v>258</v>
      </c>
      <c r="B11" s="184"/>
      <c r="C11" s="213"/>
      <c r="D11" s="213"/>
      <c r="E11" s="185"/>
      <c r="F11" s="185"/>
      <c r="G11" s="215"/>
      <c r="H11" s="215"/>
      <c r="I11" s="174"/>
      <c r="J11" s="174"/>
      <c r="K11" s="174"/>
      <c r="L11" s="174"/>
    </row>
    <row r="12" spans="1:12" x14ac:dyDescent="0.3">
      <c r="A12" s="184" t="s">
        <v>259</v>
      </c>
      <c r="B12" s="184"/>
      <c r="C12" s="185">
        <v>10579.58944</v>
      </c>
      <c r="D12" s="185"/>
      <c r="E12" s="185">
        <v>0</v>
      </c>
      <c r="F12" s="185"/>
      <c r="G12" s="215"/>
      <c r="H12" s="215"/>
      <c r="I12" s="174"/>
      <c r="J12" s="174"/>
      <c r="K12" s="174"/>
      <c r="L12" s="174"/>
    </row>
    <row r="13" spans="1:12" x14ac:dyDescent="0.3">
      <c r="A13" s="184" t="s">
        <v>260</v>
      </c>
      <c r="B13" s="184"/>
      <c r="C13" s="185">
        <v>9898.3452899999993</v>
      </c>
      <c r="D13" s="185"/>
      <c r="E13" s="185">
        <v>0</v>
      </c>
      <c r="F13" s="185"/>
      <c r="G13" s="215"/>
      <c r="H13" s="215"/>
      <c r="I13" s="174"/>
      <c r="J13" s="174"/>
      <c r="K13" s="174"/>
      <c r="L13" s="174"/>
    </row>
    <row r="14" spans="1:12" x14ac:dyDescent="0.3">
      <c r="A14" s="191" t="s">
        <v>261</v>
      </c>
      <c r="B14" s="191"/>
      <c r="C14" s="192">
        <v>9902.6871699999992</v>
      </c>
      <c r="D14" s="192">
        <v>8235.8110500000057</v>
      </c>
      <c r="E14" s="192">
        <v>0</v>
      </c>
      <c r="F14" s="192"/>
      <c r="G14" s="216"/>
      <c r="H14" s="216"/>
      <c r="I14" s="174"/>
      <c r="J14" s="174"/>
      <c r="K14" s="174"/>
      <c r="L14" s="174"/>
    </row>
    <row r="15" spans="1:12" x14ac:dyDescent="0.3">
      <c r="A15" s="184" t="s">
        <v>262</v>
      </c>
      <c r="B15" s="184"/>
      <c r="C15" s="185">
        <v>9898.3453100000024</v>
      </c>
      <c r="D15" s="185"/>
      <c r="E15" s="179">
        <v>0</v>
      </c>
      <c r="F15" s="179"/>
      <c r="G15" s="214">
        <f>SUM(C15:D26)</f>
        <v>97153.968370000017</v>
      </c>
      <c r="H15" s="214">
        <f>SUM(C16:C27)+SUM(E27:E38)-SUM(E15:E26)+0.23*F37</f>
        <v>100258.49626799999</v>
      </c>
      <c r="I15" s="174"/>
      <c r="J15" s="174"/>
      <c r="K15" s="174"/>
      <c r="L15" s="174"/>
    </row>
    <row r="16" spans="1:12" x14ac:dyDescent="0.3">
      <c r="A16" s="184" t="s">
        <v>263</v>
      </c>
      <c r="B16" s="184"/>
      <c r="C16" s="185">
        <v>8465.3344399999969</v>
      </c>
      <c r="D16" s="185"/>
      <c r="E16" s="185">
        <v>0</v>
      </c>
      <c r="F16" s="185"/>
      <c r="G16" s="215"/>
      <c r="H16" s="215"/>
      <c r="I16" s="174"/>
      <c r="J16" s="174"/>
      <c r="K16" s="174"/>
      <c r="L16" s="174"/>
    </row>
    <row r="17" spans="1:12" x14ac:dyDescent="0.3">
      <c r="A17" s="184" t="s">
        <v>264</v>
      </c>
      <c r="B17" s="184"/>
      <c r="C17" s="185">
        <v>8877.5256300000019</v>
      </c>
      <c r="D17" s="185"/>
      <c r="E17" s="185">
        <v>0</v>
      </c>
      <c r="F17" s="185"/>
      <c r="G17" s="215"/>
      <c r="H17" s="215"/>
      <c r="I17" s="174"/>
      <c r="J17" s="174"/>
      <c r="K17" s="174"/>
      <c r="L17" s="174"/>
    </row>
    <row r="18" spans="1:12" x14ac:dyDescent="0.3">
      <c r="A18" s="184" t="s">
        <v>265</v>
      </c>
      <c r="B18" s="184"/>
      <c r="C18" s="185">
        <v>8843.866909999997</v>
      </c>
      <c r="D18" s="185"/>
      <c r="E18" s="185">
        <v>-73.404309999999995</v>
      </c>
      <c r="F18" s="185"/>
      <c r="G18" s="215"/>
      <c r="H18" s="215"/>
      <c r="I18" s="174"/>
      <c r="J18" s="174"/>
      <c r="K18" s="174"/>
      <c r="L18" s="174"/>
    </row>
    <row r="19" spans="1:12" x14ac:dyDescent="0.3">
      <c r="A19" s="184" t="s">
        <v>266</v>
      </c>
      <c r="B19" s="184"/>
      <c r="C19" s="185">
        <v>8752.8358200000075</v>
      </c>
      <c r="D19" s="185"/>
      <c r="E19" s="185">
        <v>-750.34832999999992</v>
      </c>
      <c r="F19" s="185"/>
      <c r="G19" s="215"/>
      <c r="H19" s="215"/>
      <c r="I19" s="174"/>
      <c r="J19" s="174"/>
      <c r="K19" s="174"/>
      <c r="L19" s="174"/>
    </row>
    <row r="20" spans="1:12" x14ac:dyDescent="0.3">
      <c r="A20" s="184" t="s">
        <v>267</v>
      </c>
      <c r="B20" s="184"/>
      <c r="C20" s="185">
        <v>87.623439999997615</v>
      </c>
      <c r="D20" s="185"/>
      <c r="E20" s="185">
        <v>-4764.7704400000002</v>
      </c>
      <c r="F20" s="185"/>
      <c r="G20" s="215"/>
      <c r="H20" s="215"/>
      <c r="I20" s="174"/>
      <c r="J20" s="174"/>
      <c r="K20" s="174"/>
      <c r="L20" s="174"/>
    </row>
    <row r="21" spans="1:12" x14ac:dyDescent="0.3">
      <c r="A21" s="184" t="s">
        <v>268</v>
      </c>
      <c r="B21" s="184"/>
      <c r="C21" s="185">
        <v>9329.5711599999959</v>
      </c>
      <c r="D21" s="185"/>
      <c r="E21" s="185">
        <v>83.151420000000002</v>
      </c>
      <c r="F21" s="185"/>
      <c r="G21" s="215"/>
      <c r="H21" s="215"/>
      <c r="I21" s="174"/>
      <c r="J21" s="174"/>
      <c r="K21" s="174"/>
      <c r="L21" s="174"/>
    </row>
    <row r="22" spans="1:12" x14ac:dyDescent="0.3">
      <c r="A22" s="184" t="s">
        <v>269</v>
      </c>
      <c r="B22" s="184"/>
      <c r="C22" s="185">
        <v>9635.499010000005</v>
      </c>
      <c r="D22" s="185"/>
      <c r="E22" s="185">
        <v>2806.0792999999999</v>
      </c>
      <c r="F22" s="185"/>
      <c r="G22" s="215"/>
      <c r="H22" s="215"/>
      <c r="I22" s="174"/>
      <c r="J22" s="174"/>
      <c r="K22" s="174"/>
      <c r="L22" s="174"/>
    </row>
    <row r="23" spans="1:12" x14ac:dyDescent="0.3">
      <c r="A23" s="184" t="s">
        <v>270</v>
      </c>
      <c r="B23" s="184"/>
      <c r="C23" s="185">
        <v>10401.086219999999</v>
      </c>
      <c r="D23" s="185"/>
      <c r="E23" s="185">
        <v>901.25727000000006</v>
      </c>
      <c r="F23" s="185"/>
      <c r="G23" s="215"/>
      <c r="H23" s="215"/>
      <c r="I23" s="174"/>
      <c r="J23" s="174"/>
      <c r="K23" s="174"/>
      <c r="L23" s="174"/>
    </row>
    <row r="24" spans="1:12" x14ac:dyDescent="0.3">
      <c r="A24" s="184" t="s">
        <v>271</v>
      </c>
      <c r="B24" s="184"/>
      <c r="C24" s="185">
        <v>8210.7707699999955</v>
      </c>
      <c r="D24" s="185"/>
      <c r="E24" s="185">
        <v>-159.7336</v>
      </c>
      <c r="F24" s="185"/>
      <c r="G24" s="215"/>
      <c r="H24" s="215"/>
      <c r="I24" s="174"/>
      <c r="J24" s="174"/>
      <c r="K24" s="174"/>
      <c r="L24" s="174"/>
    </row>
    <row r="25" spans="1:12" x14ac:dyDescent="0.3">
      <c r="A25" s="184" t="s">
        <v>272</v>
      </c>
      <c r="B25" s="184"/>
      <c r="C25" s="185">
        <v>8242.5871200000056</v>
      </c>
      <c r="D25" s="185"/>
      <c r="E25" s="185">
        <v>0</v>
      </c>
      <c r="F25" s="185"/>
      <c r="G25" s="215"/>
      <c r="H25" s="215"/>
      <c r="I25" s="174"/>
      <c r="J25" s="174"/>
      <c r="K25" s="174"/>
      <c r="L25" s="174"/>
    </row>
    <row r="26" spans="1:12" x14ac:dyDescent="0.3">
      <c r="A26" s="191" t="s">
        <v>273</v>
      </c>
      <c r="B26" s="191"/>
      <c r="C26" s="192">
        <v>8242.5871200000001</v>
      </c>
      <c r="D26" s="192">
        <v>-1833.6645800000028</v>
      </c>
      <c r="E26" s="192">
        <v>0</v>
      </c>
      <c r="F26" s="192"/>
      <c r="G26" s="216"/>
      <c r="H26" s="216"/>
      <c r="I26" s="174"/>
      <c r="J26" s="174"/>
      <c r="K26" s="174"/>
      <c r="L26" s="174"/>
    </row>
    <row r="27" spans="1:12" x14ac:dyDescent="0.3">
      <c r="A27" s="184" t="s">
        <v>274</v>
      </c>
      <c r="B27" s="184"/>
      <c r="C27" s="185">
        <v>8242.5871200000056</v>
      </c>
      <c r="D27" s="185"/>
      <c r="E27" s="179">
        <v>0</v>
      </c>
      <c r="F27" s="179"/>
      <c r="G27" s="214">
        <f>SUM(C27:D38)</f>
        <v>164069.11732000002</v>
      </c>
      <c r="H27" s="214">
        <f>SUM(C28:C39)+SUM(E39:E50)-SUM(E27:E38)-F37+0.22*F49</f>
        <v>134818.57693999997</v>
      </c>
      <c r="I27" s="174"/>
      <c r="J27" s="174"/>
      <c r="K27" s="174"/>
      <c r="L27" s="174"/>
    </row>
    <row r="28" spans="1:12" x14ac:dyDescent="0.3">
      <c r="A28" s="184" t="s">
        <v>275</v>
      </c>
      <c r="B28" s="184"/>
      <c r="C28" s="185">
        <v>7679.6077899999918</v>
      </c>
      <c r="D28" s="185"/>
      <c r="E28" s="185">
        <v>0</v>
      </c>
      <c r="F28" s="185"/>
      <c r="G28" s="215"/>
      <c r="H28" s="215"/>
      <c r="I28" s="174"/>
      <c r="J28" s="174"/>
      <c r="K28" s="174"/>
      <c r="L28" s="174"/>
    </row>
    <row r="29" spans="1:12" x14ac:dyDescent="0.3">
      <c r="A29" s="184" t="s">
        <v>276</v>
      </c>
      <c r="B29" s="184"/>
      <c r="C29" s="185">
        <v>7708.5378799999953</v>
      </c>
      <c r="D29" s="185"/>
      <c r="E29" s="185">
        <v>0</v>
      </c>
      <c r="F29" s="185"/>
      <c r="G29" s="215"/>
      <c r="H29" s="215"/>
      <c r="I29" s="174"/>
      <c r="J29" s="174"/>
      <c r="K29" s="174"/>
      <c r="L29" s="174"/>
    </row>
    <row r="30" spans="1:12" x14ac:dyDescent="0.3">
      <c r="A30" s="184" t="s">
        <v>277</v>
      </c>
      <c r="B30" s="184"/>
      <c r="C30" s="185">
        <v>7709.1175400000211</v>
      </c>
      <c r="D30" s="185"/>
      <c r="E30" s="185">
        <v>-4.8849999999999998</v>
      </c>
      <c r="F30" s="185"/>
      <c r="G30" s="215"/>
      <c r="H30" s="215"/>
      <c r="I30" s="174"/>
      <c r="J30" s="174"/>
      <c r="K30" s="174"/>
      <c r="L30" s="174"/>
    </row>
    <row r="31" spans="1:12" x14ac:dyDescent="0.3">
      <c r="A31" s="184" t="s">
        <v>278</v>
      </c>
      <c r="B31" s="184"/>
      <c r="C31" s="185">
        <v>6651.0558499999943</v>
      </c>
      <c r="D31" s="185"/>
      <c r="E31" s="185">
        <v>-3653.7387899999999</v>
      </c>
      <c r="F31" s="185"/>
      <c r="G31" s="215"/>
      <c r="H31" s="215"/>
      <c r="I31" s="174"/>
      <c r="J31" s="174"/>
      <c r="K31" s="174"/>
      <c r="L31" s="174"/>
    </row>
    <row r="32" spans="1:12" x14ac:dyDescent="0.3">
      <c r="A32" s="184" t="s">
        <v>279</v>
      </c>
      <c r="B32" s="184"/>
      <c r="C32" s="185">
        <v>0</v>
      </c>
      <c r="D32" s="185"/>
      <c r="E32" s="185">
        <v>-3654.0849900000003</v>
      </c>
      <c r="F32" s="185"/>
      <c r="G32" s="215"/>
      <c r="H32" s="215"/>
      <c r="I32" s="174"/>
      <c r="J32" s="174"/>
      <c r="K32" s="174"/>
      <c r="L32" s="174"/>
    </row>
    <row r="33" spans="1:12" x14ac:dyDescent="0.3">
      <c r="A33" s="184" t="s">
        <v>280</v>
      </c>
      <c r="B33" s="184"/>
      <c r="C33" s="185">
        <v>0</v>
      </c>
      <c r="D33" s="185"/>
      <c r="E33" s="185">
        <v>-4603.4157699999996</v>
      </c>
      <c r="F33" s="185"/>
      <c r="G33" s="215"/>
      <c r="H33" s="215"/>
      <c r="I33" s="174"/>
      <c r="J33" s="174"/>
      <c r="K33" s="174"/>
      <c r="L33" s="174"/>
    </row>
    <row r="34" spans="1:12" x14ac:dyDescent="0.3">
      <c r="A34" s="184" t="s">
        <v>281</v>
      </c>
      <c r="B34" s="184"/>
      <c r="C34" s="185">
        <v>324.73128000000122</v>
      </c>
      <c r="D34" s="185"/>
      <c r="E34" s="185">
        <v>-1351.44732</v>
      </c>
      <c r="F34" s="185"/>
      <c r="G34" s="215"/>
      <c r="H34" s="215"/>
      <c r="I34" s="174"/>
      <c r="J34" s="174"/>
      <c r="K34" s="174"/>
      <c r="L34" s="174"/>
    </row>
    <row r="35" spans="1:12" x14ac:dyDescent="0.3">
      <c r="A35" s="184" t="s">
        <v>282</v>
      </c>
      <c r="B35" s="184"/>
      <c r="C35" s="185">
        <v>6217.6501900000003</v>
      </c>
      <c r="D35" s="185"/>
      <c r="E35" s="185">
        <v>-9487.1888400000007</v>
      </c>
      <c r="F35" s="185"/>
      <c r="G35" s="215"/>
      <c r="H35" s="215"/>
      <c r="I35" s="174"/>
      <c r="J35" s="174"/>
      <c r="K35" s="174"/>
      <c r="L35" s="174"/>
    </row>
    <row r="36" spans="1:12" x14ac:dyDescent="0.3">
      <c r="A36" s="184" t="s">
        <v>283</v>
      </c>
      <c r="B36" s="184"/>
      <c r="C36" s="185">
        <v>5941.6997799999999</v>
      </c>
      <c r="D36" s="185"/>
      <c r="E36" s="185">
        <v>5967.6031600000006</v>
      </c>
      <c r="F36" s="185"/>
      <c r="G36" s="215"/>
      <c r="H36" s="215"/>
      <c r="I36" s="174"/>
      <c r="J36" s="174"/>
      <c r="K36" s="174"/>
      <c r="L36" s="174"/>
    </row>
    <row r="37" spans="1:12" x14ac:dyDescent="0.3">
      <c r="A37" s="184" t="s">
        <v>284</v>
      </c>
      <c r="B37" s="184"/>
      <c r="C37" s="185">
        <v>19021.026279999998</v>
      </c>
      <c r="D37" s="185"/>
      <c r="E37" s="185">
        <v>518.5865899999917</v>
      </c>
      <c r="F37" s="185">
        <v>74966.691600000006</v>
      </c>
      <c r="G37" s="215"/>
      <c r="H37" s="215"/>
      <c r="I37" s="174"/>
      <c r="J37" s="174"/>
      <c r="K37" s="174"/>
      <c r="L37" s="174"/>
    </row>
    <row r="38" spans="1:12" x14ac:dyDescent="0.3">
      <c r="A38" s="191" t="s">
        <v>285</v>
      </c>
      <c r="B38" s="191"/>
      <c r="C38" s="192">
        <v>88585.977759999994</v>
      </c>
      <c r="D38" s="192">
        <v>5987.125850000004</v>
      </c>
      <c r="E38" s="192">
        <v>-4.9152899999999997</v>
      </c>
      <c r="F38" s="185"/>
      <c r="G38" s="216"/>
      <c r="H38" s="216"/>
      <c r="I38" s="174"/>
      <c r="J38" s="174"/>
      <c r="K38" s="174"/>
      <c r="L38" s="174"/>
    </row>
    <row r="39" spans="1:12" x14ac:dyDescent="0.3">
      <c r="A39" s="184" t="s">
        <v>286</v>
      </c>
      <c r="B39" s="184"/>
      <c r="C39" s="185">
        <v>13145.231379999996</v>
      </c>
      <c r="D39" s="185"/>
      <c r="E39" s="179">
        <v>0</v>
      </c>
      <c r="F39" s="179"/>
      <c r="G39" s="214">
        <f>SUM(C39:D50)</f>
        <v>293078.00673000014</v>
      </c>
      <c r="H39" s="217">
        <f>SUM(C40:C51)+SUM(E51:E62)-SUM(E39:E50)-F49+0.22*F61+-27855.42085</f>
        <v>74902.424290000112</v>
      </c>
      <c r="I39" s="174"/>
      <c r="J39" s="174"/>
      <c r="K39" s="174"/>
      <c r="L39" s="174"/>
    </row>
    <row r="40" spans="1:12" x14ac:dyDescent="0.3">
      <c r="A40" s="184" t="s">
        <v>287</v>
      </c>
      <c r="B40" s="184"/>
      <c r="C40" s="185">
        <v>7039.5359200000203</v>
      </c>
      <c r="D40" s="185"/>
      <c r="E40" s="185">
        <v>0</v>
      </c>
      <c r="F40" s="185"/>
      <c r="G40" s="215"/>
      <c r="H40" s="218"/>
      <c r="I40" s="174"/>
      <c r="J40" s="174"/>
      <c r="K40" s="174"/>
      <c r="L40" s="174"/>
    </row>
    <row r="41" spans="1:12" x14ac:dyDescent="0.3">
      <c r="A41" s="184" t="s">
        <v>288</v>
      </c>
      <c r="B41" s="184"/>
      <c r="C41" s="185">
        <v>0</v>
      </c>
      <c r="D41" s="185"/>
      <c r="E41" s="185">
        <v>259.4597</v>
      </c>
      <c r="F41" s="185"/>
      <c r="G41" s="215"/>
      <c r="H41" s="218"/>
      <c r="I41" s="174"/>
      <c r="J41" s="174"/>
      <c r="K41" s="174"/>
      <c r="L41" s="174"/>
    </row>
    <row r="42" spans="1:12" x14ac:dyDescent="0.3">
      <c r="A42" s="184" t="s">
        <v>289</v>
      </c>
      <c r="B42" s="184"/>
      <c r="C42" s="185">
        <v>0</v>
      </c>
      <c r="D42" s="185"/>
      <c r="E42" s="185">
        <v>-134.70510000000002</v>
      </c>
      <c r="F42" s="185"/>
      <c r="G42" s="215"/>
      <c r="H42" s="218"/>
      <c r="I42" s="174"/>
      <c r="J42" s="174"/>
      <c r="K42" s="174"/>
      <c r="L42" s="174"/>
    </row>
    <row r="43" spans="1:12" x14ac:dyDescent="0.3">
      <c r="A43" s="184" t="s">
        <v>290</v>
      </c>
      <c r="B43" s="184"/>
      <c r="C43" s="185">
        <v>0</v>
      </c>
      <c r="D43" s="185"/>
      <c r="E43" s="185">
        <v>-10725.462460000001</v>
      </c>
      <c r="F43" s="185"/>
      <c r="G43" s="215"/>
      <c r="H43" s="218"/>
      <c r="I43" s="174"/>
      <c r="J43" s="174"/>
      <c r="K43" s="174"/>
      <c r="L43" s="174"/>
    </row>
    <row r="44" spans="1:12" x14ac:dyDescent="0.3">
      <c r="A44" s="184" t="s">
        <v>291</v>
      </c>
      <c r="B44" s="184"/>
      <c r="C44" s="185">
        <v>0</v>
      </c>
      <c r="D44" s="185"/>
      <c r="E44" s="185">
        <v>-1426.6725971428573</v>
      </c>
      <c r="F44" s="185"/>
      <c r="G44" s="215"/>
      <c r="H44" s="218"/>
      <c r="I44" s="174"/>
      <c r="J44" s="174"/>
      <c r="K44" s="174"/>
      <c r="L44" s="174"/>
    </row>
    <row r="45" spans="1:12" x14ac:dyDescent="0.3">
      <c r="A45" s="184" t="s">
        <v>292</v>
      </c>
      <c r="B45" s="184"/>
      <c r="C45" s="185">
        <v>0</v>
      </c>
      <c r="D45" s="185"/>
      <c r="E45" s="185">
        <v>231.57274285714288</v>
      </c>
      <c r="F45" s="185"/>
      <c r="G45" s="215"/>
      <c r="H45" s="218"/>
      <c r="I45" s="174"/>
      <c r="J45" s="174"/>
      <c r="K45" s="174"/>
      <c r="L45" s="174"/>
    </row>
    <row r="46" spans="1:12" x14ac:dyDescent="0.3">
      <c r="A46" s="184" t="s">
        <v>293</v>
      </c>
      <c r="B46" s="184"/>
      <c r="C46" s="185">
        <v>10969.591829999999</v>
      </c>
      <c r="D46" s="185"/>
      <c r="E46" s="185">
        <v>-1160.0859171428569</v>
      </c>
      <c r="F46" s="185"/>
      <c r="G46" s="215"/>
      <c r="H46" s="218"/>
      <c r="I46" s="174"/>
      <c r="J46" s="219"/>
      <c r="K46" s="174"/>
      <c r="L46" s="174"/>
    </row>
    <row r="47" spans="1:12" x14ac:dyDescent="0.3">
      <c r="A47" s="184" t="s">
        <v>294</v>
      </c>
      <c r="B47" s="184"/>
      <c r="C47" s="185">
        <v>4751.9691199999997</v>
      </c>
      <c r="D47" s="185"/>
      <c r="E47" s="185">
        <v>-566.78435714285717</v>
      </c>
      <c r="F47" s="185"/>
      <c r="G47" s="215"/>
      <c r="H47" s="218"/>
      <c r="I47" s="174"/>
      <c r="J47" s="174"/>
      <c r="K47" s="174"/>
      <c r="L47" s="174"/>
    </row>
    <row r="48" spans="1:12" x14ac:dyDescent="0.3">
      <c r="A48" s="184" t="s">
        <v>295</v>
      </c>
      <c r="B48" s="184"/>
      <c r="C48" s="185">
        <v>5302.2553899999903</v>
      </c>
      <c r="D48" s="185"/>
      <c r="E48" s="185">
        <v>-14311.863637142857</v>
      </c>
      <c r="F48" s="185"/>
      <c r="G48" s="215"/>
      <c r="H48" s="218"/>
      <c r="I48" s="174"/>
      <c r="J48" s="174"/>
      <c r="K48" s="174"/>
      <c r="L48" s="174"/>
    </row>
    <row r="49" spans="1:12" x14ac:dyDescent="0.3">
      <c r="A49" s="184" t="s">
        <v>296</v>
      </c>
      <c r="B49" s="184"/>
      <c r="C49" s="185">
        <v>22432.542510000101</v>
      </c>
      <c r="D49" s="185"/>
      <c r="E49" s="185">
        <v>19192.268142857123</v>
      </c>
      <c r="F49" s="185">
        <v>178070.005</v>
      </c>
      <c r="G49" s="215"/>
      <c r="H49" s="218"/>
      <c r="I49" s="174"/>
      <c r="J49" s="174"/>
      <c r="K49" s="174"/>
      <c r="L49" s="174"/>
    </row>
    <row r="50" spans="1:12" x14ac:dyDescent="0.3">
      <c r="A50" s="191" t="s">
        <v>297</v>
      </c>
      <c r="B50" s="191"/>
      <c r="C50" s="220">
        <v>220071.7047</v>
      </c>
      <c r="D50" s="220">
        <v>9365.1758800000407</v>
      </c>
      <c r="E50" s="192">
        <v>-5.9810571428571428</v>
      </c>
      <c r="F50" s="192"/>
      <c r="G50" s="216"/>
      <c r="H50" s="221"/>
      <c r="I50" s="174"/>
      <c r="J50" s="174"/>
      <c r="K50" s="174"/>
      <c r="L50" s="174"/>
    </row>
    <row r="51" spans="1:12" x14ac:dyDescent="0.3">
      <c r="A51" s="184" t="s">
        <v>298</v>
      </c>
      <c r="B51" s="184"/>
      <c r="C51" s="185">
        <v>22333.182100000002</v>
      </c>
      <c r="D51" s="185"/>
      <c r="E51" s="222">
        <v>-41.867400000000004</v>
      </c>
      <c r="F51" s="204"/>
      <c r="G51" s="223">
        <f>SUM(C51:D62)</f>
        <v>65028.458129999992</v>
      </c>
      <c r="H51" s="217">
        <f>SUM(C52:C63)+SUM(E63:E74)-SUM(E51:E62)-F61+0.22*F73</f>
        <v>94264.558890000073</v>
      </c>
      <c r="I51" s="174"/>
      <c r="J51" s="174"/>
      <c r="K51" s="174"/>
      <c r="L51" s="174"/>
    </row>
    <row r="52" spans="1:12" x14ac:dyDescent="0.3">
      <c r="A52" s="184" t="s">
        <v>299</v>
      </c>
      <c r="B52" s="184"/>
      <c r="C52" s="185">
        <v>7439.5599499999989</v>
      </c>
      <c r="D52" s="185"/>
      <c r="E52" s="222">
        <v>0</v>
      </c>
      <c r="F52" s="204"/>
      <c r="G52" s="224"/>
      <c r="H52" s="218"/>
      <c r="I52" s="174"/>
      <c r="J52" s="174"/>
      <c r="K52" s="174"/>
      <c r="L52" s="174"/>
    </row>
    <row r="53" spans="1:12" x14ac:dyDescent="0.3">
      <c r="A53" s="184" t="s">
        <v>300</v>
      </c>
      <c r="B53" s="184"/>
      <c r="C53" s="204">
        <v>0</v>
      </c>
      <c r="D53" s="204"/>
      <c r="E53" s="222">
        <v>0</v>
      </c>
      <c r="F53" s="204"/>
      <c r="G53" s="224"/>
      <c r="H53" s="218"/>
      <c r="I53" s="174"/>
      <c r="J53" s="174"/>
      <c r="K53" s="174"/>
      <c r="L53" s="174"/>
    </row>
    <row r="54" spans="1:12" x14ac:dyDescent="0.3">
      <c r="A54" s="184" t="s">
        <v>301</v>
      </c>
      <c r="B54" s="184"/>
      <c r="C54" s="204">
        <v>0</v>
      </c>
      <c r="D54" s="204"/>
      <c r="E54" s="222">
        <v>-48.033619999999999</v>
      </c>
      <c r="F54" s="204"/>
      <c r="G54" s="224"/>
      <c r="H54" s="218"/>
      <c r="I54" s="174"/>
      <c r="J54" s="174"/>
      <c r="K54" s="174"/>
      <c r="L54" s="174"/>
    </row>
    <row r="55" spans="1:12" x14ac:dyDescent="0.3">
      <c r="A55" s="184" t="s">
        <v>302</v>
      </c>
      <c r="B55" s="184"/>
      <c r="C55" s="185">
        <v>0</v>
      </c>
      <c r="D55" s="185"/>
      <c r="E55" s="222">
        <v>2312.6010399999996</v>
      </c>
      <c r="F55" s="204"/>
      <c r="G55" s="224"/>
      <c r="H55" s="218"/>
      <c r="I55" s="174"/>
      <c r="J55" s="174"/>
      <c r="K55" s="174"/>
      <c r="L55" s="174"/>
    </row>
    <row r="56" spans="1:12" x14ac:dyDescent="0.3">
      <c r="A56" s="184" t="s">
        <v>303</v>
      </c>
      <c r="B56" s="184"/>
      <c r="C56" s="185">
        <v>0</v>
      </c>
      <c r="D56" s="185"/>
      <c r="E56" s="222">
        <v>-1756.1677299999999</v>
      </c>
      <c r="F56" s="204"/>
      <c r="G56" s="224"/>
      <c r="H56" s="218"/>
      <c r="I56" s="174"/>
      <c r="J56" s="174"/>
      <c r="K56" s="174"/>
      <c r="L56" s="174"/>
    </row>
    <row r="57" spans="1:12" x14ac:dyDescent="0.3">
      <c r="A57" s="184" t="s">
        <v>304</v>
      </c>
      <c r="B57" s="184"/>
      <c r="C57" s="185">
        <v>0</v>
      </c>
      <c r="D57" s="185"/>
      <c r="E57" s="222">
        <v>139.48784000000003</v>
      </c>
      <c r="F57" s="204"/>
      <c r="G57" s="224"/>
      <c r="H57" s="218"/>
      <c r="I57" s="174"/>
      <c r="J57" s="174"/>
      <c r="K57" s="174"/>
      <c r="L57" s="174"/>
    </row>
    <row r="58" spans="1:12" x14ac:dyDescent="0.3">
      <c r="A58" s="184" t="s">
        <v>305</v>
      </c>
      <c r="B58" s="184"/>
      <c r="C58" s="185">
        <v>0</v>
      </c>
      <c r="D58" s="185"/>
      <c r="E58" s="222">
        <v>3380.9948999999997</v>
      </c>
      <c r="F58" s="204"/>
      <c r="G58" s="224"/>
      <c r="H58" s="218"/>
      <c r="I58" s="174"/>
      <c r="J58" s="174"/>
      <c r="K58" s="174"/>
      <c r="L58" s="174"/>
    </row>
    <row r="59" spans="1:12" x14ac:dyDescent="0.3">
      <c r="A59" s="184" t="s">
        <v>306</v>
      </c>
      <c r="B59" s="184"/>
      <c r="C59" s="185">
        <v>0</v>
      </c>
      <c r="D59" s="185"/>
      <c r="E59" s="222">
        <v>-30546.843870000001</v>
      </c>
      <c r="F59" s="204"/>
      <c r="G59" s="224"/>
      <c r="H59" s="218"/>
      <c r="I59" s="174"/>
      <c r="J59" s="174"/>
      <c r="K59" s="174"/>
      <c r="L59" s="174"/>
    </row>
    <row r="60" spans="1:12" x14ac:dyDescent="0.3">
      <c r="A60" s="184" t="s">
        <v>307</v>
      </c>
      <c r="B60" s="184"/>
      <c r="C60" s="185">
        <v>31909.748419999996</v>
      </c>
      <c r="D60" s="185"/>
      <c r="E60" s="222">
        <v>-221.74844000000002</v>
      </c>
      <c r="F60" s="204"/>
      <c r="G60" s="224"/>
      <c r="H60" s="218"/>
      <c r="I60" s="174"/>
      <c r="J60" s="174"/>
      <c r="K60" s="174"/>
      <c r="L60" s="174"/>
    </row>
    <row r="61" spans="1:12" x14ac:dyDescent="0.3">
      <c r="A61" s="184" t="s">
        <v>308</v>
      </c>
      <c r="B61" s="184"/>
      <c r="C61" s="185">
        <v>7038.3958000000057</v>
      </c>
      <c r="D61" s="185"/>
      <c r="E61" s="222">
        <v>6084.4673300000004</v>
      </c>
      <c r="F61" s="204"/>
      <c r="G61" s="224"/>
      <c r="H61" s="218"/>
      <c r="I61" s="174"/>
      <c r="J61" s="174"/>
      <c r="K61" s="174"/>
      <c r="L61" s="174"/>
    </row>
    <row r="62" spans="1:12" x14ac:dyDescent="0.3">
      <c r="A62" s="191" t="s">
        <v>309</v>
      </c>
      <c r="B62" s="191"/>
      <c r="C62" s="192">
        <v>13531.194579999999</v>
      </c>
      <c r="D62" s="192">
        <v>-17223.622720000007</v>
      </c>
      <c r="E62" s="225">
        <v>-24.07602</v>
      </c>
      <c r="F62" s="205"/>
      <c r="G62" s="226"/>
      <c r="H62" s="221"/>
      <c r="I62" s="174"/>
      <c r="J62" s="174"/>
      <c r="K62" s="174"/>
      <c r="L62" s="174"/>
    </row>
    <row r="63" spans="1:12" x14ac:dyDescent="0.3">
      <c r="A63" s="184" t="s">
        <v>310</v>
      </c>
      <c r="B63" s="184"/>
      <c r="C63" s="185">
        <v>7501.7100800000426</v>
      </c>
      <c r="D63" s="185">
        <v>-311.35768000006647</v>
      </c>
      <c r="E63" s="227">
        <v>-21.48348</v>
      </c>
      <c r="F63" s="204"/>
      <c r="G63" s="214">
        <f>SUM(C63:D74)</f>
        <v>166714.60850999999</v>
      </c>
      <c r="H63" s="223">
        <f>SUM(C64:C75)+SUM(E75:E86)-SUM(E63:E74)</f>
        <v>162907.10069999992</v>
      </c>
      <c r="I63" s="174"/>
      <c r="J63" s="174"/>
      <c r="K63" s="174"/>
      <c r="L63" s="174"/>
    </row>
    <row r="64" spans="1:12" x14ac:dyDescent="0.3">
      <c r="A64" s="184" t="s">
        <v>311</v>
      </c>
      <c r="B64" s="184"/>
      <c r="C64" s="185">
        <v>4219.4677999999521</v>
      </c>
      <c r="D64" s="185">
        <v>16796.131390000046</v>
      </c>
      <c r="E64" s="228">
        <v>-150.77587999999989</v>
      </c>
      <c r="F64" s="204"/>
      <c r="G64" s="215"/>
      <c r="H64" s="224"/>
      <c r="I64" s="174"/>
      <c r="J64" s="174"/>
      <c r="K64" s="174"/>
      <c r="L64" s="174"/>
    </row>
    <row r="65" spans="1:12" x14ac:dyDescent="0.3">
      <c r="A65" s="184" t="s">
        <v>312</v>
      </c>
      <c r="B65" s="184"/>
      <c r="C65" s="185">
        <v>21016</v>
      </c>
      <c r="D65" s="185">
        <v>-8119</v>
      </c>
      <c r="E65" s="228">
        <v>0</v>
      </c>
      <c r="F65" s="204"/>
      <c r="G65" s="215"/>
      <c r="H65" s="224"/>
      <c r="I65" s="174"/>
      <c r="J65" s="174"/>
      <c r="K65" s="174"/>
      <c r="L65" s="174"/>
    </row>
    <row r="66" spans="1:12" x14ac:dyDescent="0.3">
      <c r="A66" s="184" t="s">
        <v>313</v>
      </c>
      <c r="B66" s="184"/>
      <c r="C66" s="185">
        <v>12896.29514</v>
      </c>
      <c r="D66" s="185">
        <v>-8333.8083200000001</v>
      </c>
      <c r="E66" s="228">
        <v>-0.21636999999918044</v>
      </c>
      <c r="F66" s="204"/>
      <c r="G66" s="215"/>
      <c r="H66" s="224"/>
      <c r="I66" s="174"/>
      <c r="J66" s="174"/>
      <c r="K66" s="174"/>
      <c r="L66" s="174"/>
    </row>
    <row r="67" spans="1:12" x14ac:dyDescent="0.3">
      <c r="A67" s="184" t="s">
        <v>314</v>
      </c>
      <c r="B67" s="184"/>
      <c r="C67" s="185">
        <v>4562.7031900000002</v>
      </c>
      <c r="D67" s="185">
        <v>17922.466740000003</v>
      </c>
      <c r="E67" s="228">
        <v>1647.3887500000003</v>
      </c>
      <c r="F67" s="204"/>
      <c r="G67" s="215"/>
      <c r="H67" s="224"/>
      <c r="I67" s="174"/>
      <c r="J67" s="174"/>
      <c r="K67" s="174"/>
      <c r="L67" s="174"/>
    </row>
    <row r="68" spans="1:12" x14ac:dyDescent="0.3">
      <c r="A68" s="184" t="s">
        <v>315</v>
      </c>
      <c r="B68" s="184"/>
      <c r="C68" s="185">
        <v>22485.16993</v>
      </c>
      <c r="D68" s="185">
        <v>-10954.503939999997</v>
      </c>
      <c r="E68" s="228">
        <v>-2793.8418899999992</v>
      </c>
      <c r="F68" s="204"/>
      <c r="G68" s="215"/>
      <c r="H68" s="224"/>
      <c r="I68" s="174"/>
      <c r="J68" s="174"/>
      <c r="K68" s="174"/>
      <c r="L68" s="174"/>
    </row>
    <row r="69" spans="1:12" x14ac:dyDescent="0.3">
      <c r="A69" s="184" t="s">
        <v>316</v>
      </c>
      <c r="B69" s="184"/>
      <c r="C69" s="185">
        <v>0</v>
      </c>
      <c r="D69" s="185">
        <v>16408</v>
      </c>
      <c r="E69" s="228">
        <v>2721.81421</v>
      </c>
      <c r="F69" s="204"/>
      <c r="G69" s="215"/>
      <c r="H69" s="224"/>
      <c r="I69" s="188"/>
      <c r="J69" s="174"/>
      <c r="K69" s="174"/>
      <c r="L69" s="174"/>
    </row>
    <row r="70" spans="1:12" x14ac:dyDescent="0.3">
      <c r="A70" s="184" t="s">
        <v>317</v>
      </c>
      <c r="B70" s="184"/>
      <c r="C70" s="185">
        <v>0</v>
      </c>
      <c r="D70" s="185">
        <v>12091.831229999998</v>
      </c>
      <c r="E70" s="228">
        <v>-1419.1571100000001</v>
      </c>
      <c r="F70" s="204"/>
      <c r="G70" s="215"/>
      <c r="H70" s="224"/>
      <c r="I70" s="174"/>
      <c r="J70" s="174"/>
      <c r="K70" s="174"/>
      <c r="L70" s="174"/>
    </row>
    <row r="71" spans="1:12" x14ac:dyDescent="0.3">
      <c r="A71" s="184" t="s">
        <v>318</v>
      </c>
      <c r="B71" s="184"/>
      <c r="C71" s="185">
        <v>0</v>
      </c>
      <c r="D71" s="185">
        <v>3357.1814800000002</v>
      </c>
      <c r="E71" s="228">
        <v>-76.208770000000001</v>
      </c>
      <c r="F71" s="204"/>
      <c r="G71" s="215"/>
      <c r="H71" s="224"/>
      <c r="I71" s="174"/>
      <c r="J71" s="174"/>
      <c r="K71" s="174"/>
      <c r="L71" s="174"/>
    </row>
    <row r="72" spans="1:12" x14ac:dyDescent="0.3">
      <c r="A72" s="184" t="s">
        <v>319</v>
      </c>
      <c r="B72" s="184"/>
      <c r="C72" s="185">
        <v>43387.800929999998</v>
      </c>
      <c r="D72" s="185">
        <v>-19786.990089999996</v>
      </c>
      <c r="E72" s="228">
        <v>-106.81022999999524</v>
      </c>
      <c r="F72" s="204"/>
      <c r="G72" s="215"/>
      <c r="H72" s="224"/>
      <c r="I72" s="174"/>
      <c r="J72" s="174"/>
      <c r="K72" s="174"/>
      <c r="L72" s="174"/>
    </row>
    <row r="73" spans="1:12" x14ac:dyDescent="0.3">
      <c r="A73" s="184" t="s">
        <v>320</v>
      </c>
      <c r="B73" s="184"/>
      <c r="C73" s="185">
        <v>23600.810839999998</v>
      </c>
      <c r="D73" s="185">
        <v>-4148.9656499999983</v>
      </c>
      <c r="E73" s="228">
        <v>6322.0548600000002</v>
      </c>
      <c r="F73" s="204"/>
      <c r="G73" s="215"/>
      <c r="H73" s="224"/>
      <c r="I73" s="174"/>
      <c r="J73" s="174"/>
      <c r="K73" s="174"/>
      <c r="L73" s="174"/>
    </row>
    <row r="74" spans="1:12" x14ac:dyDescent="0.3">
      <c r="A74" s="191" t="s">
        <v>321</v>
      </c>
      <c r="B74" s="191"/>
      <c r="C74" s="192">
        <v>19451.444380000008</v>
      </c>
      <c r="D74" s="192">
        <v>-7327.7789400000011</v>
      </c>
      <c r="E74" s="229">
        <v>0</v>
      </c>
      <c r="F74" s="205"/>
      <c r="G74" s="216"/>
      <c r="H74" s="226"/>
      <c r="I74" s="174"/>
      <c r="J74" s="174"/>
      <c r="K74" s="174"/>
      <c r="L74" s="174"/>
    </row>
    <row r="75" spans="1:12" x14ac:dyDescent="0.3">
      <c r="A75" s="184" t="s">
        <v>322</v>
      </c>
      <c r="B75" s="184"/>
      <c r="C75" s="185">
        <v>12123.3539</v>
      </c>
      <c r="D75" s="185">
        <v>581.70102999999938</v>
      </c>
      <c r="E75" s="185">
        <v>-3533.7126899999994</v>
      </c>
      <c r="F75" s="204"/>
      <c r="G75" s="214">
        <f>SUM(C75:D86)</f>
        <v>185437.34035999997</v>
      </c>
      <c r="H75" s="223">
        <f>SUM(C76:C87)+SUM(E87:E98)-SUM(E75:E86)-F85+0.22*F97</f>
        <v>164028.44453000004</v>
      </c>
      <c r="I75" s="174"/>
      <c r="J75" s="174"/>
      <c r="K75" s="174"/>
      <c r="L75" s="174"/>
    </row>
    <row r="76" spans="1:12" x14ac:dyDescent="0.3">
      <c r="A76" s="184" t="s">
        <v>323</v>
      </c>
      <c r="B76" s="184"/>
      <c r="C76" s="185">
        <v>12705.767279999971</v>
      </c>
      <c r="D76" s="185">
        <v>1296.8522800000012</v>
      </c>
      <c r="E76" s="185">
        <v>-38.462460000000895</v>
      </c>
      <c r="F76" s="204"/>
      <c r="G76" s="215"/>
      <c r="H76" s="224"/>
      <c r="I76" s="174"/>
      <c r="J76" s="174"/>
      <c r="K76" s="174"/>
      <c r="L76" s="174"/>
    </row>
    <row r="77" spans="1:12" x14ac:dyDescent="0.3">
      <c r="A77" s="184" t="s">
        <v>324</v>
      </c>
      <c r="B77" s="184"/>
      <c r="C77" s="185">
        <v>14002.619560000003</v>
      </c>
      <c r="D77" s="185">
        <v>-8313.175220000001</v>
      </c>
      <c r="E77" s="185">
        <v>-461.64902999999936</v>
      </c>
      <c r="F77" s="204"/>
      <c r="G77" s="215"/>
      <c r="H77" s="224"/>
      <c r="I77" s="174"/>
      <c r="J77" s="174"/>
      <c r="K77" s="174"/>
      <c r="L77" s="174"/>
    </row>
    <row r="78" spans="1:12" x14ac:dyDescent="0.3">
      <c r="A78" s="184" t="s">
        <v>325</v>
      </c>
      <c r="B78" s="184"/>
      <c r="C78" s="185">
        <v>5689.44434</v>
      </c>
      <c r="D78" s="185">
        <v>17603.900090000003</v>
      </c>
      <c r="E78" s="185">
        <v>-5.2950000000186265E-2</v>
      </c>
      <c r="F78" s="204"/>
      <c r="G78" s="215"/>
      <c r="H78" s="224"/>
      <c r="I78" s="174"/>
      <c r="J78" s="174"/>
      <c r="K78" s="174"/>
      <c r="L78" s="174"/>
    </row>
    <row r="79" spans="1:12" x14ac:dyDescent="0.3">
      <c r="A79" s="184" t="s">
        <v>326</v>
      </c>
      <c r="B79" s="184"/>
      <c r="C79" s="185">
        <v>18667.06741</v>
      </c>
      <c r="D79" s="185">
        <v>9712.9446800000005</v>
      </c>
      <c r="E79" s="185">
        <v>15527.54797</v>
      </c>
      <c r="F79" s="204"/>
      <c r="G79" s="215"/>
      <c r="H79" s="224"/>
      <c r="I79" s="174"/>
      <c r="J79" s="174"/>
      <c r="K79" s="174"/>
      <c r="L79" s="174"/>
    </row>
    <row r="80" spans="1:12" x14ac:dyDescent="0.3">
      <c r="A80" s="184" t="s">
        <v>327</v>
      </c>
      <c r="B80" s="184"/>
      <c r="C80" s="185">
        <v>28380.01209</v>
      </c>
      <c r="D80" s="185">
        <v>-23184.804339999999</v>
      </c>
      <c r="E80" s="185">
        <v>-6443.4313700000012</v>
      </c>
      <c r="F80" s="204"/>
      <c r="G80" s="215"/>
      <c r="H80" s="224"/>
      <c r="I80" s="174"/>
      <c r="J80" s="174"/>
      <c r="K80" s="174"/>
      <c r="L80" s="174"/>
    </row>
    <row r="81" spans="1:14" x14ac:dyDescent="0.3">
      <c r="A81" s="184" t="s">
        <v>328</v>
      </c>
      <c r="B81" s="184"/>
      <c r="C81" s="185">
        <v>9821.4847699999991</v>
      </c>
      <c r="D81" s="185">
        <v>11281.759960000003</v>
      </c>
      <c r="E81" s="185">
        <v>1960.1269000000009</v>
      </c>
      <c r="F81" s="204"/>
      <c r="G81" s="215"/>
      <c r="H81" s="224"/>
      <c r="I81" s="174"/>
      <c r="J81" s="174"/>
      <c r="K81" s="174"/>
      <c r="L81" s="174"/>
    </row>
    <row r="82" spans="1:14" x14ac:dyDescent="0.3">
      <c r="A82" s="184" t="s">
        <v>329</v>
      </c>
      <c r="B82" s="184"/>
      <c r="C82" s="185">
        <v>21103.244730000002</v>
      </c>
      <c r="D82" s="185">
        <v>-4152.2430499999973</v>
      </c>
      <c r="E82" s="185">
        <v>-294.57319999999925</v>
      </c>
      <c r="F82" s="204"/>
      <c r="G82" s="215"/>
      <c r="H82" s="224"/>
      <c r="I82" s="174"/>
      <c r="J82" s="174"/>
      <c r="K82" s="174"/>
      <c r="L82" s="174"/>
    </row>
    <row r="83" spans="1:14" x14ac:dyDescent="0.3">
      <c r="A83" s="184" t="s">
        <v>330</v>
      </c>
      <c r="B83" s="184"/>
      <c r="C83" s="185">
        <v>16951.001680000001</v>
      </c>
      <c r="D83" s="185">
        <v>-8031.2539800000004</v>
      </c>
      <c r="E83" s="185">
        <v>-1020.8185199999996</v>
      </c>
      <c r="F83" s="204"/>
      <c r="G83" s="215"/>
      <c r="H83" s="224"/>
      <c r="I83" s="174"/>
      <c r="J83" s="174"/>
      <c r="K83" s="174"/>
      <c r="L83" s="174"/>
    </row>
    <row r="84" spans="1:14" x14ac:dyDescent="0.3">
      <c r="A84" s="184" t="s">
        <v>331</v>
      </c>
      <c r="B84" s="184"/>
      <c r="C84" s="185">
        <v>8919.7476999999999</v>
      </c>
      <c r="D84" s="185">
        <v>11232.891489999998</v>
      </c>
      <c r="E84" s="185">
        <v>584.28152999999884</v>
      </c>
      <c r="F84" s="204"/>
      <c r="G84" s="215"/>
      <c r="H84" s="224"/>
      <c r="I84" s="174"/>
      <c r="J84" s="174"/>
      <c r="K84" s="174"/>
      <c r="L84" s="174"/>
    </row>
    <row r="85" spans="1:14" x14ac:dyDescent="0.3">
      <c r="A85" s="184" t="s">
        <v>332</v>
      </c>
      <c r="B85" s="184"/>
      <c r="C85" s="185">
        <v>20152.639190000002</v>
      </c>
      <c r="D85" s="185">
        <v>-7803.4651200000008</v>
      </c>
      <c r="E85" s="185">
        <v>-992.4375</v>
      </c>
      <c r="F85" s="204"/>
      <c r="G85" s="215"/>
      <c r="H85" s="224"/>
      <c r="I85" s="174"/>
      <c r="J85" s="174"/>
      <c r="K85" s="174"/>
      <c r="L85" s="174"/>
    </row>
    <row r="86" spans="1:14" s="122" customFormat="1" x14ac:dyDescent="0.3">
      <c r="A86" s="191" t="s">
        <v>333</v>
      </c>
      <c r="B86" s="191"/>
      <c r="C86" s="192">
        <v>12349.174070000001</v>
      </c>
      <c r="D86" s="192">
        <v>4346.6758200000004</v>
      </c>
      <c r="E86" s="192">
        <v>0</v>
      </c>
      <c r="F86" s="205"/>
      <c r="G86" s="216"/>
      <c r="H86" s="226"/>
      <c r="I86" s="194"/>
      <c r="J86" s="194"/>
      <c r="K86" s="194"/>
      <c r="L86" s="194"/>
    </row>
    <row r="87" spans="1:14" x14ac:dyDescent="0.3">
      <c r="A87" s="184" t="s">
        <v>334</v>
      </c>
      <c r="B87" s="184"/>
      <c r="C87" s="185">
        <v>16695.849890000001</v>
      </c>
      <c r="D87" s="185">
        <v>-5020.9448599999996</v>
      </c>
      <c r="E87" s="185">
        <v>0</v>
      </c>
      <c r="F87" s="204"/>
      <c r="G87" s="214">
        <f>SUM(C87:D98)</f>
        <v>114879.90277000002</v>
      </c>
      <c r="H87" s="223">
        <f>SUM(C88:C99)+SUM(E99:E110)-SUM(E87:E98)-F97+0.22*F109</f>
        <v>127557.68193000004</v>
      </c>
      <c r="I87" s="188"/>
      <c r="J87" s="174"/>
      <c r="K87" s="174"/>
      <c r="L87" s="174"/>
      <c r="M87" s="119"/>
      <c r="N87" s="119"/>
    </row>
    <row r="88" spans="1:14" x14ac:dyDescent="0.3">
      <c r="A88" s="184" t="s">
        <v>335</v>
      </c>
      <c r="B88" s="184"/>
      <c r="C88" s="185">
        <v>11674.90503</v>
      </c>
      <c r="D88" s="185">
        <v>2362.9045299999993</v>
      </c>
      <c r="E88" s="185">
        <v>-5</v>
      </c>
      <c r="F88" s="204"/>
      <c r="G88" s="215"/>
      <c r="H88" s="224"/>
      <c r="I88" s="188"/>
      <c r="J88" s="174"/>
      <c r="K88" s="174"/>
      <c r="L88" s="174"/>
      <c r="M88" s="119"/>
      <c r="N88" s="119"/>
    </row>
    <row r="89" spans="1:14" x14ac:dyDescent="0.3">
      <c r="A89" s="184" t="s">
        <v>336</v>
      </c>
      <c r="B89" s="184"/>
      <c r="C89" s="185">
        <v>14037.80956</v>
      </c>
      <c r="D89" s="185">
        <v>-9275.4883800000007</v>
      </c>
      <c r="E89" s="185">
        <v>0</v>
      </c>
      <c r="F89" s="204"/>
      <c r="G89" s="215"/>
      <c r="H89" s="224"/>
      <c r="I89" s="188"/>
      <c r="J89" s="174"/>
      <c r="K89" s="174"/>
      <c r="L89" s="174"/>
      <c r="M89" s="119"/>
      <c r="N89" s="119"/>
    </row>
    <row r="90" spans="1:14" x14ac:dyDescent="0.3">
      <c r="A90" s="184" t="s">
        <v>337</v>
      </c>
      <c r="B90" s="184"/>
      <c r="C90" s="185">
        <v>4762.3211799999999</v>
      </c>
      <c r="D90" s="185">
        <v>16200.798279999997</v>
      </c>
      <c r="E90" s="185">
        <v>1785.2848799999999</v>
      </c>
      <c r="F90" s="204"/>
      <c r="G90" s="215"/>
      <c r="H90" s="224"/>
      <c r="I90" s="188"/>
      <c r="J90" s="174"/>
      <c r="K90" s="174"/>
      <c r="L90" s="174"/>
      <c r="M90" s="119"/>
      <c r="N90" s="119"/>
    </row>
    <row r="91" spans="1:14" x14ac:dyDescent="0.3">
      <c r="A91" s="184" t="s">
        <v>338</v>
      </c>
      <c r="B91" s="184"/>
      <c r="C91" s="185">
        <v>20963.119460000002</v>
      </c>
      <c r="D91" s="185">
        <v>-10549.805209999997</v>
      </c>
      <c r="E91" s="185">
        <v>2228.2779000000032</v>
      </c>
      <c r="F91" s="204"/>
      <c r="G91" s="215"/>
      <c r="H91" s="224"/>
      <c r="I91" s="188"/>
      <c r="J91" s="174"/>
      <c r="K91" s="174"/>
      <c r="L91" s="174"/>
      <c r="M91" s="119"/>
      <c r="N91" s="119"/>
    </row>
    <row r="92" spans="1:14" x14ac:dyDescent="0.3">
      <c r="A92" s="184" t="s">
        <v>339</v>
      </c>
      <c r="B92" s="184"/>
      <c r="C92" s="185">
        <v>0</v>
      </c>
      <c r="D92" s="185">
        <v>-3561.1262299999985</v>
      </c>
      <c r="E92" s="185">
        <v>-10324.053609999999</v>
      </c>
      <c r="F92" s="204"/>
      <c r="G92" s="215"/>
      <c r="H92" s="224"/>
      <c r="I92" s="188"/>
      <c r="J92" s="174"/>
      <c r="K92" s="174"/>
      <c r="L92" s="174"/>
      <c r="M92" s="119"/>
      <c r="N92" s="119"/>
    </row>
    <row r="93" spans="1:14" x14ac:dyDescent="0.3">
      <c r="A93" s="184" t="s">
        <v>340</v>
      </c>
      <c r="B93" s="184"/>
      <c r="C93" s="185">
        <v>0</v>
      </c>
      <c r="D93" s="185">
        <v>1382.8557700000015</v>
      </c>
      <c r="E93" s="185">
        <v>-10939.030239999998</v>
      </c>
      <c r="F93" s="204"/>
      <c r="G93" s="215"/>
      <c r="H93" s="224"/>
      <c r="I93" s="188"/>
      <c r="J93" s="174"/>
      <c r="K93" s="174"/>
      <c r="L93" s="174"/>
      <c r="M93" s="119"/>
      <c r="N93" s="119"/>
    </row>
    <row r="94" spans="1:14" x14ac:dyDescent="0.3">
      <c r="A94" s="184" t="s">
        <v>341</v>
      </c>
      <c r="B94" s="184"/>
      <c r="C94" s="185">
        <v>8235.0437899999997</v>
      </c>
      <c r="D94" s="185">
        <v>-173.60874000000396</v>
      </c>
      <c r="E94" s="230">
        <v>76.702929999999995</v>
      </c>
      <c r="F94" s="204"/>
      <c r="G94" s="215"/>
      <c r="H94" s="224"/>
      <c r="I94" s="188"/>
      <c r="J94" s="174"/>
      <c r="K94" s="174"/>
      <c r="L94" s="174"/>
      <c r="M94" s="119"/>
      <c r="N94" s="119"/>
    </row>
    <row r="95" spans="1:14" x14ac:dyDescent="0.3">
      <c r="A95" s="184" t="s">
        <v>342</v>
      </c>
      <c r="B95" s="184"/>
      <c r="C95" s="185">
        <v>8061.43505</v>
      </c>
      <c r="D95" s="185">
        <v>4820.2590799999998</v>
      </c>
      <c r="E95" s="230">
        <v>0</v>
      </c>
      <c r="F95" s="204"/>
      <c r="G95" s="215"/>
      <c r="H95" s="224"/>
      <c r="I95" s="188"/>
      <c r="J95" s="174"/>
      <c r="K95" s="174"/>
      <c r="L95" s="174"/>
      <c r="M95" s="119"/>
      <c r="N95" s="119"/>
    </row>
    <row r="96" spans="1:14" x14ac:dyDescent="0.3">
      <c r="A96" s="184" t="s">
        <v>343</v>
      </c>
      <c r="B96" s="184"/>
      <c r="C96" s="185">
        <v>12881.694129999994</v>
      </c>
      <c r="D96" s="185">
        <v>-1852.3485200000014</v>
      </c>
      <c r="E96" s="230">
        <v>-115.40874000000001</v>
      </c>
      <c r="F96" s="204"/>
      <c r="G96" s="215"/>
      <c r="H96" s="224"/>
      <c r="I96" s="188"/>
      <c r="J96" s="174"/>
      <c r="K96" s="174"/>
      <c r="L96" s="174"/>
      <c r="M96" s="119"/>
      <c r="N96" s="119"/>
    </row>
    <row r="97" spans="1:12" x14ac:dyDescent="0.3">
      <c r="A97" s="184" t="s">
        <v>344</v>
      </c>
      <c r="B97" s="184"/>
      <c r="C97" s="185">
        <v>11029.345610000015</v>
      </c>
      <c r="D97" s="185">
        <v>-6773.4706299999989</v>
      </c>
      <c r="E97" s="231">
        <v>-67.948549999999997</v>
      </c>
      <c r="F97" s="204"/>
      <c r="G97" s="215"/>
      <c r="H97" s="224"/>
      <c r="I97" s="188"/>
      <c r="J97" s="174"/>
      <c r="K97" s="174"/>
      <c r="L97" s="174"/>
    </row>
    <row r="98" spans="1:12" x14ac:dyDescent="0.3">
      <c r="A98" s="191" t="s">
        <v>345</v>
      </c>
      <c r="B98" s="191"/>
      <c r="C98" s="192">
        <v>4255.8749800000196</v>
      </c>
      <c r="D98" s="192">
        <v>14722.478999999999</v>
      </c>
      <c r="E98" s="232">
        <v>1238.3859299999999</v>
      </c>
      <c r="F98" s="205"/>
      <c r="G98" s="216"/>
      <c r="H98" s="226"/>
      <c r="I98" s="188"/>
      <c r="J98" s="188"/>
      <c r="K98" s="174"/>
      <c r="L98" s="174"/>
    </row>
    <row r="99" spans="1:12" x14ac:dyDescent="0.3">
      <c r="A99" s="184" t="s">
        <v>346</v>
      </c>
      <c r="B99" s="184"/>
      <c r="C99" s="185">
        <v>18978.35398</v>
      </c>
      <c r="D99" s="185">
        <v>-10111.08224</v>
      </c>
      <c r="E99" s="228">
        <v>0</v>
      </c>
      <c r="F99" s="204"/>
      <c r="G99" s="223">
        <f>SUM(C99:D110)</f>
        <v>120153.17160000002</v>
      </c>
      <c r="H99" s="223">
        <f>SUM(C100:C111)+SUM(E111:E122)-SUM(E99:E110)-F109+0.22*F121</f>
        <v>127506.60375999998</v>
      </c>
      <c r="I99" s="188"/>
      <c r="J99" s="185"/>
      <c r="K99" s="174"/>
      <c r="L99" s="174"/>
    </row>
    <row r="100" spans="1:12" x14ac:dyDescent="0.3">
      <c r="A100" s="184" t="s">
        <v>347</v>
      </c>
      <c r="B100" s="184"/>
      <c r="C100" s="185">
        <v>8867.2717400000001</v>
      </c>
      <c r="D100" s="185">
        <v>-3760.6575699999994</v>
      </c>
      <c r="E100" s="228">
        <v>-79.572179999999705</v>
      </c>
      <c r="F100" s="204"/>
      <c r="G100" s="224"/>
      <c r="H100" s="224"/>
      <c r="I100" s="188"/>
      <c r="J100" s="185"/>
      <c r="K100" s="174"/>
      <c r="L100" s="174"/>
    </row>
    <row r="101" spans="1:12" x14ac:dyDescent="0.3">
      <c r="A101" s="184" t="s">
        <v>348</v>
      </c>
      <c r="B101" s="184"/>
      <c r="C101" s="185">
        <v>5106.6141699999998</v>
      </c>
      <c r="D101" s="185">
        <v>11143.000999999998</v>
      </c>
      <c r="E101" s="228">
        <v>-1.5549999999813735E-2</v>
      </c>
      <c r="F101" s="204"/>
      <c r="G101" s="224"/>
      <c r="H101" s="224"/>
      <c r="I101" s="188"/>
      <c r="J101" s="185"/>
      <c r="K101" s="174"/>
      <c r="L101" s="174"/>
    </row>
    <row r="102" spans="1:12" x14ac:dyDescent="0.3">
      <c r="A102" s="184" t="s">
        <v>349</v>
      </c>
      <c r="B102" s="184"/>
      <c r="C102" s="185">
        <v>16249.599619999999</v>
      </c>
      <c r="D102" s="185">
        <v>-5236.8406999999988</v>
      </c>
      <c r="E102" s="228">
        <v>194.8236</v>
      </c>
      <c r="F102" s="204"/>
      <c r="G102" s="224"/>
      <c r="H102" s="224"/>
      <c r="I102" s="188"/>
      <c r="J102" s="185"/>
      <c r="K102" s="174"/>
      <c r="L102" s="174"/>
    </row>
    <row r="103" spans="1:12" x14ac:dyDescent="0.3">
      <c r="A103" s="184" t="s">
        <v>350</v>
      </c>
      <c r="B103" s="184"/>
      <c r="C103" s="185">
        <v>0</v>
      </c>
      <c r="D103" s="185">
        <v>-5420.6450800000002</v>
      </c>
      <c r="E103" s="228">
        <v>-11687.67894</v>
      </c>
      <c r="F103" s="204"/>
      <c r="G103" s="224"/>
      <c r="H103" s="224"/>
      <c r="I103" s="188"/>
      <c r="J103" s="185"/>
      <c r="K103" s="174"/>
      <c r="L103" s="174"/>
    </row>
    <row r="104" spans="1:12" x14ac:dyDescent="0.3">
      <c r="A104" s="184" t="s">
        <v>351</v>
      </c>
      <c r="B104" s="184"/>
      <c r="C104" s="185">
        <v>0</v>
      </c>
      <c r="D104" s="185">
        <v>9545.7360200000003</v>
      </c>
      <c r="E104" s="228">
        <v>-332.02433000000002</v>
      </c>
      <c r="F104" s="204"/>
      <c r="G104" s="224"/>
      <c r="H104" s="224"/>
      <c r="I104" s="188"/>
      <c r="K104" s="174"/>
      <c r="L104" s="174"/>
    </row>
    <row r="105" spans="1:12" x14ac:dyDescent="0.3">
      <c r="A105" s="184" t="s">
        <v>352</v>
      </c>
      <c r="B105" s="184"/>
      <c r="C105" s="185">
        <v>0</v>
      </c>
      <c r="D105" s="185">
        <v>14590.135090000002</v>
      </c>
      <c r="E105" s="228">
        <v>414.3099499999999</v>
      </c>
      <c r="F105" s="204"/>
      <c r="G105" s="224"/>
      <c r="H105" s="224"/>
      <c r="I105" s="188"/>
      <c r="J105" s="185"/>
      <c r="K105" s="174"/>
      <c r="L105" s="174"/>
    </row>
    <row r="106" spans="1:12" x14ac:dyDescent="0.3">
      <c r="A106" s="184" t="s">
        <v>353</v>
      </c>
      <c r="B106" s="184"/>
      <c r="C106" s="185">
        <v>11012.75892</v>
      </c>
      <c r="D106" s="185">
        <v>-3619.5241699999979</v>
      </c>
      <c r="E106" s="228">
        <v>-2596.2782599999982</v>
      </c>
      <c r="F106" s="204"/>
      <c r="G106" s="224"/>
      <c r="H106" s="224"/>
      <c r="I106" s="188"/>
      <c r="J106" s="174"/>
      <c r="K106" s="174"/>
      <c r="L106" s="174"/>
    </row>
    <row r="107" spans="1:12" x14ac:dyDescent="0.3">
      <c r="A107" s="184" t="s">
        <v>354</v>
      </c>
      <c r="B107" s="184"/>
      <c r="C107" s="185">
        <v>18715.226030000002</v>
      </c>
      <c r="D107" s="185">
        <v>-9229.4918800000014</v>
      </c>
      <c r="E107" s="228">
        <v>216.81973000000016</v>
      </c>
      <c r="F107" s="204"/>
      <c r="G107" s="224"/>
      <c r="H107" s="224"/>
      <c r="I107" s="188"/>
      <c r="J107" s="174"/>
      <c r="K107" s="174"/>
      <c r="L107" s="174"/>
    </row>
    <row r="108" spans="1:12" x14ac:dyDescent="0.3">
      <c r="A108" s="184" t="s">
        <v>355</v>
      </c>
      <c r="B108" s="184"/>
      <c r="C108" s="185">
        <v>7361.5112600000002</v>
      </c>
      <c r="D108" s="185">
        <v>-1892.1350100000006</v>
      </c>
      <c r="E108" s="228">
        <v>0</v>
      </c>
      <c r="F108" s="204"/>
      <c r="G108" s="224"/>
      <c r="H108" s="224"/>
      <c r="I108" s="188"/>
      <c r="J108" s="174"/>
      <c r="K108" s="174"/>
      <c r="L108" s="174"/>
    </row>
    <row r="109" spans="1:12" x14ac:dyDescent="0.3">
      <c r="A109" s="184" t="s">
        <v>356</v>
      </c>
      <c r="B109" s="184"/>
      <c r="C109" s="185">
        <v>14986.83389</v>
      </c>
      <c r="D109" s="185">
        <v>4524.2441699999999</v>
      </c>
      <c r="E109" s="228">
        <v>3092.8783999999996</v>
      </c>
      <c r="F109" s="204"/>
      <c r="G109" s="224"/>
      <c r="H109" s="224"/>
      <c r="I109" s="188"/>
      <c r="J109" s="174"/>
      <c r="K109" s="174"/>
      <c r="L109" s="174"/>
    </row>
    <row r="110" spans="1:12" x14ac:dyDescent="0.3">
      <c r="A110" s="191" t="s">
        <v>357</v>
      </c>
      <c r="B110" s="191"/>
      <c r="C110" s="192">
        <v>18319.808719999997</v>
      </c>
      <c r="D110" s="192">
        <v>22.453640000000597</v>
      </c>
      <c r="E110" s="229">
        <v>7331.7272400000002</v>
      </c>
      <c r="F110" s="205"/>
      <c r="G110" s="226"/>
      <c r="H110" s="226"/>
      <c r="I110" s="188"/>
      <c r="J110" s="188"/>
      <c r="K110" s="174"/>
      <c r="L110" s="174"/>
    </row>
    <row r="111" spans="1:12" x14ac:dyDescent="0.3">
      <c r="A111" s="184" t="s">
        <v>358</v>
      </c>
      <c r="B111" s="184"/>
      <c r="C111" s="185">
        <v>19533.5317</v>
      </c>
      <c r="D111" s="185">
        <v>-16207.90596</v>
      </c>
      <c r="E111" s="228">
        <v>-72.623100000001486</v>
      </c>
      <c r="F111" s="204"/>
      <c r="G111" s="223">
        <f>SUM(C111:D122)</f>
        <v>99232.023820000017</v>
      </c>
      <c r="H111" s="223">
        <f>SUM(C112:C123)+SUM(E123:E134)-SUM(E111:E122)-F121+0.22*F133</f>
        <v>101682.54787000001</v>
      </c>
      <c r="I111" s="188"/>
      <c r="J111" s="174"/>
      <c r="K111" s="174"/>
      <c r="L111" s="174"/>
    </row>
    <row r="112" spans="1:12" x14ac:dyDescent="0.3">
      <c r="A112" s="184" t="s">
        <v>359</v>
      </c>
      <c r="B112" s="184"/>
      <c r="C112" s="185">
        <v>3325.6257400000004</v>
      </c>
      <c r="D112" s="185">
        <v>5601.0262799999991</v>
      </c>
      <c r="E112" s="228">
        <v>0</v>
      </c>
      <c r="F112" s="204"/>
      <c r="G112" s="224"/>
      <c r="H112" s="224"/>
      <c r="I112" s="188"/>
      <c r="J112" s="174"/>
      <c r="K112" s="174"/>
      <c r="L112" s="174"/>
    </row>
    <row r="113" spans="1:12" x14ac:dyDescent="0.3">
      <c r="A113" s="184" t="s">
        <v>360</v>
      </c>
      <c r="B113" s="184"/>
      <c r="C113" s="185">
        <v>8926.6520199999995</v>
      </c>
      <c r="D113" s="185">
        <v>3574.7771200000011</v>
      </c>
      <c r="E113" s="228">
        <v>0</v>
      </c>
      <c r="F113" s="204"/>
      <c r="G113" s="224"/>
      <c r="H113" s="224"/>
      <c r="I113" s="174"/>
      <c r="J113" s="174"/>
      <c r="K113" s="174"/>
      <c r="L113" s="174"/>
    </row>
    <row r="114" spans="1:12" x14ac:dyDescent="0.3">
      <c r="A114" s="184" t="s">
        <v>361</v>
      </c>
      <c r="B114" s="184"/>
      <c r="C114" s="185">
        <v>10819.633250000001</v>
      </c>
      <c r="D114" s="185">
        <v>-3600.7753599999992</v>
      </c>
      <c r="E114" s="228">
        <v>-1283.2562600000008</v>
      </c>
      <c r="F114" s="204"/>
      <c r="G114" s="224"/>
      <c r="H114" s="224"/>
      <c r="I114" s="174"/>
      <c r="J114" s="174"/>
      <c r="K114" s="174"/>
      <c r="L114" s="174"/>
    </row>
    <row r="115" spans="1:12" x14ac:dyDescent="0.3">
      <c r="A115" s="184" t="s">
        <v>362</v>
      </c>
      <c r="B115" s="184"/>
      <c r="C115" s="185">
        <v>8900.6537799999987</v>
      </c>
      <c r="D115" s="185">
        <v>2587.9541000000013</v>
      </c>
      <c r="E115" s="228">
        <v>3089.0152300000022</v>
      </c>
      <c r="F115" s="204"/>
      <c r="G115" s="224"/>
      <c r="H115" s="224"/>
      <c r="I115" s="174"/>
      <c r="J115" s="174"/>
      <c r="K115" s="174"/>
      <c r="L115" s="174"/>
    </row>
    <row r="116" spans="1:12" x14ac:dyDescent="0.3">
      <c r="A116" s="184" t="s">
        <v>363</v>
      </c>
      <c r="B116" s="184"/>
      <c r="C116" s="185">
        <v>11488.29509</v>
      </c>
      <c r="D116" s="185">
        <v>-1237.8491199999992</v>
      </c>
      <c r="E116" s="228">
        <v>2062.7259000000008</v>
      </c>
      <c r="F116" s="204"/>
      <c r="G116" s="224"/>
      <c r="H116" s="224"/>
      <c r="I116" s="174"/>
      <c r="J116" s="174"/>
      <c r="K116" s="174"/>
      <c r="L116" s="174"/>
    </row>
    <row r="117" spans="1:12" x14ac:dyDescent="0.3">
      <c r="A117" s="184" t="s">
        <v>364</v>
      </c>
      <c r="B117" s="184"/>
      <c r="C117" s="185">
        <v>10250.445970000001</v>
      </c>
      <c r="D117" s="185">
        <v>-2546.0002700000023</v>
      </c>
      <c r="E117" s="228">
        <v>3720.4466799999987</v>
      </c>
      <c r="F117" s="204"/>
      <c r="G117" s="224"/>
      <c r="H117" s="224"/>
      <c r="I117" s="174"/>
      <c r="J117" s="174"/>
      <c r="K117" s="174"/>
      <c r="L117" s="174"/>
    </row>
    <row r="118" spans="1:12" x14ac:dyDescent="0.3">
      <c r="A118" s="184" t="s">
        <v>365</v>
      </c>
      <c r="B118" s="184"/>
      <c r="C118" s="185">
        <v>7704.7584900000002</v>
      </c>
      <c r="D118" s="185">
        <v>9043.1076899999989</v>
      </c>
      <c r="E118" s="228">
        <v>4131.7311300000001</v>
      </c>
      <c r="F118" s="204"/>
      <c r="G118" s="224"/>
      <c r="H118" s="224"/>
      <c r="I118" s="174"/>
      <c r="J118" s="174"/>
      <c r="K118" s="174"/>
      <c r="L118" s="174"/>
    </row>
    <row r="119" spans="1:12" x14ac:dyDescent="0.3">
      <c r="A119" s="184" t="s">
        <v>366</v>
      </c>
      <c r="B119" s="184"/>
      <c r="C119" s="185">
        <v>16747.866180000001</v>
      </c>
      <c r="D119" s="185">
        <v>-10986.041539999998</v>
      </c>
      <c r="E119" s="228">
        <v>-461.02930000000072</v>
      </c>
      <c r="F119" s="204"/>
      <c r="G119" s="224"/>
      <c r="H119" s="224"/>
      <c r="I119" s="174"/>
      <c r="J119" s="174"/>
      <c r="K119" s="174"/>
      <c r="L119" s="174"/>
    </row>
    <row r="120" spans="1:12" x14ac:dyDescent="0.3">
      <c r="A120" s="184" t="s">
        <v>367</v>
      </c>
      <c r="B120" s="184"/>
      <c r="C120" s="185">
        <v>5756.4002399999999</v>
      </c>
      <c r="D120" s="185">
        <v>-2663.7771900000002</v>
      </c>
      <c r="E120" s="228">
        <v>-237.21430000000004</v>
      </c>
      <c r="F120" s="204"/>
      <c r="G120" s="224"/>
      <c r="H120" s="224"/>
      <c r="I120" s="174"/>
      <c r="J120" s="174"/>
      <c r="K120" s="174"/>
      <c r="L120" s="174"/>
    </row>
    <row r="121" spans="1:12" x14ac:dyDescent="0.3">
      <c r="A121" s="184" t="s">
        <v>368</v>
      </c>
      <c r="B121" s="184"/>
      <c r="C121" s="185">
        <v>3097.92625</v>
      </c>
      <c r="D121" s="185">
        <v>8649.9648800000032</v>
      </c>
      <c r="E121" s="228">
        <v>-125.51900000000001</v>
      </c>
      <c r="F121" s="204"/>
      <c r="G121" s="224"/>
      <c r="H121" s="224"/>
      <c r="I121" s="174"/>
      <c r="J121" s="174"/>
      <c r="K121" s="174"/>
      <c r="L121" s="174"/>
    </row>
    <row r="122" spans="1:12" x14ac:dyDescent="0.3">
      <c r="A122" s="191" t="s">
        <v>369</v>
      </c>
      <c r="B122" s="191"/>
      <c r="C122" s="192">
        <v>4832.1727199999996</v>
      </c>
      <c r="D122" s="192">
        <v>-4366.41824</v>
      </c>
      <c r="E122" s="229">
        <v>-6915.83961</v>
      </c>
      <c r="F122" s="205"/>
      <c r="G122" s="226"/>
      <c r="H122" s="226"/>
      <c r="I122" s="174"/>
      <c r="J122" s="174"/>
      <c r="K122" s="174"/>
      <c r="L122" s="174"/>
    </row>
    <row r="123" spans="1:12" x14ac:dyDescent="0.3">
      <c r="A123" s="184" t="s">
        <v>370</v>
      </c>
      <c r="B123" s="184"/>
      <c r="C123" s="185">
        <v>7381.5940899999996</v>
      </c>
      <c r="D123" s="185">
        <v>-1671.7645099999997</v>
      </c>
      <c r="E123" s="228">
        <v>0</v>
      </c>
      <c r="F123" s="204"/>
      <c r="G123" s="223">
        <f>SUM(C123:D134)</f>
        <v>89144.739979999998</v>
      </c>
      <c r="H123" s="223">
        <f>SUM(C124:C135)+SUM(E135:E146)-SUM(E123:E134)-F133+0.22*F145</f>
        <v>93458.933480000036</v>
      </c>
      <c r="I123" s="174"/>
      <c r="J123" s="174"/>
      <c r="K123" s="174"/>
      <c r="L123" s="174"/>
    </row>
    <row r="124" spans="1:12" x14ac:dyDescent="0.3">
      <c r="A124" s="184" t="s">
        <v>371</v>
      </c>
      <c r="B124" s="184"/>
      <c r="C124" s="185">
        <v>5709.8295799999996</v>
      </c>
      <c r="D124" s="185">
        <v>1722.5752999999988</v>
      </c>
      <c r="E124" s="228">
        <v>0</v>
      </c>
      <c r="F124" s="204"/>
      <c r="G124" s="224"/>
      <c r="H124" s="224"/>
      <c r="I124" s="174"/>
      <c r="J124" s="174"/>
      <c r="K124" s="174"/>
      <c r="L124" s="174"/>
    </row>
    <row r="125" spans="1:12" x14ac:dyDescent="0.3">
      <c r="A125" s="184" t="s">
        <v>372</v>
      </c>
      <c r="B125" s="184"/>
      <c r="C125" s="185">
        <v>7330.7640799999999</v>
      </c>
      <c r="D125" s="185">
        <v>-655.38279999999986</v>
      </c>
      <c r="E125" s="228">
        <v>0</v>
      </c>
      <c r="F125" s="204"/>
      <c r="G125" s="224"/>
      <c r="H125" s="224"/>
      <c r="I125" s="174"/>
      <c r="J125" s="174"/>
      <c r="K125" s="174"/>
      <c r="L125" s="174"/>
    </row>
    <row r="126" spans="1:12" x14ac:dyDescent="0.3">
      <c r="A126" s="184" t="s">
        <v>373</v>
      </c>
      <c r="B126" s="184"/>
      <c r="C126" s="185">
        <v>6776.9371799999999</v>
      </c>
      <c r="D126" s="185">
        <v>-1480.4205300000003</v>
      </c>
      <c r="E126" s="228">
        <v>-4.5434000000000196</v>
      </c>
      <c r="F126" s="204"/>
      <c r="G126" s="224"/>
      <c r="H126" s="224"/>
      <c r="I126" s="174"/>
      <c r="J126" s="174"/>
      <c r="K126" s="174"/>
      <c r="L126" s="174"/>
    </row>
    <row r="127" spans="1:12" x14ac:dyDescent="0.3">
      <c r="A127" s="184" t="s">
        <v>374</v>
      </c>
      <c r="B127" s="184"/>
      <c r="C127" s="185">
        <v>5296.6015500000713</v>
      </c>
      <c r="D127" s="185">
        <v>2394.3179500000001</v>
      </c>
      <c r="E127" s="228">
        <v>-924.52229999999918</v>
      </c>
      <c r="F127" s="204"/>
      <c r="G127" s="224"/>
      <c r="H127" s="224"/>
      <c r="I127" s="174"/>
      <c r="J127" s="174"/>
      <c r="K127" s="174"/>
      <c r="L127" s="174"/>
    </row>
    <row r="128" spans="1:12" x14ac:dyDescent="0.3">
      <c r="A128" s="184" t="s">
        <v>375</v>
      </c>
      <c r="B128" s="184"/>
      <c r="C128" s="185">
        <v>7690.9195</v>
      </c>
      <c r="D128" s="185">
        <v>-2795.6915400000003</v>
      </c>
      <c r="E128" s="228">
        <v>-101.27211</v>
      </c>
      <c r="F128" s="204"/>
      <c r="G128" s="224"/>
      <c r="H128" s="224"/>
      <c r="I128" s="174"/>
      <c r="J128" s="174"/>
      <c r="K128" s="174"/>
      <c r="L128" s="174"/>
    </row>
    <row r="129" spans="1:12" x14ac:dyDescent="0.3">
      <c r="A129" s="184" t="s">
        <v>376</v>
      </c>
      <c r="B129" s="184"/>
      <c r="C129" s="185">
        <v>4895.0899599999193</v>
      </c>
      <c r="D129" s="185">
        <v>6295.1654099999996</v>
      </c>
      <c r="E129" s="228">
        <v>5257.3706699999993</v>
      </c>
      <c r="F129" s="204"/>
      <c r="G129" s="224"/>
      <c r="H129" s="224"/>
      <c r="I129" s="174"/>
      <c r="J129" s="174"/>
      <c r="K129" s="174"/>
      <c r="L129" s="174"/>
    </row>
    <row r="130" spans="1:12" x14ac:dyDescent="0.3">
      <c r="A130" s="184" t="s">
        <v>377</v>
      </c>
      <c r="B130" s="184"/>
      <c r="C130" s="185">
        <v>11189.027170000076</v>
      </c>
      <c r="D130" s="185">
        <v>-1828.6957500000001</v>
      </c>
      <c r="E130" s="228">
        <v>737.51621999999975</v>
      </c>
      <c r="F130" s="204"/>
      <c r="G130" s="224"/>
      <c r="H130" s="224"/>
      <c r="I130" s="174"/>
      <c r="J130" s="174"/>
      <c r="K130" s="174"/>
      <c r="L130" s="174"/>
    </row>
    <row r="131" spans="1:12" x14ac:dyDescent="0.3">
      <c r="A131" s="184" t="s">
        <v>378</v>
      </c>
      <c r="B131" s="184"/>
      <c r="C131" s="185">
        <v>9361.6976200000045</v>
      </c>
      <c r="D131" s="185">
        <v>-1878.9656499999994</v>
      </c>
      <c r="E131" s="228">
        <v>-1402.5789</v>
      </c>
      <c r="F131" s="204"/>
      <c r="G131" s="224"/>
      <c r="H131" s="224"/>
      <c r="I131" s="174"/>
      <c r="J131" s="174"/>
      <c r="K131" s="174"/>
      <c r="L131" s="174"/>
    </row>
    <row r="132" spans="1:12" x14ac:dyDescent="0.3">
      <c r="A132" s="184" t="s">
        <v>379</v>
      </c>
      <c r="B132" s="184"/>
      <c r="C132" s="185">
        <v>7482.7319699999098</v>
      </c>
      <c r="D132" s="185">
        <v>1008.3783199999993</v>
      </c>
      <c r="E132" s="228">
        <v>1386.6507999999997</v>
      </c>
      <c r="F132" s="204"/>
      <c r="G132" s="224"/>
      <c r="H132" s="224"/>
      <c r="I132" s="174"/>
      <c r="J132" s="174"/>
      <c r="K132" s="174"/>
      <c r="L132" s="174"/>
    </row>
    <row r="133" spans="1:12" x14ac:dyDescent="0.3">
      <c r="A133" s="184" t="s">
        <v>380</v>
      </c>
      <c r="B133" s="184"/>
      <c r="C133" s="185">
        <v>8488.1866900000605</v>
      </c>
      <c r="D133" s="185">
        <v>1370.4895799999999</v>
      </c>
      <c r="E133" s="228">
        <v>2278.9692000000005</v>
      </c>
      <c r="F133" s="204"/>
      <c r="G133" s="224"/>
      <c r="H133" s="224"/>
      <c r="I133" s="174"/>
      <c r="J133" s="174"/>
      <c r="K133" s="174"/>
      <c r="L133" s="174"/>
    </row>
    <row r="134" spans="1:12" x14ac:dyDescent="0.3">
      <c r="A134" s="191" t="s">
        <v>381</v>
      </c>
      <c r="B134" s="191"/>
      <c r="C134" s="192">
        <v>9861.5192699999807</v>
      </c>
      <c r="D134" s="192">
        <v>-4800.16446</v>
      </c>
      <c r="E134" s="229">
        <v>-868.62876000000006</v>
      </c>
      <c r="F134" s="205"/>
      <c r="G134" s="226"/>
      <c r="H134" s="226"/>
      <c r="I134" s="174"/>
      <c r="J134" s="174"/>
      <c r="K134" s="174"/>
      <c r="L134" s="174"/>
    </row>
    <row r="135" spans="1:12" x14ac:dyDescent="0.3">
      <c r="A135" s="184" t="s">
        <v>382</v>
      </c>
      <c r="B135" s="184"/>
      <c r="C135" s="185">
        <v>5061.1136100000103</v>
      </c>
      <c r="D135" s="185">
        <v>2466.6461599999998</v>
      </c>
      <c r="E135" s="228">
        <v>0</v>
      </c>
      <c r="F135" s="204"/>
      <c r="G135" s="223">
        <f>SUM(C135:D146)</f>
        <v>99823.108929999944</v>
      </c>
      <c r="H135" s="174"/>
      <c r="I135" s="174"/>
      <c r="J135" s="174"/>
      <c r="K135" s="174"/>
      <c r="L135" s="174"/>
    </row>
    <row r="136" spans="1:12" x14ac:dyDescent="0.3">
      <c r="A136" s="184" t="s">
        <v>383</v>
      </c>
      <c r="B136" s="184"/>
      <c r="C136" s="185">
        <v>7527.7407699999812</v>
      </c>
      <c r="D136" s="185">
        <v>1617.9809000000005</v>
      </c>
      <c r="E136" s="228">
        <v>407.60159999999996</v>
      </c>
      <c r="F136" s="204"/>
      <c r="G136" s="224"/>
      <c r="H136" s="174"/>
      <c r="I136" s="174"/>
      <c r="J136" s="174"/>
      <c r="K136" s="174"/>
      <c r="L136" s="174"/>
    </row>
    <row r="137" spans="1:12" x14ac:dyDescent="0.3">
      <c r="A137" s="184" t="s">
        <v>384</v>
      </c>
      <c r="B137" s="184"/>
      <c r="C137" s="185">
        <v>9146.0624700000299</v>
      </c>
      <c r="D137" s="185">
        <v>-1446.15065</v>
      </c>
      <c r="E137" s="228">
        <v>1314.30765</v>
      </c>
      <c r="F137" s="204"/>
      <c r="G137" s="224"/>
      <c r="H137" s="174"/>
      <c r="I137" s="174"/>
      <c r="J137" s="174"/>
      <c r="K137" s="174"/>
      <c r="L137" s="174"/>
    </row>
    <row r="138" spans="1:12" x14ac:dyDescent="0.3">
      <c r="A138" s="184" t="s">
        <v>385</v>
      </c>
      <c r="B138" s="184"/>
      <c r="C138" s="185">
        <v>7699.9030199999797</v>
      </c>
      <c r="D138" s="185">
        <v>2989.1331</v>
      </c>
      <c r="E138" s="228">
        <v>5126.34357</v>
      </c>
      <c r="F138" s="204"/>
      <c r="G138" s="224"/>
      <c r="H138" s="174"/>
      <c r="I138" s="174"/>
      <c r="J138" s="174"/>
      <c r="K138" s="174"/>
      <c r="L138" s="174"/>
    </row>
    <row r="139" spans="1:12" x14ac:dyDescent="0.3">
      <c r="A139" s="184" t="s">
        <v>386</v>
      </c>
      <c r="B139" s="184"/>
      <c r="C139" s="185">
        <v>10689.044919999957</v>
      </c>
      <c r="D139" s="185">
        <v>-4208.8614699999998</v>
      </c>
      <c r="E139" s="228">
        <v>-2695.076</v>
      </c>
      <c r="F139" s="204"/>
      <c r="G139" s="224"/>
      <c r="H139" s="174"/>
      <c r="I139" s="174"/>
      <c r="J139" s="174"/>
      <c r="K139" s="174"/>
      <c r="L139" s="174"/>
    </row>
    <row r="140" spans="1:12" x14ac:dyDescent="0.3">
      <c r="A140" s="184" t="s">
        <v>387</v>
      </c>
      <c r="B140" s="184"/>
      <c r="C140" s="185">
        <v>6480.1834500000496</v>
      </c>
      <c r="D140" s="185">
        <v>2318.1052599999998</v>
      </c>
      <c r="E140" s="228">
        <v>-545.55804000000001</v>
      </c>
      <c r="F140" s="204"/>
      <c r="G140" s="224"/>
      <c r="H140" s="174"/>
      <c r="I140" s="174"/>
      <c r="J140" s="174"/>
      <c r="K140" s="174"/>
      <c r="L140" s="174"/>
    </row>
    <row r="141" spans="1:12" x14ac:dyDescent="0.3">
      <c r="A141" s="184" t="s">
        <v>388</v>
      </c>
      <c r="B141" s="184"/>
      <c r="C141" s="185">
        <v>8798.2887100000407</v>
      </c>
      <c r="D141" s="185">
        <v>4713.1177699999998</v>
      </c>
      <c r="E141" s="228">
        <v>7462.7315799999997</v>
      </c>
      <c r="F141" s="204"/>
      <c r="G141" s="224"/>
      <c r="H141" s="174"/>
      <c r="I141" s="174"/>
      <c r="J141" s="174"/>
      <c r="K141" s="174"/>
      <c r="L141" s="174"/>
    </row>
    <row r="142" spans="1:12" x14ac:dyDescent="0.3">
      <c r="A142" s="184" t="s">
        <v>389</v>
      </c>
      <c r="B142" s="184"/>
      <c r="C142" s="185">
        <v>13511.379279999999</v>
      </c>
      <c r="D142" s="185">
        <v>-6429.2547199999999</v>
      </c>
      <c r="E142" s="228">
        <v>-545.49234000000069</v>
      </c>
      <c r="F142" s="204"/>
      <c r="G142" s="224"/>
      <c r="H142" s="174"/>
      <c r="I142" s="174"/>
      <c r="J142" s="174"/>
      <c r="K142" s="174"/>
      <c r="L142" s="174"/>
    </row>
    <row r="143" spans="1:12" x14ac:dyDescent="0.3">
      <c r="A143" s="184" t="s">
        <v>390</v>
      </c>
      <c r="B143" s="184"/>
      <c r="C143" s="185">
        <v>7074.8402599999899</v>
      </c>
      <c r="D143" s="185">
        <v>-2105.67551</v>
      </c>
      <c r="E143" s="228">
        <v>-10.063799999999999</v>
      </c>
      <c r="F143" s="204"/>
      <c r="G143" s="224"/>
      <c r="H143" s="174"/>
      <c r="I143" s="174"/>
      <c r="J143" s="174"/>
      <c r="K143" s="174"/>
      <c r="L143" s="174"/>
    </row>
    <row r="144" spans="1:12" x14ac:dyDescent="0.3">
      <c r="A144" s="184" t="s">
        <v>391</v>
      </c>
      <c r="B144" s="184"/>
      <c r="C144" s="185">
        <v>4976.4762499999997</v>
      </c>
      <c r="D144" s="185">
        <v>19612.259549999999</v>
      </c>
      <c r="E144" s="228">
        <v>15668.576900000002</v>
      </c>
      <c r="F144" s="204"/>
      <c r="G144" s="224"/>
      <c r="H144" s="174"/>
      <c r="I144" s="174"/>
      <c r="J144" s="174"/>
      <c r="K144" s="174"/>
      <c r="L144" s="174"/>
    </row>
    <row r="145" spans="1:12" x14ac:dyDescent="0.3">
      <c r="A145" s="184" t="s">
        <v>392</v>
      </c>
      <c r="B145" s="184"/>
      <c r="C145" s="185">
        <v>24586.639200000001</v>
      </c>
      <c r="D145" s="185">
        <v>-17445.184099999999</v>
      </c>
      <c r="E145" s="228">
        <v>0</v>
      </c>
      <c r="F145" s="204"/>
      <c r="G145" s="224"/>
      <c r="H145" s="174"/>
      <c r="I145" s="174"/>
      <c r="J145" s="174"/>
      <c r="K145" s="174"/>
      <c r="L145" s="174"/>
    </row>
    <row r="146" spans="1:12" x14ac:dyDescent="0.3">
      <c r="A146" s="191" t="s">
        <v>393</v>
      </c>
      <c r="B146" s="191"/>
      <c r="C146" s="192">
        <v>-6433.3114000000951</v>
      </c>
      <c r="D146" s="192">
        <v>-1377.3679000000004</v>
      </c>
      <c r="E146" s="229">
        <v>-15509.894399999999</v>
      </c>
      <c r="F146" s="205"/>
      <c r="G146" s="226"/>
      <c r="H146" s="194"/>
      <c r="I146" s="174"/>
      <c r="J146" s="174"/>
      <c r="K146" s="174"/>
      <c r="L146" s="174"/>
    </row>
    <row r="147" spans="1:12" x14ac:dyDescent="0.3">
      <c r="A147" s="184" t="s">
        <v>394</v>
      </c>
      <c r="B147" s="185">
        <v>32745.34300999999</v>
      </c>
      <c r="C147" s="185">
        <v>6989.9148000000696</v>
      </c>
      <c r="D147" s="185">
        <v>-5766.1837999999998</v>
      </c>
      <c r="E147" s="185"/>
      <c r="F147" s="204"/>
      <c r="G147" s="223">
        <f>SUM(B147:D158)</f>
        <v>555888.73285000003</v>
      </c>
      <c r="H147" s="174"/>
      <c r="I147" s="174"/>
      <c r="J147" s="174"/>
      <c r="K147" s="174"/>
      <c r="L147" s="174"/>
    </row>
    <row r="148" spans="1:12" x14ac:dyDescent="0.3">
      <c r="A148" s="184" t="s">
        <v>395</v>
      </c>
      <c r="B148" s="185">
        <v>33780.179609999992</v>
      </c>
      <c r="C148" s="185">
        <v>0</v>
      </c>
      <c r="D148" s="185">
        <v>0</v>
      </c>
      <c r="E148" s="185"/>
      <c r="F148" s="204"/>
      <c r="G148" s="224"/>
      <c r="H148" s="174"/>
      <c r="I148" s="174"/>
      <c r="J148" s="174"/>
      <c r="K148" s="174"/>
      <c r="L148" s="174"/>
    </row>
    <row r="149" spans="1:12" x14ac:dyDescent="0.3">
      <c r="A149" s="184" t="s">
        <v>396</v>
      </c>
      <c r="B149" s="185">
        <v>33082.524359999996</v>
      </c>
      <c r="C149" s="185">
        <v>0</v>
      </c>
      <c r="D149" s="185">
        <v>0</v>
      </c>
      <c r="E149" s="185"/>
      <c r="F149" s="204"/>
      <c r="G149" s="224"/>
      <c r="H149" s="174"/>
      <c r="I149" s="174"/>
      <c r="J149" s="174"/>
      <c r="K149" s="174"/>
      <c r="L149" s="174"/>
    </row>
    <row r="150" spans="1:12" x14ac:dyDescent="0.3">
      <c r="A150" s="184" t="s">
        <v>397</v>
      </c>
      <c r="B150" s="185">
        <v>38273.34150000001</v>
      </c>
      <c r="C150" s="185">
        <v>0</v>
      </c>
      <c r="D150" s="185">
        <v>0</v>
      </c>
      <c r="E150" s="185"/>
      <c r="F150" s="204"/>
      <c r="G150" s="224"/>
      <c r="H150" s="174"/>
      <c r="I150" s="174"/>
      <c r="J150" s="174"/>
      <c r="K150" s="174"/>
      <c r="L150" s="174"/>
    </row>
    <row r="151" spans="1:12" x14ac:dyDescent="0.3">
      <c r="A151" s="184" t="s">
        <v>398</v>
      </c>
      <c r="B151" s="185">
        <v>41102.818180000009</v>
      </c>
      <c r="C151" s="185">
        <v>0</v>
      </c>
      <c r="D151" s="185">
        <v>0</v>
      </c>
      <c r="E151" s="204"/>
      <c r="F151" s="204"/>
      <c r="G151" s="224"/>
      <c r="H151" s="174"/>
      <c r="I151" s="174"/>
      <c r="J151" s="174"/>
      <c r="K151" s="174"/>
      <c r="L151" s="174"/>
    </row>
    <row r="152" spans="1:12" x14ac:dyDescent="0.3">
      <c r="A152" s="184" t="s">
        <v>399</v>
      </c>
      <c r="B152" s="185">
        <v>34426.054949999991</v>
      </c>
      <c r="C152" s="185">
        <v>0</v>
      </c>
      <c r="D152" s="185">
        <v>0</v>
      </c>
      <c r="E152" s="204"/>
      <c r="F152" s="204"/>
      <c r="G152" s="224"/>
      <c r="H152" s="174"/>
      <c r="I152" s="174"/>
      <c r="J152" s="174"/>
      <c r="K152" s="174"/>
      <c r="L152" s="174"/>
    </row>
    <row r="153" spans="1:12" x14ac:dyDescent="0.3">
      <c r="A153" s="184" t="s">
        <v>400</v>
      </c>
      <c r="B153" s="185">
        <v>78226.415229999984</v>
      </c>
      <c r="C153" s="185">
        <v>0</v>
      </c>
      <c r="D153" s="185">
        <v>0</v>
      </c>
      <c r="E153" s="204"/>
      <c r="F153" s="204"/>
      <c r="G153" s="224"/>
      <c r="H153" s="174"/>
      <c r="I153" s="174"/>
      <c r="J153" s="174"/>
      <c r="K153" s="174"/>
      <c r="L153" s="174"/>
    </row>
    <row r="154" spans="1:12" x14ac:dyDescent="0.3">
      <c r="A154" s="184" t="s">
        <v>401</v>
      </c>
      <c r="B154" s="185">
        <v>51921.135290000027</v>
      </c>
      <c r="C154" s="185">
        <v>0</v>
      </c>
      <c r="D154" s="185">
        <v>0</v>
      </c>
      <c r="E154" s="204"/>
      <c r="F154" s="204"/>
      <c r="G154" s="224"/>
      <c r="H154" s="174"/>
      <c r="I154" s="174"/>
      <c r="J154" s="174"/>
      <c r="K154" s="174"/>
      <c r="L154" s="174"/>
    </row>
    <row r="155" spans="1:12" x14ac:dyDescent="0.3">
      <c r="A155" s="184" t="s">
        <v>402</v>
      </c>
      <c r="B155" s="185">
        <v>49750.978990000003</v>
      </c>
      <c r="C155" s="185"/>
      <c r="D155" s="185"/>
      <c r="E155" s="204"/>
      <c r="F155" s="204"/>
      <c r="G155" s="224"/>
      <c r="H155" s="174"/>
      <c r="I155" s="174"/>
      <c r="J155" s="174"/>
      <c r="K155" s="174"/>
      <c r="L155" s="174"/>
    </row>
    <row r="156" spans="1:12" x14ac:dyDescent="0.3">
      <c r="A156" s="184" t="s">
        <v>403</v>
      </c>
      <c r="B156" s="185">
        <v>49888.187470000099</v>
      </c>
      <c r="C156" s="185"/>
      <c r="D156" s="185"/>
      <c r="E156" s="204"/>
      <c r="F156" s="204"/>
      <c r="G156" s="224"/>
      <c r="H156" s="174"/>
      <c r="I156" s="174"/>
      <c r="J156" s="174"/>
      <c r="K156" s="174"/>
      <c r="L156" s="174"/>
    </row>
    <row r="157" spans="1:12" x14ac:dyDescent="0.3">
      <c r="A157" s="184" t="s">
        <v>404</v>
      </c>
      <c r="B157" s="185">
        <v>52866.536110000001</v>
      </c>
      <c r="C157" s="185"/>
      <c r="D157" s="185"/>
      <c r="E157" s="204"/>
      <c r="F157" s="204"/>
      <c r="G157" s="224"/>
      <c r="H157" s="174"/>
      <c r="I157" s="174"/>
      <c r="J157" s="174"/>
      <c r="K157" s="174"/>
      <c r="L157" s="174"/>
    </row>
    <row r="158" spans="1:12" x14ac:dyDescent="0.3">
      <c r="A158" s="191" t="s">
        <v>405</v>
      </c>
      <c r="B158" s="192">
        <v>58601.487150000001</v>
      </c>
      <c r="C158" s="192"/>
      <c r="D158" s="192"/>
      <c r="E158" s="205"/>
      <c r="F158" s="205"/>
      <c r="G158" s="226"/>
      <c r="H158" s="194"/>
      <c r="I158" s="174"/>
      <c r="J158" s="174"/>
      <c r="K158" s="174"/>
      <c r="L158" s="174"/>
    </row>
    <row r="159" spans="1:12" x14ac:dyDescent="0.3">
      <c r="A159" s="184" t="s">
        <v>406</v>
      </c>
      <c r="B159" s="185">
        <v>53245.02089</v>
      </c>
      <c r="C159" s="185"/>
      <c r="D159" s="185"/>
      <c r="E159" s="185"/>
      <c r="F159" s="204"/>
      <c r="G159" s="223">
        <f>SUM(B159:D170)</f>
        <v>639555.70436999993</v>
      </c>
      <c r="H159" s="174"/>
      <c r="I159" s="174"/>
      <c r="J159" s="174"/>
      <c r="K159" s="174"/>
      <c r="L159" s="174"/>
    </row>
    <row r="160" spans="1:12" x14ac:dyDescent="0.3">
      <c r="A160" s="184" t="s">
        <v>407</v>
      </c>
      <c r="B160" s="185">
        <v>54951.890829999997</v>
      </c>
      <c r="C160" s="185"/>
      <c r="D160" s="185"/>
      <c r="E160" s="185"/>
      <c r="F160" s="204"/>
      <c r="G160" s="224"/>
      <c r="H160" s="174"/>
      <c r="I160" s="174"/>
      <c r="J160" s="174"/>
      <c r="K160" s="174"/>
      <c r="L160" s="174"/>
    </row>
    <row r="161" spans="1:12" x14ac:dyDescent="0.3">
      <c r="A161" s="184" t="s">
        <v>408</v>
      </c>
      <c r="B161" s="185">
        <v>56044.347229999999</v>
      </c>
      <c r="C161" s="185"/>
      <c r="D161" s="185"/>
      <c r="E161" s="185"/>
      <c r="F161" s="204"/>
      <c r="G161" s="224"/>
      <c r="H161" s="174"/>
      <c r="I161" s="174"/>
      <c r="J161" s="174"/>
      <c r="K161" s="174"/>
      <c r="L161" s="174"/>
    </row>
    <row r="162" spans="1:12" x14ac:dyDescent="0.3">
      <c r="A162" s="184" t="s">
        <v>409</v>
      </c>
      <c r="B162" s="185">
        <v>56237.404159999998</v>
      </c>
      <c r="C162" s="185"/>
      <c r="D162" s="185"/>
      <c r="E162" s="185"/>
      <c r="F162" s="204"/>
      <c r="G162" s="224"/>
      <c r="H162" s="174"/>
      <c r="I162" s="174"/>
      <c r="J162" s="174"/>
      <c r="K162" s="174"/>
      <c r="L162" s="174"/>
    </row>
    <row r="163" spans="1:12" x14ac:dyDescent="0.3">
      <c r="A163" s="184" t="s">
        <v>410</v>
      </c>
      <c r="B163" s="185">
        <v>36547.599099999999</v>
      </c>
      <c r="C163" s="185"/>
      <c r="D163" s="185"/>
      <c r="E163" s="204"/>
      <c r="F163" s="204"/>
      <c r="G163" s="224"/>
      <c r="H163" s="174"/>
      <c r="I163" s="174"/>
      <c r="J163" s="174"/>
      <c r="K163" s="174"/>
      <c r="L163" s="174"/>
    </row>
    <row r="164" spans="1:12" x14ac:dyDescent="0.3">
      <c r="A164" s="184" t="s">
        <v>411</v>
      </c>
      <c r="B164" s="185">
        <v>62168.624579999996</v>
      </c>
      <c r="C164" s="185"/>
      <c r="D164" s="185"/>
      <c r="E164" s="204"/>
      <c r="F164" s="204"/>
      <c r="G164" s="224"/>
      <c r="H164" s="174"/>
      <c r="I164" s="174"/>
      <c r="J164" s="174"/>
      <c r="K164" s="174"/>
      <c r="L164" s="174"/>
    </row>
    <row r="165" spans="1:12" x14ac:dyDescent="0.3">
      <c r="A165" s="184" t="s">
        <v>412</v>
      </c>
      <c r="B165" s="185">
        <v>59059.646540000002</v>
      </c>
      <c r="C165" s="185"/>
      <c r="D165" s="185"/>
      <c r="E165" s="204"/>
      <c r="F165" s="204"/>
      <c r="G165" s="224"/>
      <c r="H165" s="174"/>
      <c r="I165" s="174"/>
      <c r="J165" s="174"/>
      <c r="K165" s="174"/>
      <c r="L165" s="174"/>
    </row>
    <row r="166" spans="1:12" x14ac:dyDescent="0.3">
      <c r="A166" s="184" t="s">
        <v>413</v>
      </c>
      <c r="B166" s="185">
        <v>23376.74538</v>
      </c>
      <c r="C166" s="185"/>
      <c r="D166" s="185"/>
      <c r="E166" s="204"/>
      <c r="F166" s="204"/>
      <c r="G166" s="224"/>
      <c r="H166" s="174"/>
      <c r="I166" s="174"/>
      <c r="J166" s="174"/>
      <c r="K166" s="174"/>
      <c r="L166" s="174"/>
    </row>
    <row r="167" spans="1:12" x14ac:dyDescent="0.3">
      <c r="A167" s="184" t="s">
        <v>414</v>
      </c>
      <c r="B167" s="185">
        <v>51465.310159999994</v>
      </c>
      <c r="C167" s="185"/>
      <c r="D167" s="185"/>
      <c r="E167" s="204"/>
      <c r="F167" s="204"/>
      <c r="G167" s="224"/>
      <c r="H167" s="174"/>
      <c r="I167" s="174"/>
      <c r="J167" s="174"/>
      <c r="K167" s="174"/>
      <c r="L167" s="174"/>
    </row>
    <row r="168" spans="1:12" x14ac:dyDescent="0.3">
      <c r="A168" s="184" t="s">
        <v>415</v>
      </c>
      <c r="B168" s="185">
        <v>100723.27499999999</v>
      </c>
      <c r="C168" s="185"/>
      <c r="D168" s="185"/>
      <c r="E168" s="204"/>
      <c r="F168" s="204"/>
      <c r="G168" s="224"/>
      <c r="H168" s="174"/>
      <c r="I168" s="174"/>
      <c r="J168" s="174"/>
      <c r="K168" s="174"/>
      <c r="L168" s="174"/>
    </row>
    <row r="169" spans="1:12" x14ac:dyDescent="0.3">
      <c r="A169" s="184" t="s">
        <v>416</v>
      </c>
      <c r="B169" s="185">
        <v>34289.165639999999</v>
      </c>
      <c r="C169" s="185"/>
      <c r="D169" s="185"/>
      <c r="E169" s="204"/>
      <c r="F169" s="204"/>
      <c r="G169" s="224"/>
      <c r="H169" s="174"/>
      <c r="I169" s="174"/>
      <c r="J169" s="174"/>
      <c r="K169" s="174"/>
      <c r="L169" s="174"/>
    </row>
    <row r="170" spans="1:12" x14ac:dyDescent="0.3">
      <c r="A170" s="191" t="s">
        <v>417</v>
      </c>
      <c r="B170" s="192">
        <v>51446.674859999999</v>
      </c>
      <c r="C170" s="192"/>
      <c r="D170" s="192"/>
      <c r="E170" s="205"/>
      <c r="F170" s="205"/>
      <c r="G170" s="226"/>
      <c r="H170" s="194"/>
      <c r="I170" s="174"/>
      <c r="J170" s="174"/>
      <c r="K170" s="174"/>
      <c r="L170" s="174"/>
    </row>
    <row r="171" spans="1:12" x14ac:dyDescent="0.3">
      <c r="A171" s="184"/>
      <c r="B171" s="185"/>
      <c r="C171" s="185"/>
      <c r="D171" s="185"/>
      <c r="E171" s="204"/>
      <c r="F171" s="204"/>
      <c r="G171" s="233"/>
      <c r="H171" s="174"/>
      <c r="I171" s="174"/>
      <c r="J171" s="174"/>
      <c r="K171" s="174"/>
      <c r="L171" s="174"/>
    </row>
    <row r="172" spans="1:12" x14ac:dyDescent="0.3">
      <c r="A172" s="184"/>
      <c r="B172" s="184"/>
      <c r="C172" s="185"/>
      <c r="D172" s="185"/>
      <c r="E172" s="204"/>
      <c r="F172" s="204"/>
      <c r="G172" s="174"/>
      <c r="H172" s="174"/>
      <c r="I172" s="174"/>
      <c r="J172" s="174"/>
      <c r="K172" s="174"/>
      <c r="L172" s="174"/>
    </row>
    <row r="173" spans="1:12" x14ac:dyDescent="0.3">
      <c r="A173" s="204" t="s">
        <v>481</v>
      </c>
      <c r="B173" s="204"/>
      <c r="C173" s="204"/>
      <c r="D173" s="204"/>
      <c r="E173" s="204"/>
      <c r="F173" s="204"/>
      <c r="G173" s="174"/>
      <c r="H173" s="174"/>
      <c r="I173" s="174"/>
      <c r="J173" s="174"/>
      <c r="K173" s="174"/>
      <c r="L173" s="174"/>
    </row>
    <row r="174" spans="1:12" x14ac:dyDescent="0.3">
      <c r="A174" s="204" t="s">
        <v>31</v>
      </c>
      <c r="B174" s="204"/>
      <c r="C174" s="204"/>
      <c r="D174" s="204"/>
      <c r="E174" s="204"/>
      <c r="F174" s="204"/>
      <c r="G174" s="174"/>
      <c r="H174" s="174"/>
      <c r="I174" s="174"/>
      <c r="J174" s="174"/>
      <c r="K174" s="174"/>
      <c r="L174" s="174"/>
    </row>
    <row r="175" spans="1:12" x14ac:dyDescent="0.3">
      <c r="A175" s="234" t="s">
        <v>32</v>
      </c>
      <c r="B175" s="234"/>
      <c r="C175" s="204"/>
      <c r="D175" s="204"/>
      <c r="E175" s="204"/>
      <c r="F175" s="204"/>
      <c r="G175" s="174"/>
      <c r="H175" s="174"/>
      <c r="I175" s="174"/>
      <c r="J175" s="174"/>
      <c r="K175" s="174"/>
      <c r="L175" s="174"/>
    </row>
    <row r="176" spans="1:12" x14ac:dyDescent="0.3">
      <c r="A176" s="204" t="s">
        <v>33</v>
      </c>
      <c r="B176" s="204"/>
      <c r="C176" s="204"/>
      <c r="D176" s="204"/>
      <c r="E176" s="204"/>
      <c r="F176" s="204"/>
      <c r="G176" s="174"/>
      <c r="H176" s="174"/>
      <c r="I176" s="174"/>
      <c r="J176" s="174"/>
      <c r="K176" s="174"/>
      <c r="L176" s="174"/>
    </row>
    <row r="177" spans="1:12" x14ac:dyDescent="0.3">
      <c r="A177" s="204"/>
      <c r="B177" s="204"/>
      <c r="C177" s="204"/>
      <c r="D177" s="204"/>
      <c r="E177" s="204"/>
      <c r="F177" s="204"/>
      <c r="G177" s="174"/>
      <c r="H177" s="174"/>
      <c r="I177" s="174"/>
      <c r="J177" s="174"/>
      <c r="K177" s="174"/>
      <c r="L177" s="174"/>
    </row>
    <row r="178" spans="1:12" x14ac:dyDescent="0.3">
      <c r="A178" s="204"/>
      <c r="B178" s="204"/>
      <c r="C178" s="204"/>
      <c r="D178" s="204"/>
      <c r="E178" s="204"/>
      <c r="F178" s="204"/>
      <c r="G178" s="174"/>
      <c r="H178" s="174"/>
      <c r="I178" s="174"/>
      <c r="J178" s="174"/>
      <c r="K178" s="174"/>
      <c r="L178" s="174"/>
    </row>
    <row r="179" spans="1:12" x14ac:dyDescent="0.3">
      <c r="A179" s="204"/>
      <c r="B179" s="204"/>
      <c r="C179" s="204"/>
      <c r="D179" s="204"/>
      <c r="E179" s="174"/>
      <c r="F179" s="174"/>
      <c r="G179" s="188"/>
      <c r="H179" s="188"/>
      <c r="I179" s="174"/>
      <c r="J179" s="174"/>
      <c r="K179" s="174"/>
      <c r="L179" s="174"/>
    </row>
    <row r="180" spans="1:12" x14ac:dyDescent="0.3">
      <c r="A180" s="204"/>
      <c r="B180" s="204"/>
      <c r="C180" s="204"/>
      <c r="D180" s="204"/>
      <c r="E180" s="174"/>
      <c r="F180" s="174"/>
      <c r="G180" s="188"/>
      <c r="H180" s="188"/>
      <c r="I180" s="174"/>
      <c r="J180" s="174"/>
      <c r="K180" s="174"/>
      <c r="L180" s="174"/>
    </row>
    <row r="181" spans="1:12" x14ac:dyDescent="0.3">
      <c r="A181" s="204"/>
      <c r="B181" s="204"/>
      <c r="C181" s="185"/>
      <c r="D181" s="204"/>
      <c r="E181" s="188"/>
      <c r="F181" s="174"/>
      <c r="G181" s="188"/>
      <c r="H181" s="188"/>
      <c r="I181" s="174"/>
      <c r="J181" s="174"/>
      <c r="K181" s="174"/>
      <c r="L181" s="174"/>
    </row>
    <row r="182" spans="1:12" x14ac:dyDescent="0.3">
      <c r="A182" s="204"/>
      <c r="B182" s="204"/>
      <c r="C182" s="185"/>
      <c r="D182" s="204"/>
      <c r="E182" s="188"/>
      <c r="F182" s="174"/>
      <c r="G182" s="188"/>
      <c r="H182" s="188"/>
      <c r="I182" s="174"/>
      <c r="J182" s="174"/>
      <c r="K182" s="174"/>
      <c r="L182" s="174"/>
    </row>
    <row r="183" spans="1:12" x14ac:dyDescent="0.3">
      <c r="A183" s="204"/>
      <c r="B183" s="204"/>
      <c r="C183" s="185"/>
      <c r="D183" s="204"/>
      <c r="E183" s="188"/>
      <c r="F183" s="174"/>
      <c r="G183" s="188"/>
      <c r="H183" s="188"/>
      <c r="I183" s="174"/>
      <c r="J183" s="174"/>
      <c r="K183" s="174"/>
      <c r="L183" s="174"/>
    </row>
    <row r="184" spans="1:12" x14ac:dyDescent="0.3">
      <c r="A184" s="204"/>
      <c r="B184" s="204"/>
      <c r="C184" s="185"/>
      <c r="D184" s="204"/>
      <c r="E184" s="188"/>
      <c r="F184" s="185"/>
      <c r="G184" s="185"/>
      <c r="H184" s="174"/>
      <c r="I184" s="174"/>
      <c r="J184" s="174"/>
      <c r="K184" s="174"/>
      <c r="L184" s="174"/>
    </row>
    <row r="185" spans="1:12" x14ac:dyDescent="0.3">
      <c r="A185" s="204"/>
      <c r="B185" s="204"/>
      <c r="C185" s="185"/>
      <c r="D185" s="222"/>
      <c r="E185" s="222"/>
      <c r="F185" s="185"/>
      <c r="G185" s="185"/>
      <c r="H185" s="174"/>
      <c r="I185" s="174"/>
      <c r="J185" s="174"/>
      <c r="K185" s="174"/>
      <c r="L185" s="174"/>
    </row>
    <row r="186" spans="1:12" x14ac:dyDescent="0.3">
      <c r="A186" s="204"/>
      <c r="B186" s="204"/>
      <c r="C186" s="185"/>
      <c r="D186" s="204"/>
      <c r="E186" s="204"/>
      <c r="F186" s="185"/>
      <c r="G186" s="185"/>
      <c r="H186" s="174"/>
      <c r="I186" s="174"/>
      <c r="J186" s="174"/>
      <c r="K186" s="174"/>
      <c r="L186" s="174"/>
    </row>
    <row r="187" spans="1:12" x14ac:dyDescent="0.3">
      <c r="A187" s="204"/>
      <c r="B187" s="204"/>
      <c r="C187" s="185"/>
      <c r="D187" s="204"/>
      <c r="E187" s="185"/>
      <c r="F187" s="185"/>
      <c r="G187" s="185"/>
      <c r="H187" s="174"/>
      <c r="I187" s="174"/>
      <c r="J187" s="174"/>
      <c r="K187" s="174"/>
      <c r="L187" s="174"/>
    </row>
    <row r="188" spans="1:12" x14ac:dyDescent="0.3">
      <c r="A188" s="204"/>
      <c r="B188" s="204"/>
      <c r="C188" s="185"/>
      <c r="D188" s="204"/>
      <c r="E188" s="185"/>
      <c r="F188" s="185"/>
      <c r="G188" s="185"/>
      <c r="H188" s="174"/>
      <c r="I188" s="174"/>
      <c r="J188" s="174"/>
      <c r="K188" s="174"/>
      <c r="L188" s="174"/>
    </row>
    <row r="189" spans="1:12" x14ac:dyDescent="0.3">
      <c r="A189" s="204"/>
      <c r="B189" s="204"/>
      <c r="C189" s="185"/>
      <c r="D189" s="204"/>
      <c r="E189" s="185"/>
      <c r="F189" s="204"/>
      <c r="G189" s="174"/>
      <c r="H189" s="174"/>
      <c r="I189" s="174"/>
      <c r="J189" s="174"/>
      <c r="K189" s="174"/>
      <c r="L189" s="174"/>
    </row>
    <row r="190" spans="1:12" x14ac:dyDescent="0.3">
      <c r="A190" s="204"/>
      <c r="B190" s="204"/>
      <c r="C190" s="204"/>
      <c r="D190" s="204"/>
      <c r="E190" s="185"/>
      <c r="F190" s="204"/>
      <c r="G190" s="174"/>
      <c r="H190" s="174"/>
      <c r="I190" s="174"/>
      <c r="J190" s="174"/>
      <c r="K190" s="174"/>
      <c r="L190" s="174"/>
    </row>
    <row r="191" spans="1:12" x14ac:dyDescent="0.3">
      <c r="A191" s="204"/>
      <c r="B191" s="204"/>
      <c r="C191" s="204"/>
      <c r="D191" s="204"/>
      <c r="E191" s="185"/>
      <c r="F191" s="204"/>
      <c r="G191" s="174"/>
      <c r="H191" s="174"/>
      <c r="I191" s="174"/>
      <c r="J191" s="174"/>
      <c r="K191" s="174"/>
      <c r="L191" s="174"/>
    </row>
    <row r="192" spans="1:12" x14ac:dyDescent="0.3">
      <c r="A192" s="204"/>
      <c r="B192" s="204"/>
      <c r="C192" s="204"/>
      <c r="D192" s="204"/>
      <c r="E192" s="185"/>
      <c r="F192" s="204"/>
      <c r="G192" s="174"/>
      <c r="H192" s="174"/>
      <c r="I192" s="174"/>
      <c r="J192" s="174"/>
      <c r="K192" s="174"/>
      <c r="L192" s="174"/>
    </row>
    <row r="193" spans="1:12" x14ac:dyDescent="0.3">
      <c r="A193" s="204"/>
      <c r="B193" s="204"/>
      <c r="C193" s="204"/>
      <c r="D193" s="204"/>
      <c r="E193" s="185"/>
      <c r="F193" s="204"/>
      <c r="G193" s="174"/>
      <c r="H193" s="174"/>
      <c r="I193" s="174"/>
      <c r="J193" s="174"/>
      <c r="K193" s="174"/>
      <c r="L193" s="174"/>
    </row>
    <row r="194" spans="1:12" x14ac:dyDescent="0.3">
      <c r="A194" s="204"/>
      <c r="B194" s="204"/>
      <c r="C194" s="204"/>
      <c r="D194" s="204"/>
      <c r="E194" s="185"/>
      <c r="F194" s="204"/>
      <c r="G194" s="174"/>
      <c r="H194" s="174"/>
      <c r="I194" s="174"/>
      <c r="J194" s="174"/>
      <c r="K194" s="174"/>
      <c r="L194" s="174"/>
    </row>
    <row r="195" spans="1:12" x14ac:dyDescent="0.3">
      <c r="A195" s="204"/>
      <c r="B195" s="204"/>
      <c r="C195" s="204"/>
      <c r="D195" s="204"/>
      <c r="E195" s="185"/>
      <c r="F195" s="204"/>
      <c r="G195" s="174"/>
      <c r="H195" s="174"/>
      <c r="I195" s="174"/>
      <c r="J195" s="174"/>
      <c r="K195" s="174"/>
      <c r="L195" s="174"/>
    </row>
    <row r="196" spans="1:12" x14ac:dyDescent="0.3">
      <c r="A196" s="204"/>
      <c r="B196" s="204"/>
      <c r="C196" s="204"/>
      <c r="D196" s="204"/>
      <c r="E196" s="185"/>
      <c r="F196" s="204"/>
      <c r="G196" s="174"/>
      <c r="H196" s="174"/>
      <c r="I196" s="174"/>
      <c r="J196" s="174"/>
      <c r="K196" s="174"/>
      <c r="L196" s="174"/>
    </row>
    <row r="197" spans="1:12" x14ac:dyDescent="0.3">
      <c r="A197" s="204"/>
      <c r="B197" s="204"/>
      <c r="C197" s="204"/>
      <c r="D197" s="204"/>
      <c r="E197" s="185"/>
      <c r="F197" s="204"/>
      <c r="G197" s="174"/>
      <c r="H197" s="174"/>
      <c r="I197" s="174"/>
      <c r="J197" s="174"/>
      <c r="K197" s="174"/>
      <c r="L197" s="174"/>
    </row>
    <row r="198" spans="1:12" x14ac:dyDescent="0.3">
      <c r="A198" s="204"/>
      <c r="B198" s="204"/>
      <c r="C198" s="204"/>
      <c r="D198" s="204"/>
      <c r="E198" s="185"/>
      <c r="F198" s="204"/>
      <c r="G198" s="174"/>
      <c r="H198" s="174"/>
      <c r="I198" s="174"/>
      <c r="J198" s="174"/>
      <c r="K198" s="174"/>
      <c r="L198" s="174"/>
    </row>
    <row r="199" spans="1:12" x14ac:dyDescent="0.3">
      <c r="A199" s="204"/>
      <c r="B199" s="204"/>
      <c r="C199" s="204"/>
      <c r="D199" s="204"/>
      <c r="E199" s="204"/>
      <c r="F199" s="204"/>
      <c r="G199" s="174"/>
      <c r="H199" s="174"/>
      <c r="I199" s="174"/>
      <c r="J199" s="174"/>
      <c r="K199" s="174"/>
      <c r="L199" s="174"/>
    </row>
    <row r="200" spans="1:12" x14ac:dyDescent="0.3">
      <c r="A200" s="204"/>
      <c r="B200" s="204"/>
      <c r="C200" s="204"/>
      <c r="D200" s="204"/>
      <c r="E200" s="204"/>
      <c r="F200" s="204"/>
      <c r="G200" s="174"/>
      <c r="H200" s="174"/>
      <c r="I200" s="174"/>
      <c r="J200" s="174"/>
      <c r="K200" s="174"/>
      <c r="L200" s="174"/>
    </row>
    <row r="201" spans="1:12" x14ac:dyDescent="0.3">
      <c r="A201" s="204"/>
      <c r="B201" s="204"/>
      <c r="C201" s="204"/>
      <c r="D201" s="204"/>
      <c r="E201" s="204"/>
      <c r="F201" s="204"/>
      <c r="G201" s="174"/>
      <c r="H201" s="174"/>
      <c r="I201" s="174"/>
      <c r="J201" s="174"/>
      <c r="K201" s="174"/>
      <c r="L201" s="174"/>
    </row>
    <row r="202" spans="1:12" x14ac:dyDescent="0.3">
      <c r="A202" s="204"/>
      <c r="B202" s="204"/>
      <c r="C202" s="204"/>
      <c r="D202" s="204"/>
      <c r="E202" s="204"/>
      <c r="F202" s="204"/>
      <c r="G202" s="174"/>
      <c r="H202" s="174"/>
      <c r="I202" s="174"/>
      <c r="J202" s="174"/>
      <c r="K202" s="174"/>
      <c r="L202" s="174"/>
    </row>
    <row r="203" spans="1:12" x14ac:dyDescent="0.3">
      <c r="A203" s="204"/>
      <c r="B203" s="204"/>
      <c r="C203" s="204"/>
      <c r="D203" s="204"/>
      <c r="E203" s="204"/>
      <c r="F203" s="204"/>
      <c r="G203" s="174"/>
      <c r="H203" s="174"/>
      <c r="I203" s="174"/>
      <c r="J203" s="174"/>
      <c r="K203" s="174"/>
      <c r="L203" s="174"/>
    </row>
    <row r="204" spans="1:12" x14ac:dyDescent="0.3">
      <c r="A204" s="204"/>
      <c r="B204" s="204"/>
      <c r="C204" s="204"/>
      <c r="D204" s="204"/>
      <c r="E204" s="204"/>
      <c r="F204" s="204"/>
      <c r="G204" s="174"/>
      <c r="H204" s="174"/>
      <c r="I204" s="174"/>
      <c r="J204" s="174"/>
      <c r="K204" s="174"/>
      <c r="L204" s="174"/>
    </row>
    <row r="205" spans="1:12" x14ac:dyDescent="0.3">
      <c r="A205" s="204"/>
      <c r="B205" s="204"/>
      <c r="C205" s="204"/>
      <c r="D205" s="204"/>
      <c r="E205" s="204"/>
      <c r="F205" s="204"/>
      <c r="G205" s="174"/>
      <c r="H205" s="174"/>
      <c r="I205" s="174"/>
      <c r="J205" s="174"/>
      <c r="K205" s="174"/>
      <c r="L205" s="174"/>
    </row>
    <row r="206" spans="1:12" x14ac:dyDescent="0.3">
      <c r="A206" s="204"/>
      <c r="B206" s="204"/>
      <c r="C206" s="204"/>
      <c r="D206" s="204"/>
      <c r="E206" s="204"/>
      <c r="F206" s="204"/>
      <c r="G206" s="174"/>
      <c r="H206" s="174"/>
      <c r="I206" s="174"/>
      <c r="J206" s="174"/>
      <c r="K206" s="174"/>
      <c r="L206" s="174"/>
    </row>
    <row r="207" spans="1:12" x14ac:dyDescent="0.3">
      <c r="A207" s="204"/>
      <c r="B207" s="204"/>
      <c r="C207" s="204"/>
      <c r="D207" s="204"/>
      <c r="E207" s="204"/>
      <c r="F207" s="204"/>
      <c r="G207" s="174"/>
      <c r="H207" s="174"/>
      <c r="I207" s="174"/>
      <c r="J207" s="174"/>
      <c r="K207" s="174"/>
      <c r="L207" s="174"/>
    </row>
    <row r="208" spans="1:12" x14ac:dyDescent="0.3">
      <c r="A208" s="204"/>
      <c r="B208" s="204"/>
      <c r="C208" s="204"/>
      <c r="D208" s="204"/>
      <c r="E208" s="204"/>
      <c r="F208" s="204"/>
      <c r="G208" s="174"/>
      <c r="H208" s="174"/>
      <c r="I208" s="174"/>
      <c r="J208" s="174"/>
      <c r="K208" s="174"/>
      <c r="L208" s="174"/>
    </row>
    <row r="209" spans="1:12" x14ac:dyDescent="0.3">
      <c r="A209" s="204"/>
      <c r="B209" s="204"/>
      <c r="C209" s="204"/>
      <c r="D209" s="204"/>
      <c r="E209" s="204"/>
      <c r="F209" s="204"/>
      <c r="G209" s="174"/>
      <c r="H209" s="174"/>
      <c r="I209" s="174"/>
      <c r="J209" s="174"/>
      <c r="K209" s="174"/>
      <c r="L209" s="174"/>
    </row>
    <row r="210" spans="1:12" x14ac:dyDescent="0.3">
      <c r="A210" s="204"/>
      <c r="B210" s="204"/>
      <c r="C210" s="204"/>
      <c r="D210" s="204"/>
      <c r="E210" s="204"/>
      <c r="F210" s="204"/>
      <c r="G210" s="174"/>
      <c r="H210" s="174"/>
      <c r="I210" s="174"/>
      <c r="J210" s="174"/>
      <c r="K210" s="174"/>
      <c r="L210" s="174"/>
    </row>
    <row r="211" spans="1:12" x14ac:dyDescent="0.3">
      <c r="A211" s="204"/>
      <c r="B211" s="204"/>
      <c r="C211" s="204"/>
      <c r="D211" s="204"/>
      <c r="E211" s="204"/>
      <c r="F211" s="204"/>
      <c r="G211" s="174"/>
      <c r="H211" s="174"/>
      <c r="I211" s="174"/>
      <c r="J211" s="174"/>
      <c r="K211" s="174"/>
      <c r="L211" s="174"/>
    </row>
    <row r="212" spans="1:12" x14ac:dyDescent="0.3">
      <c r="A212" s="204"/>
      <c r="B212" s="204"/>
      <c r="C212" s="204"/>
      <c r="D212" s="204"/>
      <c r="E212" s="204"/>
      <c r="F212" s="204"/>
      <c r="G212" s="174"/>
      <c r="H212" s="174"/>
      <c r="I212" s="174"/>
      <c r="J212" s="174"/>
      <c r="K212" s="174"/>
      <c r="L212" s="174"/>
    </row>
    <row r="213" spans="1:12" x14ac:dyDescent="0.3">
      <c r="A213" s="204"/>
      <c r="B213" s="204"/>
      <c r="C213" s="204"/>
      <c r="D213" s="204"/>
      <c r="E213" s="204"/>
      <c r="F213" s="204"/>
      <c r="G213" s="174"/>
      <c r="H213" s="174"/>
      <c r="I213" s="174"/>
      <c r="J213" s="174"/>
      <c r="K213" s="174"/>
      <c r="L213" s="174"/>
    </row>
    <row r="214" spans="1:12" x14ac:dyDescent="0.3">
      <c r="A214" s="204"/>
      <c r="B214" s="204"/>
      <c r="C214" s="204"/>
      <c r="D214" s="204"/>
      <c r="E214" s="204"/>
      <c r="F214" s="204"/>
      <c r="G214" s="174"/>
      <c r="H214" s="174"/>
      <c r="I214" s="174"/>
      <c r="J214" s="174"/>
      <c r="K214" s="174"/>
      <c r="L214" s="174"/>
    </row>
    <row r="215" spans="1:12" x14ac:dyDescent="0.3">
      <c r="A215" s="204"/>
      <c r="B215" s="204"/>
      <c r="C215" s="204"/>
      <c r="D215" s="204"/>
      <c r="E215" s="204"/>
      <c r="F215" s="204"/>
      <c r="G215" s="174"/>
      <c r="H215" s="174"/>
      <c r="I215" s="174"/>
      <c r="J215" s="174"/>
      <c r="K215" s="174"/>
      <c r="L215" s="174"/>
    </row>
    <row r="216" spans="1:12" x14ac:dyDescent="0.3">
      <c r="A216" s="204"/>
      <c r="B216" s="204"/>
      <c r="C216" s="204"/>
      <c r="D216" s="204"/>
      <c r="E216" s="204"/>
      <c r="F216" s="204"/>
      <c r="G216" s="174"/>
      <c r="H216" s="174"/>
      <c r="I216" s="174"/>
      <c r="J216" s="174"/>
      <c r="K216" s="174"/>
      <c r="L216" s="174"/>
    </row>
    <row r="217" spans="1:12" x14ac:dyDescent="0.3">
      <c r="A217" s="204"/>
      <c r="B217" s="204"/>
      <c r="C217" s="204"/>
      <c r="D217" s="204"/>
      <c r="E217" s="204"/>
      <c r="F217" s="204"/>
      <c r="G217" s="174"/>
      <c r="H217" s="174"/>
      <c r="I217" s="174"/>
      <c r="J217" s="174"/>
      <c r="K217" s="174"/>
      <c r="L217" s="174"/>
    </row>
    <row r="218" spans="1:12" x14ac:dyDescent="0.3">
      <c r="A218" s="204"/>
      <c r="B218" s="204"/>
      <c r="C218" s="204"/>
      <c r="D218" s="204"/>
      <c r="E218" s="204"/>
      <c r="F218" s="204"/>
      <c r="G218" s="174"/>
      <c r="H218" s="174"/>
      <c r="I218" s="174"/>
      <c r="J218" s="174"/>
      <c r="K218" s="174"/>
      <c r="L218" s="174"/>
    </row>
    <row r="219" spans="1:12" x14ac:dyDescent="0.3">
      <c r="A219" s="204"/>
      <c r="B219" s="204"/>
      <c r="C219" s="204"/>
      <c r="D219" s="204"/>
      <c r="E219" s="204"/>
      <c r="F219" s="204"/>
      <c r="G219" s="174"/>
      <c r="H219" s="174"/>
      <c r="I219" s="174"/>
      <c r="J219" s="174"/>
      <c r="K219" s="174"/>
      <c r="L219" s="174"/>
    </row>
    <row r="220" spans="1:12" x14ac:dyDescent="0.3">
      <c r="A220" s="204"/>
      <c r="B220" s="204"/>
      <c r="C220" s="204"/>
      <c r="D220" s="204"/>
      <c r="E220" s="204"/>
      <c r="F220" s="204"/>
      <c r="G220" s="174"/>
      <c r="H220" s="174"/>
      <c r="I220" s="174"/>
      <c r="J220" s="174"/>
      <c r="K220" s="174"/>
      <c r="L220" s="174"/>
    </row>
    <row r="221" spans="1:12" x14ac:dyDescent="0.3">
      <c r="A221" s="204"/>
      <c r="B221" s="204"/>
      <c r="C221" s="204"/>
      <c r="D221" s="204"/>
      <c r="E221" s="204"/>
      <c r="F221" s="204"/>
      <c r="G221" s="174"/>
      <c r="H221" s="174"/>
      <c r="I221" s="174"/>
      <c r="J221" s="174"/>
      <c r="K221" s="174"/>
      <c r="L221" s="174"/>
    </row>
    <row r="222" spans="1:12" x14ac:dyDescent="0.3">
      <c r="A222" s="204"/>
      <c r="B222" s="204"/>
      <c r="C222" s="204"/>
      <c r="D222" s="204"/>
      <c r="E222" s="204"/>
      <c r="F222" s="204"/>
      <c r="G222" s="174"/>
      <c r="H222" s="174"/>
      <c r="I222" s="174"/>
      <c r="J222" s="174"/>
      <c r="K222" s="174"/>
      <c r="L222" s="174"/>
    </row>
    <row r="223" spans="1:12" x14ac:dyDescent="0.3">
      <c r="A223" s="204"/>
      <c r="B223" s="204"/>
      <c r="C223" s="204"/>
      <c r="D223" s="204"/>
      <c r="E223" s="204"/>
      <c r="F223" s="204"/>
      <c r="G223" s="174"/>
      <c r="H223" s="174"/>
      <c r="I223" s="174"/>
      <c r="J223" s="174"/>
      <c r="K223" s="174"/>
      <c r="L223" s="174"/>
    </row>
    <row r="224" spans="1:12" x14ac:dyDescent="0.3">
      <c r="A224" s="204"/>
      <c r="B224" s="204"/>
      <c r="C224" s="204"/>
      <c r="D224" s="204"/>
      <c r="E224" s="204"/>
      <c r="F224" s="204"/>
      <c r="G224" s="174"/>
      <c r="H224" s="174"/>
      <c r="I224" s="174"/>
      <c r="J224" s="174"/>
      <c r="K224" s="174"/>
      <c r="L224" s="174"/>
    </row>
    <row r="225" spans="1:12" x14ac:dyDescent="0.3">
      <c r="A225" s="204"/>
      <c r="B225" s="204"/>
      <c r="C225" s="204"/>
      <c r="D225" s="204"/>
      <c r="E225" s="204"/>
      <c r="F225" s="204"/>
      <c r="G225" s="174"/>
      <c r="H225" s="174"/>
      <c r="I225" s="174"/>
      <c r="J225" s="174"/>
      <c r="K225" s="174"/>
      <c r="L225" s="174"/>
    </row>
    <row r="226" spans="1:12" x14ac:dyDescent="0.3">
      <c r="A226" s="204"/>
      <c r="B226" s="204"/>
      <c r="C226" s="204"/>
      <c r="D226" s="204"/>
      <c r="E226" s="204"/>
      <c r="F226" s="204"/>
      <c r="G226" s="174"/>
      <c r="H226" s="174"/>
      <c r="I226" s="174"/>
      <c r="J226" s="174"/>
      <c r="K226" s="174"/>
      <c r="L226" s="174"/>
    </row>
    <row r="227" spans="1:12" x14ac:dyDescent="0.3">
      <c r="A227" s="204"/>
      <c r="B227" s="204"/>
      <c r="C227" s="204"/>
      <c r="D227" s="204"/>
      <c r="E227" s="204"/>
      <c r="F227" s="204"/>
      <c r="G227" s="174"/>
      <c r="H227" s="174"/>
      <c r="I227" s="174"/>
      <c r="J227" s="174"/>
      <c r="K227" s="174"/>
      <c r="L227" s="174"/>
    </row>
    <row r="228" spans="1:12" x14ac:dyDescent="0.3">
      <c r="A228" s="204"/>
      <c r="B228" s="204"/>
      <c r="C228" s="204"/>
      <c r="D228" s="204"/>
      <c r="E228" s="204"/>
      <c r="F228" s="204"/>
      <c r="G228" s="174"/>
      <c r="H228" s="174"/>
      <c r="I228" s="174"/>
      <c r="J228" s="174"/>
      <c r="K228" s="174"/>
      <c r="L228" s="174"/>
    </row>
    <row r="229" spans="1:12" x14ac:dyDescent="0.3">
      <c r="A229" s="204"/>
      <c r="B229" s="204"/>
      <c r="C229" s="204"/>
      <c r="D229" s="204"/>
      <c r="E229" s="204"/>
      <c r="F229" s="204"/>
      <c r="G229" s="174"/>
      <c r="H229" s="174"/>
      <c r="I229" s="174"/>
      <c r="J229" s="174"/>
      <c r="K229" s="174"/>
      <c r="L229" s="174"/>
    </row>
    <row r="230" spans="1:12" x14ac:dyDescent="0.3">
      <c r="A230" s="204"/>
      <c r="B230" s="204"/>
      <c r="C230" s="204"/>
      <c r="D230" s="204"/>
      <c r="E230" s="204"/>
      <c r="F230" s="204"/>
      <c r="G230" s="174"/>
      <c r="H230" s="174"/>
      <c r="I230" s="174"/>
      <c r="J230" s="174"/>
      <c r="K230" s="174"/>
      <c r="L230" s="174"/>
    </row>
    <row r="231" spans="1:12" x14ac:dyDescent="0.3">
      <c r="A231" s="204"/>
      <c r="B231" s="204"/>
      <c r="C231" s="204"/>
      <c r="D231" s="204"/>
      <c r="E231" s="204"/>
      <c r="F231" s="204"/>
      <c r="G231" s="174"/>
      <c r="H231" s="174"/>
      <c r="I231" s="174"/>
      <c r="J231" s="174"/>
      <c r="K231" s="174"/>
      <c r="L231" s="174"/>
    </row>
    <row r="232" spans="1:12" x14ac:dyDescent="0.3">
      <c r="A232" s="204"/>
      <c r="B232" s="204"/>
      <c r="C232" s="204"/>
      <c r="D232" s="204"/>
      <c r="E232" s="204"/>
      <c r="F232" s="204"/>
      <c r="G232" s="174"/>
      <c r="H232" s="174"/>
      <c r="I232" s="174"/>
      <c r="J232" s="174"/>
      <c r="K232" s="174"/>
      <c r="L232" s="174"/>
    </row>
    <row r="233" spans="1:12" x14ac:dyDescent="0.3">
      <c r="A233" s="204"/>
      <c r="B233" s="204"/>
      <c r="C233" s="204"/>
      <c r="D233" s="204"/>
      <c r="E233" s="204"/>
      <c r="F233" s="204"/>
      <c r="G233" s="174"/>
      <c r="H233" s="174"/>
      <c r="I233" s="174"/>
      <c r="J233" s="174"/>
      <c r="K233" s="174"/>
      <c r="L233" s="174"/>
    </row>
    <row r="234" spans="1:12" x14ac:dyDescent="0.3">
      <c r="A234" s="204"/>
      <c r="B234" s="204"/>
      <c r="C234" s="204"/>
      <c r="D234" s="204"/>
      <c r="E234" s="204"/>
      <c r="F234" s="204"/>
      <c r="G234" s="174"/>
      <c r="H234" s="174"/>
      <c r="I234" s="174"/>
      <c r="J234" s="174"/>
      <c r="K234" s="174"/>
      <c r="L234" s="174"/>
    </row>
    <row r="235" spans="1:12" x14ac:dyDescent="0.3">
      <c r="A235" s="204"/>
      <c r="B235" s="204"/>
      <c r="C235" s="204"/>
      <c r="D235" s="204"/>
      <c r="E235" s="204"/>
      <c r="F235" s="204"/>
      <c r="G235" s="174"/>
      <c r="H235" s="174"/>
      <c r="I235" s="174"/>
      <c r="J235" s="174"/>
      <c r="K235" s="174"/>
      <c r="L235" s="174"/>
    </row>
    <row r="236" spans="1:12" x14ac:dyDescent="0.3">
      <c r="A236" s="204"/>
      <c r="B236" s="204"/>
      <c r="C236" s="204"/>
      <c r="D236" s="204"/>
      <c r="E236" s="204"/>
      <c r="F236" s="204"/>
      <c r="G236" s="174"/>
      <c r="H236" s="174"/>
      <c r="I236" s="174"/>
      <c r="J236" s="174"/>
      <c r="K236" s="174"/>
      <c r="L236" s="174"/>
    </row>
    <row r="237" spans="1:12" x14ac:dyDescent="0.3">
      <c r="A237" s="204"/>
      <c r="B237" s="204"/>
      <c r="C237" s="204"/>
      <c r="D237" s="204"/>
      <c r="E237" s="204"/>
      <c r="F237" s="204"/>
      <c r="G237" s="174"/>
      <c r="H237" s="174"/>
      <c r="I237" s="174"/>
      <c r="J237" s="174"/>
      <c r="K237" s="174"/>
      <c r="L237" s="174"/>
    </row>
    <row r="238" spans="1:12" x14ac:dyDescent="0.3">
      <c r="A238" s="204"/>
      <c r="B238" s="204"/>
      <c r="C238" s="204"/>
      <c r="D238" s="204"/>
      <c r="E238" s="204"/>
      <c r="F238" s="204"/>
      <c r="G238" s="174"/>
      <c r="H238" s="174"/>
      <c r="I238" s="174"/>
      <c r="J238" s="174"/>
      <c r="K238" s="174"/>
      <c r="L238" s="174"/>
    </row>
    <row r="239" spans="1:12" x14ac:dyDescent="0.3">
      <c r="A239" s="204"/>
      <c r="B239" s="204"/>
      <c r="C239" s="204"/>
      <c r="D239" s="204"/>
      <c r="E239" s="204"/>
      <c r="F239" s="204"/>
      <c r="G239" s="174"/>
      <c r="H239" s="174"/>
      <c r="I239" s="174"/>
      <c r="J239" s="174"/>
      <c r="K239" s="174"/>
      <c r="L239" s="174"/>
    </row>
    <row r="240" spans="1:12" x14ac:dyDescent="0.3">
      <c r="A240" s="204"/>
      <c r="B240" s="204"/>
      <c r="C240" s="204"/>
      <c r="D240" s="204"/>
      <c r="E240" s="204"/>
      <c r="F240" s="204"/>
      <c r="G240" s="174"/>
      <c r="H240" s="174"/>
      <c r="I240" s="174"/>
      <c r="J240" s="174"/>
      <c r="K240" s="174"/>
      <c r="L240" s="174"/>
    </row>
    <row r="241" spans="1:12" x14ac:dyDescent="0.3">
      <c r="A241" s="204"/>
      <c r="B241" s="204"/>
      <c r="C241" s="204"/>
      <c r="D241" s="204"/>
      <c r="E241" s="204"/>
      <c r="F241" s="204"/>
      <c r="G241" s="174"/>
      <c r="H241" s="174"/>
      <c r="I241" s="174"/>
      <c r="J241" s="174"/>
      <c r="K241" s="174"/>
      <c r="L241" s="174"/>
    </row>
    <row r="242" spans="1:12" x14ac:dyDescent="0.3">
      <c r="A242" s="204"/>
      <c r="B242" s="204"/>
      <c r="C242" s="204"/>
      <c r="D242" s="204"/>
      <c r="E242" s="204"/>
      <c r="F242" s="204"/>
      <c r="G242" s="174"/>
      <c r="H242" s="174"/>
      <c r="I242" s="174"/>
      <c r="J242" s="174"/>
      <c r="K242" s="174"/>
      <c r="L242" s="174"/>
    </row>
    <row r="243" spans="1:12" x14ac:dyDescent="0.3">
      <c r="A243" s="204"/>
      <c r="B243" s="204"/>
      <c r="C243" s="204"/>
      <c r="D243" s="204"/>
      <c r="E243" s="204"/>
      <c r="F243" s="204"/>
      <c r="G243" s="174"/>
      <c r="H243" s="174"/>
      <c r="I243" s="174"/>
      <c r="J243" s="174"/>
      <c r="K243" s="174"/>
      <c r="L243" s="174"/>
    </row>
    <row r="244" spans="1:12" x14ac:dyDescent="0.3">
      <c r="A244" s="204"/>
      <c r="B244" s="204"/>
      <c r="C244" s="204"/>
      <c r="D244" s="204"/>
      <c r="E244" s="204"/>
      <c r="F244" s="204"/>
      <c r="G244" s="174"/>
      <c r="H244" s="174"/>
      <c r="I244" s="174"/>
      <c r="J244" s="174"/>
      <c r="K244" s="174"/>
      <c r="L244" s="174"/>
    </row>
    <row r="245" spans="1:12" x14ac:dyDescent="0.3">
      <c r="A245" s="204"/>
      <c r="B245" s="204"/>
      <c r="C245" s="204"/>
      <c r="D245" s="204"/>
      <c r="E245" s="204"/>
      <c r="F245" s="204"/>
      <c r="G245" s="174"/>
      <c r="H245" s="174"/>
      <c r="I245" s="174"/>
      <c r="J245" s="174"/>
      <c r="K245" s="174"/>
      <c r="L245" s="174"/>
    </row>
    <row r="246" spans="1:12" x14ac:dyDescent="0.3">
      <c r="A246" s="204"/>
      <c r="B246" s="204"/>
      <c r="C246" s="204"/>
      <c r="D246" s="204"/>
      <c r="E246" s="204"/>
      <c r="F246" s="204"/>
      <c r="G246" s="174"/>
      <c r="H246" s="174"/>
      <c r="I246" s="174"/>
      <c r="J246" s="174"/>
      <c r="K246" s="174"/>
      <c r="L246" s="174"/>
    </row>
    <row r="247" spans="1:12" x14ac:dyDescent="0.3">
      <c r="A247" s="204"/>
      <c r="B247" s="204"/>
      <c r="C247" s="204"/>
      <c r="D247" s="204"/>
      <c r="E247" s="204"/>
      <c r="F247" s="204"/>
      <c r="G247" s="174"/>
      <c r="H247" s="174"/>
      <c r="I247" s="174"/>
      <c r="J247" s="174"/>
      <c r="K247" s="174"/>
      <c r="L247" s="174"/>
    </row>
    <row r="248" spans="1:12" x14ac:dyDescent="0.3">
      <c r="A248" s="204"/>
      <c r="B248" s="204"/>
      <c r="C248" s="204"/>
      <c r="D248" s="204"/>
      <c r="E248" s="204"/>
      <c r="F248" s="204"/>
      <c r="G248" s="174"/>
      <c r="H248" s="174"/>
      <c r="I248" s="174"/>
      <c r="J248" s="174"/>
      <c r="K248" s="174"/>
      <c r="L248" s="174"/>
    </row>
    <row r="249" spans="1:12" x14ac:dyDescent="0.3">
      <c r="A249" s="204"/>
      <c r="B249" s="204"/>
      <c r="C249" s="204"/>
      <c r="D249" s="204"/>
      <c r="E249" s="204"/>
      <c r="F249" s="204"/>
      <c r="G249" s="174"/>
      <c r="H249" s="174"/>
      <c r="I249" s="174"/>
      <c r="J249" s="174"/>
      <c r="K249" s="174"/>
      <c r="L249" s="174"/>
    </row>
    <row r="250" spans="1:12" x14ac:dyDescent="0.3">
      <c r="A250" s="204"/>
      <c r="B250" s="204"/>
      <c r="C250" s="204"/>
      <c r="D250" s="204"/>
      <c r="E250" s="204"/>
      <c r="F250" s="204"/>
      <c r="G250" s="174"/>
      <c r="H250" s="174"/>
      <c r="I250" s="174"/>
      <c r="J250" s="174"/>
      <c r="K250" s="174"/>
      <c r="L250" s="174"/>
    </row>
    <row r="251" spans="1:12" x14ac:dyDescent="0.3">
      <c r="A251" s="204"/>
      <c r="B251" s="204"/>
      <c r="C251" s="204"/>
      <c r="D251" s="204"/>
      <c r="E251" s="204"/>
      <c r="F251" s="204"/>
      <c r="G251" s="174"/>
      <c r="H251" s="174"/>
      <c r="I251" s="174"/>
      <c r="J251" s="174"/>
      <c r="K251" s="174"/>
      <c r="L251" s="174"/>
    </row>
    <row r="252" spans="1:12" x14ac:dyDescent="0.3">
      <c r="A252" s="204"/>
      <c r="B252" s="204"/>
      <c r="C252" s="204"/>
      <c r="D252" s="204"/>
      <c r="E252" s="204"/>
      <c r="F252" s="204"/>
      <c r="G252" s="174"/>
      <c r="H252" s="174"/>
      <c r="I252" s="174"/>
      <c r="J252" s="174"/>
      <c r="K252" s="174"/>
      <c r="L252" s="174"/>
    </row>
    <row r="253" spans="1:12" x14ac:dyDescent="0.3">
      <c r="A253" s="204"/>
      <c r="B253" s="204"/>
      <c r="C253" s="204"/>
      <c r="D253" s="204"/>
      <c r="E253" s="204"/>
      <c r="F253" s="204"/>
      <c r="G253" s="174"/>
      <c r="H253" s="174"/>
      <c r="I253" s="174"/>
      <c r="J253" s="174"/>
      <c r="K253" s="174"/>
      <c r="L253" s="174"/>
    </row>
    <row r="254" spans="1:12" x14ac:dyDescent="0.3">
      <c r="A254" s="204"/>
      <c r="B254" s="204"/>
      <c r="C254" s="204"/>
      <c r="D254" s="204"/>
      <c r="E254" s="204"/>
      <c r="F254" s="204"/>
      <c r="G254" s="174"/>
      <c r="H254" s="174"/>
      <c r="I254" s="174"/>
      <c r="J254" s="174"/>
      <c r="K254" s="174"/>
      <c r="L254" s="174"/>
    </row>
    <row r="255" spans="1:12" x14ac:dyDescent="0.3">
      <c r="A255" s="204"/>
      <c r="B255" s="204"/>
      <c r="C255" s="204"/>
      <c r="D255" s="204"/>
      <c r="E255" s="204"/>
      <c r="F255" s="204"/>
      <c r="G255" s="174"/>
      <c r="H255" s="174"/>
      <c r="I255" s="174"/>
      <c r="J255" s="174"/>
      <c r="K255" s="174"/>
      <c r="L255" s="174"/>
    </row>
    <row r="256" spans="1:12" x14ac:dyDescent="0.3">
      <c r="A256" s="204"/>
      <c r="B256" s="204"/>
      <c r="C256" s="204"/>
      <c r="D256" s="204"/>
      <c r="E256" s="204"/>
      <c r="F256" s="204"/>
      <c r="G256" s="174"/>
      <c r="H256" s="174"/>
      <c r="I256" s="174"/>
      <c r="J256" s="174"/>
      <c r="K256" s="174"/>
      <c r="L256" s="174"/>
    </row>
    <row r="257" spans="1:12" x14ac:dyDescent="0.3">
      <c r="A257" s="204"/>
      <c r="B257" s="204"/>
      <c r="C257" s="204"/>
      <c r="D257" s="204"/>
      <c r="E257" s="204"/>
      <c r="F257" s="204"/>
      <c r="G257" s="174"/>
      <c r="H257" s="174"/>
      <c r="I257" s="174"/>
      <c r="J257" s="174"/>
      <c r="K257" s="174"/>
      <c r="L257" s="174"/>
    </row>
    <row r="258" spans="1:12" x14ac:dyDescent="0.3">
      <c r="A258" s="204"/>
      <c r="B258" s="204"/>
      <c r="C258" s="204"/>
      <c r="D258" s="204"/>
      <c r="E258" s="204"/>
      <c r="F258" s="204"/>
      <c r="G258" s="174"/>
      <c r="H258" s="174"/>
      <c r="I258" s="174"/>
      <c r="J258" s="174"/>
      <c r="K258" s="174"/>
      <c r="L258" s="174"/>
    </row>
    <row r="259" spans="1:12" x14ac:dyDescent="0.3">
      <c r="A259" s="204"/>
      <c r="B259" s="204"/>
      <c r="C259" s="204"/>
      <c r="D259" s="204"/>
      <c r="E259" s="204"/>
      <c r="F259" s="204"/>
      <c r="G259" s="174"/>
      <c r="H259" s="174"/>
      <c r="I259" s="174"/>
      <c r="J259" s="174"/>
      <c r="K259" s="174"/>
      <c r="L259" s="174"/>
    </row>
    <row r="260" spans="1:12" x14ac:dyDescent="0.3">
      <c r="A260" s="204"/>
      <c r="B260" s="204"/>
      <c r="C260" s="204"/>
      <c r="D260" s="204"/>
      <c r="E260" s="204"/>
      <c r="F260" s="204"/>
      <c r="G260" s="174"/>
      <c r="H260" s="174"/>
      <c r="I260" s="174"/>
      <c r="J260" s="174"/>
      <c r="K260" s="174"/>
      <c r="L260" s="174"/>
    </row>
    <row r="261" spans="1:12" x14ac:dyDescent="0.3">
      <c r="A261" s="204"/>
      <c r="B261" s="204"/>
      <c r="C261" s="204"/>
      <c r="D261" s="204"/>
      <c r="E261" s="204"/>
      <c r="F261" s="204"/>
      <c r="G261" s="174"/>
      <c r="H261" s="174"/>
      <c r="I261" s="174"/>
      <c r="J261" s="174"/>
      <c r="K261" s="174"/>
      <c r="L261" s="174"/>
    </row>
    <row r="262" spans="1:12" x14ac:dyDescent="0.3">
      <c r="A262" s="204"/>
      <c r="B262" s="204"/>
      <c r="C262" s="204"/>
      <c r="D262" s="204"/>
      <c r="E262" s="204"/>
      <c r="F262" s="204"/>
      <c r="G262" s="174"/>
      <c r="H262" s="174"/>
      <c r="I262" s="174"/>
      <c r="J262" s="174"/>
      <c r="K262" s="174"/>
      <c r="L262" s="174"/>
    </row>
  </sheetData>
  <mergeCells count="26">
    <mergeCell ref="G159:G170"/>
    <mergeCell ref="G111:G122"/>
    <mergeCell ref="H111:H122"/>
    <mergeCell ref="G123:G134"/>
    <mergeCell ref="H123:H134"/>
    <mergeCell ref="G135:G146"/>
    <mergeCell ref="G147:G158"/>
    <mergeCell ref="G75:G86"/>
    <mergeCell ref="H75:H86"/>
    <mergeCell ref="G87:G98"/>
    <mergeCell ref="H87:H98"/>
    <mergeCell ref="G99:G110"/>
    <mergeCell ref="H99:H110"/>
    <mergeCell ref="G39:G50"/>
    <mergeCell ref="H39:H50"/>
    <mergeCell ref="G51:G62"/>
    <mergeCell ref="H51:H62"/>
    <mergeCell ref="G63:G74"/>
    <mergeCell ref="H63:H74"/>
    <mergeCell ref="G1:H1"/>
    <mergeCell ref="G3:G14"/>
    <mergeCell ref="H3:H14"/>
    <mergeCell ref="G15:G26"/>
    <mergeCell ref="H15:H26"/>
    <mergeCell ref="G27:G38"/>
    <mergeCell ref="H27:H38"/>
  </mergeCells>
  <pageMargins left="0.7" right="0.7" top="0.75" bottom="0.75" header="0.3" footer="0.3"/>
  <pageSetup paperSize="9" orientation="portrait"/>
  <headerFooter>
    <oddFooter>&amp;L_x000D_&amp;1#&amp;"Calibri"&amp;10&amp;K000000 Interné</oddFooter>
  </headerFooter>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ADE8A-D45C-4DDB-9780-235989B2A20E}">
  <sheetPr codeName="Hárok23"/>
  <dimension ref="A1:Q191"/>
  <sheetViews>
    <sheetView showGridLines="0" workbookViewId="0">
      <pane xSplit="1" ySplit="2" topLeftCell="B174" activePane="bottomRight" state="frozen"/>
      <selection sqref="A1:H1"/>
      <selection pane="topRight" sqref="A1:H1"/>
      <selection pane="bottomLeft" sqref="A1:H1"/>
      <selection pane="bottomRight" sqref="A1:H1"/>
    </sheetView>
  </sheetViews>
  <sheetFormatPr defaultColWidth="11.19921875" defaultRowHeight="13" x14ac:dyDescent="0.3"/>
  <cols>
    <col min="1" max="1" width="18" style="209" customWidth="1"/>
    <col min="2" max="2" width="11.69921875" style="209" customWidth="1"/>
    <col min="3" max="3" width="17.296875" style="209" customWidth="1"/>
    <col min="4" max="4" width="17.19921875" style="209" customWidth="1"/>
    <col min="5" max="5" width="16" style="209" customWidth="1"/>
    <col min="6" max="6" width="11.796875" style="209" customWidth="1"/>
    <col min="7" max="7" width="17.296875" style="209" customWidth="1"/>
    <col min="8" max="8" width="14.796875" style="209" customWidth="1"/>
    <col min="9" max="9" width="11.19921875" style="209"/>
    <col min="10" max="10" width="18" style="209" bestFit="1" customWidth="1"/>
    <col min="11" max="16384" width="11.19921875" style="209"/>
  </cols>
  <sheetData>
    <row r="1" spans="1:8" ht="16.5" customHeight="1" x14ac:dyDescent="0.35">
      <c r="A1" s="106" t="s">
        <v>482</v>
      </c>
      <c r="B1" s="106"/>
      <c r="C1" s="106"/>
      <c r="D1" s="106"/>
      <c r="E1" s="106"/>
      <c r="F1" s="106"/>
      <c r="G1" s="106"/>
      <c r="H1" s="148"/>
    </row>
    <row r="2" spans="1:8" ht="38.25" customHeight="1" x14ac:dyDescent="0.3">
      <c r="A2" s="235"/>
      <c r="B2" s="176" t="s">
        <v>483</v>
      </c>
      <c r="C2" s="176" t="s">
        <v>484</v>
      </c>
      <c r="D2" s="176" t="s">
        <v>485</v>
      </c>
      <c r="E2" s="176" t="s">
        <v>486</v>
      </c>
      <c r="F2" s="176" t="s">
        <v>487</v>
      </c>
      <c r="G2" s="176" t="s">
        <v>488</v>
      </c>
      <c r="H2" s="157" t="s">
        <v>40</v>
      </c>
    </row>
    <row r="3" spans="1:8" x14ac:dyDescent="0.3">
      <c r="A3" s="236" t="s">
        <v>214</v>
      </c>
      <c r="B3" s="237">
        <f t="shared" ref="B3:B66" si="0">SUM(C3:G3)</f>
        <v>7240.71</v>
      </c>
      <c r="C3" s="238">
        <v>1503.64</v>
      </c>
      <c r="D3" s="238">
        <v>144.5</v>
      </c>
      <c r="E3" s="238">
        <v>5592.57</v>
      </c>
      <c r="F3" s="239"/>
      <c r="G3" s="239"/>
      <c r="H3" s="149"/>
    </row>
    <row r="4" spans="1:8" x14ac:dyDescent="0.3">
      <c r="A4" s="236" t="s">
        <v>215</v>
      </c>
      <c r="B4" s="237">
        <f t="shared" si="0"/>
        <v>6508.82</v>
      </c>
      <c r="C4" s="238">
        <v>1197.5799999999997</v>
      </c>
      <c r="D4" s="238">
        <v>114.89999999999998</v>
      </c>
      <c r="E4" s="238">
        <v>5196.34</v>
      </c>
      <c r="F4" s="239"/>
      <c r="G4" s="239"/>
      <c r="H4" s="149"/>
    </row>
    <row r="5" spans="1:8" x14ac:dyDescent="0.3">
      <c r="A5" s="236" t="s">
        <v>216</v>
      </c>
      <c r="B5" s="237">
        <f t="shared" si="0"/>
        <v>7666.4800000000005</v>
      </c>
      <c r="C5" s="238">
        <v>1522.9</v>
      </c>
      <c r="D5" s="238">
        <v>108.56</v>
      </c>
      <c r="E5" s="238">
        <v>6035.02</v>
      </c>
      <c r="F5" s="239"/>
      <c r="G5" s="239"/>
      <c r="H5" s="149"/>
    </row>
    <row r="6" spans="1:8" x14ac:dyDescent="0.3">
      <c r="A6" s="236" t="s">
        <v>217</v>
      </c>
      <c r="B6" s="237">
        <f t="shared" si="0"/>
        <v>6265.4800000000005</v>
      </c>
      <c r="C6" s="238">
        <v>878.18000000000029</v>
      </c>
      <c r="D6" s="238">
        <v>107.14000000000004</v>
      </c>
      <c r="E6" s="238">
        <v>5280.16</v>
      </c>
      <c r="F6" s="239"/>
      <c r="G6" s="239"/>
      <c r="H6" s="149"/>
    </row>
    <row r="7" spans="1:8" x14ac:dyDescent="0.3">
      <c r="A7" s="236" t="s">
        <v>218</v>
      </c>
      <c r="B7" s="237">
        <f t="shared" si="0"/>
        <v>6182.949999999998</v>
      </c>
      <c r="C7" s="238">
        <v>491.39999999999964</v>
      </c>
      <c r="D7" s="238">
        <v>99.699999999999932</v>
      </c>
      <c r="E7" s="238">
        <v>5591.8499999999985</v>
      </c>
      <c r="F7" s="239"/>
      <c r="G7" s="239"/>
      <c r="H7" s="149"/>
    </row>
    <row r="8" spans="1:8" x14ac:dyDescent="0.3">
      <c r="A8" s="236" t="s">
        <v>219</v>
      </c>
      <c r="B8" s="237">
        <f t="shared" si="0"/>
        <v>6097.42</v>
      </c>
      <c r="C8" s="238">
        <v>418.76000000000022</v>
      </c>
      <c r="D8" s="238">
        <v>116.5</v>
      </c>
      <c r="E8" s="238">
        <v>5562.16</v>
      </c>
      <c r="F8" s="239"/>
      <c r="G8" s="239"/>
      <c r="H8" s="149"/>
    </row>
    <row r="9" spans="1:8" x14ac:dyDescent="0.3">
      <c r="A9" s="236" t="s">
        <v>220</v>
      </c>
      <c r="B9" s="237">
        <f t="shared" si="0"/>
        <v>6302.3299999999981</v>
      </c>
      <c r="C9" s="238">
        <v>882.01000000000022</v>
      </c>
      <c r="D9" s="238">
        <v>162.83000000000004</v>
      </c>
      <c r="E9" s="238">
        <v>5257.489999999998</v>
      </c>
      <c r="F9" s="239"/>
      <c r="G9" s="239"/>
      <c r="H9" s="149"/>
    </row>
    <row r="10" spans="1:8" x14ac:dyDescent="0.3">
      <c r="A10" s="236" t="s">
        <v>221</v>
      </c>
      <c r="B10" s="237">
        <f t="shared" si="0"/>
        <v>6216.8900000000031</v>
      </c>
      <c r="C10" s="238">
        <v>498.57999999999993</v>
      </c>
      <c r="D10" s="238">
        <v>104.83000000000004</v>
      </c>
      <c r="E10" s="238">
        <v>5613.4800000000032</v>
      </c>
      <c r="F10" s="239"/>
      <c r="G10" s="239"/>
      <c r="H10" s="149"/>
    </row>
    <row r="11" spans="1:8" x14ac:dyDescent="0.3">
      <c r="A11" s="236" t="s">
        <v>222</v>
      </c>
      <c r="B11" s="237">
        <f t="shared" si="0"/>
        <v>6041.7900000000009</v>
      </c>
      <c r="C11" s="238">
        <v>512.63999999999942</v>
      </c>
      <c r="D11" s="238">
        <v>161.81999999999994</v>
      </c>
      <c r="E11" s="238">
        <v>5367.3300000000017</v>
      </c>
      <c r="F11" s="239"/>
      <c r="G11" s="239"/>
      <c r="H11" s="149"/>
    </row>
    <row r="12" spans="1:8" x14ac:dyDescent="0.3">
      <c r="A12" s="236" t="s">
        <v>223</v>
      </c>
      <c r="B12" s="237">
        <f t="shared" si="0"/>
        <v>6258.9700000000012</v>
      </c>
      <c r="C12" s="238">
        <v>660.58000000000084</v>
      </c>
      <c r="D12" s="238">
        <v>177.6400000000001</v>
      </c>
      <c r="E12" s="238">
        <v>5420.75</v>
      </c>
      <c r="F12" s="239"/>
      <c r="G12" s="239"/>
      <c r="H12" s="149"/>
    </row>
    <row r="13" spans="1:8" x14ac:dyDescent="0.3">
      <c r="A13" s="236" t="s">
        <v>224</v>
      </c>
      <c r="B13" s="237">
        <f t="shared" si="0"/>
        <v>6041.1199999999953</v>
      </c>
      <c r="C13" s="238">
        <v>419.80999999999949</v>
      </c>
      <c r="D13" s="238">
        <v>109.57999999999993</v>
      </c>
      <c r="E13" s="238">
        <v>5511.7299999999959</v>
      </c>
      <c r="F13" s="239"/>
      <c r="G13" s="239"/>
      <c r="H13" s="149"/>
    </row>
    <row r="14" spans="1:8" x14ac:dyDescent="0.3">
      <c r="A14" s="240" t="s">
        <v>225</v>
      </c>
      <c r="B14" s="241">
        <f t="shared" si="0"/>
        <v>6525.277560000015</v>
      </c>
      <c r="C14" s="242">
        <v>639.30999999999949</v>
      </c>
      <c r="D14" s="242">
        <v>114.45000000000005</v>
      </c>
      <c r="E14" s="242">
        <v>5300.7699999999968</v>
      </c>
      <c r="F14" s="242">
        <v>470.74756000001889</v>
      </c>
      <c r="G14" s="177"/>
      <c r="H14" s="242">
        <f>SUM(B3:B14)</f>
        <v>77348.237560000009</v>
      </c>
    </row>
    <row r="15" spans="1:8" x14ac:dyDescent="0.3">
      <c r="A15" s="236" t="s">
        <v>226</v>
      </c>
      <c r="B15" s="237">
        <f t="shared" si="0"/>
        <v>7602.34</v>
      </c>
      <c r="C15" s="238">
        <v>1791.61</v>
      </c>
      <c r="D15" s="238">
        <v>260.26</v>
      </c>
      <c r="E15" s="238">
        <v>5550.47</v>
      </c>
      <c r="F15" s="239"/>
      <c r="G15" s="239"/>
      <c r="H15" s="149"/>
    </row>
    <row r="16" spans="1:8" x14ac:dyDescent="0.3">
      <c r="A16" s="236" t="s">
        <v>227</v>
      </c>
      <c r="B16" s="237">
        <f t="shared" si="0"/>
        <v>7050.54</v>
      </c>
      <c r="C16" s="238">
        <v>1730.32</v>
      </c>
      <c r="D16" s="238">
        <v>155.19</v>
      </c>
      <c r="E16" s="238">
        <v>5165.03</v>
      </c>
      <c r="F16" s="239"/>
      <c r="G16" s="239"/>
      <c r="H16" s="149"/>
    </row>
    <row r="17" spans="1:17" x14ac:dyDescent="0.3">
      <c r="A17" s="236" t="s">
        <v>228</v>
      </c>
      <c r="B17" s="237">
        <f t="shared" si="0"/>
        <v>6798.340000000002</v>
      </c>
      <c r="C17" s="238">
        <v>910.96000000000049</v>
      </c>
      <c r="D17" s="238">
        <v>140.41000000000003</v>
      </c>
      <c r="E17" s="238">
        <v>5746.9700000000012</v>
      </c>
      <c r="F17" s="239"/>
      <c r="G17" s="239"/>
      <c r="H17" s="149"/>
    </row>
    <row r="18" spans="1:17" x14ac:dyDescent="0.3">
      <c r="A18" s="236" t="s">
        <v>229</v>
      </c>
      <c r="B18" s="237">
        <f t="shared" si="0"/>
        <v>6194.8899999999967</v>
      </c>
      <c r="C18" s="238">
        <v>760.64999999999964</v>
      </c>
      <c r="D18" s="238">
        <v>149.03999999999996</v>
      </c>
      <c r="E18" s="238">
        <v>5285.1999999999971</v>
      </c>
      <c r="F18" s="239"/>
      <c r="G18" s="239"/>
      <c r="H18" s="149"/>
    </row>
    <row r="19" spans="1:17" x14ac:dyDescent="0.3">
      <c r="A19" s="236" t="s">
        <v>230</v>
      </c>
      <c r="B19" s="237">
        <f t="shared" si="0"/>
        <v>6015.7100000000019</v>
      </c>
      <c r="C19" s="238">
        <v>413.27000000000044</v>
      </c>
      <c r="D19" s="238">
        <v>128.06000000000006</v>
      </c>
      <c r="E19" s="238">
        <v>5474.380000000001</v>
      </c>
      <c r="F19" s="239"/>
      <c r="G19" s="239"/>
      <c r="H19" s="149"/>
    </row>
    <row r="20" spans="1:17" x14ac:dyDescent="0.3">
      <c r="A20" s="236" t="s">
        <v>231</v>
      </c>
      <c r="B20" s="237">
        <f t="shared" si="0"/>
        <v>5754.2799999999988</v>
      </c>
      <c r="C20" s="238">
        <v>347.08999999999924</v>
      </c>
      <c r="D20" s="238">
        <v>121.88999999999999</v>
      </c>
      <c r="E20" s="238">
        <v>5285.2999999999993</v>
      </c>
      <c r="F20" s="239"/>
      <c r="G20" s="239"/>
      <c r="H20" s="149"/>
    </row>
    <row r="21" spans="1:17" x14ac:dyDescent="0.3">
      <c r="A21" s="236" t="s">
        <v>232</v>
      </c>
      <c r="B21" s="237">
        <f t="shared" si="0"/>
        <v>6185.1900000000041</v>
      </c>
      <c r="C21" s="238">
        <v>694.14000000000033</v>
      </c>
      <c r="D21" s="238">
        <v>173.95999999999992</v>
      </c>
      <c r="E21" s="238">
        <v>5317.0900000000038</v>
      </c>
      <c r="F21" s="239"/>
      <c r="G21" s="239"/>
      <c r="H21" s="149"/>
    </row>
    <row r="22" spans="1:17" x14ac:dyDescent="0.3">
      <c r="A22" s="236" t="s">
        <v>233</v>
      </c>
      <c r="B22" s="237">
        <f t="shared" si="0"/>
        <v>6253.6099999999988</v>
      </c>
      <c r="C22" s="238">
        <v>701.18000000000029</v>
      </c>
      <c r="D22" s="238">
        <v>141.19000000000005</v>
      </c>
      <c r="E22" s="238">
        <v>5411.239999999998</v>
      </c>
      <c r="F22" s="239"/>
      <c r="G22" s="239"/>
      <c r="H22" s="149"/>
    </row>
    <row r="23" spans="1:17" x14ac:dyDescent="0.3">
      <c r="A23" s="236" t="s">
        <v>234</v>
      </c>
      <c r="B23" s="237">
        <f t="shared" si="0"/>
        <v>5708.8599999999969</v>
      </c>
      <c r="C23" s="238">
        <v>429.75</v>
      </c>
      <c r="D23" s="238">
        <v>151.51999999999998</v>
      </c>
      <c r="E23" s="238">
        <v>5127.5899999999965</v>
      </c>
      <c r="F23" s="239"/>
      <c r="G23" s="239"/>
      <c r="H23" s="149"/>
    </row>
    <row r="24" spans="1:17" x14ac:dyDescent="0.3">
      <c r="A24" s="236" t="s">
        <v>235</v>
      </c>
      <c r="B24" s="237">
        <f t="shared" si="0"/>
        <v>6350.9900000000043</v>
      </c>
      <c r="C24" s="238">
        <v>584.50999999999931</v>
      </c>
      <c r="D24" s="238">
        <v>176.42000000000007</v>
      </c>
      <c r="E24" s="238">
        <v>5590.0600000000049</v>
      </c>
      <c r="F24" s="239"/>
      <c r="G24" s="239"/>
      <c r="H24" s="149"/>
    </row>
    <row r="25" spans="1:17" x14ac:dyDescent="0.3">
      <c r="A25" s="236" t="s">
        <v>236</v>
      </c>
      <c r="B25" s="237">
        <f t="shared" si="0"/>
        <v>6113.3199999999979</v>
      </c>
      <c r="C25" s="238">
        <v>509.76000000000022</v>
      </c>
      <c r="D25" s="238">
        <v>148</v>
      </c>
      <c r="E25" s="238">
        <v>5455.5599999999977</v>
      </c>
      <c r="F25" s="239"/>
      <c r="G25" s="239"/>
      <c r="H25" s="149"/>
      <c r="L25" s="243"/>
      <c r="M25" s="243"/>
      <c r="N25" s="243"/>
      <c r="O25" s="243"/>
      <c r="P25" s="243"/>
      <c r="Q25" s="243"/>
    </row>
    <row r="26" spans="1:17" x14ac:dyDescent="0.3">
      <c r="A26" s="240" t="s">
        <v>237</v>
      </c>
      <c r="B26" s="241">
        <f t="shared" si="0"/>
        <v>6069.9081200000037</v>
      </c>
      <c r="C26" s="242">
        <v>468.89999999999964</v>
      </c>
      <c r="D26" s="242">
        <v>137.39999999999986</v>
      </c>
      <c r="E26" s="242">
        <v>5504.1999999999971</v>
      </c>
      <c r="F26" s="242">
        <v>-182.45959999999309</v>
      </c>
      <c r="G26" s="242">
        <v>141.86771999999999</v>
      </c>
      <c r="H26" s="242">
        <f>SUM(B15:B26)</f>
        <v>76097.97812</v>
      </c>
      <c r="J26" s="243"/>
    </row>
    <row r="27" spans="1:17" x14ac:dyDescent="0.3">
      <c r="A27" s="236" t="s">
        <v>238</v>
      </c>
      <c r="B27" s="237">
        <f t="shared" si="0"/>
        <v>7565.17</v>
      </c>
      <c r="C27" s="238">
        <v>1925.26</v>
      </c>
      <c r="D27" s="238">
        <v>429.5</v>
      </c>
      <c r="E27" s="238">
        <v>5210.41</v>
      </c>
      <c r="F27" s="239"/>
      <c r="G27" s="239"/>
      <c r="H27" s="149"/>
      <c r="J27" s="238"/>
    </row>
    <row r="28" spans="1:17" x14ac:dyDescent="0.3">
      <c r="A28" s="236" t="s">
        <v>239</v>
      </c>
      <c r="B28" s="237">
        <f t="shared" si="0"/>
        <v>7080.7200000000012</v>
      </c>
      <c r="C28" s="238">
        <v>1811.1200000000001</v>
      </c>
      <c r="D28" s="238">
        <v>245.15999999999997</v>
      </c>
      <c r="E28" s="238">
        <v>5024.4400000000005</v>
      </c>
      <c r="F28" s="239"/>
      <c r="G28" s="239"/>
      <c r="H28" s="149"/>
    </row>
    <row r="29" spans="1:17" x14ac:dyDescent="0.3">
      <c r="A29" s="236" t="s">
        <v>240</v>
      </c>
      <c r="B29" s="237">
        <f t="shared" si="0"/>
        <v>6383.8899999999994</v>
      </c>
      <c r="C29" s="238">
        <v>655.06999999999971</v>
      </c>
      <c r="D29" s="238">
        <v>172.44000000000005</v>
      </c>
      <c r="E29" s="238">
        <v>5556.3799999999992</v>
      </c>
      <c r="F29" s="239"/>
      <c r="G29" s="239"/>
      <c r="H29" s="149"/>
    </row>
    <row r="30" spans="1:17" x14ac:dyDescent="0.3">
      <c r="A30" s="236" t="s">
        <v>241</v>
      </c>
      <c r="B30" s="237">
        <f t="shared" si="0"/>
        <v>5960.24</v>
      </c>
      <c r="C30" s="238">
        <v>604.73999999999978</v>
      </c>
      <c r="D30" s="238">
        <v>179.24999999999989</v>
      </c>
      <c r="E30" s="238">
        <v>5176.25</v>
      </c>
      <c r="F30" s="239"/>
      <c r="G30" s="239"/>
      <c r="H30" s="149"/>
    </row>
    <row r="31" spans="1:17" x14ac:dyDescent="0.3">
      <c r="A31" s="236" t="s">
        <v>242</v>
      </c>
      <c r="B31" s="237">
        <f t="shared" si="0"/>
        <v>6080.9800000000032</v>
      </c>
      <c r="C31" s="238">
        <v>477.02000000000044</v>
      </c>
      <c r="D31" s="238">
        <v>161.61000000000013</v>
      </c>
      <c r="E31" s="238">
        <v>5442.3500000000022</v>
      </c>
      <c r="F31" s="239"/>
      <c r="G31" s="239"/>
      <c r="H31" s="149"/>
    </row>
    <row r="32" spans="1:17" x14ac:dyDescent="0.3">
      <c r="A32" s="236" t="s">
        <v>243</v>
      </c>
      <c r="B32" s="237">
        <f t="shared" si="0"/>
        <v>5616.8799999999992</v>
      </c>
      <c r="C32" s="238">
        <v>393.55000000000018</v>
      </c>
      <c r="D32" s="238">
        <v>147.98000000000002</v>
      </c>
      <c r="E32" s="238">
        <v>5075.3499999999985</v>
      </c>
      <c r="F32" s="239"/>
      <c r="G32" s="239"/>
      <c r="H32" s="149"/>
    </row>
    <row r="33" spans="1:8" x14ac:dyDescent="0.3">
      <c r="A33" s="236" t="s">
        <v>244</v>
      </c>
      <c r="B33" s="237">
        <f t="shared" si="0"/>
        <v>6268.090000000002</v>
      </c>
      <c r="C33" s="238">
        <v>669.92999999999938</v>
      </c>
      <c r="D33" s="238">
        <v>213.67999999999984</v>
      </c>
      <c r="E33" s="238">
        <v>5384.4800000000032</v>
      </c>
      <c r="F33" s="239"/>
      <c r="G33" s="239"/>
      <c r="H33" s="149"/>
    </row>
    <row r="34" spans="1:8" x14ac:dyDescent="0.3">
      <c r="A34" s="236" t="s">
        <v>245</v>
      </c>
      <c r="B34" s="237">
        <f t="shared" si="0"/>
        <v>6052.3799999999937</v>
      </c>
      <c r="C34" s="238">
        <v>601.79</v>
      </c>
      <c r="D34" s="238">
        <v>213.73000000000002</v>
      </c>
      <c r="E34" s="238">
        <v>5236.8599999999933</v>
      </c>
      <c r="F34" s="239"/>
      <c r="G34" s="239"/>
      <c r="H34" s="149"/>
    </row>
    <row r="35" spans="1:8" x14ac:dyDescent="0.3">
      <c r="A35" s="236" t="s">
        <v>246</v>
      </c>
      <c r="B35" s="237">
        <f t="shared" si="0"/>
        <v>5621.1000000000058</v>
      </c>
      <c r="C35" s="238">
        <v>308.07000000000062</v>
      </c>
      <c r="D35" s="238">
        <v>160.90000000000009</v>
      </c>
      <c r="E35" s="238">
        <v>5152.1300000000047</v>
      </c>
      <c r="F35" s="239"/>
      <c r="G35" s="239"/>
      <c r="H35" s="149"/>
    </row>
    <row r="36" spans="1:8" x14ac:dyDescent="0.3">
      <c r="A36" s="236" t="s">
        <v>247</v>
      </c>
      <c r="B36" s="237">
        <f t="shared" si="0"/>
        <v>5957.7499999999955</v>
      </c>
      <c r="C36" s="238">
        <v>504.92000000000007</v>
      </c>
      <c r="D36" s="238">
        <v>183.46000000000004</v>
      </c>
      <c r="E36" s="238">
        <v>5269.3699999999953</v>
      </c>
      <c r="F36" s="239"/>
      <c r="G36" s="239"/>
      <c r="H36" s="149"/>
    </row>
    <row r="37" spans="1:8" x14ac:dyDescent="0.3">
      <c r="A37" s="236" t="s">
        <v>248</v>
      </c>
      <c r="B37" s="237">
        <f t="shared" si="0"/>
        <v>5768.7999999999993</v>
      </c>
      <c r="C37" s="238">
        <v>484.94999999999982</v>
      </c>
      <c r="D37" s="238">
        <v>154.52999999999975</v>
      </c>
      <c r="E37" s="238">
        <v>5129.32</v>
      </c>
      <c r="F37" s="239"/>
      <c r="G37" s="239"/>
      <c r="H37" s="149"/>
    </row>
    <row r="38" spans="1:8" x14ac:dyDescent="0.3">
      <c r="A38" s="240" t="s">
        <v>249</v>
      </c>
      <c r="B38" s="241">
        <f t="shared" si="0"/>
        <v>5561.0230000000029</v>
      </c>
      <c r="C38" s="242">
        <v>396.13999999999942</v>
      </c>
      <c r="D38" s="242">
        <v>158.74000000000024</v>
      </c>
      <c r="E38" s="242">
        <v>5353.3600000000006</v>
      </c>
      <c r="F38" s="242">
        <v>-411.33999999999651</v>
      </c>
      <c r="G38" s="242">
        <v>64.123000000000005</v>
      </c>
      <c r="H38" s="242">
        <f>SUM(B27:B38)</f>
        <v>73917.022999999986</v>
      </c>
    </row>
    <row r="39" spans="1:8" x14ac:dyDescent="0.3">
      <c r="A39" s="236" t="s">
        <v>250</v>
      </c>
      <c r="B39" s="237">
        <f t="shared" si="0"/>
        <v>7297.49</v>
      </c>
      <c r="C39" s="238">
        <v>1746.2</v>
      </c>
      <c r="D39" s="238">
        <v>380.76</v>
      </c>
      <c r="E39" s="238">
        <v>5170.53</v>
      </c>
      <c r="F39" s="239"/>
      <c r="G39" s="239"/>
      <c r="H39" s="149"/>
    </row>
    <row r="40" spans="1:8" x14ac:dyDescent="0.3">
      <c r="A40" s="236" t="s">
        <v>251</v>
      </c>
      <c r="B40" s="237">
        <f t="shared" si="0"/>
        <v>7103.54</v>
      </c>
      <c r="C40" s="238">
        <v>1898.5600000000002</v>
      </c>
      <c r="D40" s="238">
        <v>205.37</v>
      </c>
      <c r="E40" s="238">
        <v>4999.6099999999997</v>
      </c>
      <c r="F40" s="239"/>
      <c r="G40" s="239"/>
      <c r="H40" s="149"/>
    </row>
    <row r="41" spans="1:8" x14ac:dyDescent="0.3">
      <c r="A41" s="236" t="s">
        <v>252</v>
      </c>
      <c r="B41" s="237">
        <f t="shared" si="0"/>
        <v>6054.2900000000009</v>
      </c>
      <c r="C41" s="238">
        <v>705.17999999999938</v>
      </c>
      <c r="D41" s="238">
        <v>180.14</v>
      </c>
      <c r="E41" s="238">
        <v>5168.9700000000012</v>
      </c>
      <c r="F41" s="239"/>
      <c r="G41" s="239"/>
      <c r="H41" s="149"/>
    </row>
    <row r="42" spans="1:8" x14ac:dyDescent="0.3">
      <c r="A42" s="236" t="s">
        <v>253</v>
      </c>
      <c r="B42" s="237">
        <f t="shared" si="0"/>
        <v>6350.5199999999995</v>
      </c>
      <c r="C42" s="238">
        <v>724.10000000000036</v>
      </c>
      <c r="D42" s="238">
        <v>399.21000000000004</v>
      </c>
      <c r="E42" s="238">
        <v>5227.2099999999991</v>
      </c>
      <c r="F42" s="239"/>
      <c r="G42" s="239"/>
      <c r="H42" s="149"/>
    </row>
    <row r="43" spans="1:8" x14ac:dyDescent="0.3">
      <c r="A43" s="236" t="s">
        <v>254</v>
      </c>
      <c r="B43" s="237">
        <f t="shared" si="0"/>
        <v>5716.7100000000009</v>
      </c>
      <c r="C43" s="238">
        <v>438.82999999999993</v>
      </c>
      <c r="D43" s="238">
        <v>229.18000000000006</v>
      </c>
      <c r="E43" s="238">
        <v>5048.7000000000007</v>
      </c>
      <c r="F43" s="239"/>
      <c r="G43" s="239"/>
      <c r="H43" s="149"/>
    </row>
    <row r="44" spans="1:8" x14ac:dyDescent="0.3">
      <c r="A44" s="236" t="s">
        <v>255</v>
      </c>
      <c r="B44" s="237">
        <f t="shared" si="0"/>
        <v>5599.1800000000012</v>
      </c>
      <c r="C44" s="238">
        <v>317.43000000000029</v>
      </c>
      <c r="D44" s="238">
        <v>183.36999999999989</v>
      </c>
      <c r="E44" s="238">
        <v>5098.380000000001</v>
      </c>
      <c r="F44" s="239"/>
      <c r="G44" s="239"/>
      <c r="H44" s="149"/>
    </row>
    <row r="45" spans="1:8" x14ac:dyDescent="0.3">
      <c r="A45" s="236" t="s">
        <v>256</v>
      </c>
      <c r="B45" s="237">
        <f t="shared" si="0"/>
        <v>6221.9799999999977</v>
      </c>
      <c r="C45" s="238">
        <v>755.55999999999949</v>
      </c>
      <c r="D45" s="238">
        <v>289.56999999999994</v>
      </c>
      <c r="E45" s="238">
        <v>5176.8499999999985</v>
      </c>
      <c r="F45" s="239"/>
      <c r="G45" s="239"/>
      <c r="H45" s="149"/>
    </row>
    <row r="46" spans="1:8" x14ac:dyDescent="0.3">
      <c r="A46" s="236" t="s">
        <v>257</v>
      </c>
      <c r="B46" s="237">
        <f t="shared" si="0"/>
        <v>5591.340000000002</v>
      </c>
      <c r="C46" s="238">
        <v>492.57000000000062</v>
      </c>
      <c r="D46" s="238">
        <v>205.11999999999989</v>
      </c>
      <c r="E46" s="238">
        <v>4893.6500000000015</v>
      </c>
      <c r="F46" s="239"/>
      <c r="G46" s="239"/>
      <c r="H46" s="149"/>
    </row>
    <row r="47" spans="1:8" x14ac:dyDescent="0.3">
      <c r="A47" s="236" t="s">
        <v>258</v>
      </c>
      <c r="B47" s="237">
        <f t="shared" si="0"/>
        <v>5706.9000000000015</v>
      </c>
      <c r="C47" s="238">
        <v>301.10999999999967</v>
      </c>
      <c r="D47" s="238">
        <v>227.46000000000004</v>
      </c>
      <c r="E47" s="238">
        <v>5178.3300000000017</v>
      </c>
      <c r="F47" s="239"/>
      <c r="G47" s="239"/>
      <c r="H47" s="149"/>
    </row>
    <row r="48" spans="1:8" x14ac:dyDescent="0.3">
      <c r="A48" s="236" t="s">
        <v>259</v>
      </c>
      <c r="B48" s="237">
        <f t="shared" si="0"/>
        <v>5949.3599999999951</v>
      </c>
      <c r="C48" s="238">
        <v>529.64999999999964</v>
      </c>
      <c r="D48" s="238">
        <v>297.66000000000031</v>
      </c>
      <c r="E48" s="238">
        <v>5122.0499999999956</v>
      </c>
      <c r="F48" s="239"/>
      <c r="G48" s="239"/>
      <c r="H48" s="149"/>
    </row>
    <row r="49" spans="1:8" x14ac:dyDescent="0.3">
      <c r="A49" s="236" t="s">
        <v>260</v>
      </c>
      <c r="B49" s="237">
        <f t="shared" si="0"/>
        <v>5523.7899999999991</v>
      </c>
      <c r="C49" s="238">
        <v>348.85999999999967</v>
      </c>
      <c r="D49" s="238">
        <v>217.78999999999996</v>
      </c>
      <c r="E49" s="238">
        <v>4957.1399999999994</v>
      </c>
      <c r="F49" s="239"/>
      <c r="G49" s="239"/>
      <c r="H49" s="149"/>
    </row>
    <row r="50" spans="1:8" x14ac:dyDescent="0.3">
      <c r="A50" s="240" t="s">
        <v>261</v>
      </c>
      <c r="B50" s="241">
        <f t="shared" si="0"/>
        <v>5258.7439999999997</v>
      </c>
      <c r="C50" s="242">
        <v>315.88000000000102</v>
      </c>
      <c r="D50" s="242">
        <v>201.55999999999995</v>
      </c>
      <c r="E50" s="242">
        <v>5090.8700000000026</v>
      </c>
      <c r="F50" s="242">
        <v>-373.41000000000349</v>
      </c>
      <c r="G50" s="242">
        <v>23.844000000000001</v>
      </c>
      <c r="H50" s="242">
        <f>SUM(B39:B50)</f>
        <v>72373.843999999997</v>
      </c>
    </row>
    <row r="51" spans="1:8" ht="13.4" customHeight="1" x14ac:dyDescent="0.3">
      <c r="A51" s="236" t="s">
        <v>262</v>
      </c>
      <c r="B51" s="244">
        <f t="shared" si="0"/>
        <v>7394.5969200000009</v>
      </c>
      <c r="C51" s="238">
        <v>1782.69127</v>
      </c>
      <c r="D51" s="238">
        <v>467.87786999999997</v>
      </c>
      <c r="E51" s="238">
        <v>5159.5857200000009</v>
      </c>
      <c r="F51" s="238">
        <v>-15.55794</v>
      </c>
      <c r="G51" s="238"/>
    </row>
    <row r="52" spans="1:8" ht="13.4" customHeight="1" x14ac:dyDescent="0.3">
      <c r="A52" s="236" t="s">
        <v>263</v>
      </c>
      <c r="B52" s="244">
        <f t="shared" si="0"/>
        <v>6025.2000699999999</v>
      </c>
      <c r="C52" s="238">
        <v>765.90946999999983</v>
      </c>
      <c r="D52" s="238">
        <v>255.93895000000003</v>
      </c>
      <c r="E52" s="238">
        <v>5024.7742799999996</v>
      </c>
      <c r="F52" s="238">
        <v>-21.422629999999998</v>
      </c>
      <c r="G52" s="238"/>
    </row>
    <row r="53" spans="1:8" ht="13.4" customHeight="1" x14ac:dyDescent="0.3">
      <c r="A53" s="236" t="s">
        <v>264</v>
      </c>
      <c r="B53" s="244">
        <f t="shared" si="0"/>
        <v>6643.14624</v>
      </c>
      <c r="C53" s="238">
        <v>1445.4271500000004</v>
      </c>
      <c r="D53" s="238">
        <v>350.75851999999986</v>
      </c>
      <c r="E53" s="238">
        <v>4877.4799999999996</v>
      </c>
      <c r="F53" s="238">
        <v>-30.51943</v>
      </c>
      <c r="G53" s="238"/>
    </row>
    <row r="54" spans="1:8" ht="13.4" customHeight="1" x14ac:dyDescent="0.3">
      <c r="A54" s="236" t="s">
        <v>265</v>
      </c>
      <c r="B54" s="244">
        <f t="shared" si="0"/>
        <v>6432.0509600000014</v>
      </c>
      <c r="C54" s="238">
        <v>934.3154199999999</v>
      </c>
      <c r="D54" s="238">
        <v>381.97868000000017</v>
      </c>
      <c r="E54" s="238">
        <v>5187.2400000000016</v>
      </c>
      <c r="F54" s="238">
        <v>-71.483139999999992</v>
      </c>
      <c r="G54" s="238"/>
    </row>
    <row r="55" spans="1:8" ht="13.4" customHeight="1" x14ac:dyDescent="0.3">
      <c r="A55" s="236" t="s">
        <v>266</v>
      </c>
      <c r="B55" s="244">
        <f t="shared" si="0"/>
        <v>5467.7857699999959</v>
      </c>
      <c r="C55" s="238">
        <v>420.55280999999923</v>
      </c>
      <c r="D55" s="238">
        <v>249.20166999999992</v>
      </c>
      <c r="E55" s="238">
        <v>4788.6799999999967</v>
      </c>
      <c r="F55" s="238">
        <v>9.3512900000000059</v>
      </c>
      <c r="G55" s="238"/>
    </row>
    <row r="56" spans="1:8" ht="13.4" customHeight="1" x14ac:dyDescent="0.3">
      <c r="A56" s="236" t="s">
        <v>267</v>
      </c>
      <c r="B56" s="244">
        <f t="shared" si="0"/>
        <v>5680.6722100000034</v>
      </c>
      <c r="C56" s="238">
        <v>329.77664000000095</v>
      </c>
      <c r="D56" s="238">
        <v>243.9343100000001</v>
      </c>
      <c r="E56" s="238">
        <v>5123.2800000000025</v>
      </c>
      <c r="F56" s="238">
        <v>-16.31874000000002</v>
      </c>
      <c r="G56" s="238"/>
    </row>
    <row r="57" spans="1:8" x14ac:dyDescent="0.3">
      <c r="A57" s="236" t="s">
        <v>268</v>
      </c>
      <c r="B57" s="244">
        <f t="shared" si="0"/>
        <v>6201.1617599999963</v>
      </c>
      <c r="C57" s="238">
        <v>848.6272399999998</v>
      </c>
      <c r="D57" s="238">
        <v>352.90999999999985</v>
      </c>
      <c r="E57" s="238">
        <v>5106.6999999999971</v>
      </c>
      <c r="F57" s="238">
        <v>-107.07548</v>
      </c>
      <c r="G57" s="238"/>
    </row>
    <row r="58" spans="1:8" x14ac:dyDescent="0.3">
      <c r="A58" s="236" t="s">
        <v>269</v>
      </c>
      <c r="B58" s="244">
        <f t="shared" si="0"/>
        <v>5304.7113500000041</v>
      </c>
      <c r="C58" s="238">
        <v>390.97000000000025</v>
      </c>
      <c r="D58" s="238">
        <v>237.05000000000018</v>
      </c>
      <c r="E58" s="238">
        <v>4830.6600000000035</v>
      </c>
      <c r="F58" s="238">
        <v>-153.96864999999997</v>
      </c>
      <c r="G58" s="238"/>
    </row>
    <row r="59" spans="1:8" x14ac:dyDescent="0.3">
      <c r="A59" s="236" t="s">
        <v>270</v>
      </c>
      <c r="B59" s="244">
        <f t="shared" si="0"/>
        <v>5551.4150400000008</v>
      </c>
      <c r="C59" s="238">
        <v>459.98999999999978</v>
      </c>
      <c r="D59" s="238">
        <v>241.94999999999982</v>
      </c>
      <c r="E59" s="238">
        <v>4952.6500000000015</v>
      </c>
      <c r="F59" s="238">
        <v>-103.17496000000006</v>
      </c>
      <c r="G59" s="238"/>
    </row>
    <row r="60" spans="1:8" x14ac:dyDescent="0.3">
      <c r="A60" s="236" t="s">
        <v>271</v>
      </c>
      <c r="B60" s="244">
        <f t="shared" si="0"/>
        <v>5613.2515999999941</v>
      </c>
      <c r="C60" s="238">
        <v>661.14999999999964</v>
      </c>
      <c r="D60" s="238">
        <v>305.88999999999987</v>
      </c>
      <c r="E60" s="238">
        <v>4798.2599999999948</v>
      </c>
      <c r="F60" s="238">
        <v>-152.04839999999996</v>
      </c>
      <c r="G60" s="238"/>
    </row>
    <row r="61" spans="1:8" x14ac:dyDescent="0.3">
      <c r="A61" s="236" t="s">
        <v>272</v>
      </c>
      <c r="B61" s="244">
        <f t="shared" si="0"/>
        <v>5348.3536100000056</v>
      </c>
      <c r="C61" s="238">
        <v>418.71000000000095</v>
      </c>
      <c r="D61" s="238">
        <v>275.05000000000018</v>
      </c>
      <c r="E61" s="238">
        <v>4839.0600000000049</v>
      </c>
      <c r="F61" s="238">
        <v>-184.46639000000005</v>
      </c>
      <c r="G61" s="238"/>
    </row>
    <row r="62" spans="1:8" x14ac:dyDescent="0.3">
      <c r="A62" s="240" t="s">
        <v>273</v>
      </c>
      <c r="B62" s="245">
        <f t="shared" si="0"/>
        <v>5659.6671999999971</v>
      </c>
      <c r="C62" s="242">
        <v>407.83999999999833</v>
      </c>
      <c r="D62" s="242">
        <v>262.46000000000004</v>
      </c>
      <c r="E62" s="242">
        <v>5044.7099999999991</v>
      </c>
      <c r="F62" s="242">
        <v>-78.60979999999995</v>
      </c>
      <c r="G62" s="242">
        <v>23.266999999999999</v>
      </c>
      <c r="H62" s="242">
        <f>SUM(B51:B62)</f>
        <v>71322.012729999988</v>
      </c>
    </row>
    <row r="63" spans="1:8" x14ac:dyDescent="0.3">
      <c r="A63" s="236" t="s">
        <v>274</v>
      </c>
      <c r="B63" s="244">
        <f t="shared" si="0"/>
        <v>7316.8459399999992</v>
      </c>
      <c r="C63" s="238">
        <v>1878.1279999999999</v>
      </c>
      <c r="D63" s="238">
        <v>501.74</v>
      </c>
      <c r="E63" s="238">
        <v>4952.7349999999997</v>
      </c>
      <c r="F63" s="238">
        <v>-15.757059999999999</v>
      </c>
      <c r="G63" s="238"/>
    </row>
    <row r="64" spans="1:8" x14ac:dyDescent="0.3">
      <c r="A64" s="236" t="s">
        <v>275</v>
      </c>
      <c r="B64" s="244">
        <f t="shared" si="0"/>
        <v>6686.8576800000001</v>
      </c>
      <c r="C64" s="238">
        <v>1658.3320000000001</v>
      </c>
      <c r="D64" s="238">
        <v>294.81399999999996</v>
      </c>
      <c r="E64" s="238">
        <v>4750.7740000000003</v>
      </c>
      <c r="F64" s="238">
        <v>-17.062320000000003</v>
      </c>
      <c r="G64" s="238"/>
    </row>
    <row r="65" spans="1:8" x14ac:dyDescent="0.3">
      <c r="A65" s="236" t="s">
        <v>276</v>
      </c>
      <c r="B65" s="244">
        <f t="shared" si="0"/>
        <v>6106.1432400000003</v>
      </c>
      <c r="C65" s="238">
        <v>829.76599999999962</v>
      </c>
      <c r="D65" s="238">
        <v>470.23500000000001</v>
      </c>
      <c r="E65" s="238">
        <v>4846.1900000000005</v>
      </c>
      <c r="F65" s="238">
        <v>-40.047760000000004</v>
      </c>
      <c r="G65" s="238"/>
    </row>
    <row r="66" spans="1:8" x14ac:dyDescent="0.3">
      <c r="A66" s="236" t="s">
        <v>277</v>
      </c>
      <c r="B66" s="244">
        <f t="shared" si="0"/>
        <v>5717.0769500000015</v>
      </c>
      <c r="C66" s="238">
        <v>740.84200000000055</v>
      </c>
      <c r="D66" s="238">
        <v>345.81999999999994</v>
      </c>
      <c r="E66" s="238">
        <v>4650.237000000001</v>
      </c>
      <c r="F66" s="238">
        <v>-19.82204999999999</v>
      </c>
      <c r="G66" s="238"/>
    </row>
    <row r="67" spans="1:8" x14ac:dyDescent="0.3">
      <c r="A67" s="236" t="s">
        <v>278</v>
      </c>
      <c r="B67" s="244">
        <f t="shared" ref="B67:B130" si="1">SUM(C67:G67)</f>
        <v>5823.1074999999992</v>
      </c>
      <c r="C67" s="238">
        <v>488.64699999999993</v>
      </c>
      <c r="D67" s="238">
        <v>275.73400000000015</v>
      </c>
      <c r="E67" s="238">
        <v>5071.4939999999988</v>
      </c>
      <c r="F67" s="238">
        <v>-12.767499999999998</v>
      </c>
      <c r="G67" s="238"/>
    </row>
    <row r="68" spans="1:8" x14ac:dyDescent="0.3">
      <c r="A68" s="236" t="s">
        <v>279</v>
      </c>
      <c r="B68" s="244">
        <f t="shared" si="1"/>
        <v>5382.4946900000014</v>
      </c>
      <c r="C68" s="238">
        <v>324.5</v>
      </c>
      <c r="D68" s="238">
        <v>273.40800000000013</v>
      </c>
      <c r="E68" s="238">
        <v>4820.380000000001</v>
      </c>
      <c r="F68" s="238">
        <v>-35.793310000000005</v>
      </c>
      <c r="G68" s="238"/>
    </row>
    <row r="69" spans="1:8" x14ac:dyDescent="0.3">
      <c r="A69" s="236" t="s">
        <v>280</v>
      </c>
      <c r="B69" s="244">
        <f t="shared" si="1"/>
        <v>6153.894999999995</v>
      </c>
      <c r="C69" s="238">
        <v>786.63199999999961</v>
      </c>
      <c r="D69" s="238">
        <v>394.25399999999991</v>
      </c>
      <c r="E69" s="238">
        <v>4972.4259999999958</v>
      </c>
      <c r="F69" s="238">
        <v>0.58299999999999841</v>
      </c>
      <c r="G69" s="238"/>
    </row>
    <row r="70" spans="1:8" x14ac:dyDescent="0.3">
      <c r="A70" s="236" t="s">
        <v>281</v>
      </c>
      <c r="B70" s="244">
        <f t="shared" si="1"/>
        <v>5842.4220000000041</v>
      </c>
      <c r="C70" s="238">
        <v>569.75400000000081</v>
      </c>
      <c r="D70" s="238">
        <v>309.27399999999989</v>
      </c>
      <c r="E70" s="238">
        <v>4976.6530800000037</v>
      </c>
      <c r="F70" s="238">
        <v>-13.259080000000012</v>
      </c>
      <c r="G70" s="238"/>
    </row>
    <row r="71" spans="1:8" x14ac:dyDescent="0.3">
      <c r="A71" s="236" t="s">
        <v>282</v>
      </c>
      <c r="B71" s="244">
        <f t="shared" si="1"/>
        <v>5739.6449999999977</v>
      </c>
      <c r="C71" s="238">
        <v>554.33899999999903</v>
      </c>
      <c r="D71" s="238">
        <v>271.11999999999989</v>
      </c>
      <c r="E71" s="238">
        <v>4923.2414199999985</v>
      </c>
      <c r="F71" s="238">
        <v>-9.055419999999998</v>
      </c>
    </row>
    <row r="72" spans="1:8" x14ac:dyDescent="0.3">
      <c r="A72" s="236" t="s">
        <v>283</v>
      </c>
      <c r="B72" s="244">
        <f t="shared" si="1"/>
        <v>6541.7890000000016</v>
      </c>
      <c r="C72" s="238">
        <v>1026.0479999999998</v>
      </c>
      <c r="D72" s="238">
        <v>415.32200000000012</v>
      </c>
      <c r="E72" s="238">
        <v>5113.9803400000019</v>
      </c>
      <c r="F72" s="238">
        <v>-13.561340000000001</v>
      </c>
    </row>
    <row r="73" spans="1:8" x14ac:dyDescent="0.3">
      <c r="A73" s="236" t="s">
        <v>284</v>
      </c>
      <c r="B73" s="244">
        <f t="shared" si="1"/>
        <v>5697.2080000000014</v>
      </c>
      <c r="C73" s="238">
        <v>389.96700000000055</v>
      </c>
      <c r="D73" s="238">
        <v>436.38500000000022</v>
      </c>
      <c r="E73" s="238">
        <v>4882.0421500000011</v>
      </c>
      <c r="F73" s="238">
        <v>-11.186150000000026</v>
      </c>
    </row>
    <row r="74" spans="1:8" x14ac:dyDescent="0.3">
      <c r="A74" s="240" t="s">
        <v>285</v>
      </c>
      <c r="B74" s="245">
        <f t="shared" si="1"/>
        <v>4120.3200000000015</v>
      </c>
      <c r="C74" s="242">
        <v>386.08200000000033</v>
      </c>
      <c r="D74" s="242">
        <v>306.93199999999933</v>
      </c>
      <c r="E74" s="242">
        <v>3421.6210100000026</v>
      </c>
      <c r="F74" s="242">
        <v>-12.188009999999991</v>
      </c>
      <c r="G74" s="246">
        <v>17.873000000000001</v>
      </c>
      <c r="H74" s="242">
        <f>SUM(B63:B74)</f>
        <v>71127.805000000022</v>
      </c>
    </row>
    <row r="75" spans="1:8" x14ac:dyDescent="0.3">
      <c r="A75" s="236" t="s">
        <v>286</v>
      </c>
      <c r="B75" s="244">
        <f t="shared" si="1"/>
        <v>9741.4490000000005</v>
      </c>
      <c r="C75" s="238">
        <v>2215.2799999999997</v>
      </c>
      <c r="D75" s="238">
        <v>697.87900000000002</v>
      </c>
      <c r="E75" s="238">
        <v>6831.7979500000001</v>
      </c>
      <c r="F75" s="238">
        <v>-3.5079500000000001</v>
      </c>
    </row>
    <row r="76" spans="1:8" x14ac:dyDescent="0.3">
      <c r="A76" s="236" t="s">
        <v>287</v>
      </c>
      <c r="B76" s="244">
        <f t="shared" si="1"/>
        <v>7087.4559999999992</v>
      </c>
      <c r="C76" s="238">
        <v>1781.5630000000006</v>
      </c>
      <c r="D76" s="238">
        <v>443.49699999999996</v>
      </c>
      <c r="E76" s="238">
        <v>4883.190059999999</v>
      </c>
      <c r="F76" s="238">
        <v>-20.794059999999998</v>
      </c>
    </row>
    <row r="77" spans="1:8" x14ac:dyDescent="0.3">
      <c r="A77" s="236" t="s">
        <v>288</v>
      </c>
      <c r="B77" s="244">
        <f t="shared" si="1"/>
        <v>5998.8960000000015</v>
      </c>
      <c r="C77" s="238">
        <v>725.99999999999955</v>
      </c>
      <c r="D77" s="238">
        <v>497.70399999999995</v>
      </c>
      <c r="E77" s="238">
        <v>4778.8001200000017</v>
      </c>
      <c r="F77" s="238">
        <v>-3.6081200000000004</v>
      </c>
    </row>
    <row r="78" spans="1:8" x14ac:dyDescent="0.3">
      <c r="A78" s="236" t="s">
        <v>289</v>
      </c>
      <c r="B78" s="244">
        <f t="shared" si="1"/>
        <v>6051.4670000000015</v>
      </c>
      <c r="C78" s="238">
        <v>813.66899999999987</v>
      </c>
      <c r="D78" s="238">
        <v>396.44800000000009</v>
      </c>
      <c r="E78" s="238">
        <v>4855.4878600000011</v>
      </c>
      <c r="F78" s="238">
        <v>-18.840860000000006</v>
      </c>
      <c r="G78" s="243">
        <v>4.7030000000000003</v>
      </c>
    </row>
    <row r="79" spans="1:8" x14ac:dyDescent="0.3">
      <c r="A79" s="236" t="s">
        <v>290</v>
      </c>
      <c r="B79" s="244">
        <f t="shared" si="1"/>
        <v>6091.5269999999964</v>
      </c>
      <c r="C79" s="238">
        <v>942.12900000000081</v>
      </c>
      <c r="D79" s="238">
        <v>337.33299999999986</v>
      </c>
      <c r="E79" s="238">
        <v>4824.0831099999959</v>
      </c>
      <c r="F79" s="238">
        <v>-12.018109999999998</v>
      </c>
    </row>
    <row r="80" spans="1:8" x14ac:dyDescent="0.3">
      <c r="A80" s="236" t="s">
        <v>291</v>
      </c>
      <c r="B80" s="244">
        <f t="shared" si="1"/>
        <v>6118.1799999999976</v>
      </c>
      <c r="C80" s="238">
        <v>908.48699999999917</v>
      </c>
      <c r="D80" s="238">
        <v>359.64400000000023</v>
      </c>
      <c r="E80" s="238">
        <v>4858.3845599999986</v>
      </c>
      <c r="F80" s="238">
        <v>-8.3355599999999956</v>
      </c>
    </row>
    <row r="81" spans="1:8" x14ac:dyDescent="0.3">
      <c r="A81" s="236" t="s">
        <v>292</v>
      </c>
      <c r="B81" s="244">
        <f t="shared" si="1"/>
        <v>6361.7400000000016</v>
      </c>
      <c r="C81" s="238">
        <v>826.66900000000078</v>
      </c>
      <c r="D81" s="238">
        <v>490.89699999999993</v>
      </c>
      <c r="E81" s="238">
        <v>5054.9476800000011</v>
      </c>
      <c r="F81" s="238">
        <v>-10.773679999999992</v>
      </c>
    </row>
    <row r="82" spans="1:8" x14ac:dyDescent="0.3">
      <c r="A82" s="236" t="s">
        <v>293</v>
      </c>
      <c r="B82" s="244">
        <f t="shared" si="1"/>
        <v>5754.358000000002</v>
      </c>
      <c r="C82" s="238">
        <v>400.96999999999935</v>
      </c>
      <c r="D82" s="238">
        <v>372.38299999999981</v>
      </c>
      <c r="E82" s="238">
        <v>4986.8525700000027</v>
      </c>
      <c r="F82" s="8">
        <v>-7.0495700000000099</v>
      </c>
      <c r="G82" s="238">
        <v>1.202</v>
      </c>
    </row>
    <row r="83" spans="1:8" x14ac:dyDescent="0.3">
      <c r="A83" s="236" t="s">
        <v>294</v>
      </c>
      <c r="B83" s="244">
        <f t="shared" si="1"/>
        <v>5534.5559999999932</v>
      </c>
      <c r="C83" s="238">
        <v>346.25</v>
      </c>
      <c r="D83" s="238">
        <v>363.06800000000021</v>
      </c>
      <c r="E83" s="238">
        <v>4833.9256599999935</v>
      </c>
      <c r="F83" s="8">
        <v>-10.243660000000002</v>
      </c>
      <c r="G83" s="238">
        <v>1.556</v>
      </c>
    </row>
    <row r="84" spans="1:8" x14ac:dyDescent="0.3">
      <c r="A84" s="236" t="s">
        <v>295</v>
      </c>
      <c r="B84" s="244">
        <f t="shared" si="1"/>
        <v>6239.5560000000096</v>
      </c>
      <c r="C84" s="238">
        <v>709.82099999999991</v>
      </c>
      <c r="D84" s="238">
        <v>438.39699999999993</v>
      </c>
      <c r="E84" s="238">
        <v>5108.1587500000096</v>
      </c>
      <c r="F84" s="8">
        <v>-16.820750000000011</v>
      </c>
    </row>
    <row r="85" spans="1:8" x14ac:dyDescent="0.3">
      <c r="A85" s="236" t="s">
        <v>296</v>
      </c>
      <c r="B85" s="244">
        <f t="shared" si="1"/>
        <v>5811.6079999999984</v>
      </c>
      <c r="C85" s="238">
        <v>455.15899999999965</v>
      </c>
      <c r="D85" s="238">
        <v>384.45399999999972</v>
      </c>
      <c r="E85" s="238">
        <v>4975.1944799999983</v>
      </c>
      <c r="F85" s="238">
        <v>-5.4954799999999793</v>
      </c>
      <c r="G85" s="243">
        <v>2.2959999999999994</v>
      </c>
    </row>
    <row r="86" spans="1:8" x14ac:dyDescent="0.3">
      <c r="A86" s="240" t="s">
        <v>297</v>
      </c>
      <c r="B86" s="245">
        <f t="shared" si="1"/>
        <v>4392.3610000000026</v>
      </c>
      <c r="C86" s="242">
        <v>628.10500000000138</v>
      </c>
      <c r="D86" s="242">
        <v>420.59200000000055</v>
      </c>
      <c r="E86" s="242">
        <v>3350.0817400000014</v>
      </c>
      <c r="F86" s="242">
        <v>-7.4247400000000212</v>
      </c>
      <c r="G86" s="246">
        <v>1.0069999999999997</v>
      </c>
      <c r="H86" s="242">
        <f>SUM(B75:B86)</f>
        <v>75183.153999999995</v>
      </c>
    </row>
    <row r="87" spans="1:8" x14ac:dyDescent="0.3">
      <c r="A87" s="236" t="s">
        <v>298</v>
      </c>
      <c r="B87" s="244">
        <f t="shared" si="1"/>
        <v>9800.4610000000011</v>
      </c>
      <c r="C87" s="238">
        <v>2005.1110000000001</v>
      </c>
      <c r="D87" s="238">
        <v>824.30899999999997</v>
      </c>
      <c r="E87" s="238">
        <v>6978.8354600000002</v>
      </c>
      <c r="F87" s="238">
        <v>-8.8684600000000007</v>
      </c>
      <c r="G87" s="238">
        <v>1.0740000000000001</v>
      </c>
    </row>
    <row r="88" spans="1:8" x14ac:dyDescent="0.3">
      <c r="A88" s="236" t="s">
        <v>299</v>
      </c>
      <c r="B88" s="244">
        <f t="shared" si="1"/>
        <v>7443.4189999999999</v>
      </c>
      <c r="C88" s="238">
        <v>1900.7369999999999</v>
      </c>
      <c r="D88" s="238">
        <v>550.27</v>
      </c>
      <c r="E88" s="238">
        <v>5019.07168</v>
      </c>
      <c r="F88" s="238">
        <v>-27.052680000000002</v>
      </c>
      <c r="G88" s="243">
        <v>0.39300000000000002</v>
      </c>
    </row>
    <row r="89" spans="1:8" x14ac:dyDescent="0.3">
      <c r="A89" s="236" t="s">
        <v>300</v>
      </c>
      <c r="B89" s="244">
        <f t="shared" si="1"/>
        <v>6165.7039999999997</v>
      </c>
      <c r="C89" s="238">
        <v>872.79500000000007</v>
      </c>
      <c r="D89" s="238">
        <v>555.57799999999997</v>
      </c>
      <c r="E89" s="238">
        <v>4754.4971100000002</v>
      </c>
      <c r="F89" s="238">
        <v>-18.264109999999992</v>
      </c>
      <c r="G89" s="243">
        <v>1.0979999999999999</v>
      </c>
    </row>
    <row r="90" spans="1:8" x14ac:dyDescent="0.3">
      <c r="A90" s="236" t="s">
        <v>301</v>
      </c>
      <c r="B90" s="244">
        <f t="shared" si="1"/>
        <v>6693.8629999999985</v>
      </c>
      <c r="C90" s="238">
        <v>843.21700000000055</v>
      </c>
      <c r="D90" s="238">
        <v>506.43599999999992</v>
      </c>
      <c r="E90" s="238">
        <v>5379.9914499999977</v>
      </c>
      <c r="F90" s="238">
        <v>-36.554450000000003</v>
      </c>
      <c r="G90" s="243">
        <v>0.77300000000000013</v>
      </c>
    </row>
    <row r="91" spans="1:8" x14ac:dyDescent="0.3">
      <c r="A91" s="236" t="s">
        <v>302</v>
      </c>
      <c r="B91" s="244">
        <f t="shared" si="1"/>
        <v>6557.1710000000003</v>
      </c>
      <c r="C91" s="238">
        <v>934.80899999999929</v>
      </c>
      <c r="D91" s="238">
        <v>457.33899999999994</v>
      </c>
      <c r="E91" s="238">
        <v>5159.989160000001</v>
      </c>
      <c r="F91" s="238">
        <v>3.9268400000000021</v>
      </c>
      <c r="G91" s="243">
        <v>1.1070000000000002</v>
      </c>
    </row>
    <row r="92" spans="1:8" x14ac:dyDescent="0.3">
      <c r="A92" s="236" t="s">
        <v>303</v>
      </c>
      <c r="B92" s="244">
        <f t="shared" si="1"/>
        <v>6340.4470000000056</v>
      </c>
      <c r="C92" s="238">
        <v>661.77700000000004</v>
      </c>
      <c r="D92" s="238">
        <v>465.63900000000012</v>
      </c>
      <c r="E92" s="238">
        <v>5233.2049700000061</v>
      </c>
      <c r="F92" s="238">
        <v>-21.274969999999996</v>
      </c>
      <c r="G92" s="243">
        <v>1.101</v>
      </c>
    </row>
    <row r="93" spans="1:8" x14ac:dyDescent="0.3">
      <c r="A93" s="236" t="s">
        <v>304</v>
      </c>
      <c r="B93" s="244">
        <f t="shared" si="1"/>
        <v>6731.4769999999962</v>
      </c>
      <c r="C93" s="238">
        <v>853.94200000000001</v>
      </c>
      <c r="D93" s="238">
        <v>593.96100000000024</v>
      </c>
      <c r="E93" s="238">
        <v>5303.6072899999963</v>
      </c>
      <c r="F93" s="238">
        <v>-21.600290000000019</v>
      </c>
      <c r="G93" s="243">
        <v>1.5670000000000002</v>
      </c>
    </row>
    <row r="94" spans="1:8" x14ac:dyDescent="0.3">
      <c r="A94" s="236" t="s">
        <v>305</v>
      </c>
      <c r="B94" s="244">
        <f t="shared" si="1"/>
        <v>6248.0939999999946</v>
      </c>
      <c r="C94" s="238">
        <v>558.28899999999976</v>
      </c>
      <c r="D94" s="238">
        <v>639.92000000000007</v>
      </c>
      <c r="E94" s="238">
        <v>5071.7116199999946</v>
      </c>
      <c r="F94" s="8">
        <v>-23.229619999999983</v>
      </c>
      <c r="G94" s="243">
        <v>1.4029999999999996</v>
      </c>
    </row>
    <row r="95" spans="1:8" x14ac:dyDescent="0.3">
      <c r="A95" s="236" t="s">
        <v>306</v>
      </c>
      <c r="B95" s="244">
        <f t="shared" si="1"/>
        <v>5834.1070000000018</v>
      </c>
      <c r="C95" s="238">
        <v>351.75</v>
      </c>
      <c r="D95" s="238">
        <v>494.35099999999966</v>
      </c>
      <c r="E95" s="238">
        <v>5011.5626800000027</v>
      </c>
      <c r="F95" s="8">
        <v>-24.478679999999997</v>
      </c>
      <c r="G95" s="243">
        <v>0.9220000000000006</v>
      </c>
    </row>
    <row r="96" spans="1:8" x14ac:dyDescent="0.3">
      <c r="A96" s="236" t="s">
        <v>307</v>
      </c>
      <c r="B96" s="244">
        <f t="shared" si="1"/>
        <v>6191.0120000000006</v>
      </c>
      <c r="C96" s="238">
        <v>575.03399999999965</v>
      </c>
      <c r="D96" s="238">
        <v>562.7470000000003</v>
      </c>
      <c r="E96" s="238">
        <v>5076.5431600000011</v>
      </c>
      <c r="F96" s="8">
        <v>-24.368160000000024</v>
      </c>
      <c r="G96" s="243">
        <v>1.0559999999999992</v>
      </c>
    </row>
    <row r="97" spans="1:9" x14ac:dyDescent="0.3">
      <c r="A97" s="236" t="s">
        <v>308</v>
      </c>
      <c r="B97" s="244">
        <f t="shared" si="1"/>
        <v>5917.7279999999973</v>
      </c>
      <c r="C97" s="238">
        <v>527.23300000000017</v>
      </c>
      <c r="D97" s="238">
        <v>545.33699999999953</v>
      </c>
      <c r="E97" s="238">
        <v>4862.8255599999975</v>
      </c>
      <c r="F97" s="238">
        <v>-18.151559999999968</v>
      </c>
      <c r="G97" s="243">
        <v>0.48399999999999999</v>
      </c>
    </row>
    <row r="98" spans="1:9" x14ac:dyDescent="0.3">
      <c r="A98" s="240" t="s">
        <v>309</v>
      </c>
      <c r="B98" s="245">
        <f t="shared" si="1"/>
        <v>4352.0590000000157</v>
      </c>
      <c r="C98" s="242">
        <v>612.70800000000054</v>
      </c>
      <c r="D98" s="242">
        <v>525.99099999999999</v>
      </c>
      <c r="E98" s="242">
        <v>3231.2010000000155</v>
      </c>
      <c r="F98" s="242">
        <v>-18.894000000000034</v>
      </c>
      <c r="G98" s="246">
        <v>1.0530000000000008</v>
      </c>
      <c r="H98" s="242">
        <f>SUM(B87:B98)</f>
        <v>78275.542000000016</v>
      </c>
    </row>
    <row r="99" spans="1:9" x14ac:dyDescent="0.3">
      <c r="A99" s="236" t="s">
        <v>310</v>
      </c>
      <c r="B99" s="244">
        <f t="shared" si="1"/>
        <v>10423.431</v>
      </c>
      <c r="C99" s="238">
        <v>2283.4470000000001</v>
      </c>
      <c r="D99" s="238">
        <v>1123.1890000000001</v>
      </c>
      <c r="E99" s="238">
        <v>7029.7380499999999</v>
      </c>
      <c r="F99" s="238">
        <v>-13.47405</v>
      </c>
      <c r="G99" s="238">
        <v>0.53100000000000003</v>
      </c>
    </row>
    <row r="100" spans="1:9" x14ac:dyDescent="0.3">
      <c r="A100" s="236" t="s">
        <v>311</v>
      </c>
      <c r="B100" s="244">
        <f t="shared" si="1"/>
        <v>7296.1399999999994</v>
      </c>
      <c r="C100" s="238">
        <v>1744.6849999999999</v>
      </c>
      <c r="D100" s="238">
        <v>627.32299999999987</v>
      </c>
      <c r="E100" s="238">
        <v>4936.7679399999997</v>
      </c>
      <c r="F100" s="238">
        <v>-13.33094</v>
      </c>
      <c r="G100" s="243">
        <v>0.69499999999999995</v>
      </c>
    </row>
    <row r="101" spans="1:9" x14ac:dyDescent="0.3">
      <c r="A101" s="236" t="s">
        <v>312</v>
      </c>
      <c r="B101" s="244">
        <f t="shared" si="1"/>
        <v>6833.7839999999997</v>
      </c>
      <c r="C101" s="238">
        <v>1093.3160000000003</v>
      </c>
      <c r="D101" s="238">
        <v>763.53599999999983</v>
      </c>
      <c r="E101" s="238">
        <v>4995.5060099999992</v>
      </c>
      <c r="F101" s="238">
        <v>-19.04401</v>
      </c>
      <c r="G101" s="243">
        <v>0.47</v>
      </c>
    </row>
    <row r="102" spans="1:9" x14ac:dyDescent="0.3">
      <c r="A102" s="236" t="s">
        <v>313</v>
      </c>
      <c r="B102" s="244">
        <f t="shared" si="1"/>
        <v>7067.2270000000026</v>
      </c>
      <c r="C102" s="238">
        <v>1274.1069999999991</v>
      </c>
      <c r="D102" s="238">
        <v>751.6260000000002</v>
      </c>
      <c r="E102" s="238">
        <v>5064.7864400000035</v>
      </c>
      <c r="F102" s="238">
        <v>-24.188440000000003</v>
      </c>
      <c r="G102" s="243">
        <v>0.89600000000000013</v>
      </c>
    </row>
    <row r="103" spans="1:9" x14ac:dyDescent="0.3">
      <c r="A103" s="236" t="s">
        <v>314</v>
      </c>
      <c r="B103" s="244">
        <f t="shared" si="1"/>
        <v>6882.3009999999967</v>
      </c>
      <c r="C103" s="238">
        <v>1387.8160000000007</v>
      </c>
      <c r="D103" s="238">
        <v>637.69500000000016</v>
      </c>
      <c r="E103" s="238">
        <v>4934.1405399999967</v>
      </c>
      <c r="F103" s="238">
        <v>-78.063539999999989</v>
      </c>
      <c r="G103" s="243">
        <v>0.71300000000000008</v>
      </c>
    </row>
    <row r="104" spans="1:9" x14ac:dyDescent="0.3">
      <c r="A104" s="236" t="s">
        <v>315</v>
      </c>
      <c r="B104" s="244">
        <f t="shared" si="1"/>
        <v>6520.7110000000011</v>
      </c>
      <c r="C104" s="238">
        <v>834.77000000000135</v>
      </c>
      <c r="D104" s="238">
        <v>622.40599999999949</v>
      </c>
      <c r="E104" s="238">
        <v>5081.6397199999992</v>
      </c>
      <c r="F104" s="238">
        <v>-17.99072000000001</v>
      </c>
      <c r="G104" s="243">
        <v>-0.11400000000000032</v>
      </c>
    </row>
    <row r="105" spans="1:9" x14ac:dyDescent="0.3">
      <c r="A105" s="236" t="s">
        <v>316</v>
      </c>
      <c r="B105" s="244">
        <f t="shared" si="1"/>
        <v>7099.4579999999942</v>
      </c>
      <c r="C105" s="238">
        <v>1030.3179999999975</v>
      </c>
      <c r="D105" s="238">
        <v>788.39800000000014</v>
      </c>
      <c r="E105" s="238">
        <v>5290.968869999997</v>
      </c>
      <c r="F105" s="238">
        <v>-11.345869999999991</v>
      </c>
      <c r="G105" s="243">
        <v>1.1189999999999998</v>
      </c>
      <c r="I105" s="247"/>
    </row>
    <row r="106" spans="1:9" x14ac:dyDescent="0.3">
      <c r="A106" s="236" t="s">
        <v>317</v>
      </c>
      <c r="B106" s="244">
        <f t="shared" si="1"/>
        <v>6163.742000000002</v>
      </c>
      <c r="C106" s="238">
        <v>609.20300000000134</v>
      </c>
      <c r="D106" s="238">
        <v>625.78800000000047</v>
      </c>
      <c r="E106" s="238">
        <v>4955.0368799999997</v>
      </c>
      <c r="F106" s="238">
        <v>-27.318880000000007</v>
      </c>
      <c r="G106" s="243">
        <v>1.0330000000000004</v>
      </c>
    </row>
    <row r="107" spans="1:9" x14ac:dyDescent="0.3">
      <c r="A107" s="236" t="s">
        <v>318</v>
      </c>
      <c r="B107" s="244">
        <f t="shared" si="1"/>
        <v>6061.2070000000049</v>
      </c>
      <c r="C107" s="238">
        <v>408.9489999999987</v>
      </c>
      <c r="D107" s="238">
        <v>569.04399999999987</v>
      </c>
      <c r="E107" s="238">
        <v>5100.4038400000063</v>
      </c>
      <c r="F107" s="238">
        <v>-17.996839999999992</v>
      </c>
      <c r="G107" s="243">
        <v>0.80700000000000038</v>
      </c>
    </row>
    <row r="108" spans="1:9" x14ac:dyDescent="0.3">
      <c r="A108" s="236" t="s">
        <v>319</v>
      </c>
      <c r="B108" s="244">
        <f t="shared" si="1"/>
        <v>6360.4839999999976</v>
      </c>
      <c r="C108" s="238">
        <v>517.3030000000017</v>
      </c>
      <c r="D108" s="238">
        <v>710.22000000000025</v>
      </c>
      <c r="E108" s="238">
        <v>5147.0128399999958</v>
      </c>
      <c r="F108" s="238">
        <v>-14.923840000000013</v>
      </c>
      <c r="G108" s="243">
        <v>0.87199999999999989</v>
      </c>
    </row>
    <row r="109" spans="1:9" x14ac:dyDescent="0.3">
      <c r="A109" s="236" t="s">
        <v>320</v>
      </c>
      <c r="B109" s="244">
        <f t="shared" si="1"/>
        <v>5998.9260000000013</v>
      </c>
      <c r="C109" s="238">
        <v>405.33500000000095</v>
      </c>
      <c r="D109" s="238">
        <v>608.99199999999928</v>
      </c>
      <c r="E109" s="238">
        <v>5007.7570100000012</v>
      </c>
      <c r="F109" s="238">
        <v>-23.650009999999966</v>
      </c>
      <c r="G109" s="243">
        <v>0.49199999999999999</v>
      </c>
    </row>
    <row r="110" spans="1:9" x14ac:dyDescent="0.3">
      <c r="A110" s="240" t="s">
        <v>321</v>
      </c>
      <c r="B110" s="245">
        <f t="shared" si="1"/>
        <v>4274.7919999999931</v>
      </c>
      <c r="C110" s="242">
        <v>467.35699999999815</v>
      </c>
      <c r="D110" s="242">
        <v>655.09800000000087</v>
      </c>
      <c r="E110" s="242">
        <v>3169.2283599999937</v>
      </c>
      <c r="F110" s="242">
        <v>-16.963360000000037</v>
      </c>
      <c r="G110" s="246">
        <v>7.2000000000000064E-2</v>
      </c>
      <c r="H110" s="242">
        <f>SUM(B99:B110)</f>
        <v>80982.202999999994</v>
      </c>
    </row>
    <row r="111" spans="1:9" x14ac:dyDescent="0.3">
      <c r="A111" s="236" t="s">
        <v>322</v>
      </c>
      <c r="B111" s="244">
        <f t="shared" si="1"/>
        <v>11198.226999999999</v>
      </c>
      <c r="C111" s="238">
        <v>2733.078</v>
      </c>
      <c r="D111" s="238">
        <v>1381.818</v>
      </c>
      <c r="E111" s="238">
        <v>7103.4051900000004</v>
      </c>
      <c r="F111" s="238">
        <v>-21.07019</v>
      </c>
      <c r="G111" s="243">
        <v>0.996</v>
      </c>
      <c r="I111" s="247"/>
    </row>
    <row r="112" spans="1:9" x14ac:dyDescent="0.3">
      <c r="A112" s="236" t="s">
        <v>323</v>
      </c>
      <c r="B112" s="244">
        <f t="shared" si="1"/>
        <v>8005.2380000000021</v>
      </c>
      <c r="C112" s="238">
        <v>2219.6960000000004</v>
      </c>
      <c r="D112" s="238">
        <v>760.53399999999988</v>
      </c>
      <c r="E112" s="238">
        <v>5060.2761900000014</v>
      </c>
      <c r="F112" s="238">
        <v>-36.000190000000003</v>
      </c>
      <c r="G112" s="243">
        <v>0.73199999999999998</v>
      </c>
      <c r="I112" s="247"/>
    </row>
    <row r="113" spans="1:9" x14ac:dyDescent="0.3">
      <c r="A113" s="236" t="s">
        <v>324</v>
      </c>
      <c r="B113" s="244">
        <f t="shared" si="1"/>
        <v>6916.5870000000023</v>
      </c>
      <c r="C113" s="238">
        <v>999.63299999999981</v>
      </c>
      <c r="D113" s="238">
        <v>755.82300000000032</v>
      </c>
      <c r="E113" s="238">
        <v>5171.1502800000017</v>
      </c>
      <c r="F113" s="238">
        <v>-11.819280000000004</v>
      </c>
      <c r="G113" s="243">
        <v>1.8</v>
      </c>
      <c r="I113" s="247"/>
    </row>
    <row r="114" spans="1:9" x14ac:dyDescent="0.3">
      <c r="A114" s="236" t="s">
        <v>325</v>
      </c>
      <c r="B114" s="244">
        <f t="shared" si="1"/>
        <v>6836.6589999999987</v>
      </c>
      <c r="C114" s="238">
        <v>880.10100000000057</v>
      </c>
      <c r="D114" s="238">
        <v>760.98099999999977</v>
      </c>
      <c r="E114" s="238">
        <v>5214.857469999999</v>
      </c>
      <c r="F114" s="238">
        <v>-19.212469999999996</v>
      </c>
      <c r="G114" s="243">
        <v>-6.8000000000000005E-2</v>
      </c>
      <c r="I114" s="247"/>
    </row>
    <row r="115" spans="1:9" x14ac:dyDescent="0.3">
      <c r="A115" s="236" t="s">
        <v>326</v>
      </c>
      <c r="B115" s="244">
        <f t="shared" si="1"/>
        <v>6182.0249999999987</v>
      </c>
      <c r="C115" s="238">
        <v>632.55199999999968</v>
      </c>
      <c r="D115" s="238">
        <v>709.42699999999968</v>
      </c>
      <c r="E115" s="238">
        <v>4861.3087899999991</v>
      </c>
      <c r="F115" s="238">
        <v>-21.883789999999991</v>
      </c>
      <c r="G115" s="243">
        <v>0.62100000000000044</v>
      </c>
      <c r="I115" s="247"/>
    </row>
    <row r="116" spans="1:9" x14ac:dyDescent="0.3">
      <c r="A116" s="236" t="s">
        <v>327</v>
      </c>
      <c r="B116" s="244">
        <f t="shared" si="1"/>
        <v>6566.4509999999946</v>
      </c>
      <c r="C116" s="238">
        <v>634.98599999999988</v>
      </c>
      <c r="D116" s="238">
        <v>689.45900000000074</v>
      </c>
      <c r="E116" s="238">
        <v>5257.3691999999937</v>
      </c>
      <c r="F116" s="238">
        <v>-16.257200000000005</v>
      </c>
      <c r="G116" s="243">
        <v>0.89399999999999924</v>
      </c>
    </row>
    <row r="117" spans="1:9" x14ac:dyDescent="0.3">
      <c r="A117" s="236" t="s">
        <v>328</v>
      </c>
      <c r="B117" s="244">
        <f t="shared" si="1"/>
        <v>7421.4969999999994</v>
      </c>
      <c r="C117" s="238">
        <v>1132.8199999999997</v>
      </c>
      <c r="D117" s="238">
        <v>923.68199999999979</v>
      </c>
      <c r="E117" s="238">
        <v>5377.3582999999999</v>
      </c>
      <c r="F117" s="238">
        <v>-13.061299999999999</v>
      </c>
      <c r="G117" s="243">
        <v>0.6980000000000004</v>
      </c>
    </row>
    <row r="118" spans="1:9" x14ac:dyDescent="0.3">
      <c r="A118" s="236" t="s">
        <v>329</v>
      </c>
      <c r="B118" s="244">
        <f t="shared" si="1"/>
        <v>6446.3199999999952</v>
      </c>
      <c r="C118" s="238">
        <v>730.02099999999882</v>
      </c>
      <c r="D118" s="238">
        <v>716.70100000000002</v>
      </c>
      <c r="E118" s="238">
        <v>5016.6740999999965</v>
      </c>
      <c r="F118" s="238">
        <v>-17.784099999999977</v>
      </c>
      <c r="G118" s="243">
        <v>0.70800000000000018</v>
      </c>
      <c r="I118" s="247"/>
    </row>
    <row r="119" spans="1:9" x14ac:dyDescent="0.3">
      <c r="A119" s="236" t="s">
        <v>330</v>
      </c>
      <c r="B119" s="244">
        <f t="shared" si="1"/>
        <v>5984.557000000008</v>
      </c>
      <c r="C119" s="238">
        <v>381.68000000000211</v>
      </c>
      <c r="D119" s="238">
        <v>669.61299999999937</v>
      </c>
      <c r="E119" s="238">
        <v>4952.4745100000073</v>
      </c>
      <c r="F119" s="238">
        <v>-20.034510000000033</v>
      </c>
      <c r="G119" s="243">
        <v>0.82399999999999984</v>
      </c>
      <c r="I119" s="247"/>
    </row>
    <row r="120" spans="1:9" x14ac:dyDescent="0.3">
      <c r="A120" s="236" t="s">
        <v>331</v>
      </c>
      <c r="B120" s="244">
        <f t="shared" si="1"/>
        <v>6621.648000000001</v>
      </c>
      <c r="C120" s="238">
        <v>856.31099999999788</v>
      </c>
      <c r="D120" s="238">
        <v>814.43299999999999</v>
      </c>
      <c r="E120" s="238">
        <v>4969.7337400000033</v>
      </c>
      <c r="F120" s="238">
        <v>-19.393739999999994</v>
      </c>
      <c r="G120" s="243">
        <v>0.56400000000000006</v>
      </c>
      <c r="I120" s="247"/>
    </row>
    <row r="121" spans="1:9" x14ac:dyDescent="0.3">
      <c r="A121" s="236" t="s">
        <v>332</v>
      </c>
      <c r="B121" s="244">
        <f t="shared" si="1"/>
        <v>6164.7639999999956</v>
      </c>
      <c r="C121" s="238">
        <v>479.40700000000106</v>
      </c>
      <c r="D121" s="238">
        <v>701.98899999999958</v>
      </c>
      <c r="E121" s="238">
        <v>4999.7440299999944</v>
      </c>
      <c r="F121" s="238">
        <v>-16.89003000000001</v>
      </c>
      <c r="G121" s="243">
        <v>0.51399999999999935</v>
      </c>
      <c r="I121" s="247"/>
    </row>
    <row r="122" spans="1:9" x14ac:dyDescent="0.3">
      <c r="A122" s="240" t="s">
        <v>333</v>
      </c>
      <c r="B122" s="245">
        <f t="shared" si="1"/>
        <v>4226.2840000000033</v>
      </c>
      <c r="C122" s="242">
        <v>445.10300000000097</v>
      </c>
      <c r="D122" s="242">
        <v>700.06900000000132</v>
      </c>
      <c r="E122" s="242">
        <v>3092.7279300000009</v>
      </c>
      <c r="F122" s="242">
        <v>-12.302929999999996</v>
      </c>
      <c r="G122" s="246">
        <v>0.68700000000000117</v>
      </c>
      <c r="H122" s="242">
        <f>SUM(B111:B122)</f>
        <v>82570.256999999983</v>
      </c>
      <c r="I122" s="247"/>
    </row>
    <row r="123" spans="1:9" x14ac:dyDescent="0.3">
      <c r="A123" s="236" t="s">
        <v>334</v>
      </c>
      <c r="B123" s="244">
        <f t="shared" si="1"/>
        <v>11828.030999999999</v>
      </c>
      <c r="C123" s="238">
        <v>3171.9009999999998</v>
      </c>
      <c r="D123" s="238">
        <v>1555.5540000000001</v>
      </c>
      <c r="E123" s="238">
        <v>7118.0770400000001</v>
      </c>
      <c r="F123" s="238">
        <v>-18.364039999999999</v>
      </c>
      <c r="G123" s="243">
        <v>0.86299999999999999</v>
      </c>
      <c r="I123" s="247"/>
    </row>
    <row r="124" spans="1:9" x14ac:dyDescent="0.3">
      <c r="A124" s="236" t="s">
        <v>335</v>
      </c>
      <c r="B124" s="244">
        <f t="shared" si="1"/>
        <v>7943.3010000000013</v>
      </c>
      <c r="C124" s="238">
        <v>2006.3500000000004</v>
      </c>
      <c r="D124" s="238">
        <v>839.38999999999987</v>
      </c>
      <c r="E124" s="238">
        <v>5118.030850000001</v>
      </c>
      <c r="F124" s="238">
        <v>-20.828849999999999</v>
      </c>
      <c r="G124" s="243">
        <v>0.35899999999999999</v>
      </c>
      <c r="I124" s="247"/>
    </row>
    <row r="125" spans="1:9" x14ac:dyDescent="0.3">
      <c r="A125" s="236" t="s">
        <v>336</v>
      </c>
      <c r="B125" s="244">
        <f t="shared" si="1"/>
        <v>6852.5120000000006</v>
      </c>
      <c r="C125" s="238">
        <v>978.18099999999959</v>
      </c>
      <c r="D125" s="238">
        <v>773.81700000000001</v>
      </c>
      <c r="E125" s="238">
        <v>5128.5195900000017</v>
      </c>
      <c r="F125" s="238">
        <v>-28.820590000000003</v>
      </c>
      <c r="G125" s="243">
        <v>0.81499999999999995</v>
      </c>
      <c r="I125" s="247"/>
    </row>
    <row r="126" spans="1:9" x14ac:dyDescent="0.3">
      <c r="A126" s="236" t="s">
        <v>337</v>
      </c>
      <c r="B126" s="244">
        <f t="shared" si="1"/>
        <v>6994.0619999999981</v>
      </c>
      <c r="C126" s="238">
        <v>982.1820000000007</v>
      </c>
      <c r="D126" s="238">
        <v>878.24400000000014</v>
      </c>
      <c r="E126" s="238">
        <v>5171.4252699999961</v>
      </c>
      <c r="F126" s="238">
        <v>-38.568270000000005</v>
      </c>
      <c r="G126" s="243">
        <v>0.77899999999999991</v>
      </c>
      <c r="I126" s="247"/>
    </row>
    <row r="127" spans="1:9" x14ac:dyDescent="0.3">
      <c r="A127" s="236" t="s">
        <v>338</v>
      </c>
      <c r="B127" s="244">
        <f t="shared" si="1"/>
        <v>6352.2590000000037</v>
      </c>
      <c r="C127" s="238">
        <v>600.73599999999988</v>
      </c>
      <c r="D127" s="238">
        <v>798.79699999999957</v>
      </c>
      <c r="E127" s="238">
        <v>4980.1595400000042</v>
      </c>
      <c r="F127" s="238">
        <v>-28.278539999999989</v>
      </c>
      <c r="G127" s="243">
        <v>0.8450000000000002</v>
      </c>
      <c r="I127" s="247"/>
    </row>
    <row r="128" spans="1:9" x14ac:dyDescent="0.3">
      <c r="A128" s="236" t="s">
        <v>339</v>
      </c>
      <c r="B128" s="244">
        <f t="shared" si="1"/>
        <v>6383.3080399999999</v>
      </c>
      <c r="C128" s="238">
        <v>760.8809999999994</v>
      </c>
      <c r="D128" s="238">
        <v>737.78900000000067</v>
      </c>
      <c r="E128" s="238">
        <v>4906.4186699999991</v>
      </c>
      <c r="F128" s="238">
        <v>-22.514669999999995</v>
      </c>
      <c r="G128" s="243">
        <v>0.7340399999999998</v>
      </c>
      <c r="I128" s="247"/>
    </row>
    <row r="129" spans="1:9" x14ac:dyDescent="0.3">
      <c r="A129" s="236" t="s">
        <v>340</v>
      </c>
      <c r="B129" s="244">
        <f t="shared" si="1"/>
        <v>7159.4869600000002</v>
      </c>
      <c r="C129" s="238">
        <v>1147.2839999999997</v>
      </c>
      <c r="D129" s="238">
        <v>1073.4389999999994</v>
      </c>
      <c r="E129" s="238">
        <v>4957.8974200000011</v>
      </c>
      <c r="F129" s="238">
        <v>-19.970420000000029</v>
      </c>
      <c r="G129" s="243">
        <v>0.83696000000000037</v>
      </c>
      <c r="I129" s="247"/>
    </row>
    <row r="130" spans="1:9" x14ac:dyDescent="0.3">
      <c r="A130" s="236" t="s">
        <v>341</v>
      </c>
      <c r="B130" s="244">
        <f t="shared" si="1"/>
        <v>6722.1629999999986</v>
      </c>
      <c r="C130" s="238">
        <v>749.14500000000044</v>
      </c>
      <c r="D130" s="238">
        <v>1048.9970000000003</v>
      </c>
      <c r="E130" s="238">
        <v>4940.9420499999978</v>
      </c>
      <c r="F130" s="238">
        <v>-16.27904999999997</v>
      </c>
      <c r="G130" s="243">
        <v>-0.64200000000000035</v>
      </c>
      <c r="I130" s="247"/>
    </row>
    <row r="131" spans="1:9" x14ac:dyDescent="0.3">
      <c r="A131" s="236" t="s">
        <v>342</v>
      </c>
      <c r="B131" s="244">
        <f t="shared" ref="B131:B176" si="2">SUM(C131:G131)</f>
        <v>6389.670999999993</v>
      </c>
      <c r="C131" s="238">
        <v>727.41899999999987</v>
      </c>
      <c r="D131" s="238">
        <v>904.54399999999987</v>
      </c>
      <c r="E131" s="238">
        <v>4782.500709999993</v>
      </c>
      <c r="F131" s="238">
        <v>-25.566709999999986</v>
      </c>
      <c r="G131" s="243">
        <v>0.77400000000000002</v>
      </c>
      <c r="I131" s="247"/>
    </row>
    <row r="132" spans="1:9" x14ac:dyDescent="0.3">
      <c r="A132" s="236" t="s">
        <v>343</v>
      </c>
      <c r="B132" s="244">
        <f t="shared" si="2"/>
        <v>6447.7470000000039</v>
      </c>
      <c r="C132" s="238">
        <v>765.95000000000073</v>
      </c>
      <c r="D132" s="238">
        <v>938.49799999999959</v>
      </c>
      <c r="E132" s="238">
        <v>4768.126280000004</v>
      </c>
      <c r="F132" s="238">
        <v>-25.553280000000001</v>
      </c>
      <c r="G132" s="243">
        <v>0.72599999999999998</v>
      </c>
      <c r="I132" s="247"/>
    </row>
    <row r="133" spans="1:9" x14ac:dyDescent="0.3">
      <c r="A133" s="236" t="s">
        <v>344</v>
      </c>
      <c r="B133" s="244">
        <f t="shared" si="2"/>
        <v>6123.1210000000001</v>
      </c>
      <c r="C133" s="238">
        <v>491.72199999999793</v>
      </c>
      <c r="D133" s="238">
        <v>794.97100000000137</v>
      </c>
      <c r="E133" s="238">
        <v>4877.9511500000008</v>
      </c>
      <c r="F133" s="238">
        <v>-42.164150000000035</v>
      </c>
      <c r="G133" s="243">
        <v>0.64100000000000001</v>
      </c>
      <c r="I133" s="247"/>
    </row>
    <row r="134" spans="1:9" x14ac:dyDescent="0.3">
      <c r="A134" s="240" t="s">
        <v>345</v>
      </c>
      <c r="B134" s="245">
        <f t="shared" si="2"/>
        <v>4024.1620000000012</v>
      </c>
      <c r="C134" s="242">
        <v>533.57000000000153</v>
      </c>
      <c r="D134" s="242">
        <v>857.12299999999959</v>
      </c>
      <c r="E134" s="242">
        <v>2649.68894</v>
      </c>
      <c r="F134" s="242">
        <v>-17.520939999999996</v>
      </c>
      <c r="G134" s="246">
        <v>1.3010000000000002</v>
      </c>
      <c r="H134" s="242">
        <f>SUM(B123:B134)</f>
        <v>83219.824000000008</v>
      </c>
      <c r="I134" s="247"/>
    </row>
    <row r="135" spans="1:9" x14ac:dyDescent="0.3">
      <c r="A135" s="236" t="s">
        <v>346</v>
      </c>
      <c r="B135" s="244">
        <f t="shared" si="2"/>
        <v>10991.11</v>
      </c>
      <c r="C135" s="238">
        <v>2785.3380000000002</v>
      </c>
      <c r="D135" s="238">
        <v>1750.799</v>
      </c>
      <c r="E135" s="238">
        <v>6471.847850000001</v>
      </c>
      <c r="F135" s="238">
        <v>-17.15485</v>
      </c>
      <c r="G135" s="243">
        <v>0.28000000000000003</v>
      </c>
      <c r="I135" s="247"/>
    </row>
    <row r="136" spans="1:9" x14ac:dyDescent="0.3">
      <c r="A136" s="236" t="s">
        <v>347</v>
      </c>
      <c r="B136" s="244">
        <f t="shared" si="2"/>
        <v>7133.3670000000002</v>
      </c>
      <c r="C136" s="238">
        <v>2008.9600000000005</v>
      </c>
      <c r="D136" s="238">
        <v>908.85100000000011</v>
      </c>
      <c r="E136" s="238">
        <v>4239.9520000000002</v>
      </c>
      <c r="F136" s="238">
        <v>-24.867000000000001</v>
      </c>
      <c r="G136" s="243">
        <v>0.47099999999999997</v>
      </c>
      <c r="I136" s="247"/>
    </row>
    <row r="137" spans="1:9" x14ac:dyDescent="0.3">
      <c r="A137" s="236" t="s">
        <v>348</v>
      </c>
      <c r="B137" s="244">
        <f t="shared" si="2"/>
        <v>5982.9469999999956</v>
      </c>
      <c r="C137" s="238">
        <v>1057.5459999999994</v>
      </c>
      <c r="D137" s="238">
        <v>840.76099999999997</v>
      </c>
      <c r="E137" s="238">
        <v>4105.2193099999968</v>
      </c>
      <c r="F137" s="238">
        <v>-21.395309999999998</v>
      </c>
      <c r="G137" s="243">
        <v>0.81599999999999995</v>
      </c>
      <c r="I137" s="247"/>
    </row>
    <row r="138" spans="1:9" x14ac:dyDescent="0.3">
      <c r="A138" s="236" t="s">
        <v>349</v>
      </c>
      <c r="B138" s="244">
        <f t="shared" si="2"/>
        <v>5628.7259999999987</v>
      </c>
      <c r="C138" s="238">
        <v>703.91399999999976</v>
      </c>
      <c r="D138" s="238">
        <v>950.59299999999985</v>
      </c>
      <c r="E138" s="238">
        <v>4040.3604099999993</v>
      </c>
      <c r="F138" s="238">
        <v>-66.742410000000007</v>
      </c>
      <c r="G138" s="243">
        <v>0.6010000000000002</v>
      </c>
      <c r="I138" s="247"/>
    </row>
    <row r="139" spans="1:9" x14ac:dyDescent="0.3">
      <c r="A139" s="236" t="s">
        <v>350</v>
      </c>
      <c r="B139" s="244">
        <f t="shared" si="2"/>
        <v>5636.9050000000025</v>
      </c>
      <c r="C139" s="238">
        <v>734.42900000000009</v>
      </c>
      <c r="D139" s="238">
        <v>870.60000000000036</v>
      </c>
      <c r="E139" s="238">
        <v>4062.1111000000019</v>
      </c>
      <c r="F139" s="238">
        <v>-30.817099999999996</v>
      </c>
      <c r="G139" s="243">
        <v>0.58199999999999985</v>
      </c>
      <c r="I139" s="247"/>
    </row>
    <row r="140" spans="1:9" x14ac:dyDescent="0.3">
      <c r="A140" s="236" t="s">
        <v>351</v>
      </c>
      <c r="B140" s="244">
        <f t="shared" si="2"/>
        <v>5806.4250000000002</v>
      </c>
      <c r="C140" s="238">
        <v>975.93599999999969</v>
      </c>
      <c r="D140" s="238">
        <v>1054.0959999999995</v>
      </c>
      <c r="E140" s="238">
        <v>3803.6801100000012</v>
      </c>
      <c r="F140" s="238">
        <v>-27.893109999999986</v>
      </c>
      <c r="G140" s="243">
        <v>0.60599999999999987</v>
      </c>
      <c r="I140" s="247"/>
    </row>
    <row r="141" spans="1:9" x14ac:dyDescent="0.3">
      <c r="A141" s="236" t="s">
        <v>352</v>
      </c>
      <c r="B141" s="244">
        <f t="shared" si="2"/>
        <v>6741.3060000000032</v>
      </c>
      <c r="C141" s="238">
        <v>1432.8030000000017</v>
      </c>
      <c r="D141" s="238">
        <v>1140.8900000000003</v>
      </c>
      <c r="E141" s="238">
        <v>4191.6372100000008</v>
      </c>
      <c r="F141" s="238">
        <v>-24.54321000000003</v>
      </c>
      <c r="G141" s="243">
        <v>0.51900000000000013</v>
      </c>
      <c r="I141" s="247"/>
    </row>
    <row r="142" spans="1:9" x14ac:dyDescent="0.3">
      <c r="A142" s="236" t="s">
        <v>353</v>
      </c>
      <c r="B142" s="244">
        <f t="shared" si="2"/>
        <v>5797.709000000008</v>
      </c>
      <c r="C142" s="238">
        <v>602.90799999999945</v>
      </c>
      <c r="D142" s="238">
        <v>1163.6630000000005</v>
      </c>
      <c r="E142" s="238">
        <v>4056.805560000008</v>
      </c>
      <c r="F142" s="238">
        <v>-25.988559999999964</v>
      </c>
      <c r="G142" s="243">
        <v>0.32099999999999973</v>
      </c>
      <c r="I142" s="247"/>
    </row>
    <row r="143" spans="1:9" x14ac:dyDescent="0.3">
      <c r="A143" s="236" t="s">
        <v>354</v>
      </c>
      <c r="B143" s="244">
        <f t="shared" si="2"/>
        <v>6055.2139999999999</v>
      </c>
      <c r="C143" s="238">
        <v>693.55199999999968</v>
      </c>
      <c r="D143" s="238">
        <v>1426.4579999999987</v>
      </c>
      <c r="E143" s="238">
        <v>3976.2581500000015</v>
      </c>
      <c r="F143" s="238">
        <v>-41.687150000000045</v>
      </c>
      <c r="G143" s="243">
        <v>0.63300000000000001</v>
      </c>
      <c r="I143" s="247"/>
    </row>
    <row r="144" spans="1:9" x14ac:dyDescent="0.3">
      <c r="A144" s="236" t="s">
        <v>355</v>
      </c>
      <c r="B144" s="244">
        <f t="shared" si="2"/>
        <v>6254.1009999999878</v>
      </c>
      <c r="C144" s="238">
        <v>909.8169999999991</v>
      </c>
      <c r="D144" s="238">
        <v>1358.8070000000007</v>
      </c>
      <c r="E144" s="238">
        <v>4018.9856299999883</v>
      </c>
      <c r="F144" s="238">
        <v>-34.048629999999974</v>
      </c>
      <c r="G144" s="243">
        <v>0.54</v>
      </c>
      <c r="I144" s="247"/>
    </row>
    <row r="145" spans="1:9" x14ac:dyDescent="0.3">
      <c r="A145" s="236" t="s">
        <v>356</v>
      </c>
      <c r="B145" s="244">
        <f t="shared" si="2"/>
        <v>5357.5249999999942</v>
      </c>
      <c r="C145" s="238">
        <v>800.15099999999984</v>
      </c>
      <c r="D145" s="238">
        <v>1101.5730000000003</v>
      </c>
      <c r="E145" s="238">
        <v>3494.7783099999942</v>
      </c>
      <c r="F145" s="238">
        <v>-39.048309999999987</v>
      </c>
      <c r="G145" s="243">
        <v>7.1000000000000618E-2</v>
      </c>
      <c r="I145" s="247"/>
    </row>
    <row r="146" spans="1:9" x14ac:dyDescent="0.3">
      <c r="A146" s="240" t="s">
        <v>357</v>
      </c>
      <c r="B146" s="245">
        <f t="shared" si="2"/>
        <v>3903.4290000000115</v>
      </c>
      <c r="C146" s="242">
        <v>690.04000000000087</v>
      </c>
      <c r="D146" s="242">
        <v>1004.155999999999</v>
      </c>
      <c r="E146" s="242">
        <v>2224.1193600000115</v>
      </c>
      <c r="F146" s="242">
        <v>-15.003360000000015</v>
      </c>
      <c r="G146" s="246">
        <v>0.11699999999999999</v>
      </c>
      <c r="H146" s="242">
        <f>SUM(B135:B146)</f>
        <v>75288.76400000001</v>
      </c>
      <c r="I146" s="247"/>
    </row>
    <row r="147" spans="1:9" x14ac:dyDescent="0.3">
      <c r="A147" s="236" t="s">
        <v>358</v>
      </c>
      <c r="B147" s="244">
        <f t="shared" si="2"/>
        <v>10600.304</v>
      </c>
      <c r="C147" s="238">
        <v>2574.0509999999999</v>
      </c>
      <c r="D147" s="238">
        <v>2175.6469999999999</v>
      </c>
      <c r="E147" s="238">
        <v>5872.3710599999995</v>
      </c>
      <c r="F147" s="238">
        <v>-21.765059999999998</v>
      </c>
      <c r="G147" s="243">
        <v>0</v>
      </c>
      <c r="I147" s="247"/>
    </row>
    <row r="148" spans="1:9" x14ac:dyDescent="0.3">
      <c r="A148" s="236" t="s">
        <v>359</v>
      </c>
      <c r="B148" s="244">
        <f t="shared" si="2"/>
        <v>8545.2646600000026</v>
      </c>
      <c r="C148" s="238">
        <v>2132.1349999999998</v>
      </c>
      <c r="D148" s="238">
        <v>2599.866</v>
      </c>
      <c r="E148" s="238">
        <v>3838.048380000002</v>
      </c>
      <c r="F148" s="238">
        <v>-26.025379999999998</v>
      </c>
      <c r="G148" s="243">
        <v>1.2406600000000001</v>
      </c>
      <c r="I148" s="247"/>
    </row>
    <row r="149" spans="1:9" x14ac:dyDescent="0.3">
      <c r="A149" s="236" t="s">
        <v>360</v>
      </c>
      <c r="B149" s="244">
        <f t="shared" si="2"/>
        <v>6743.7753399999992</v>
      </c>
      <c r="C149" s="238">
        <v>962.85400000000027</v>
      </c>
      <c r="D149" s="238">
        <v>1939.8500000000004</v>
      </c>
      <c r="E149" s="238">
        <v>3882.6375199999984</v>
      </c>
      <c r="F149" s="238">
        <v>-29.809519999999999</v>
      </c>
      <c r="G149" s="243">
        <v>-11.75666</v>
      </c>
      <c r="I149" s="247"/>
    </row>
    <row r="150" spans="1:9" x14ac:dyDescent="0.3">
      <c r="A150" s="236" t="s">
        <v>361</v>
      </c>
      <c r="B150" s="244">
        <f t="shared" si="2"/>
        <v>5971.6500000000042</v>
      </c>
      <c r="C150" s="238">
        <v>779.1860000000006</v>
      </c>
      <c r="D150" s="238">
        <v>1341.8829999999998</v>
      </c>
      <c r="E150" s="238">
        <v>3876.4987000000037</v>
      </c>
      <c r="F150" s="238">
        <v>-26.432700000000011</v>
      </c>
      <c r="G150" s="243">
        <v>0.51500000000000057</v>
      </c>
      <c r="I150" s="247"/>
    </row>
    <row r="151" spans="1:9" x14ac:dyDescent="0.3">
      <c r="A151" s="236" t="s">
        <v>362</v>
      </c>
      <c r="B151" s="244">
        <f t="shared" si="2"/>
        <v>5636.2569999999951</v>
      </c>
      <c r="C151" s="238">
        <v>590.98399999999947</v>
      </c>
      <c r="D151" s="238">
        <v>1289.2629999999999</v>
      </c>
      <c r="E151" s="238">
        <v>3786.8187099999959</v>
      </c>
      <c r="F151" s="238">
        <v>-28.139709999999994</v>
      </c>
      <c r="G151" s="243">
        <v>-2.6690000000000005</v>
      </c>
      <c r="I151" s="247"/>
    </row>
    <row r="152" spans="1:9" x14ac:dyDescent="0.3">
      <c r="A152" s="236" t="s">
        <v>363</v>
      </c>
      <c r="B152" s="244">
        <f t="shared" si="2"/>
        <v>6804.8749999999973</v>
      </c>
      <c r="C152" s="238">
        <v>1388.8879999999999</v>
      </c>
      <c r="D152" s="238">
        <v>1741.0400000000009</v>
      </c>
      <c r="E152" s="238">
        <v>3695.9997099999964</v>
      </c>
      <c r="F152" s="238">
        <v>-21.611709999999988</v>
      </c>
      <c r="G152" s="243">
        <v>0.55899999999999928</v>
      </c>
      <c r="I152" s="247"/>
    </row>
    <row r="153" spans="1:9" x14ac:dyDescent="0.3">
      <c r="A153" s="236" t="s">
        <v>364</v>
      </c>
      <c r="B153" s="244">
        <f t="shared" si="2"/>
        <v>6470.6800000000048</v>
      </c>
      <c r="C153" s="238">
        <v>1089.0749999999989</v>
      </c>
      <c r="D153" s="238">
        <v>1509.3269999999993</v>
      </c>
      <c r="E153" s="238">
        <v>3892.3746000000065</v>
      </c>
      <c r="F153" s="238">
        <v>-20.69160000000003</v>
      </c>
      <c r="G153" s="243">
        <v>0.59500000000000064</v>
      </c>
      <c r="I153" s="247"/>
    </row>
    <row r="154" spans="1:9" x14ac:dyDescent="0.3">
      <c r="A154" s="236" t="s">
        <v>365</v>
      </c>
      <c r="B154" s="244">
        <f t="shared" si="2"/>
        <v>5398.7879999999986</v>
      </c>
      <c r="C154" s="238">
        <v>500.32999999999993</v>
      </c>
      <c r="D154" s="238">
        <v>590.65400000000045</v>
      </c>
      <c r="E154" s="238">
        <v>4333.2503499999984</v>
      </c>
      <c r="F154" s="238">
        <v>-26.025349999999975</v>
      </c>
      <c r="G154" s="243">
        <v>0.57900000000000063</v>
      </c>
      <c r="I154" s="247"/>
    </row>
    <row r="155" spans="1:9" x14ac:dyDescent="0.3">
      <c r="A155" s="236" t="s">
        <v>366</v>
      </c>
      <c r="B155" s="244">
        <f t="shared" si="2"/>
        <v>5120.5110000000022</v>
      </c>
      <c r="C155" s="238">
        <v>391.07200000000194</v>
      </c>
      <c r="D155" s="238">
        <v>1848.4489999999987</v>
      </c>
      <c r="E155" s="238">
        <v>2898.1736200000014</v>
      </c>
      <c r="F155" s="238">
        <v>-17.674619999999997</v>
      </c>
      <c r="G155" s="243">
        <v>0.49099999999999966</v>
      </c>
      <c r="I155" s="247"/>
    </row>
    <row r="156" spans="1:9" x14ac:dyDescent="0.3">
      <c r="A156" s="236" t="s">
        <v>367</v>
      </c>
      <c r="B156" s="244">
        <f t="shared" si="2"/>
        <v>5651.1850000000013</v>
      </c>
      <c r="C156" s="238">
        <v>617.95499999999993</v>
      </c>
      <c r="D156" s="238">
        <v>1513.5349999999999</v>
      </c>
      <c r="E156" s="238">
        <v>3538.680220000002</v>
      </c>
      <c r="F156" s="238">
        <v>-19.506220000000006</v>
      </c>
      <c r="G156" s="243">
        <v>0.52099999999999902</v>
      </c>
      <c r="I156" s="247"/>
    </row>
    <row r="157" spans="1:9" x14ac:dyDescent="0.3">
      <c r="A157" s="236" t="s">
        <v>368</v>
      </c>
      <c r="B157" s="244">
        <f t="shared" si="2"/>
        <v>5456.8720000000003</v>
      </c>
      <c r="C157" s="238">
        <v>564.29399999999987</v>
      </c>
      <c r="D157" s="238">
        <v>1215.887999999999</v>
      </c>
      <c r="E157" s="238">
        <v>3698.4499700000015</v>
      </c>
      <c r="F157" s="238">
        <v>-22.265969999999989</v>
      </c>
      <c r="G157" s="243">
        <v>0.50600000000000023</v>
      </c>
      <c r="I157" s="247"/>
    </row>
    <row r="158" spans="1:9" x14ac:dyDescent="0.3">
      <c r="A158" s="240" t="s">
        <v>369</v>
      </c>
      <c r="B158" s="245">
        <f t="shared" si="2"/>
        <v>3894.0009999999993</v>
      </c>
      <c r="C158" s="242">
        <v>643.03700000000026</v>
      </c>
      <c r="D158" s="242">
        <v>1207.5890000000036</v>
      </c>
      <c r="E158" s="242">
        <v>2062.2341899999956</v>
      </c>
      <c r="F158" s="242">
        <v>-18.796190000000024</v>
      </c>
      <c r="G158" s="246">
        <v>-6.2999999999998835E-2</v>
      </c>
      <c r="H158" s="242">
        <f>SUM(B147:B158)</f>
        <v>76294.163000000015</v>
      </c>
      <c r="I158" s="247"/>
    </row>
    <row r="159" spans="1:9" x14ac:dyDescent="0.3">
      <c r="A159" s="236" t="s">
        <v>370</v>
      </c>
      <c r="B159" s="244">
        <f t="shared" si="2"/>
        <v>10626.289999999999</v>
      </c>
      <c r="C159" s="238">
        <v>2744.444</v>
      </c>
      <c r="D159" s="238">
        <v>2373.9720000000002</v>
      </c>
      <c r="E159" s="238">
        <v>5533.7065899999998</v>
      </c>
      <c r="F159" s="238">
        <v>-26.360589999999998</v>
      </c>
      <c r="G159" s="243">
        <v>0.52800000000000002</v>
      </c>
      <c r="I159" s="247"/>
    </row>
    <row r="160" spans="1:9" x14ac:dyDescent="0.3">
      <c r="A160" s="236" t="s">
        <v>371</v>
      </c>
      <c r="B160" s="244">
        <f t="shared" si="2"/>
        <v>7449.0889999999972</v>
      </c>
      <c r="C160" s="238">
        <v>1784.0459999999998</v>
      </c>
      <c r="D160" s="238">
        <v>2043.8560000000002</v>
      </c>
      <c r="E160" s="238">
        <v>3654.8720099999973</v>
      </c>
      <c r="F160" s="238">
        <v>-34.256010000000003</v>
      </c>
      <c r="G160" s="243">
        <v>0.57099999999999995</v>
      </c>
      <c r="I160" s="247"/>
    </row>
    <row r="161" spans="1:11" x14ac:dyDescent="0.3">
      <c r="A161" s="236" t="s">
        <v>372</v>
      </c>
      <c r="B161" s="244">
        <f t="shared" si="2"/>
        <v>6045.21</v>
      </c>
      <c r="C161" s="238">
        <v>944.04799999999977</v>
      </c>
      <c r="D161" s="238">
        <v>1496.5789999999997</v>
      </c>
      <c r="E161" s="238">
        <v>3632.4655600000006</v>
      </c>
      <c r="F161" s="238">
        <v>-28.443559999999994</v>
      </c>
      <c r="G161" s="243">
        <v>0.56099999999999994</v>
      </c>
      <c r="I161" s="247"/>
    </row>
    <row r="162" spans="1:11" x14ac:dyDescent="0.3">
      <c r="A162" s="236" t="s">
        <v>373</v>
      </c>
      <c r="B162" s="244">
        <f t="shared" si="2"/>
        <v>6257.7320000000045</v>
      </c>
      <c r="C162" s="238">
        <v>1084.1040000000003</v>
      </c>
      <c r="D162" s="238">
        <v>1475.8720000000003</v>
      </c>
      <c r="E162" s="238">
        <v>3722.1954000000042</v>
      </c>
      <c r="F162" s="238">
        <v>-24.888400000000004</v>
      </c>
      <c r="G162" s="243">
        <v>0.44900000000000007</v>
      </c>
      <c r="I162" s="247"/>
    </row>
    <row r="163" spans="1:11" ht="13.5" customHeight="1" x14ac:dyDescent="0.3">
      <c r="A163" s="236" t="s">
        <v>374</v>
      </c>
      <c r="B163" s="244">
        <f t="shared" si="2"/>
        <v>5860</v>
      </c>
      <c r="C163" s="238">
        <v>791</v>
      </c>
      <c r="D163" s="238">
        <v>1441</v>
      </c>
      <c r="E163" s="238">
        <v>3651</v>
      </c>
      <c r="F163" s="238">
        <v>-23</v>
      </c>
      <c r="G163" s="243">
        <v>0</v>
      </c>
    </row>
    <row r="164" spans="1:11" x14ac:dyDescent="0.3">
      <c r="A164" s="236" t="s">
        <v>375</v>
      </c>
      <c r="B164" s="244">
        <f t="shared" si="2"/>
        <v>5829.5269999999982</v>
      </c>
      <c r="C164" s="238">
        <v>625.47500000000036</v>
      </c>
      <c r="D164" s="238">
        <v>1515.4049999999988</v>
      </c>
      <c r="E164" s="238">
        <v>3710.518329999999</v>
      </c>
      <c r="F164" s="238">
        <v>-22.300329999999995</v>
      </c>
      <c r="G164" s="243">
        <v>0.42899999999999983</v>
      </c>
      <c r="J164" s="248"/>
    </row>
    <row r="165" spans="1:11" x14ac:dyDescent="0.3">
      <c r="A165" s="236" t="s">
        <v>376</v>
      </c>
      <c r="B165" s="244">
        <f t="shared" si="2"/>
        <v>6491.2170000000024</v>
      </c>
      <c r="C165" s="238">
        <v>899.76700000000073</v>
      </c>
      <c r="D165" s="238">
        <v>1832.0609999999997</v>
      </c>
      <c r="E165" s="238">
        <v>3768.0460100000018</v>
      </c>
      <c r="F165" s="238">
        <v>-8.9530100000000061</v>
      </c>
      <c r="G165" s="243">
        <v>0.29599999999999982</v>
      </c>
    </row>
    <row r="166" spans="1:11" x14ac:dyDescent="0.3">
      <c r="A166" s="236" t="s">
        <v>377</v>
      </c>
      <c r="B166" s="244">
        <f t="shared" si="2"/>
        <v>5677</v>
      </c>
      <c r="C166" s="238">
        <v>685</v>
      </c>
      <c r="D166" s="238">
        <v>1507</v>
      </c>
      <c r="E166" s="238">
        <v>3513</v>
      </c>
      <c r="F166" s="238">
        <v>-28</v>
      </c>
      <c r="G166" s="243">
        <v>0</v>
      </c>
    </row>
    <row r="167" spans="1:11" x14ac:dyDescent="0.3">
      <c r="A167" s="236" t="s">
        <v>378</v>
      </c>
      <c r="B167" s="244">
        <f t="shared" si="2"/>
        <v>5332.2649999999931</v>
      </c>
      <c r="C167" s="238">
        <v>494.31000000000131</v>
      </c>
      <c r="D167" s="238">
        <v>1309.0200000000004</v>
      </c>
      <c r="E167" s="238">
        <v>3557.097089999992</v>
      </c>
      <c r="F167" s="238">
        <v>-28.450089999999982</v>
      </c>
      <c r="G167" s="243">
        <v>0.28800000000000026</v>
      </c>
    </row>
    <row r="168" spans="1:11" x14ac:dyDescent="0.3">
      <c r="A168" s="236" t="s">
        <v>379</v>
      </c>
      <c r="B168" s="244">
        <f t="shared" si="2"/>
        <v>5958.1580000000067</v>
      </c>
      <c r="C168" s="238">
        <v>722.53600000000006</v>
      </c>
      <c r="D168" s="238">
        <v>1703.5920000000006</v>
      </c>
      <c r="E168" s="238">
        <v>3576.6092000000062</v>
      </c>
      <c r="F168" s="238">
        <v>-44.994200000000006</v>
      </c>
      <c r="G168" s="243">
        <v>0.41499999999999959</v>
      </c>
    </row>
    <row r="169" spans="1:11" x14ac:dyDescent="0.3">
      <c r="A169" s="236" t="s">
        <v>380</v>
      </c>
      <c r="B169" s="244">
        <f t="shared" si="2"/>
        <v>5133.6209999999928</v>
      </c>
      <c r="C169" s="238">
        <v>439.12699999999859</v>
      </c>
      <c r="D169" s="238">
        <v>1363.1219999999994</v>
      </c>
      <c r="E169" s="238">
        <v>3372.7855099999942</v>
      </c>
      <c r="F169" s="238">
        <v>-41.816509999999994</v>
      </c>
      <c r="G169" s="243">
        <v>0.40300000000000047</v>
      </c>
    </row>
    <row r="170" spans="1:11" x14ac:dyDescent="0.3">
      <c r="A170" s="240" t="s">
        <v>381</v>
      </c>
      <c r="B170" s="245">
        <f t="shared" si="2"/>
        <v>3645.3840000000018</v>
      </c>
      <c r="C170" s="242">
        <v>448.89300000000003</v>
      </c>
      <c r="D170" s="242">
        <v>1612.8659999999982</v>
      </c>
      <c r="E170" s="242">
        <v>1607.2150000000038</v>
      </c>
      <c r="F170" s="242">
        <v>-23.246000000000038</v>
      </c>
      <c r="G170" s="246">
        <v>-0.34400000000000031</v>
      </c>
      <c r="H170" s="242">
        <f>SUM(B159:B170)</f>
        <v>74305.493000000002</v>
      </c>
    </row>
    <row r="171" spans="1:11" x14ac:dyDescent="0.3">
      <c r="A171" s="236" t="s">
        <v>382</v>
      </c>
      <c r="B171" s="244">
        <f t="shared" si="2"/>
        <v>10011.182000000001</v>
      </c>
      <c r="C171" s="238">
        <v>2279.741</v>
      </c>
      <c r="D171" s="238">
        <v>2456.0909999999999</v>
      </c>
      <c r="E171" s="238">
        <v>5311.1603100000011</v>
      </c>
      <c r="F171" s="238">
        <v>-36.217309999999998</v>
      </c>
      <c r="G171" s="243">
        <v>0.40699999999999997</v>
      </c>
    </row>
    <row r="172" spans="1:11" x14ac:dyDescent="0.3">
      <c r="A172" s="236" t="s">
        <v>383</v>
      </c>
      <c r="B172" s="244">
        <f t="shared" si="2"/>
        <v>6751.5209999999997</v>
      </c>
      <c r="C172" s="238">
        <v>1718.2959999999998</v>
      </c>
      <c r="D172" s="238">
        <v>1525.6820000000002</v>
      </c>
      <c r="E172" s="238">
        <v>3540.3900699999995</v>
      </c>
      <c r="F172" s="238">
        <v>-33.251069999999999</v>
      </c>
      <c r="G172" s="243">
        <v>0.40400000000000008</v>
      </c>
    </row>
    <row r="173" spans="1:11" x14ac:dyDescent="0.3">
      <c r="A173" s="236" t="s">
        <v>384</v>
      </c>
      <c r="B173" s="244">
        <f t="shared" si="2"/>
        <v>5973.3660000000018</v>
      </c>
      <c r="C173" s="238">
        <v>914.72800000000052</v>
      </c>
      <c r="D173" s="238">
        <v>1738.7069999999994</v>
      </c>
      <c r="E173" s="238">
        <v>3363.0694800000019</v>
      </c>
      <c r="F173" s="238">
        <v>-42.705480000000009</v>
      </c>
      <c r="G173" s="243">
        <v>-0.43300000000000005</v>
      </c>
    </row>
    <row r="174" spans="1:11" x14ac:dyDescent="0.3">
      <c r="A174" s="236" t="s">
        <v>385</v>
      </c>
      <c r="B174" s="244">
        <f t="shared" si="2"/>
        <v>5674.6219999999985</v>
      </c>
      <c r="C174" s="238">
        <v>687.48900000000049</v>
      </c>
      <c r="D174" s="238">
        <v>1469.7670000000007</v>
      </c>
      <c r="E174" s="238">
        <v>3547.3674699999974</v>
      </c>
      <c r="F174" s="238">
        <v>-30.380469999999988</v>
      </c>
      <c r="G174" s="243">
        <v>0.379</v>
      </c>
    </row>
    <row r="175" spans="1:11" x14ac:dyDescent="0.3">
      <c r="A175" s="236" t="s">
        <v>386</v>
      </c>
      <c r="B175" s="244">
        <f t="shared" si="2"/>
        <v>5784.6730000000016</v>
      </c>
      <c r="C175" s="238">
        <v>885.07999999999902</v>
      </c>
      <c r="D175" s="238">
        <v>1533.9080000000004</v>
      </c>
      <c r="E175" s="238">
        <v>3380.6744500000023</v>
      </c>
      <c r="F175" s="238">
        <v>-15.447450000000003</v>
      </c>
      <c r="G175" s="243">
        <v>0.45800000000000007</v>
      </c>
    </row>
    <row r="176" spans="1:11" x14ac:dyDescent="0.3">
      <c r="A176" s="236" t="s">
        <v>387</v>
      </c>
      <c r="B176" s="244">
        <f t="shared" si="2"/>
        <v>5612.8219999999965</v>
      </c>
      <c r="C176" s="238">
        <v>607.6230000000005</v>
      </c>
      <c r="D176" s="238">
        <v>1812.4489999999987</v>
      </c>
      <c r="E176" s="238">
        <v>3300.626989999997</v>
      </c>
      <c r="F176" s="238">
        <v>-108.24399</v>
      </c>
      <c r="G176" s="243">
        <v>0.36699999999999999</v>
      </c>
      <c r="K176" s="238"/>
    </row>
    <row r="177" spans="1:10" x14ac:dyDescent="0.3">
      <c r="A177" s="236" t="s">
        <v>388</v>
      </c>
      <c r="B177" s="244">
        <v>591.29549000000407</v>
      </c>
      <c r="C177" s="238"/>
      <c r="D177" s="238"/>
      <c r="E177" s="238"/>
      <c r="F177" s="238"/>
      <c r="G177" s="243"/>
    </row>
    <row r="178" spans="1:10" x14ac:dyDescent="0.3">
      <c r="A178" s="236" t="s">
        <v>389</v>
      </c>
      <c r="B178" s="244">
        <v>1196.6455099999948</v>
      </c>
      <c r="C178" s="238"/>
      <c r="D178" s="238"/>
      <c r="E178" s="238"/>
      <c r="F178" s="238"/>
      <c r="G178" s="243"/>
      <c r="J178" s="238"/>
    </row>
    <row r="179" spans="1:10" x14ac:dyDescent="0.3">
      <c r="A179" s="236" t="s">
        <v>390</v>
      </c>
      <c r="B179" s="244">
        <v>1261.6367800000007</v>
      </c>
      <c r="C179" s="238"/>
      <c r="D179" s="238"/>
      <c r="E179" s="238"/>
      <c r="F179" s="238"/>
      <c r="G179" s="243"/>
    </row>
    <row r="180" spans="1:10" x14ac:dyDescent="0.3">
      <c r="A180" s="236" t="s">
        <v>391</v>
      </c>
      <c r="B180" s="244">
        <v>737.61879999999655</v>
      </c>
      <c r="C180" s="238"/>
      <c r="D180" s="238"/>
      <c r="E180" s="238"/>
      <c r="F180" s="238"/>
      <c r="G180" s="243"/>
    </row>
    <row r="181" spans="1:10" x14ac:dyDescent="0.3">
      <c r="A181" s="236" t="s">
        <v>392</v>
      </c>
      <c r="B181" s="244"/>
      <c r="C181" s="238"/>
      <c r="D181" s="238"/>
      <c r="E181" s="238"/>
      <c r="F181" s="238"/>
      <c r="G181" s="243"/>
    </row>
    <row r="182" spans="1:10" x14ac:dyDescent="0.3">
      <c r="A182" s="240" t="s">
        <v>393</v>
      </c>
      <c r="B182" s="245">
        <v>994</v>
      </c>
      <c r="C182" s="242"/>
      <c r="D182" s="242"/>
      <c r="E182" s="242"/>
      <c r="F182" s="242"/>
      <c r="G182" s="246"/>
      <c r="H182" s="242">
        <f>SUM(B171:B182)</f>
        <v>44589.382579999998</v>
      </c>
    </row>
    <row r="183" spans="1:10" x14ac:dyDescent="0.3">
      <c r="A183" s="209" t="s">
        <v>34</v>
      </c>
    </row>
    <row r="184" spans="1:10" x14ac:dyDescent="0.3">
      <c r="A184" s="155" t="s">
        <v>489</v>
      </c>
    </row>
    <row r="186" spans="1:10" x14ac:dyDescent="0.3">
      <c r="B186" s="238"/>
    </row>
    <row r="189" spans="1:10" x14ac:dyDescent="0.3">
      <c r="B189" s="243"/>
    </row>
    <row r="190" spans="1:10" x14ac:dyDescent="0.3">
      <c r="B190" s="243"/>
    </row>
    <row r="191" spans="1:10" x14ac:dyDescent="0.3">
      <c r="B191" s="243"/>
    </row>
  </sheetData>
  <pageMargins left="0.7" right="0.7" top="0.75" bottom="0.75" header="0.3" footer="0.3"/>
  <pageSetup paperSize="9" orientation="portrait" r:id="rId1"/>
  <headerFooter>
    <oddFooter>&amp;L_x000D_&amp;1#&amp;"Calibri"&amp;10&amp;K000000 Interné</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3D79B-2BAB-4D77-8C9F-9B562660139E}">
  <sheetPr codeName="Hárok5"/>
  <dimension ref="A1:P375"/>
  <sheetViews>
    <sheetView showGridLines="0" zoomScaleNormal="100" workbookViewId="0">
      <pane xSplit="1" ySplit="2" topLeftCell="B345"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29.296875" style="32" customWidth="1"/>
    <col min="2" max="2" width="15.296875" style="32" customWidth="1"/>
    <col min="3" max="4" width="14" style="32" customWidth="1"/>
    <col min="5" max="5" width="13.19921875" style="32" customWidth="1"/>
    <col min="6" max="6" width="12.796875" style="32" customWidth="1"/>
    <col min="7" max="7" width="19.69921875" style="32" customWidth="1"/>
    <col min="8" max="8" width="12.69921875" style="32" bestFit="1" customWidth="1"/>
    <col min="9" max="9" width="11.19921875" style="32"/>
    <col min="10" max="10" width="15.69921875" style="2" bestFit="1" customWidth="1"/>
    <col min="11" max="11" width="15.796875" style="2" customWidth="1"/>
    <col min="12" max="12" width="16.296875" style="2" customWidth="1"/>
    <col min="13" max="13" width="14.69921875" style="32" customWidth="1"/>
    <col min="14" max="14" width="15.296875" style="32" customWidth="1"/>
    <col min="15" max="16384" width="11.19921875" style="32"/>
  </cols>
  <sheetData>
    <row r="1" spans="1:14" ht="15.75" customHeight="1" x14ac:dyDescent="0.3">
      <c r="A1" s="30" t="s">
        <v>423</v>
      </c>
      <c r="B1" s="30"/>
      <c r="C1" s="30"/>
      <c r="D1" s="30"/>
      <c r="E1" s="30"/>
      <c r="F1" s="30"/>
      <c r="G1" s="31"/>
      <c r="M1" s="2"/>
      <c r="N1" s="2"/>
    </row>
    <row r="2" spans="1:14" ht="36.75" customHeight="1" x14ac:dyDescent="0.3">
      <c r="A2" s="24"/>
      <c r="B2" s="6" t="s">
        <v>419</v>
      </c>
      <c r="C2" s="6" t="s">
        <v>420</v>
      </c>
      <c r="D2" s="6" t="s">
        <v>424</v>
      </c>
      <c r="E2" s="6" t="s">
        <v>421</v>
      </c>
      <c r="F2" s="6" t="s">
        <v>422</v>
      </c>
      <c r="G2" s="6" t="s">
        <v>6</v>
      </c>
      <c r="H2" s="6" t="s">
        <v>425</v>
      </c>
      <c r="J2" s="6" t="s">
        <v>0</v>
      </c>
      <c r="K2" s="6" t="s">
        <v>7</v>
      </c>
      <c r="L2" s="6" t="s">
        <v>8</v>
      </c>
      <c r="M2" s="6" t="s">
        <v>9</v>
      </c>
      <c r="N2" s="6" t="s">
        <v>10</v>
      </c>
    </row>
    <row r="3" spans="1:14" ht="13.4" customHeight="1" x14ac:dyDescent="0.3">
      <c r="A3" s="33" t="s">
        <v>46</v>
      </c>
      <c r="B3" s="34">
        <v>46106.353316072491</v>
      </c>
      <c r="C3" s="34">
        <v>4016.464183761535</v>
      </c>
      <c r="D3" s="34">
        <v>0</v>
      </c>
      <c r="E3" s="34">
        <v>14.67460001327429</v>
      </c>
      <c r="F3" s="34">
        <v>265.55135099249816</v>
      </c>
      <c r="G3" s="6"/>
      <c r="H3" s="35">
        <f>SUM(B3:B14,C15:C26,D3:D14,E3:E14)</f>
        <v>1165500.5996481446</v>
      </c>
    </row>
    <row r="4" spans="1:14" ht="13.4" customHeight="1" x14ac:dyDescent="0.3">
      <c r="A4" s="33" t="s">
        <v>47</v>
      </c>
      <c r="B4" s="34">
        <v>59483.502622319589</v>
      </c>
      <c r="C4" s="34">
        <v>1626.5020248290512</v>
      </c>
      <c r="D4" s="34">
        <v>0</v>
      </c>
      <c r="E4" s="34">
        <v>525.79114386244294</v>
      </c>
      <c r="F4" s="34">
        <v>33.19391887406227</v>
      </c>
      <c r="G4" s="34"/>
      <c r="H4" s="35"/>
    </row>
    <row r="5" spans="1:14" ht="13.4" customHeight="1" x14ac:dyDescent="0.3">
      <c r="A5" s="33" t="s">
        <v>48</v>
      </c>
      <c r="B5" s="34">
        <v>144924.64980415587</v>
      </c>
      <c r="C5" s="34">
        <v>74852.287061010415</v>
      </c>
      <c r="D5" s="34">
        <v>0</v>
      </c>
      <c r="E5" s="34">
        <v>454.93274912036338</v>
      </c>
      <c r="F5" s="34">
        <v>365.133107614685</v>
      </c>
      <c r="G5" s="34"/>
      <c r="H5" s="35"/>
    </row>
    <row r="6" spans="1:14" ht="13.4" customHeight="1" x14ac:dyDescent="0.3">
      <c r="A6" s="33" t="s">
        <v>49</v>
      </c>
      <c r="B6" s="34">
        <v>97390.957976498699</v>
      </c>
      <c r="C6" s="34">
        <v>26986.656044612628</v>
      </c>
      <c r="D6" s="34">
        <v>0</v>
      </c>
      <c r="E6" s="34">
        <v>-37.311358959035964</v>
      </c>
      <c r="F6" s="34">
        <v>1194.9810794662417</v>
      </c>
      <c r="G6" s="34"/>
      <c r="H6" s="35"/>
    </row>
    <row r="7" spans="1:14" ht="13.4" customHeight="1" x14ac:dyDescent="0.3">
      <c r="A7" s="33" t="s">
        <v>50</v>
      </c>
      <c r="B7" s="34">
        <v>96162.782978158401</v>
      </c>
      <c r="C7" s="34">
        <v>-9128.3276903671249</v>
      </c>
      <c r="D7" s="34">
        <v>0</v>
      </c>
      <c r="E7" s="34">
        <v>426.25177587466078</v>
      </c>
      <c r="F7" s="34">
        <v>697.07229635530769</v>
      </c>
      <c r="G7" s="34"/>
      <c r="H7" s="35"/>
    </row>
    <row r="8" spans="1:14" ht="13.4" customHeight="1" x14ac:dyDescent="0.3">
      <c r="A8" s="33" t="s">
        <v>51</v>
      </c>
      <c r="B8" s="34">
        <v>77043.085706698534</v>
      </c>
      <c r="C8" s="34">
        <v>7767.3770165305714</v>
      </c>
      <c r="D8" s="34">
        <v>0</v>
      </c>
      <c r="E8" s="34">
        <v>1322.3844519684005</v>
      </c>
      <c r="F8" s="34">
        <v>564.29662085905863</v>
      </c>
      <c r="G8" s="34"/>
      <c r="H8" s="35"/>
    </row>
    <row r="9" spans="1:14" ht="13.4" customHeight="1" x14ac:dyDescent="0.3">
      <c r="A9" s="33" t="s">
        <v>52</v>
      </c>
      <c r="B9" s="34">
        <v>43318.064130651263</v>
      </c>
      <c r="C9" s="34">
        <v>35285.135763128194</v>
      </c>
      <c r="D9" s="34">
        <v>0</v>
      </c>
      <c r="E9" s="34">
        <v>270.22415853415919</v>
      </c>
      <c r="F9" s="34">
        <v>-365.133107614685</v>
      </c>
      <c r="G9" s="34"/>
      <c r="H9" s="35"/>
    </row>
    <row r="10" spans="1:14" ht="13.4" customHeight="1" x14ac:dyDescent="0.3">
      <c r="A10" s="33" t="s">
        <v>53</v>
      </c>
      <c r="B10" s="34">
        <v>40297.417513111599</v>
      </c>
      <c r="C10" s="34">
        <v>35251.941844254136</v>
      </c>
      <c r="D10" s="34">
        <v>0</v>
      </c>
      <c r="E10" s="34">
        <v>1397.1076478789109</v>
      </c>
      <c r="F10" s="34">
        <v>165.96959437031137</v>
      </c>
      <c r="G10" s="34"/>
      <c r="H10" s="35"/>
    </row>
    <row r="11" spans="1:14" ht="13.4" customHeight="1" x14ac:dyDescent="0.3">
      <c r="A11" s="33" t="s">
        <v>54</v>
      </c>
      <c r="B11" s="34">
        <v>70869.016796122945</v>
      </c>
      <c r="C11" s="34">
        <v>6837.9472880568283</v>
      </c>
      <c r="D11" s="34">
        <v>0</v>
      </c>
      <c r="E11" s="34">
        <v>1169.4601009095115</v>
      </c>
      <c r="F11" s="34">
        <v>531.10270198499632</v>
      </c>
      <c r="G11" s="34"/>
      <c r="H11" s="35"/>
    </row>
    <row r="12" spans="1:14" ht="13.4" customHeight="1" x14ac:dyDescent="0.3">
      <c r="A12" s="33" t="s">
        <v>55</v>
      </c>
      <c r="B12" s="34">
        <v>94403.505277833086</v>
      </c>
      <c r="C12" s="34">
        <v>1892.0533758215495</v>
      </c>
      <c r="D12" s="34">
        <v>0</v>
      </c>
      <c r="E12" s="34">
        <v>1094.7081922591758</v>
      </c>
      <c r="F12" s="34">
        <v>-929.42972847374358</v>
      </c>
      <c r="G12" s="34"/>
      <c r="H12" s="35"/>
    </row>
    <row r="13" spans="1:14" ht="13.4" customHeight="1" x14ac:dyDescent="0.3">
      <c r="A13" s="33" t="s">
        <v>56</v>
      </c>
      <c r="B13" s="34">
        <v>59682.666135563966</v>
      </c>
      <c r="C13" s="34">
        <v>32729.204009825404</v>
      </c>
      <c r="D13" s="34">
        <v>0</v>
      </c>
      <c r="E13" s="34">
        <v>320.99339441014462</v>
      </c>
      <c r="F13" s="34">
        <v>199.16351324437363</v>
      </c>
      <c r="G13" s="34"/>
      <c r="H13" s="35"/>
    </row>
    <row r="14" spans="1:14" ht="13.4" customHeight="1" x14ac:dyDescent="0.3">
      <c r="A14" s="33" t="s">
        <v>57</v>
      </c>
      <c r="B14" s="34">
        <v>99316.205271194311</v>
      </c>
      <c r="C14" s="34">
        <v>12879.240523136161</v>
      </c>
      <c r="D14" s="34">
        <v>0</v>
      </c>
      <c r="E14" s="34">
        <v>8803.6147513775541</v>
      </c>
      <c r="F14" s="34">
        <v>-1062.2054039699926</v>
      </c>
      <c r="G14" s="34"/>
      <c r="H14" s="35"/>
    </row>
    <row r="15" spans="1:14" ht="13.4" customHeight="1" x14ac:dyDescent="0.3">
      <c r="A15" s="33" t="s">
        <v>58</v>
      </c>
      <c r="B15" s="34">
        <v>52844.718847507131</v>
      </c>
      <c r="C15" s="34">
        <v>4547.5668857465307</v>
      </c>
      <c r="D15" s="34">
        <v>0</v>
      </c>
      <c r="E15" s="34">
        <v>2329.7309622917082</v>
      </c>
      <c r="F15" s="34">
        <v>995.81756622186811</v>
      </c>
      <c r="G15" s="34"/>
      <c r="H15" s="35">
        <f>SUM(B15:B26,C27:C38,D15:D26,E15:E26)</f>
        <v>926596.7035949016</v>
      </c>
    </row>
    <row r="16" spans="1:14" ht="13.4" customHeight="1" x14ac:dyDescent="0.3">
      <c r="A16" s="33" t="s">
        <v>59</v>
      </c>
      <c r="B16" s="34">
        <v>60778.065458408018</v>
      </c>
      <c r="C16" s="34">
        <v>22273.119564495784</v>
      </c>
      <c r="D16" s="34">
        <v>0</v>
      </c>
      <c r="E16" s="34">
        <v>4254.9150823209193</v>
      </c>
      <c r="F16" s="34">
        <v>630.68445860718316</v>
      </c>
      <c r="G16" s="34"/>
      <c r="H16" s="35"/>
    </row>
    <row r="17" spans="1:8" ht="13.4" customHeight="1" x14ac:dyDescent="0.3">
      <c r="A17" s="33" t="s">
        <v>60</v>
      </c>
      <c r="B17" s="34">
        <v>114021.1113324039</v>
      </c>
      <c r="C17" s="34">
        <v>72063.997875589193</v>
      </c>
      <c r="D17" s="34">
        <v>0</v>
      </c>
      <c r="E17" s="34">
        <v>3426.2128974971783</v>
      </c>
      <c r="F17" s="34">
        <v>3286.1979685321649</v>
      </c>
      <c r="G17" s="34"/>
      <c r="H17" s="35"/>
    </row>
    <row r="18" spans="1:8" ht="13.4" customHeight="1" x14ac:dyDescent="0.3">
      <c r="A18" s="33" t="s">
        <v>61</v>
      </c>
      <c r="B18" s="34">
        <v>98519.551218216817</v>
      </c>
      <c r="C18" s="34">
        <v>43815.972913762198</v>
      </c>
      <c r="D18" s="34">
        <v>0</v>
      </c>
      <c r="E18" s="34">
        <v>2025.183255327624</v>
      </c>
      <c r="F18" s="34">
        <v>-4447.985129124344</v>
      </c>
      <c r="G18" s="34"/>
      <c r="H18" s="35"/>
    </row>
    <row r="19" spans="1:8" ht="13.4" customHeight="1" x14ac:dyDescent="0.3">
      <c r="A19" s="33" t="s">
        <v>62</v>
      </c>
      <c r="B19" s="34">
        <v>85739.89245170285</v>
      </c>
      <c r="C19" s="34">
        <v>22007.568213503288</v>
      </c>
      <c r="D19" s="34">
        <v>0</v>
      </c>
      <c r="E19" s="34">
        <v>2010.5030711013735</v>
      </c>
      <c r="F19" s="34">
        <v>1194.9810794662417</v>
      </c>
      <c r="G19" s="34"/>
      <c r="H19" s="35"/>
    </row>
    <row r="20" spans="1:8" ht="13.4" customHeight="1" x14ac:dyDescent="0.3">
      <c r="A20" s="33" t="s">
        <v>63</v>
      </c>
      <c r="B20" s="34">
        <v>58985.593839208654</v>
      </c>
      <c r="C20" s="34">
        <v>-1593.3081059549891</v>
      </c>
      <c r="D20" s="34">
        <v>0</v>
      </c>
      <c r="E20" s="34">
        <v>2342.3590712341497</v>
      </c>
      <c r="F20" s="34">
        <v>-829.84797185155674</v>
      </c>
      <c r="G20" s="34"/>
      <c r="H20" s="35"/>
    </row>
    <row r="21" spans="1:8" ht="13.4" customHeight="1" x14ac:dyDescent="0.3">
      <c r="A21" s="33" t="s">
        <v>64</v>
      </c>
      <c r="B21" s="34">
        <v>98287.193786098389</v>
      </c>
      <c r="C21" s="34">
        <v>17260.837814512382</v>
      </c>
      <c r="D21" s="34">
        <v>0</v>
      </c>
      <c r="E21" s="34">
        <v>1784.3098891323118</v>
      </c>
      <c r="F21" s="34">
        <v>597.49053973312084</v>
      </c>
      <c r="G21" s="34"/>
      <c r="H21" s="35"/>
    </row>
    <row r="22" spans="1:8" ht="13.4" customHeight="1" x14ac:dyDescent="0.3">
      <c r="A22" s="33" t="s">
        <v>65</v>
      </c>
      <c r="B22" s="34">
        <v>64960.499236539858</v>
      </c>
      <c r="C22" s="34">
        <v>4215.6276970059089</v>
      </c>
      <c r="D22" s="34">
        <v>0</v>
      </c>
      <c r="E22" s="34">
        <v>2173.8219053309426</v>
      </c>
      <c r="F22" s="34">
        <v>165.96959437031137</v>
      </c>
      <c r="G22" s="34"/>
      <c r="H22" s="35"/>
    </row>
    <row r="23" spans="1:8" ht="13.4" customHeight="1" x14ac:dyDescent="0.3">
      <c r="A23" s="33" t="s">
        <v>66</v>
      </c>
      <c r="B23" s="34">
        <v>72528.712739826064</v>
      </c>
      <c r="C23" s="34">
        <v>5145.057425479652</v>
      </c>
      <c r="D23" s="34">
        <v>0</v>
      </c>
      <c r="E23" s="34">
        <v>6536.5782901812381</v>
      </c>
      <c r="F23" s="34">
        <v>99.581756622186816</v>
      </c>
      <c r="G23" s="34"/>
      <c r="H23" s="35"/>
    </row>
    <row r="24" spans="1:8" ht="13.4" customHeight="1" x14ac:dyDescent="0.3">
      <c r="A24" s="33" t="s">
        <v>67</v>
      </c>
      <c r="B24" s="34">
        <v>44380.269534621257</v>
      </c>
      <c r="C24" s="34">
        <v>28347.606718449177</v>
      </c>
      <c r="D24" s="34">
        <v>0</v>
      </c>
      <c r="E24" s="34">
        <v>16044.497909446989</v>
      </c>
      <c r="F24" s="34">
        <v>-66.387837748124539</v>
      </c>
      <c r="G24" s="34"/>
      <c r="H24" s="35"/>
    </row>
    <row r="25" spans="1:8" ht="13.4" customHeight="1" x14ac:dyDescent="0.3">
      <c r="A25" s="33" t="s">
        <v>68</v>
      </c>
      <c r="B25" s="34">
        <v>55201.487087565554</v>
      </c>
      <c r="C25" s="34">
        <v>531.10270198499632</v>
      </c>
      <c r="D25" s="34">
        <v>0</v>
      </c>
      <c r="E25" s="34">
        <v>8536.106942508135</v>
      </c>
      <c r="F25" s="34">
        <v>1327.756754962491</v>
      </c>
      <c r="G25" s="34"/>
      <c r="H25" s="35"/>
    </row>
    <row r="26" spans="1:8" ht="13.4" customHeight="1" x14ac:dyDescent="0.3">
      <c r="A26" s="33" t="s">
        <v>69</v>
      </c>
      <c r="B26" s="34">
        <v>70515.833499302928</v>
      </c>
      <c r="C26" s="34">
        <v>2124.4108079399853</v>
      </c>
      <c r="D26" s="34">
        <v>0</v>
      </c>
      <c r="E26" s="34">
        <v>3447.4474015800247</v>
      </c>
      <c r="F26" s="34">
        <v>-1526.9202682068646</v>
      </c>
      <c r="G26" s="34"/>
      <c r="H26" s="35"/>
    </row>
    <row r="27" spans="1:8" ht="13.4" customHeight="1" x14ac:dyDescent="0.3">
      <c r="A27" s="33" t="s">
        <v>70</v>
      </c>
      <c r="B27" s="34">
        <v>37678.864053641366</v>
      </c>
      <c r="C27" s="34">
        <v>4115.6238421961098</v>
      </c>
      <c r="D27" s="34">
        <v>778.8459529974109</v>
      </c>
      <c r="E27" s="34">
        <v>1016.192821151165</v>
      </c>
      <c r="F27" s="34">
        <v>3971.0773922857329</v>
      </c>
      <c r="G27" s="34"/>
      <c r="H27" s="35">
        <f>SUM(B27:B38,C39:C50,D27:D38,E27:E38)</f>
        <v>871040.87314910663</v>
      </c>
    </row>
    <row r="28" spans="1:8" ht="13.4" customHeight="1" x14ac:dyDescent="0.3">
      <c r="A28" s="33" t="s">
        <v>71</v>
      </c>
      <c r="B28" s="34">
        <v>61010.12134136627</v>
      </c>
      <c r="C28" s="34">
        <v>1692.0126402443072</v>
      </c>
      <c r="D28" s="34">
        <v>557.47509792206051</v>
      </c>
      <c r="E28" s="34">
        <v>1127.568967005245</v>
      </c>
      <c r="F28" s="34">
        <v>-3452.9399346079795</v>
      </c>
      <c r="G28" s="34"/>
      <c r="H28" s="35"/>
    </row>
    <row r="29" spans="1:8" ht="13.4" customHeight="1" x14ac:dyDescent="0.3">
      <c r="A29" s="33" t="s">
        <v>72</v>
      </c>
      <c r="B29" s="34">
        <v>62335.598880037178</v>
      </c>
      <c r="C29" s="34">
        <v>54094.000976233147</v>
      </c>
      <c r="D29" s="34">
        <v>724.67275443138828</v>
      </c>
      <c r="E29" s="34">
        <v>735.08056130916816</v>
      </c>
      <c r="F29" s="34">
        <v>447.51954491137218</v>
      </c>
      <c r="G29" s="34"/>
      <c r="H29" s="35"/>
    </row>
    <row r="30" spans="1:8" ht="13.4" customHeight="1" x14ac:dyDescent="0.3">
      <c r="A30" s="33" t="s">
        <v>73</v>
      </c>
      <c r="B30" s="34">
        <v>86482.121705171579</v>
      </c>
      <c r="C30" s="34">
        <v>-21802.606904335116</v>
      </c>
      <c r="D30" s="34">
        <v>823.22190798645659</v>
      </c>
      <c r="E30" s="34">
        <v>554.79760837814513</v>
      </c>
      <c r="F30" s="34">
        <v>1279.291971718781</v>
      </c>
      <c r="G30" s="34"/>
      <c r="H30" s="35"/>
    </row>
    <row r="31" spans="1:8" ht="13.4" customHeight="1" x14ac:dyDescent="0.3">
      <c r="A31" s="33" t="s">
        <v>74</v>
      </c>
      <c r="B31" s="34">
        <v>42003.380803292879</v>
      </c>
      <c r="C31" s="34">
        <v>-55988.422170882295</v>
      </c>
      <c r="D31" s="34">
        <v>91.216922259842065</v>
      </c>
      <c r="E31" s="34">
        <v>287.85895306379842</v>
      </c>
      <c r="F31" s="34">
        <v>-1700.6358730000659</v>
      </c>
      <c r="G31" s="34"/>
      <c r="H31" s="35"/>
    </row>
    <row r="32" spans="1:8" ht="13.4" customHeight="1" x14ac:dyDescent="0.3">
      <c r="A32" s="33" t="s">
        <v>75</v>
      </c>
      <c r="B32" s="34">
        <v>55133.679345747827</v>
      </c>
      <c r="C32" s="34">
        <v>222.40910177255529</v>
      </c>
      <c r="D32" s="34">
        <v>1156.4730797317934</v>
      </c>
      <c r="E32" s="34">
        <v>395.06126833963998</v>
      </c>
      <c r="F32" s="34">
        <v>210.75458175662217</v>
      </c>
      <c r="G32" s="34"/>
      <c r="H32" s="35"/>
    </row>
    <row r="33" spans="1:8" ht="13.4" customHeight="1" x14ac:dyDescent="0.3">
      <c r="A33" s="33" t="s">
        <v>76</v>
      </c>
      <c r="B33" s="34">
        <v>66403.275836486748</v>
      </c>
      <c r="C33" s="34">
        <v>18347.287087897497</v>
      </c>
      <c r="D33" s="34">
        <v>453.89968797716261</v>
      </c>
      <c r="E33" s="34">
        <v>706.50085706698565</v>
      </c>
      <c r="F33" s="34">
        <v>-123.50088992896507</v>
      </c>
      <c r="G33" s="34"/>
      <c r="H33" s="35"/>
    </row>
    <row r="34" spans="1:8" ht="13.4" customHeight="1" x14ac:dyDescent="0.3">
      <c r="A34" s="33" t="s">
        <v>77</v>
      </c>
      <c r="B34" s="34">
        <v>46173.373055168289</v>
      </c>
      <c r="C34" s="34">
        <v>3537.3225844785234</v>
      </c>
      <c r="D34" s="34">
        <v>1281.1987107481903</v>
      </c>
      <c r="E34" s="34">
        <v>771.7179811458542</v>
      </c>
      <c r="F34" s="34">
        <v>-824.86134203014001</v>
      </c>
      <c r="G34" s="34"/>
      <c r="H34" s="35"/>
    </row>
    <row r="35" spans="1:8" ht="13.4" customHeight="1" x14ac:dyDescent="0.3">
      <c r="A35" s="33" t="s">
        <v>78</v>
      </c>
      <c r="B35" s="34">
        <v>90147.324247493889</v>
      </c>
      <c r="C35" s="34">
        <v>5134.0123617473291</v>
      </c>
      <c r="D35" s="34">
        <v>1779.2793089026095</v>
      </c>
      <c r="E35" s="34">
        <v>730.34314611963089</v>
      </c>
      <c r="F35" s="34">
        <v>1426.1178228108611</v>
      </c>
      <c r="G35" s="34"/>
      <c r="H35" s="35"/>
    </row>
    <row r="36" spans="1:8" ht="13.4" customHeight="1" x14ac:dyDescent="0.3">
      <c r="A36" s="33" t="s">
        <v>79</v>
      </c>
      <c r="B36" s="34">
        <v>83040.215992830155</v>
      </c>
      <c r="C36" s="34">
        <v>-13471.404592378678</v>
      </c>
      <c r="D36" s="34">
        <v>1287.5799365996149</v>
      </c>
      <c r="E36" s="34">
        <v>26.115264887472573</v>
      </c>
      <c r="F36" s="34">
        <v>5470.2118734647802</v>
      </c>
      <c r="G36" s="34"/>
      <c r="H36" s="35"/>
    </row>
    <row r="37" spans="1:8" ht="13.4" customHeight="1" x14ac:dyDescent="0.3">
      <c r="A37" s="33" t="s">
        <v>80</v>
      </c>
      <c r="B37" s="34">
        <v>55963.899225917667</v>
      </c>
      <c r="C37" s="34">
        <v>1128.0181962424483</v>
      </c>
      <c r="D37" s="34">
        <v>623.8801613224457</v>
      </c>
      <c r="E37" s="34">
        <v>305.01363340635987</v>
      </c>
      <c r="F37" s="34">
        <v>-5498.9299538604519</v>
      </c>
      <c r="G37" s="34"/>
      <c r="H37" s="35"/>
    </row>
    <row r="38" spans="1:8" ht="13.4" customHeight="1" x14ac:dyDescent="0.3">
      <c r="A38" s="33" t="s">
        <v>81</v>
      </c>
      <c r="B38" s="34">
        <v>109591.09881597292</v>
      </c>
      <c r="C38" s="34">
        <v>-2086.1452376684592</v>
      </c>
      <c r="D38" s="34">
        <v>782.53009924981689</v>
      </c>
      <c r="E38" s="34">
        <v>578.71225187545576</v>
      </c>
      <c r="F38" s="34">
        <v>-516.53690533094345</v>
      </c>
      <c r="G38" s="34"/>
      <c r="H38" s="35"/>
    </row>
    <row r="39" spans="1:8" ht="13.4" customHeight="1" x14ac:dyDescent="0.3">
      <c r="A39" s="33" t="s">
        <v>82</v>
      </c>
      <c r="B39" s="34">
        <v>44498.815315010288</v>
      </c>
      <c r="C39" s="34">
        <v>-3964.9085879306913</v>
      </c>
      <c r="D39" s="34">
        <v>845.6022561906658</v>
      </c>
      <c r="E39" s="34">
        <v>510.98800172608372</v>
      </c>
      <c r="F39" s="34">
        <v>293.86992033459467</v>
      </c>
      <c r="G39" s="34"/>
      <c r="H39" s="35">
        <f>SUM(B39:B50,C51:C62,D39:D50,E39:E50)</f>
        <v>847528.71949080552</v>
      </c>
    </row>
    <row r="40" spans="1:8" ht="13.4" customHeight="1" x14ac:dyDescent="0.3">
      <c r="A40" s="33" t="s">
        <v>83</v>
      </c>
      <c r="B40" s="34">
        <v>58071.941136891721</v>
      </c>
      <c r="C40" s="34">
        <v>3151.4629330146718</v>
      </c>
      <c r="D40" s="34">
        <v>258.10007734183108</v>
      </c>
      <c r="E40" s="34">
        <v>194.51433280223048</v>
      </c>
      <c r="F40" s="34">
        <v>-1676.9373096328752</v>
      </c>
      <c r="G40" s="34"/>
      <c r="H40" s="35"/>
    </row>
    <row r="41" spans="1:8" ht="13.4" customHeight="1" x14ac:dyDescent="0.3">
      <c r="A41" s="33" t="s">
        <v>84</v>
      </c>
      <c r="B41" s="34">
        <v>98404.990888269254</v>
      </c>
      <c r="C41" s="34">
        <v>74558.197417845047</v>
      </c>
      <c r="D41" s="34">
        <v>724.91314512381314</v>
      </c>
      <c r="E41" s="34">
        <v>581.21982407223015</v>
      </c>
      <c r="F41" s="34">
        <v>753.07387505808936</v>
      </c>
      <c r="G41" s="34"/>
      <c r="H41" s="35"/>
    </row>
    <row r="42" spans="1:8" ht="13.4" customHeight="1" x14ac:dyDescent="0.3">
      <c r="A42" s="33" t="s">
        <v>85</v>
      </c>
      <c r="B42" s="34">
        <v>89017.807435769791</v>
      </c>
      <c r="C42" s="34">
        <v>-13246.17955453761</v>
      </c>
      <c r="D42" s="34">
        <v>504.17508564031078</v>
      </c>
      <c r="E42" s="34">
        <v>-1487.6314329814775</v>
      </c>
      <c r="F42" s="34">
        <v>1913.0232354112729</v>
      </c>
      <c r="G42" s="34"/>
      <c r="H42" s="35"/>
    </row>
    <row r="43" spans="1:8" ht="13.4" customHeight="1" x14ac:dyDescent="0.3">
      <c r="A43" s="33" t="s">
        <v>86</v>
      </c>
      <c r="B43" s="34">
        <v>22444.654445661556</v>
      </c>
      <c r="C43" s="34">
        <v>-13093.75813948084</v>
      </c>
      <c r="D43" s="34">
        <v>10539.729654119365</v>
      </c>
      <c r="E43" s="34">
        <v>495.25646219212638</v>
      </c>
      <c r="F43" s="34">
        <v>7675.2274497112121</v>
      </c>
      <c r="G43" s="34"/>
      <c r="H43" s="35"/>
    </row>
    <row r="44" spans="1:8" ht="13.4" customHeight="1" x14ac:dyDescent="0.3">
      <c r="A44" s="33" t="s">
        <v>87</v>
      </c>
      <c r="B44" s="34">
        <v>74410.233136493349</v>
      </c>
      <c r="C44" s="34">
        <v>1964.2298758547427</v>
      </c>
      <c r="D44" s="34">
        <v>717.29295193520318</v>
      </c>
      <c r="E44" s="34">
        <v>644.21532198101306</v>
      </c>
      <c r="F44" s="34">
        <v>-6421.8962610369772</v>
      </c>
      <c r="G44" s="34"/>
      <c r="H44" s="35"/>
    </row>
    <row r="45" spans="1:8" ht="13.4" customHeight="1" x14ac:dyDescent="0.3">
      <c r="A45" s="33" t="s">
        <v>88</v>
      </c>
      <c r="B45" s="34">
        <v>71743.915381398154</v>
      </c>
      <c r="C45" s="34">
        <v>2385.2255895239941</v>
      </c>
      <c r="D45" s="34">
        <v>1701.676289915689</v>
      </c>
      <c r="E45" s="34">
        <v>-107.00739726482108</v>
      </c>
      <c r="F45" s="34">
        <v>-1374.9644393547098</v>
      </c>
      <c r="G45" s="34"/>
      <c r="H45" s="35"/>
    </row>
    <row r="46" spans="1:8" ht="13.4" customHeight="1" x14ac:dyDescent="0.3">
      <c r="A46" s="33" t="s">
        <v>89</v>
      </c>
      <c r="B46" s="34">
        <v>60891.280313350588</v>
      </c>
      <c r="C46" s="34">
        <v>3552.9010578901998</v>
      </c>
      <c r="D46" s="34">
        <v>958.09902874593377</v>
      </c>
      <c r="E46" s="34">
        <v>345.08416782845381</v>
      </c>
      <c r="F46" s="34">
        <v>-4.197330876983262</v>
      </c>
      <c r="G46" s="34"/>
      <c r="H46" s="35"/>
    </row>
    <row r="47" spans="1:8" ht="13.4" customHeight="1" x14ac:dyDescent="0.3">
      <c r="A47" s="33" t="s">
        <v>90</v>
      </c>
      <c r="B47" s="34">
        <v>64585.795992830201</v>
      </c>
      <c r="C47" s="34">
        <v>862.87566421031306</v>
      </c>
      <c r="D47" s="34">
        <v>2507.3163848502968</v>
      </c>
      <c r="E47" s="34">
        <v>544.40943802695324</v>
      </c>
      <c r="F47" s="34">
        <v>2824.6920108876052</v>
      </c>
      <c r="G47" s="34"/>
      <c r="H47" s="35"/>
    </row>
    <row r="48" spans="1:8" ht="13.4" customHeight="1" x14ac:dyDescent="0.3">
      <c r="A48" s="33" t="s">
        <v>91</v>
      </c>
      <c r="B48" s="34">
        <v>68130.726232158107</v>
      </c>
      <c r="C48" s="34">
        <v>-1207.6541907322624</v>
      </c>
      <c r="D48" s="34">
        <v>812.93871672309399</v>
      </c>
      <c r="E48" s="34">
        <v>392.32516563765529</v>
      </c>
      <c r="F48" s="34">
        <v>-4872.436055566619</v>
      </c>
      <c r="G48" s="34"/>
      <c r="H48" s="35"/>
    </row>
    <row r="49" spans="1:8" ht="13.4" customHeight="1" x14ac:dyDescent="0.3">
      <c r="A49" s="33" t="s">
        <v>92</v>
      </c>
      <c r="B49" s="34">
        <v>62828.963432583259</v>
      </c>
      <c r="C49" s="34">
        <v>1581.3802811524988</v>
      </c>
      <c r="D49" s="34">
        <v>-4004.4889341432645</v>
      </c>
      <c r="E49" s="34">
        <v>495.25546703843838</v>
      </c>
      <c r="F49" s="34">
        <v>-341.91064562172227</v>
      </c>
      <c r="G49" s="34"/>
      <c r="H49" s="35"/>
    </row>
    <row r="50" spans="1:8" ht="13.4" customHeight="1" x14ac:dyDescent="0.3">
      <c r="A50" s="33" t="s">
        <v>93</v>
      </c>
      <c r="B50" s="34">
        <v>72427.968163048528</v>
      </c>
      <c r="C50" s="34">
        <v>958.91056529244224</v>
      </c>
      <c r="D50" s="34">
        <v>874.57202051384081</v>
      </c>
      <c r="E50" s="34">
        <v>356.48333731660341</v>
      </c>
      <c r="F50" s="34">
        <v>1877.8927109473548</v>
      </c>
      <c r="G50" s="34"/>
      <c r="H50" s="35"/>
    </row>
    <row r="51" spans="1:8" ht="13.4" customHeight="1" x14ac:dyDescent="0.3">
      <c r="A51" s="33" t="s">
        <v>94</v>
      </c>
      <c r="B51" s="34">
        <v>29357.251341366256</v>
      </c>
      <c r="C51" s="34">
        <v>-239.0493925512846</v>
      </c>
      <c r="D51" s="34">
        <v>415.10766978689503</v>
      </c>
      <c r="E51" s="34">
        <v>148.09026488747259</v>
      </c>
      <c r="F51" s="34">
        <v>620.76555400650602</v>
      </c>
      <c r="G51" s="34"/>
      <c r="H51" s="35">
        <f>SUM(B51:B62,C63:C74,D51:D62,E51:E62)</f>
        <v>871359.38808338332</v>
      </c>
    </row>
    <row r="52" spans="1:8" ht="13.4" customHeight="1" x14ac:dyDescent="0.3">
      <c r="A52" s="33" t="s">
        <v>95</v>
      </c>
      <c r="B52" s="34">
        <v>57248.094554205665</v>
      </c>
      <c r="C52" s="34">
        <v>776.58692524729474</v>
      </c>
      <c r="D52" s="34">
        <v>1087.0679768306445</v>
      </c>
      <c r="E52" s="34">
        <v>345.42941047600078</v>
      </c>
      <c r="F52" s="34">
        <v>216.39249585076013</v>
      </c>
      <c r="G52" s="34"/>
      <c r="H52" s="35"/>
    </row>
    <row r="53" spans="1:8" ht="13.4" customHeight="1" x14ac:dyDescent="0.3">
      <c r="A53" s="33" t="s">
        <v>96</v>
      </c>
      <c r="B53" s="34">
        <v>84150.287137024512</v>
      </c>
      <c r="C53" s="34">
        <v>76707.459672707948</v>
      </c>
      <c r="D53" s="34">
        <v>742.63353913563026</v>
      </c>
      <c r="E53" s="34">
        <v>69.982024829051312</v>
      </c>
      <c r="F53" s="34">
        <v>24.030505543384546</v>
      </c>
      <c r="G53" s="34"/>
      <c r="H53" s="35"/>
    </row>
    <row r="54" spans="1:8" ht="13.4" customHeight="1" x14ac:dyDescent="0.3">
      <c r="A54" s="33" t="s">
        <v>97</v>
      </c>
      <c r="B54" s="34">
        <v>98494.065026887052</v>
      </c>
      <c r="C54" s="34">
        <v>40107.400158666911</v>
      </c>
      <c r="D54" s="34">
        <v>809.38520347872304</v>
      </c>
      <c r="E54" s="34">
        <v>242.60129456283613</v>
      </c>
      <c r="F54" s="34">
        <v>379.51452200756808</v>
      </c>
      <c r="G54" s="34"/>
      <c r="H54" s="35"/>
    </row>
    <row r="55" spans="1:8" ht="13.4" customHeight="1" x14ac:dyDescent="0.3">
      <c r="A55" s="33" t="s">
        <v>98</v>
      </c>
      <c r="B55" s="34">
        <v>37620.26879008166</v>
      </c>
      <c r="C55" s="34">
        <v>-64277.510718980266</v>
      </c>
      <c r="D55" s="34">
        <v>1161.2659503418968</v>
      </c>
      <c r="E55" s="34">
        <v>94.684769966142198</v>
      </c>
      <c r="F55" s="34">
        <v>-378.26737070968585</v>
      </c>
      <c r="G55" s="34"/>
      <c r="H55" s="35"/>
    </row>
    <row r="56" spans="1:8" ht="13.4" customHeight="1" x14ac:dyDescent="0.3">
      <c r="A56" s="33" t="s">
        <v>99</v>
      </c>
      <c r="B56" s="34">
        <v>69808.188216822688</v>
      </c>
      <c r="C56" s="34">
        <v>2988.2837983801401</v>
      </c>
      <c r="D56" s="34">
        <v>829.59391854212333</v>
      </c>
      <c r="E56" s="34">
        <v>181.41745435836154</v>
      </c>
      <c r="F56" s="34">
        <v>619.03371506340011</v>
      </c>
      <c r="G56" s="34"/>
      <c r="H56" s="35"/>
    </row>
    <row r="57" spans="1:8" ht="13.4" customHeight="1" x14ac:dyDescent="0.3">
      <c r="A57" s="33" t="s">
        <v>100</v>
      </c>
      <c r="B57" s="34">
        <v>51451.980110203782</v>
      </c>
      <c r="C57" s="34">
        <v>-8943.86259908385</v>
      </c>
      <c r="D57" s="34">
        <v>695.64575980880306</v>
      </c>
      <c r="E57" s="34">
        <v>212.10772654849623</v>
      </c>
      <c r="F57" s="34">
        <v>-504.98586669322174</v>
      </c>
      <c r="G57" s="34"/>
      <c r="H57" s="35"/>
    </row>
    <row r="58" spans="1:8" ht="13.4" customHeight="1" x14ac:dyDescent="0.3">
      <c r="A58" s="33" t="s">
        <v>101</v>
      </c>
      <c r="B58" s="34">
        <v>51864.255969594415</v>
      </c>
      <c r="C58" s="34">
        <v>-3339.2127311956383</v>
      </c>
      <c r="D58" s="34">
        <v>925.44065591183687</v>
      </c>
      <c r="E58" s="34">
        <v>161.8524673039899</v>
      </c>
      <c r="F58" s="34">
        <v>-199.57950076346</v>
      </c>
      <c r="G58" s="34"/>
      <c r="H58" s="35"/>
    </row>
    <row r="59" spans="1:8" ht="13.4" customHeight="1" x14ac:dyDescent="0.3">
      <c r="A59" s="33" t="s">
        <v>102</v>
      </c>
      <c r="B59" s="34">
        <v>48767.563060479326</v>
      </c>
      <c r="C59" s="34">
        <v>941.90369581091841</v>
      </c>
      <c r="D59" s="34">
        <v>3231.0756250414929</v>
      </c>
      <c r="E59" s="34">
        <v>-5.9023783442872277</v>
      </c>
      <c r="F59" s="34">
        <v>641.48808271924599</v>
      </c>
      <c r="G59" s="34"/>
      <c r="H59" s="35"/>
    </row>
    <row r="60" spans="1:8" ht="13.4" customHeight="1" x14ac:dyDescent="0.3">
      <c r="A60" s="33" t="s">
        <v>103</v>
      </c>
      <c r="B60" s="34">
        <v>46830.340702383313</v>
      </c>
      <c r="C60" s="34">
        <v>-1841.9106984000425</v>
      </c>
      <c r="D60" s="34">
        <v>5255.6982231295215</v>
      </c>
      <c r="E60" s="34">
        <v>122.28654584080196</v>
      </c>
      <c r="F60" s="34">
        <v>666.07042554603959</v>
      </c>
      <c r="G60" s="34"/>
      <c r="H60" s="35"/>
    </row>
    <row r="61" spans="1:8" ht="13.4" customHeight="1" x14ac:dyDescent="0.3">
      <c r="A61" s="33" t="s">
        <v>104</v>
      </c>
      <c r="B61" s="34">
        <v>55306.051954789866</v>
      </c>
      <c r="C61" s="34">
        <v>-2543.4644078204924</v>
      </c>
      <c r="D61" s="34">
        <v>1744.5712142335524</v>
      </c>
      <c r="E61" s="34">
        <v>144.70996049923653</v>
      </c>
      <c r="F61" s="34">
        <v>-676.76553475403296</v>
      </c>
      <c r="G61" s="34"/>
      <c r="H61" s="35"/>
    </row>
    <row r="62" spans="1:8" ht="13.4" customHeight="1" x14ac:dyDescent="0.3">
      <c r="A62" s="33" t="s">
        <v>105</v>
      </c>
      <c r="B62" s="34">
        <v>65213.503866427673</v>
      </c>
      <c r="C62" s="34">
        <v>329.96454922658233</v>
      </c>
      <c r="D62" s="34">
        <v>6642.9626561773857</v>
      </c>
      <c r="E62" s="34">
        <v>101.37877779990704</v>
      </c>
      <c r="F62" s="34">
        <v>-113.87840270862355</v>
      </c>
      <c r="G62" s="34"/>
      <c r="H62" s="35"/>
    </row>
    <row r="63" spans="1:8" ht="13.4" customHeight="1" x14ac:dyDescent="0.3">
      <c r="A63" s="33" t="s">
        <v>106</v>
      </c>
      <c r="B63" s="34">
        <v>27161.568335324966</v>
      </c>
      <c r="C63" s="34">
        <v>-12.800255593175327</v>
      </c>
      <c r="D63" s="34">
        <v>2022.5909048662288</v>
      </c>
      <c r="E63" s="34">
        <v>68.784733120892255</v>
      </c>
      <c r="F63" s="34">
        <v>3460.6174005842131</v>
      </c>
      <c r="G63" s="34"/>
      <c r="H63" s="35">
        <f>SUM(B63:B74,C75:C86,D63:D74,E63:E74)</f>
        <v>813059.02389431093</v>
      </c>
    </row>
    <row r="64" spans="1:8" ht="13.4" customHeight="1" x14ac:dyDescent="0.3">
      <c r="A64" s="33" t="s">
        <v>107</v>
      </c>
      <c r="B64" s="34">
        <v>56590.230594503089</v>
      </c>
      <c r="C64" s="34">
        <v>528.48655579897763</v>
      </c>
      <c r="D64" s="34">
        <v>2201.9353790745531</v>
      </c>
      <c r="E64" s="34">
        <v>78.221621190997809</v>
      </c>
      <c r="F64" s="34">
        <v>-2938.3187897497178</v>
      </c>
      <c r="G64" s="34"/>
      <c r="H64" s="35"/>
    </row>
    <row r="65" spans="1:8" ht="13.4" customHeight="1" x14ac:dyDescent="0.3">
      <c r="A65" s="33" t="s">
        <v>108</v>
      </c>
      <c r="B65" s="34">
        <v>79076.659928633046</v>
      </c>
      <c r="C65" s="34">
        <v>92124.969038372175</v>
      </c>
      <c r="D65" s="34">
        <v>278.40098386775549</v>
      </c>
      <c r="E65" s="34">
        <v>57.048769169488146</v>
      </c>
      <c r="F65" s="34">
        <v>107.01072097191796</v>
      </c>
      <c r="G65" s="34"/>
      <c r="H65" s="35"/>
    </row>
    <row r="66" spans="1:8" ht="13.4" customHeight="1" x14ac:dyDescent="0.3">
      <c r="A66" s="33" t="s">
        <v>109</v>
      </c>
      <c r="B66" s="34">
        <v>87567.882373697168</v>
      </c>
      <c r="C66" s="34">
        <v>48139.158228108623</v>
      </c>
      <c r="D66" s="34">
        <v>3104.8205559981407</v>
      </c>
      <c r="E66" s="34">
        <v>21.132234946557791</v>
      </c>
      <c r="F66" s="34">
        <v>-282.42764223594236</v>
      </c>
      <c r="G66" s="34"/>
      <c r="H66" s="35"/>
    </row>
    <row r="67" spans="1:8" ht="13.4" customHeight="1" x14ac:dyDescent="0.3">
      <c r="A67" s="33" t="s">
        <v>110</v>
      </c>
      <c r="B67" s="34">
        <v>73579.094014140559</v>
      </c>
      <c r="C67" s="34">
        <v>1938.4163400384975</v>
      </c>
      <c r="D67" s="34">
        <v>2751.936789152227</v>
      </c>
      <c r="E67" s="34">
        <v>-71.515336918276574</v>
      </c>
      <c r="F67" s="34">
        <v>640.59274546903009</v>
      </c>
      <c r="G67" s="34"/>
      <c r="H67" s="35"/>
    </row>
    <row r="68" spans="1:8" ht="13.4" customHeight="1" x14ac:dyDescent="0.3">
      <c r="A68" s="33" t="s">
        <v>111</v>
      </c>
      <c r="B68" s="34">
        <v>86075.684735444491</v>
      </c>
      <c r="C68" s="34">
        <v>5774.8212540662607</v>
      </c>
      <c r="D68" s="34">
        <v>7907.4505745867336</v>
      </c>
      <c r="E68" s="34">
        <v>105.94084943238398</v>
      </c>
      <c r="F68" s="34">
        <v>2245.2604378277906</v>
      </c>
      <c r="G68" s="34"/>
      <c r="H68" s="35"/>
    </row>
    <row r="69" spans="1:8" ht="13.4" customHeight="1" x14ac:dyDescent="0.3">
      <c r="A69" s="33" t="s">
        <v>112</v>
      </c>
      <c r="B69" s="34">
        <v>70528.795013609488</v>
      </c>
      <c r="C69" s="34">
        <v>-8901.9548496315583</v>
      </c>
      <c r="D69" s="34">
        <v>6546.881530903539</v>
      </c>
      <c r="E69" s="34">
        <v>267.62637356436295</v>
      </c>
      <c r="F69" s="34">
        <v>-2323.5951115315675</v>
      </c>
      <c r="G69" s="34"/>
      <c r="H69" s="35"/>
    </row>
    <row r="70" spans="1:8" ht="13.4" customHeight="1" x14ac:dyDescent="0.3">
      <c r="A70" s="33" t="s">
        <v>113</v>
      </c>
      <c r="B70" s="34">
        <v>68817.519614950492</v>
      </c>
      <c r="C70" s="34">
        <v>-353.99566918939348</v>
      </c>
      <c r="D70" s="34">
        <v>1687.4389437695022</v>
      </c>
      <c r="E70" s="34">
        <v>50.922356104361505</v>
      </c>
      <c r="F70" s="34">
        <v>1353.9243543782777</v>
      </c>
      <c r="G70" s="34"/>
      <c r="H70" s="35"/>
    </row>
    <row r="71" spans="1:8" ht="13.4" customHeight="1" x14ac:dyDescent="0.3">
      <c r="A71" s="33" t="s">
        <v>114</v>
      </c>
      <c r="B71" s="34">
        <v>35038.963959038796</v>
      </c>
      <c r="C71" s="34">
        <v>1006.9186719112957</v>
      </c>
      <c r="D71" s="34">
        <v>-39.417784969790986</v>
      </c>
      <c r="E71" s="34">
        <v>10.703717718914117</v>
      </c>
      <c r="F71" s="34">
        <v>-1650.3064528978289</v>
      </c>
      <c r="G71" s="34"/>
      <c r="H71" s="35"/>
    </row>
    <row r="72" spans="1:8" ht="13.4" customHeight="1" x14ac:dyDescent="0.3">
      <c r="A72" s="33" t="s">
        <v>115</v>
      </c>
      <c r="B72" s="34">
        <v>42141.721424019059</v>
      </c>
      <c r="C72" s="34">
        <v>2399.2787515767318</v>
      </c>
      <c r="D72" s="34">
        <v>866.47278596560977</v>
      </c>
      <c r="E72" s="34">
        <v>188.83623680541709</v>
      </c>
      <c r="F72" s="34">
        <v>585.99693089026084</v>
      </c>
      <c r="G72" s="34"/>
      <c r="H72" s="35"/>
    </row>
    <row r="73" spans="1:8" ht="13.4" customHeight="1" x14ac:dyDescent="0.3">
      <c r="A73" s="33" t="s">
        <v>116</v>
      </c>
      <c r="B73" s="34">
        <v>45124.619668724808</v>
      </c>
      <c r="C73" s="34">
        <v>1649.7681660359649</v>
      </c>
      <c r="D73" s="34">
        <v>506.93668957047436</v>
      </c>
      <c r="E73" s="34">
        <v>29.161283608842801</v>
      </c>
      <c r="F73" s="34">
        <v>-1306.4567503153421</v>
      </c>
      <c r="G73" s="34"/>
      <c r="H73" s="35"/>
    </row>
    <row r="74" spans="1:8" ht="13.4" customHeight="1" x14ac:dyDescent="0.3">
      <c r="A74" s="33" t="s">
        <v>117</v>
      </c>
      <c r="B74" s="34">
        <v>30616.342293367819</v>
      </c>
      <c r="C74" s="34">
        <v>5595.3844104759937</v>
      </c>
      <c r="D74" s="34">
        <v>-6313.8706041293271</v>
      </c>
      <c r="E74" s="34">
        <v>144.6845634999668</v>
      </c>
      <c r="F74" s="34">
        <v>133.94582287724887</v>
      </c>
      <c r="G74" s="34"/>
      <c r="H74" s="35"/>
    </row>
    <row r="75" spans="1:8" ht="13.4" customHeight="1" x14ac:dyDescent="0.3">
      <c r="A75" s="33" t="s">
        <v>118</v>
      </c>
      <c r="B75" s="34">
        <v>36752.986824005835</v>
      </c>
      <c r="C75" s="34">
        <v>-1739.6806808072761</v>
      </c>
      <c r="D75" s="34">
        <v>352.34709719179449</v>
      </c>
      <c r="E75" s="34">
        <v>80.627381663679216</v>
      </c>
      <c r="F75" s="34">
        <v>804.20364369647473</v>
      </c>
      <c r="G75" s="34"/>
      <c r="H75" s="35">
        <f>SUM(B75:B86,C87:C98,D75:D86,E75:E86)</f>
        <v>878610.05676060519</v>
      </c>
    </row>
    <row r="76" spans="1:8" ht="13.4" customHeight="1" x14ac:dyDescent="0.3">
      <c r="A76" s="33" t="s">
        <v>119</v>
      </c>
      <c r="B76" s="34">
        <v>39090.307485560654</v>
      </c>
      <c r="C76" s="34">
        <v>1047.7479057956582</v>
      </c>
      <c r="D76" s="34">
        <v>803.75488813649315</v>
      </c>
      <c r="E76" s="34">
        <v>74.833514572130383</v>
      </c>
      <c r="F76" s="34">
        <v>-312.84129987386308</v>
      </c>
      <c r="G76" s="34"/>
      <c r="H76" s="35"/>
    </row>
    <row r="77" spans="1:8" ht="13.4" customHeight="1" x14ac:dyDescent="0.3">
      <c r="A77" s="33" t="s">
        <v>120</v>
      </c>
      <c r="B77" s="34">
        <v>68867.576451570087</v>
      </c>
      <c r="C77" s="34">
        <v>97013.537744141271</v>
      </c>
      <c r="D77" s="34">
        <v>4479.2567499834031</v>
      </c>
      <c r="E77" s="34">
        <v>-5.6129021443271592</v>
      </c>
      <c r="F77" s="34">
        <v>355.03477328553407</v>
      </c>
      <c r="G77" s="34"/>
      <c r="H77" s="35"/>
    </row>
    <row r="78" spans="1:8" ht="13.4" customHeight="1" x14ac:dyDescent="0.3">
      <c r="A78" s="33" t="s">
        <v>121</v>
      </c>
      <c r="B78" s="34">
        <v>60537.488182964873</v>
      </c>
      <c r="C78" s="34">
        <v>23110.220200823202</v>
      </c>
      <c r="D78" s="34">
        <v>3580.8046856535884</v>
      </c>
      <c r="E78" s="34">
        <v>-2.4067861647746081</v>
      </c>
      <c r="F78" s="34">
        <v>2218.4354826395806</v>
      </c>
      <c r="G78" s="34"/>
      <c r="H78" s="35"/>
    </row>
    <row r="79" spans="1:8" ht="13.4" customHeight="1" x14ac:dyDescent="0.3">
      <c r="A79" s="33" t="s">
        <v>122</v>
      </c>
      <c r="B79" s="34">
        <v>55399.395761800442</v>
      </c>
      <c r="C79" s="34">
        <v>-6731.2596053243169</v>
      </c>
      <c r="D79" s="34">
        <v>969.27121390161369</v>
      </c>
      <c r="E79" s="34">
        <v>39.166961096727078</v>
      </c>
      <c r="F79" s="34">
        <v>-2097.641417380336</v>
      </c>
      <c r="G79" s="34"/>
      <c r="H79" s="35"/>
    </row>
    <row r="80" spans="1:8" ht="13.4" customHeight="1" x14ac:dyDescent="0.3">
      <c r="A80" s="33" t="s">
        <v>123</v>
      </c>
      <c r="B80" s="34">
        <v>40322.217340835108</v>
      </c>
      <c r="C80" s="34">
        <v>1891.5775695412651</v>
      </c>
      <c r="D80" s="34">
        <v>801.3247742813503</v>
      </c>
      <c r="E80" s="34">
        <v>42.009976764256784</v>
      </c>
      <c r="F80" s="34">
        <v>-477.48061508331671</v>
      </c>
      <c r="G80" s="34"/>
      <c r="H80" s="35"/>
    </row>
    <row r="81" spans="1:8" ht="13.4" customHeight="1" x14ac:dyDescent="0.3">
      <c r="A81" s="33" t="s">
        <v>124</v>
      </c>
      <c r="B81" s="34">
        <v>61946.869575117889</v>
      </c>
      <c r="C81" s="34">
        <v>-16373.310707694351</v>
      </c>
      <c r="D81" s="34">
        <v>1653.117835092612</v>
      </c>
      <c r="E81" s="34">
        <v>-3302.3708796388501</v>
      </c>
      <c r="F81" s="34">
        <v>683.23680176591631</v>
      </c>
      <c r="G81" s="34"/>
      <c r="H81" s="35"/>
    </row>
    <row r="82" spans="1:8" ht="13.4" customHeight="1" x14ac:dyDescent="0.3">
      <c r="A82" s="33" t="s">
        <v>125</v>
      </c>
      <c r="B82" s="34">
        <v>48044.645165637579</v>
      </c>
      <c r="C82" s="34">
        <v>-5548.7796763592942</v>
      </c>
      <c r="D82" s="34">
        <v>13068.42549558521</v>
      </c>
      <c r="E82" s="34">
        <v>348.70645123813352</v>
      </c>
      <c r="F82" s="34">
        <v>-681.84214665073353</v>
      </c>
      <c r="G82" s="34"/>
      <c r="H82" s="35"/>
    </row>
    <row r="83" spans="1:8" ht="13.4" customHeight="1" x14ac:dyDescent="0.3">
      <c r="A83" s="33" t="s">
        <v>126</v>
      </c>
      <c r="B83" s="34">
        <v>46627.757964880868</v>
      </c>
      <c r="C83" s="34">
        <v>1079.400062072632</v>
      </c>
      <c r="D83" s="34">
        <v>452.65385912500602</v>
      </c>
      <c r="E83" s="34">
        <v>9.5316301533559251</v>
      </c>
      <c r="F83" s="34">
        <v>241.7299153555069</v>
      </c>
      <c r="G83" s="34"/>
      <c r="H83" s="35"/>
    </row>
    <row r="84" spans="1:8" ht="13.4" customHeight="1" x14ac:dyDescent="0.3">
      <c r="A84" s="33" t="s">
        <v>127</v>
      </c>
      <c r="B84" s="34">
        <v>63143.472800570977</v>
      </c>
      <c r="C84" s="34">
        <v>-8788.9876820686331</v>
      </c>
      <c r="D84" s="34">
        <v>-1705.920793998542</v>
      </c>
      <c r="E84" s="34">
        <v>96.841086768903381</v>
      </c>
      <c r="F84" s="34">
        <v>-104.47771625838141</v>
      </c>
      <c r="G84" s="34"/>
      <c r="H84" s="35"/>
    </row>
    <row r="85" spans="1:8" ht="13.4" customHeight="1" x14ac:dyDescent="0.3">
      <c r="A85" s="33" t="s">
        <v>128</v>
      </c>
      <c r="B85" s="34">
        <v>42420.33668127202</v>
      </c>
      <c r="C85" s="34">
        <v>-450.88978789086877</v>
      </c>
      <c r="D85" s="34">
        <v>47.542332536681286</v>
      </c>
      <c r="E85" s="34">
        <v>134.29789152227312</v>
      </c>
      <c r="F85" s="34">
        <v>1476.7283648675559</v>
      </c>
      <c r="G85" s="34"/>
      <c r="H85" s="35"/>
    </row>
    <row r="86" spans="1:8" ht="13.4" customHeight="1" x14ac:dyDescent="0.3">
      <c r="A86" s="33" t="s">
        <v>129</v>
      </c>
      <c r="B86" s="34">
        <v>45126.716803093674</v>
      </c>
      <c r="C86" s="34">
        <v>3757.2424457279376</v>
      </c>
      <c r="D86" s="34">
        <v>1037.783365863374</v>
      </c>
      <c r="E86" s="34">
        <v>-16.108088030273031</v>
      </c>
      <c r="F86" s="34">
        <v>-443.64258447852342</v>
      </c>
      <c r="G86" s="34"/>
      <c r="H86" s="35"/>
    </row>
    <row r="87" spans="1:8" ht="13.4" customHeight="1" x14ac:dyDescent="0.3">
      <c r="A87" s="33" t="s">
        <v>130</v>
      </c>
      <c r="B87" s="34">
        <v>32531.923973975972</v>
      </c>
      <c r="C87" s="34">
        <v>1798.2131909314214</v>
      </c>
      <c r="D87" s="34">
        <v>2031.4352187479253</v>
      </c>
      <c r="E87" s="34">
        <v>145.68878543450839</v>
      </c>
      <c r="F87" s="34">
        <v>1843.026078138485</v>
      </c>
      <c r="G87" s="34"/>
      <c r="H87" s="35">
        <f>SUM(B87:B98,C99:C110,D87:D98,E87:E98)</f>
        <v>926096.76027617336</v>
      </c>
    </row>
    <row r="88" spans="1:8" ht="13.4" customHeight="1" x14ac:dyDescent="0.3">
      <c r="A88" s="33" t="s">
        <v>131</v>
      </c>
      <c r="B88" s="34">
        <v>44137.868313416977</v>
      </c>
      <c r="C88" s="34">
        <v>18069.894726814044</v>
      </c>
      <c r="D88" s="34">
        <v>63.518268605191508</v>
      </c>
      <c r="E88" s="34">
        <v>127.64903804023103</v>
      </c>
      <c r="F88" s="34">
        <v>-1160.0062846046606</v>
      </c>
      <c r="G88" s="34"/>
      <c r="H88" s="35"/>
    </row>
    <row r="89" spans="1:8" ht="13.4" customHeight="1" x14ac:dyDescent="0.3">
      <c r="A89" s="33" t="s">
        <v>132</v>
      </c>
      <c r="B89" s="34">
        <v>55565.371478789079</v>
      </c>
      <c r="C89" s="34">
        <v>41612.609739095802</v>
      </c>
      <c r="D89" s="34">
        <v>493.98075748522888</v>
      </c>
      <c r="E89" s="34">
        <v>21.116027683728312</v>
      </c>
      <c r="F89" s="34">
        <v>-202.44860718316409</v>
      </c>
      <c r="G89" s="34"/>
      <c r="H89" s="35"/>
    </row>
    <row r="90" spans="1:8" ht="13.4" customHeight="1" x14ac:dyDescent="0.3">
      <c r="A90" s="33" t="s">
        <v>133</v>
      </c>
      <c r="B90" s="34">
        <v>97676.492689371313</v>
      </c>
      <c r="C90" s="34">
        <v>173083.49464781251</v>
      </c>
      <c r="D90" s="34">
        <v>3117.6240722299685</v>
      </c>
      <c r="E90" s="34">
        <v>121.29925048131183</v>
      </c>
      <c r="F90" s="34">
        <v>4977.0393825931087</v>
      </c>
      <c r="G90" s="34"/>
      <c r="H90" s="35"/>
    </row>
    <row r="91" spans="1:8" ht="13.4" customHeight="1" x14ac:dyDescent="0.3">
      <c r="A91" s="33" t="s">
        <v>134</v>
      </c>
      <c r="B91" s="34">
        <v>55512.620916816093</v>
      </c>
      <c r="C91" s="34">
        <v>-46776.503614485831</v>
      </c>
      <c r="D91" s="34">
        <v>796.03633671911223</v>
      </c>
      <c r="E91" s="34">
        <v>24.094307574852202</v>
      </c>
      <c r="F91" s="34">
        <v>-5172.5258205536738</v>
      </c>
      <c r="G91" s="34"/>
      <c r="H91" s="35"/>
    </row>
    <row r="92" spans="1:8" ht="13.4" customHeight="1" x14ac:dyDescent="0.3">
      <c r="A92" s="33" t="s">
        <v>135</v>
      </c>
      <c r="B92" s="34">
        <v>49799.419658102575</v>
      </c>
      <c r="C92" s="34">
        <v>20134.623501958438</v>
      </c>
      <c r="D92" s="34">
        <v>625.41136891721419</v>
      </c>
      <c r="E92" s="34">
        <v>28.796015401978408</v>
      </c>
      <c r="F92" s="34">
        <v>550.23050819889795</v>
      </c>
      <c r="G92" s="34"/>
      <c r="H92" s="35"/>
    </row>
    <row r="93" spans="1:8" ht="13.4" customHeight="1" x14ac:dyDescent="0.3">
      <c r="A93" s="33" t="s">
        <v>136</v>
      </c>
      <c r="B93" s="34">
        <v>85941.13551583355</v>
      </c>
      <c r="C93" s="34">
        <v>38855.224834362329</v>
      </c>
      <c r="D93" s="34">
        <v>67.734086171413836</v>
      </c>
      <c r="E93" s="34">
        <v>39.337431786496715</v>
      </c>
      <c r="F93" s="34">
        <v>145.6848848171015</v>
      </c>
      <c r="G93" s="34"/>
      <c r="H93" s="35"/>
    </row>
    <row r="94" spans="1:8" ht="13.4" customHeight="1" x14ac:dyDescent="0.3">
      <c r="A94" s="33" t="s">
        <v>137</v>
      </c>
      <c r="B94" s="34">
        <v>58578.700087299978</v>
      </c>
      <c r="C94" s="34">
        <v>-1541.0179257119919</v>
      </c>
      <c r="D94" s="34">
        <v>-59.08580428865401</v>
      </c>
      <c r="E94" s="34">
        <v>35.451865166301531</v>
      </c>
      <c r="F94" s="34">
        <v>-482.96121788488358</v>
      </c>
      <c r="G94" s="34"/>
      <c r="H94" s="35"/>
    </row>
    <row r="95" spans="1:8" ht="13.4" customHeight="1" x14ac:dyDescent="0.3">
      <c r="A95" s="33" t="s">
        <v>138</v>
      </c>
      <c r="B95" s="34">
        <v>63751.096721104681</v>
      </c>
      <c r="C95" s="34">
        <v>100.86352917745924</v>
      </c>
      <c r="D95" s="34">
        <v>-278.3896112992108</v>
      </c>
      <c r="E95" s="34">
        <v>102.48568246697205</v>
      </c>
      <c r="F95" s="34">
        <v>772.25896899687984</v>
      </c>
      <c r="G95" s="34"/>
      <c r="H95" s="35"/>
    </row>
    <row r="96" spans="1:8" ht="13.4" customHeight="1" x14ac:dyDescent="0.3">
      <c r="A96" s="33" t="s">
        <v>139</v>
      </c>
      <c r="B96" s="34">
        <v>72181.058912235196</v>
      </c>
      <c r="C96" s="34">
        <v>1240.275493593547</v>
      </c>
      <c r="D96" s="34">
        <v>47.33641040961308</v>
      </c>
      <c r="E96" s="34">
        <v>-18.952552944300582</v>
      </c>
      <c r="F96" s="34">
        <v>-46.495402974175342</v>
      </c>
      <c r="G96" s="34"/>
      <c r="H96" s="35"/>
    </row>
    <row r="97" spans="1:8" ht="13.4" customHeight="1" x14ac:dyDescent="0.3">
      <c r="A97" s="33" t="s">
        <v>140</v>
      </c>
      <c r="B97" s="34">
        <v>50045.743419305662</v>
      </c>
      <c r="C97" s="34">
        <v>-575.44257684391243</v>
      </c>
      <c r="D97" s="34">
        <v>1099.9330425546036</v>
      </c>
      <c r="E97" s="34">
        <v>39.188904600677326</v>
      </c>
      <c r="F97" s="34">
        <v>166.15394476531912</v>
      </c>
      <c r="G97" s="34"/>
      <c r="H97" s="35"/>
    </row>
    <row r="98" spans="1:8" ht="13.4" customHeight="1" x14ac:dyDescent="0.3">
      <c r="A98" s="33" t="s">
        <v>141</v>
      </c>
      <c r="B98" s="34">
        <v>64967.826191661683</v>
      </c>
      <c r="C98" s="34">
        <v>1288.1724354378277</v>
      </c>
      <c r="D98" s="34">
        <v>914.70352320254938</v>
      </c>
      <c r="E98" s="34">
        <v>94.89676790811923</v>
      </c>
      <c r="F98" s="34">
        <v>-1207.0358013012017</v>
      </c>
      <c r="G98" s="34"/>
      <c r="H98" s="35"/>
    </row>
    <row r="99" spans="1:8" ht="13.4" customHeight="1" x14ac:dyDescent="0.3">
      <c r="A99" s="33" t="s">
        <v>142</v>
      </c>
      <c r="B99" s="34">
        <v>37457.467096527915</v>
      </c>
      <c r="C99" s="34">
        <v>1613.3439261767244</v>
      </c>
      <c r="D99" s="34">
        <v>353.100666533891</v>
      </c>
      <c r="E99" s="34">
        <v>349.58671413397064</v>
      </c>
      <c r="F99" s="34">
        <v>-1691.4369099780922</v>
      </c>
      <c r="G99" s="34"/>
      <c r="H99" s="35">
        <f>SUM(B99:B110,C111:C122,D99:D110,E99:E110)</f>
        <v>1118233.7030850428</v>
      </c>
    </row>
    <row r="100" spans="1:8" ht="13.4" customHeight="1" x14ac:dyDescent="0.3">
      <c r="A100" s="33" t="s">
        <v>143</v>
      </c>
      <c r="B100" s="34">
        <v>48579.375970922119</v>
      </c>
      <c r="C100" s="34">
        <v>-1618.7811395472347</v>
      </c>
      <c r="D100" s="34">
        <v>-94.47709453628093</v>
      </c>
      <c r="E100" s="34">
        <v>27.113425612427818</v>
      </c>
      <c r="F100" s="34">
        <v>548.94896667330545</v>
      </c>
      <c r="G100" s="34"/>
      <c r="H100" s="35"/>
    </row>
    <row r="101" spans="1:8" ht="13.4" customHeight="1" x14ac:dyDescent="0.3">
      <c r="A101" s="33" t="s">
        <v>144</v>
      </c>
      <c r="B101" s="34">
        <v>79072.103182301013</v>
      </c>
      <c r="C101" s="34">
        <v>68426.926704175799</v>
      </c>
      <c r="D101" s="34">
        <v>124.78946425014936</v>
      </c>
      <c r="E101" s="34">
        <v>32.053726017393643</v>
      </c>
      <c r="F101" s="34">
        <v>157.86054603996547</v>
      </c>
      <c r="G101" s="34"/>
      <c r="H101" s="35"/>
    </row>
    <row r="102" spans="1:8" ht="13.4" customHeight="1" x14ac:dyDescent="0.3">
      <c r="A102" s="33" t="s">
        <v>145</v>
      </c>
      <c r="B102" s="34">
        <v>83138.140177255511</v>
      </c>
      <c r="C102" s="34">
        <v>83503.143300803262</v>
      </c>
      <c r="D102" s="34">
        <v>447.95508663612827</v>
      </c>
      <c r="E102" s="34">
        <v>89.475370112195449</v>
      </c>
      <c r="F102" s="34">
        <v>629.09224988382141</v>
      </c>
      <c r="G102" s="34"/>
      <c r="H102" s="35"/>
    </row>
    <row r="103" spans="1:8" ht="13.4" customHeight="1" x14ac:dyDescent="0.3">
      <c r="A103" s="33" t="s">
        <v>146</v>
      </c>
      <c r="B103" s="34">
        <v>54176.397853681221</v>
      </c>
      <c r="C103" s="34">
        <v>-81475.621343689811</v>
      </c>
      <c r="D103" s="34">
        <v>47.629204009825322</v>
      </c>
      <c r="E103" s="34">
        <v>112.25507236274314</v>
      </c>
      <c r="F103" s="34">
        <v>191.13106685255258</v>
      </c>
      <c r="G103" s="34"/>
      <c r="H103" s="35"/>
    </row>
    <row r="104" spans="1:8" ht="13.4" customHeight="1" x14ac:dyDescent="0.3">
      <c r="A104" s="33" t="s">
        <v>147</v>
      </c>
      <c r="B104" s="34">
        <v>70676.452746464798</v>
      </c>
      <c r="C104" s="34">
        <v>31656.124183097661</v>
      </c>
      <c r="D104" s="34">
        <v>400.71788654318533</v>
      </c>
      <c r="E104" s="34">
        <v>42.036096063201214</v>
      </c>
      <c r="F104" s="34">
        <v>341.58338544778593</v>
      </c>
      <c r="G104" s="34"/>
      <c r="H104" s="35"/>
    </row>
    <row r="105" spans="1:8" ht="13.4" customHeight="1" x14ac:dyDescent="0.3">
      <c r="A105" s="33" t="s">
        <v>148</v>
      </c>
      <c r="B105" s="34">
        <v>123396.44714233554</v>
      </c>
      <c r="C105" s="34">
        <v>83093.985493593558</v>
      </c>
      <c r="D105" s="34">
        <v>291.84576279625566</v>
      </c>
      <c r="E105" s="34">
        <v>247.20224689636859</v>
      </c>
      <c r="F105" s="34">
        <v>394.48643862444402</v>
      </c>
      <c r="G105" s="34"/>
      <c r="H105" s="35"/>
    </row>
    <row r="106" spans="1:8" ht="13.4" customHeight="1" x14ac:dyDescent="0.3">
      <c r="A106" s="33" t="s">
        <v>149</v>
      </c>
      <c r="B106" s="34">
        <v>44002.111836287615</v>
      </c>
      <c r="C106" s="34">
        <v>-841.91304919341655</v>
      </c>
      <c r="D106" s="34">
        <v>755.0182566553807</v>
      </c>
      <c r="E106" s="34">
        <v>23.965414592046802</v>
      </c>
      <c r="F106" s="34">
        <v>538.07946823341956</v>
      </c>
      <c r="G106" s="34"/>
      <c r="H106" s="35"/>
    </row>
    <row r="107" spans="1:8" ht="13.4" customHeight="1" x14ac:dyDescent="0.3">
      <c r="A107" s="33" t="s">
        <v>150</v>
      </c>
      <c r="B107" s="34">
        <v>84394.062837748192</v>
      </c>
      <c r="C107" s="34">
        <v>2634.4359994689203</v>
      </c>
      <c r="D107" s="34">
        <v>578.68644459934922</v>
      </c>
      <c r="E107" s="34">
        <v>80.451277633937465</v>
      </c>
      <c r="F107" s="34">
        <v>492.33922558587267</v>
      </c>
      <c r="G107" s="34"/>
      <c r="H107" s="35"/>
    </row>
    <row r="108" spans="1:8" ht="13.4" customHeight="1" x14ac:dyDescent="0.3">
      <c r="A108" s="33" t="s">
        <v>151</v>
      </c>
      <c r="B108" s="34">
        <v>73475.516254398157</v>
      </c>
      <c r="C108" s="34">
        <v>-96.389867224314969</v>
      </c>
      <c r="D108" s="34">
        <v>494.44990572927043</v>
      </c>
      <c r="E108" s="34">
        <v>315.16369680674507</v>
      </c>
      <c r="F108" s="34">
        <v>949.02217420168631</v>
      </c>
      <c r="G108" s="34"/>
      <c r="H108" s="35"/>
    </row>
    <row r="109" spans="1:8" ht="13.4" customHeight="1" x14ac:dyDescent="0.3">
      <c r="A109" s="33" t="s">
        <v>152</v>
      </c>
      <c r="B109" s="34">
        <v>43789.046377879567</v>
      </c>
      <c r="C109" s="34">
        <v>-1418.7960983867906</v>
      </c>
      <c r="D109" s="34">
        <v>1057.47091615216</v>
      </c>
      <c r="E109" s="34">
        <v>-3.9677710283476064</v>
      </c>
      <c r="F109" s="34">
        <v>526.30054006505986</v>
      </c>
      <c r="G109" s="34"/>
      <c r="H109" s="35"/>
    </row>
    <row r="110" spans="1:8" ht="13.4" customHeight="1" x14ac:dyDescent="0.3">
      <c r="A110" s="33" t="s">
        <v>153</v>
      </c>
      <c r="B110" s="34">
        <v>79572.113890991182</v>
      </c>
      <c r="C110" s="34">
        <v>249.75509593044228</v>
      </c>
      <c r="D110" s="34">
        <v>723.94352685388105</v>
      </c>
      <c r="E110" s="34">
        <v>485.15474905397326</v>
      </c>
      <c r="F110" s="34">
        <v>1308.2876631481113</v>
      </c>
      <c r="G110" s="34"/>
      <c r="H110" s="35"/>
    </row>
    <row r="111" spans="1:8" ht="13.4" customHeight="1" x14ac:dyDescent="0.3">
      <c r="A111" s="33" t="s">
        <v>154</v>
      </c>
      <c r="B111" s="34">
        <v>32304.014365000327</v>
      </c>
      <c r="C111" s="34">
        <v>15.251944831706831</v>
      </c>
      <c r="D111" s="34">
        <v>624.07711212905781</v>
      </c>
      <c r="E111" s="34">
        <v>14.881112660160657</v>
      </c>
      <c r="F111" s="34">
        <v>515.11440450109535</v>
      </c>
      <c r="G111" s="34"/>
      <c r="H111" s="35">
        <f>SUM(B111:B122,C123:C134,D111:D122,E111:E122)</f>
        <v>1171956.7608949079</v>
      </c>
    </row>
    <row r="112" spans="1:8" ht="13.4" customHeight="1" x14ac:dyDescent="0.3">
      <c r="A112" s="33" t="s">
        <v>155</v>
      </c>
      <c r="B112" s="34">
        <v>60196.794964150569</v>
      </c>
      <c r="C112" s="34">
        <v>112.75723561043617</v>
      </c>
      <c r="D112" s="34">
        <v>479.41547799243187</v>
      </c>
      <c r="E112" s="34">
        <v>22.811145190201159</v>
      </c>
      <c r="F112" s="34">
        <v>403.49923554404819</v>
      </c>
      <c r="G112" s="34"/>
      <c r="H112" s="35"/>
    </row>
    <row r="113" spans="1:8" ht="13.4" customHeight="1" x14ac:dyDescent="0.3">
      <c r="A113" s="33" t="s">
        <v>156</v>
      </c>
      <c r="B113" s="34">
        <v>91379.618330677826</v>
      </c>
      <c r="C113" s="34">
        <v>129085.06191794461</v>
      </c>
      <c r="D113" s="34">
        <v>41.065343225121111</v>
      </c>
      <c r="E113" s="34">
        <v>365.36500398327024</v>
      </c>
      <c r="F113" s="34">
        <v>842.45165604461261</v>
      </c>
      <c r="G113" s="34"/>
      <c r="H113" s="35"/>
    </row>
    <row r="114" spans="1:8" ht="13.4" customHeight="1" x14ac:dyDescent="0.3">
      <c r="A114" s="33" t="s">
        <v>157</v>
      </c>
      <c r="B114" s="34">
        <v>82309.864261103357</v>
      </c>
      <c r="C114" s="34">
        <v>240484.03754597358</v>
      </c>
      <c r="D114" s="34">
        <v>-68.246093075748448</v>
      </c>
      <c r="E114" s="34">
        <v>15.911936533227113</v>
      </c>
      <c r="F114" s="34">
        <v>243.12659430392367</v>
      </c>
      <c r="G114" s="34"/>
      <c r="H114" s="35"/>
    </row>
    <row r="115" spans="1:8" ht="13.4" customHeight="1" x14ac:dyDescent="0.3">
      <c r="A115" s="33" t="s">
        <v>158</v>
      </c>
      <c r="B115" s="34">
        <v>44896.646771559434</v>
      </c>
      <c r="C115" s="34">
        <v>-99123.342075947672</v>
      </c>
      <c r="D115" s="34">
        <v>-181.7118452499503</v>
      </c>
      <c r="E115" s="34">
        <v>9.8119298944433133</v>
      </c>
      <c r="F115" s="34">
        <v>104.19580594835017</v>
      </c>
      <c r="G115" s="34"/>
      <c r="H115" s="35"/>
    </row>
    <row r="116" spans="1:8" ht="13.4" customHeight="1" x14ac:dyDescent="0.3">
      <c r="A116" s="33" t="s">
        <v>159</v>
      </c>
      <c r="B116" s="34">
        <v>61997.824072561925</v>
      </c>
      <c r="C116" s="34">
        <v>27828.348680541705</v>
      </c>
      <c r="D116" s="34">
        <v>1248.9764997012549</v>
      </c>
      <c r="E116" s="34">
        <v>155.18294496448252</v>
      </c>
      <c r="F116" s="34">
        <v>404.19552380004006</v>
      </c>
      <c r="G116" s="34"/>
      <c r="H116" s="35"/>
    </row>
    <row r="117" spans="1:8" ht="13.4" customHeight="1" x14ac:dyDescent="0.3">
      <c r="A117" s="33" t="s">
        <v>160</v>
      </c>
      <c r="B117" s="34">
        <v>61892.303101307836</v>
      </c>
      <c r="C117" s="34">
        <v>1043.6873829914584</v>
      </c>
      <c r="D117" s="34">
        <v>1065.0241635132445</v>
      </c>
      <c r="E117" s="34">
        <v>131.00844121356965</v>
      </c>
      <c r="F117" s="34">
        <v>368.91755559981414</v>
      </c>
      <c r="G117" s="34"/>
      <c r="H117" s="35"/>
    </row>
    <row r="118" spans="1:8" ht="13.4" customHeight="1" x14ac:dyDescent="0.3">
      <c r="A118" s="33" t="s">
        <v>161</v>
      </c>
      <c r="B118" s="34">
        <v>67165.607586470171</v>
      </c>
      <c r="C118" s="34">
        <v>-2593.494301931888</v>
      </c>
      <c r="D118" s="34">
        <v>1309.7058726681275</v>
      </c>
      <c r="E118" s="34">
        <v>64.033867755427195</v>
      </c>
      <c r="F118" s="34">
        <v>242.68033658633669</v>
      </c>
      <c r="G118" s="34"/>
      <c r="H118" s="35"/>
    </row>
    <row r="119" spans="1:8" ht="13.4" customHeight="1" x14ac:dyDescent="0.3">
      <c r="A119" s="33" t="s">
        <v>162</v>
      </c>
      <c r="B119" s="34">
        <v>61560.922341499041</v>
      </c>
      <c r="C119" s="34">
        <v>-1236.3556857863471</v>
      </c>
      <c r="D119" s="34">
        <v>-512.54544413463498</v>
      </c>
      <c r="E119" s="34">
        <v>60.303993892318935</v>
      </c>
      <c r="F119" s="34">
        <v>-2027.8155510190529</v>
      </c>
      <c r="G119" s="34"/>
      <c r="H119" s="35"/>
    </row>
    <row r="120" spans="1:8" ht="13.4" customHeight="1" x14ac:dyDescent="0.3">
      <c r="A120" s="33" t="s">
        <v>163</v>
      </c>
      <c r="B120" s="34">
        <v>45490.714031069445</v>
      </c>
      <c r="C120" s="34">
        <v>-561.70119929631812</v>
      </c>
      <c r="D120" s="34">
        <v>1258.1316603598216</v>
      </c>
      <c r="E120" s="34">
        <v>74.468940782048733</v>
      </c>
      <c r="F120" s="34">
        <v>238.08967403571685</v>
      </c>
      <c r="G120" s="34"/>
      <c r="H120" s="35"/>
    </row>
    <row r="121" spans="1:8" ht="13.4" customHeight="1" x14ac:dyDescent="0.3">
      <c r="A121" s="33" t="s">
        <v>164</v>
      </c>
      <c r="B121" s="34">
        <v>70237.190491933958</v>
      </c>
      <c r="C121" s="34">
        <v>-2106.8299442342181</v>
      </c>
      <c r="D121" s="34">
        <v>617.26446126269707</v>
      </c>
      <c r="E121" s="34">
        <v>97.34705868684857</v>
      </c>
      <c r="F121" s="34">
        <v>265.39300637323231</v>
      </c>
      <c r="G121" s="34"/>
      <c r="H121" s="35"/>
    </row>
    <row r="122" spans="1:8" ht="13.4" customHeight="1" x14ac:dyDescent="0.3">
      <c r="A122" s="33" t="s">
        <v>165</v>
      </c>
      <c r="B122" s="34">
        <v>79471.817618668254</v>
      </c>
      <c r="C122" s="34">
        <v>-3424.5738269269073</v>
      </c>
      <c r="D122" s="34">
        <v>403.14748290513148</v>
      </c>
      <c r="E122" s="34">
        <v>52.029255128460463</v>
      </c>
      <c r="F122" s="34">
        <v>380.05898492996084</v>
      </c>
      <c r="G122" s="34"/>
      <c r="H122" s="35"/>
    </row>
    <row r="123" spans="1:8" ht="13.4" customHeight="1" x14ac:dyDescent="0.3">
      <c r="A123" s="33" t="s">
        <v>166</v>
      </c>
      <c r="B123" s="34">
        <v>46568.550912168888</v>
      </c>
      <c r="C123" s="34">
        <v>831.84857996415053</v>
      </c>
      <c r="D123" s="34">
        <v>202.64951304521014</v>
      </c>
      <c r="E123" s="34">
        <v>22.229139281683594</v>
      </c>
      <c r="F123" s="34">
        <v>174.5580893580296</v>
      </c>
      <c r="G123" s="34"/>
      <c r="H123" s="35">
        <f>SUM(B123:B134,C135:C146,D123:D134,E123:E134)</f>
        <v>1344527.0297732854</v>
      </c>
    </row>
    <row r="124" spans="1:8" ht="13.4" customHeight="1" x14ac:dyDescent="0.3">
      <c r="A124" s="33" t="s">
        <v>167</v>
      </c>
      <c r="B124" s="34">
        <v>51771.038180973243</v>
      </c>
      <c r="C124" s="34">
        <v>-2344.538988581292</v>
      </c>
      <c r="D124" s="34">
        <v>794.74278895306372</v>
      </c>
      <c r="E124" s="34">
        <v>27.23058288521543</v>
      </c>
      <c r="F124" s="34">
        <v>158.60098785102568</v>
      </c>
      <c r="G124" s="34"/>
      <c r="H124" s="35"/>
    </row>
    <row r="125" spans="1:8" ht="13.4" customHeight="1" x14ac:dyDescent="0.3">
      <c r="A125" s="33" t="s">
        <v>168</v>
      </c>
      <c r="B125" s="34">
        <v>111476.25714067582</v>
      </c>
      <c r="C125" s="34">
        <v>195400.6061943172</v>
      </c>
      <c r="D125" s="34">
        <v>645.11397165239327</v>
      </c>
      <c r="E125" s="34">
        <v>11.932852021509659</v>
      </c>
      <c r="F125" s="34">
        <v>232.77775808271934</v>
      </c>
      <c r="G125" s="34"/>
      <c r="H125" s="35"/>
    </row>
    <row r="126" spans="1:8" ht="13.4" customHeight="1" x14ac:dyDescent="0.3">
      <c r="A126" s="33" t="s">
        <v>169</v>
      </c>
      <c r="B126" s="34">
        <v>84128.197430790722</v>
      </c>
      <c r="C126" s="34">
        <v>202139.21834096793</v>
      </c>
      <c r="D126" s="34">
        <v>433.65313815309031</v>
      </c>
      <c r="E126" s="34">
        <v>25.152122087233614</v>
      </c>
      <c r="F126" s="34">
        <v>285.87004647148638</v>
      </c>
      <c r="G126" s="34"/>
      <c r="H126" s="35"/>
    </row>
    <row r="127" spans="1:8" ht="13.4" customHeight="1" x14ac:dyDescent="0.3">
      <c r="A127" s="33" t="s">
        <v>170</v>
      </c>
      <c r="B127" s="34">
        <v>99735.590317001886</v>
      </c>
      <c r="C127" s="34">
        <v>-74645.227230299439</v>
      </c>
      <c r="D127" s="34">
        <v>534.27733021310542</v>
      </c>
      <c r="E127" s="34">
        <v>56.058457810529106</v>
      </c>
      <c r="F127" s="34">
        <v>381.79229934276037</v>
      </c>
      <c r="G127" s="34"/>
      <c r="H127" s="35"/>
    </row>
    <row r="128" spans="1:8" ht="13.4" customHeight="1" x14ac:dyDescent="0.3">
      <c r="A128" s="33" t="s">
        <v>171</v>
      </c>
      <c r="B128" s="34">
        <v>92434.541694549553</v>
      </c>
      <c r="C128" s="34">
        <v>53881.348128194957</v>
      </c>
      <c r="D128" s="34">
        <v>895.10132277766627</v>
      </c>
      <c r="E128" s="34">
        <v>32.407384983071104</v>
      </c>
      <c r="F128" s="34">
        <v>-88.16484066918953</v>
      </c>
      <c r="G128" s="34"/>
      <c r="H128" s="35"/>
    </row>
    <row r="129" spans="1:8" ht="13.4" customHeight="1" x14ac:dyDescent="0.3">
      <c r="A129" s="33" t="s">
        <v>172</v>
      </c>
      <c r="B129" s="34">
        <v>84192.770817234326</v>
      </c>
      <c r="C129" s="34">
        <v>11912.023692823461</v>
      </c>
      <c r="D129" s="34">
        <v>2470.3901085441153</v>
      </c>
      <c r="E129" s="34">
        <v>25.436765584544908</v>
      </c>
      <c r="F129" s="34">
        <v>331.18417147978494</v>
      </c>
      <c r="G129" s="34"/>
      <c r="H129" s="35"/>
    </row>
    <row r="130" spans="1:8" ht="13.4" customHeight="1" x14ac:dyDescent="0.3">
      <c r="A130" s="33" t="s">
        <v>173</v>
      </c>
      <c r="B130" s="34">
        <v>100560.57742581157</v>
      </c>
      <c r="C130" s="34">
        <v>-3912.4058052844834</v>
      </c>
      <c r="D130" s="34">
        <v>102.14368950408284</v>
      </c>
      <c r="E130" s="34">
        <v>72.196944499767639</v>
      </c>
      <c r="F130" s="34">
        <v>207.03404235544042</v>
      </c>
      <c r="G130" s="34"/>
      <c r="H130" s="35"/>
    </row>
    <row r="131" spans="1:8" ht="13.4" customHeight="1" x14ac:dyDescent="0.3">
      <c r="A131" s="33" t="s">
        <v>174</v>
      </c>
      <c r="B131" s="34">
        <v>56027.699984066952</v>
      </c>
      <c r="C131" s="34">
        <v>19714.526034986418</v>
      </c>
      <c r="D131" s="34">
        <v>3713.646210582222</v>
      </c>
      <c r="E131" s="34">
        <v>31.938288853481996</v>
      </c>
      <c r="F131" s="34">
        <v>436.50272854013127</v>
      </c>
      <c r="G131" s="34"/>
      <c r="H131" s="35"/>
    </row>
    <row r="132" spans="1:8" ht="13.4" customHeight="1" x14ac:dyDescent="0.3">
      <c r="A132" s="33" t="s">
        <v>175</v>
      </c>
      <c r="B132" s="34">
        <v>104147.16391323096</v>
      </c>
      <c r="C132" s="34">
        <v>263.71501925244371</v>
      </c>
      <c r="D132" s="34">
        <v>501.00170450773294</v>
      </c>
      <c r="E132" s="34">
        <v>34.923222465644301</v>
      </c>
      <c r="F132" s="34">
        <v>576.20960333266964</v>
      </c>
      <c r="G132" s="34"/>
      <c r="H132" s="35"/>
    </row>
    <row r="133" spans="1:8" ht="13.4" customHeight="1" x14ac:dyDescent="0.3">
      <c r="A133" s="33" t="s">
        <v>176</v>
      </c>
      <c r="B133" s="34">
        <v>68031.363736971354</v>
      </c>
      <c r="C133" s="34">
        <v>1323.5571117970946</v>
      </c>
      <c r="D133" s="34">
        <v>721.21773916218569</v>
      </c>
      <c r="E133" s="34">
        <v>34.796009095133769</v>
      </c>
      <c r="F133" s="34">
        <v>554.9657664475867</v>
      </c>
      <c r="G133" s="34"/>
      <c r="H133" s="35"/>
    </row>
    <row r="134" spans="1:8" ht="13.4" customHeight="1" x14ac:dyDescent="0.3">
      <c r="A134" s="33" t="s">
        <v>177</v>
      </c>
      <c r="B134" s="34">
        <v>96180.108796056593</v>
      </c>
      <c r="C134" s="34">
        <v>1141.3115587864947</v>
      </c>
      <c r="D134" s="34">
        <v>1215.6283157405551</v>
      </c>
      <c r="E134" s="34">
        <v>16.341913961362277</v>
      </c>
      <c r="F134" s="34">
        <v>524.52534521675659</v>
      </c>
      <c r="G134" s="34"/>
      <c r="H134" s="35"/>
    </row>
    <row r="135" spans="1:8" ht="13.4" customHeight="1" x14ac:dyDescent="0.3">
      <c r="A135" s="33" t="s">
        <v>178</v>
      </c>
      <c r="B135" s="34">
        <v>94939.472926043934</v>
      </c>
      <c r="C135" s="34">
        <v>-542.27880468698129</v>
      </c>
      <c r="D135" s="34">
        <v>-37.591134236207928</v>
      </c>
      <c r="E135" s="34">
        <v>17.795724623249022</v>
      </c>
      <c r="F135" s="34">
        <v>519.25009194715517</v>
      </c>
      <c r="G135" s="34"/>
      <c r="H135" s="35">
        <f>SUM(B135:B146,C147:C158,D135:D146,E135:E146)</f>
        <v>1599045.7678955048</v>
      </c>
    </row>
    <row r="136" spans="1:8" ht="13.4" customHeight="1" x14ac:dyDescent="0.3">
      <c r="A136" s="33" t="s">
        <v>179</v>
      </c>
      <c r="B136" s="34">
        <v>79242.274363672608</v>
      </c>
      <c r="C136" s="34">
        <v>3681.6843245037508</v>
      </c>
      <c r="D136" s="34">
        <v>638.93176060545716</v>
      </c>
      <c r="E136" s="34">
        <v>42.788421961096731</v>
      </c>
      <c r="F136" s="34">
        <v>696.88799243178642</v>
      </c>
      <c r="G136" s="34"/>
      <c r="H136" s="35"/>
    </row>
    <row r="137" spans="1:8" ht="13.4" customHeight="1" x14ac:dyDescent="0.3">
      <c r="A137" s="33" t="s">
        <v>180</v>
      </c>
      <c r="B137" s="34">
        <v>120966.48649970122</v>
      </c>
      <c r="C137" s="34">
        <v>235380.68354079532</v>
      </c>
      <c r="D137" s="34">
        <v>1089.2698728672904</v>
      </c>
      <c r="E137" s="34">
        <v>11.398910243643364</v>
      </c>
      <c r="F137" s="34">
        <v>398.89581856203955</v>
      </c>
      <c r="G137" s="34"/>
      <c r="H137" s="35"/>
    </row>
    <row r="138" spans="1:8" ht="13.4" customHeight="1" x14ac:dyDescent="0.3">
      <c r="A138" s="33" t="s">
        <v>181</v>
      </c>
      <c r="B138" s="34">
        <v>96986.985380402271</v>
      </c>
      <c r="C138" s="34">
        <v>126922.62985759805</v>
      </c>
      <c r="D138" s="34">
        <v>872.7444360353187</v>
      </c>
      <c r="E138" s="34">
        <v>63.458788090021912</v>
      </c>
      <c r="F138" s="34">
        <v>74.837193786098268</v>
      </c>
      <c r="G138" s="34"/>
      <c r="H138" s="35"/>
    </row>
    <row r="139" spans="1:8" ht="13.4" customHeight="1" x14ac:dyDescent="0.3">
      <c r="A139" s="33" t="s">
        <v>182</v>
      </c>
      <c r="B139" s="34">
        <v>135039.27698499637</v>
      </c>
      <c r="C139" s="34">
        <v>-97417.816987319893</v>
      </c>
      <c r="D139" s="34">
        <v>476.52101042288984</v>
      </c>
      <c r="E139" s="34">
        <v>24.227263493328024</v>
      </c>
      <c r="F139" s="34">
        <v>257.68918110602152</v>
      </c>
      <c r="G139" s="34"/>
      <c r="H139" s="35"/>
    </row>
    <row r="140" spans="1:8" ht="13.4" customHeight="1" x14ac:dyDescent="0.3">
      <c r="A140" s="33" t="s">
        <v>183</v>
      </c>
      <c r="B140" s="34">
        <v>101467.52242448386</v>
      </c>
      <c r="C140" s="34">
        <v>23380.720122817496</v>
      </c>
      <c r="D140" s="34">
        <v>545.74060578901981</v>
      </c>
      <c r="E140" s="34">
        <v>25.330958308437889</v>
      </c>
      <c r="F140" s="34">
        <v>285.00738099980106</v>
      </c>
      <c r="G140" s="34"/>
      <c r="H140" s="35"/>
    </row>
    <row r="141" spans="1:8" ht="13.4" customHeight="1" x14ac:dyDescent="0.3">
      <c r="A141" s="33" t="s">
        <v>184</v>
      </c>
      <c r="B141" s="34">
        <v>100868.47097888868</v>
      </c>
      <c r="C141" s="34">
        <v>9661.834882825493</v>
      </c>
      <c r="D141" s="34">
        <v>545.70407820487299</v>
      </c>
      <c r="E141" s="34">
        <v>13.151029011485097</v>
      </c>
      <c r="F141" s="34">
        <v>261.42849133638657</v>
      </c>
      <c r="G141" s="34"/>
      <c r="H141" s="35"/>
    </row>
    <row r="142" spans="1:8" ht="13.4" customHeight="1" x14ac:dyDescent="0.3">
      <c r="A142" s="33" t="s">
        <v>185</v>
      </c>
      <c r="B142" s="34">
        <v>97894.378829250476</v>
      </c>
      <c r="C142" s="34">
        <v>-2641.2558494323648</v>
      </c>
      <c r="D142" s="34">
        <v>386.34516530571631</v>
      </c>
      <c r="E142" s="34">
        <v>14.858683529177455</v>
      </c>
      <c r="F142" s="34">
        <v>261.32623580960023</v>
      </c>
      <c r="G142" s="34"/>
      <c r="H142" s="35"/>
    </row>
    <row r="143" spans="1:8" ht="13.4" customHeight="1" x14ac:dyDescent="0.3">
      <c r="A143" s="33" t="s">
        <v>186</v>
      </c>
      <c r="B143" s="34">
        <v>63174.177794927957</v>
      </c>
      <c r="C143" s="34">
        <v>35572.327166899006</v>
      </c>
      <c r="D143" s="34">
        <v>1307.1599767642558</v>
      </c>
      <c r="E143" s="34">
        <v>15.387134037044413</v>
      </c>
      <c r="F143" s="34">
        <v>458.8776664675031</v>
      </c>
      <c r="G143" s="34"/>
      <c r="H143" s="35"/>
    </row>
    <row r="144" spans="1:8" ht="13.4" customHeight="1" x14ac:dyDescent="0.3">
      <c r="A144" s="33" t="s">
        <v>187</v>
      </c>
      <c r="B144" s="34">
        <v>128476.60066752965</v>
      </c>
      <c r="C144" s="34">
        <v>1769.8301331075811</v>
      </c>
      <c r="D144" s="34">
        <v>600.36693952067992</v>
      </c>
      <c r="E144" s="34">
        <v>20.536506340038503</v>
      </c>
      <c r="F144" s="34">
        <v>357.15887406227131</v>
      </c>
      <c r="G144" s="34"/>
      <c r="H144" s="35"/>
    </row>
    <row r="145" spans="1:8" ht="13.4" customHeight="1" x14ac:dyDescent="0.3">
      <c r="A145" s="33" t="s">
        <v>188</v>
      </c>
      <c r="B145" s="34">
        <v>97952.343470756241</v>
      </c>
      <c r="C145" s="34">
        <v>-2343.190565624358</v>
      </c>
      <c r="D145" s="34">
        <v>1109.8742358759878</v>
      </c>
      <c r="E145" s="34">
        <v>143.48333731660355</v>
      </c>
      <c r="F145" s="34">
        <v>373.45985826196653</v>
      </c>
      <c r="G145" s="34"/>
      <c r="H145" s="35"/>
    </row>
    <row r="146" spans="1:8" ht="13.4" customHeight="1" x14ac:dyDescent="0.3">
      <c r="A146" s="33" t="s">
        <v>189</v>
      </c>
      <c r="B146" s="34">
        <v>128687.99813815304</v>
      </c>
      <c r="C146" s="34">
        <v>3227.7920859058631</v>
      </c>
      <c r="D146" s="34">
        <v>146.86302662152221</v>
      </c>
      <c r="E146" s="34">
        <v>12.275622385978838</v>
      </c>
      <c r="F146" s="34">
        <v>370.97904467901475</v>
      </c>
      <c r="G146" s="34"/>
      <c r="H146" s="35"/>
    </row>
    <row r="147" spans="1:8" ht="13.4" customHeight="1" x14ac:dyDescent="0.3">
      <c r="A147" s="33" t="s">
        <v>190</v>
      </c>
      <c r="B147" s="34">
        <v>103584.52691329748</v>
      </c>
      <c r="C147" s="34">
        <v>1816.0698267277432</v>
      </c>
      <c r="D147" s="34">
        <v>1190.8623361880104</v>
      </c>
      <c r="E147" s="34">
        <v>10.015684126667994</v>
      </c>
      <c r="F147" s="34">
        <v>415.44675562636922</v>
      </c>
      <c r="G147" s="34"/>
      <c r="H147" s="35">
        <f>SUM(B147:B158,C159:C170,D147:D158,E147:E158)</f>
        <v>1848281.2355125144</v>
      </c>
    </row>
    <row r="148" spans="1:8" ht="13.4" customHeight="1" x14ac:dyDescent="0.3">
      <c r="A148" s="33" t="s">
        <v>191</v>
      </c>
      <c r="B148" s="34">
        <v>100431.25883091018</v>
      </c>
      <c r="C148" s="34">
        <v>958.23167164575466</v>
      </c>
      <c r="D148" s="34">
        <v>1751.4825512846044</v>
      </c>
      <c r="E148" s="34">
        <v>21.534979751709489</v>
      </c>
      <c r="F148" s="34">
        <v>403.22575814910704</v>
      </c>
      <c r="G148" s="34"/>
      <c r="H148" s="35"/>
    </row>
    <row r="149" spans="1:8" ht="13.4" customHeight="1" x14ac:dyDescent="0.3">
      <c r="A149" s="33" t="s">
        <v>192</v>
      </c>
      <c r="B149" s="34">
        <v>110426.47981809732</v>
      </c>
      <c r="C149" s="34">
        <v>126686.72646053243</v>
      </c>
      <c r="D149" s="34">
        <v>343.91123713735618</v>
      </c>
      <c r="E149" s="34">
        <v>17.159411471818359</v>
      </c>
      <c r="F149" s="34">
        <v>339.09757153289507</v>
      </c>
      <c r="G149" s="34"/>
      <c r="H149" s="35"/>
    </row>
    <row r="150" spans="1:8" ht="13.4" customHeight="1" x14ac:dyDescent="0.3">
      <c r="A150" s="33" t="s">
        <v>193</v>
      </c>
      <c r="B150" s="34">
        <v>202299.29936334066</v>
      </c>
      <c r="C150" s="34">
        <v>275366.43107813841</v>
      </c>
      <c r="D150" s="34">
        <v>402.61666533891025</v>
      </c>
      <c r="E150" s="34">
        <v>46.738033592245898</v>
      </c>
      <c r="F150" s="34">
        <v>-20.353757219677078</v>
      </c>
      <c r="G150" s="34"/>
      <c r="H150" s="35"/>
    </row>
    <row r="151" spans="1:8" ht="13.4" customHeight="1" x14ac:dyDescent="0.3">
      <c r="A151" s="33" t="s">
        <v>194</v>
      </c>
      <c r="B151" s="34">
        <v>95430.152169222594</v>
      </c>
      <c r="C151" s="34">
        <v>-111224.16849664733</v>
      </c>
      <c r="D151" s="34">
        <v>-232.65766613556426</v>
      </c>
      <c r="E151" s="34">
        <v>1.3845804288654353</v>
      </c>
      <c r="F151" s="34">
        <v>394.42910841133903</v>
      </c>
      <c r="G151" s="34"/>
      <c r="H151" s="35"/>
    </row>
    <row r="152" spans="1:8" ht="13.4" customHeight="1" x14ac:dyDescent="0.3">
      <c r="A152" s="33" t="s">
        <v>195</v>
      </c>
      <c r="B152" s="34">
        <v>99166.831247759474</v>
      </c>
      <c r="C152" s="34">
        <v>34025.296081457818</v>
      </c>
      <c r="D152" s="34">
        <v>360.16828553409005</v>
      </c>
      <c r="E152" s="34">
        <v>16.569745734581414</v>
      </c>
      <c r="F152" s="34">
        <v>303.41716889065907</v>
      </c>
      <c r="G152" s="34"/>
      <c r="H152" s="35"/>
    </row>
    <row r="153" spans="1:8" ht="13.4" customHeight="1" x14ac:dyDescent="0.3">
      <c r="A153" s="33" t="s">
        <v>196</v>
      </c>
      <c r="B153" s="34">
        <v>143477.48989178767</v>
      </c>
      <c r="C153" s="34">
        <v>52584.838667928067</v>
      </c>
      <c r="D153" s="34">
        <v>179.14965511518304</v>
      </c>
      <c r="E153" s="34">
        <v>16.138678218150442</v>
      </c>
      <c r="F153" s="34">
        <v>327.57589092478258</v>
      </c>
      <c r="G153" s="34"/>
      <c r="H153" s="35"/>
    </row>
    <row r="154" spans="1:8" ht="13.4" customHeight="1" x14ac:dyDescent="0.3">
      <c r="A154" s="33" t="s">
        <v>197</v>
      </c>
      <c r="B154" s="34">
        <v>100190.74349963492</v>
      </c>
      <c r="C154" s="34">
        <v>-536.47590553014231</v>
      </c>
      <c r="D154" s="34">
        <v>1281.4474749385911</v>
      </c>
      <c r="E154" s="34">
        <v>12.92365066719778</v>
      </c>
      <c r="F154" s="34">
        <v>298.94286629489471</v>
      </c>
      <c r="G154" s="34"/>
      <c r="H154" s="35"/>
    </row>
    <row r="155" spans="1:8" ht="13.4" customHeight="1" x14ac:dyDescent="0.3">
      <c r="A155" s="33" t="s">
        <v>198</v>
      </c>
      <c r="B155" s="34">
        <v>84539.948975303647</v>
      </c>
      <c r="C155" s="34">
        <v>-20099.059868883978</v>
      </c>
      <c r="D155" s="34">
        <v>441.73583349930283</v>
      </c>
      <c r="E155" s="34">
        <v>27.497099183429576</v>
      </c>
      <c r="F155" s="34">
        <v>350.88289318196928</v>
      </c>
      <c r="G155" s="34"/>
      <c r="H155" s="35"/>
    </row>
    <row r="156" spans="1:8" ht="13.4" customHeight="1" x14ac:dyDescent="0.3">
      <c r="A156" s="33" t="s">
        <v>199</v>
      </c>
      <c r="B156" s="34">
        <v>142803.50120892271</v>
      </c>
      <c r="C156" s="34">
        <v>776.12617937989705</v>
      </c>
      <c r="D156" s="34">
        <v>398.76280289451034</v>
      </c>
      <c r="E156" s="34">
        <v>671.67158169023435</v>
      </c>
      <c r="F156" s="34">
        <v>412.52229004846231</v>
      </c>
      <c r="G156" s="34"/>
      <c r="H156" s="35"/>
    </row>
    <row r="157" spans="1:8" ht="13.4" customHeight="1" x14ac:dyDescent="0.3">
      <c r="A157" s="33" t="s">
        <v>200</v>
      </c>
      <c r="B157" s="34">
        <v>92303.27696773551</v>
      </c>
      <c r="C157" s="34">
        <v>-15998.452338511572</v>
      </c>
      <c r="D157" s="34">
        <v>752.93075615747227</v>
      </c>
      <c r="E157" s="34">
        <v>21.009364004514421</v>
      </c>
      <c r="F157" s="34">
        <v>418.62854710217135</v>
      </c>
      <c r="G157" s="34"/>
      <c r="H157" s="35"/>
    </row>
    <row r="158" spans="1:8" ht="13.4" customHeight="1" x14ac:dyDescent="0.3">
      <c r="A158" s="33" t="s">
        <v>201</v>
      </c>
      <c r="B158" s="34">
        <v>138195.03002821482</v>
      </c>
      <c r="C158" s="34">
        <v>907.59372734518581</v>
      </c>
      <c r="D158" s="34">
        <v>143.04049591714764</v>
      </c>
      <c r="E158" s="34">
        <v>28.083531832968092</v>
      </c>
      <c r="F158" s="34">
        <v>442.98357830445462</v>
      </c>
      <c r="G158" s="34"/>
      <c r="H158" s="35"/>
    </row>
    <row r="159" spans="1:8" ht="13.4" customHeight="1" x14ac:dyDescent="0.3">
      <c r="A159" s="33" t="s">
        <v>202</v>
      </c>
      <c r="B159" s="34">
        <v>98944.504989377965</v>
      </c>
      <c r="C159" s="34">
        <v>2964.7774125340238</v>
      </c>
      <c r="D159" s="34">
        <v>489.99473013343953</v>
      </c>
      <c r="E159" s="34">
        <v>30.321412733187277</v>
      </c>
      <c r="F159" s="34">
        <v>297.97371805085305</v>
      </c>
      <c r="G159" s="34"/>
      <c r="H159" s="35">
        <f>SUM(B159:B170,C171:C182,D159:D170,E159:E170)</f>
        <v>2087372.2460461047</v>
      </c>
    </row>
    <row r="160" spans="1:8" ht="13.4" customHeight="1" x14ac:dyDescent="0.3">
      <c r="A160" s="33" t="s">
        <v>203</v>
      </c>
      <c r="B160" s="34">
        <v>94302.604783575647</v>
      </c>
      <c r="C160" s="34">
        <v>708.6300242315607</v>
      </c>
      <c r="D160" s="34">
        <v>217.56995286463521</v>
      </c>
      <c r="E160" s="34">
        <v>39.542489543915551</v>
      </c>
      <c r="F160" s="34">
        <v>221.06363075084644</v>
      </c>
      <c r="G160" s="34"/>
      <c r="H160" s="35"/>
    </row>
    <row r="161" spans="1:8" ht="13.4" customHeight="1" x14ac:dyDescent="0.3">
      <c r="A161" s="33" t="s">
        <v>204</v>
      </c>
      <c r="B161" s="34">
        <v>172297.03000896238</v>
      </c>
      <c r="C161" s="34">
        <v>274689.58477361745</v>
      </c>
      <c r="D161" s="34">
        <v>219.11999070570272</v>
      </c>
      <c r="E161" s="34">
        <v>8.0748522870610113</v>
      </c>
      <c r="F161" s="34">
        <v>585.34547600079668</v>
      </c>
      <c r="G161" s="34"/>
      <c r="H161" s="35"/>
    </row>
    <row r="162" spans="1:8" ht="13.4" customHeight="1" x14ac:dyDescent="0.3">
      <c r="A162" s="33" t="s">
        <v>205</v>
      </c>
      <c r="B162" s="34">
        <v>162235.15135929093</v>
      </c>
      <c r="C162" s="34">
        <v>49727.208586270994</v>
      </c>
      <c r="D162" s="34">
        <v>1250.8529443006041</v>
      </c>
      <c r="E162" s="34">
        <v>19.338438889995352</v>
      </c>
      <c r="F162" s="34">
        <v>390.3776594967801</v>
      </c>
      <c r="G162" s="34"/>
      <c r="H162" s="35"/>
    </row>
    <row r="163" spans="1:8" ht="13.4" customHeight="1" x14ac:dyDescent="0.3">
      <c r="A163" s="33" t="s">
        <v>206</v>
      </c>
      <c r="B163" s="34">
        <v>125961.4292816836</v>
      </c>
      <c r="C163" s="34">
        <v>-44206.31141970391</v>
      </c>
      <c r="D163" s="34">
        <v>388.23310429529306</v>
      </c>
      <c r="E163" s="34">
        <v>15.247774347739494</v>
      </c>
      <c r="F163" s="34">
        <v>183.5533734979752</v>
      </c>
      <c r="G163" s="34"/>
      <c r="H163" s="35"/>
    </row>
    <row r="164" spans="1:8" ht="13.4" customHeight="1" x14ac:dyDescent="0.3">
      <c r="A164" s="33" t="s">
        <v>207</v>
      </c>
      <c r="B164" s="34">
        <v>157328.88542720574</v>
      </c>
      <c r="C164" s="34">
        <v>48769.133510588865</v>
      </c>
      <c r="D164" s="34">
        <v>957.88821947819156</v>
      </c>
      <c r="E164" s="34">
        <v>54.064997676425676</v>
      </c>
      <c r="F164" s="34">
        <v>322.49460731593967</v>
      </c>
      <c r="G164" s="34"/>
      <c r="H164" s="35"/>
    </row>
    <row r="165" spans="1:8" ht="13.4" customHeight="1" x14ac:dyDescent="0.3">
      <c r="A165" s="33" t="s">
        <v>208</v>
      </c>
      <c r="B165" s="34">
        <v>143353.25603565027</v>
      </c>
      <c r="C165" s="34">
        <v>65915.046347341166</v>
      </c>
      <c r="D165" s="34">
        <v>958.47169786895029</v>
      </c>
      <c r="E165" s="34">
        <v>0.39693122220009297</v>
      </c>
      <c r="F165" s="34">
        <v>609.87531766580355</v>
      </c>
      <c r="G165" s="34"/>
      <c r="H165" s="35"/>
    </row>
    <row r="166" spans="1:8" ht="13.4" customHeight="1" x14ac:dyDescent="0.3">
      <c r="A166" s="33" t="s">
        <v>209</v>
      </c>
      <c r="B166" s="34">
        <v>109080.47533725022</v>
      </c>
      <c r="C166" s="34">
        <v>-255.60105423886341</v>
      </c>
      <c r="D166" s="34">
        <v>1555.2593311425344</v>
      </c>
      <c r="E166" s="34">
        <v>35.419453628095326</v>
      </c>
      <c r="F166" s="34">
        <v>334.47495585208787</v>
      </c>
      <c r="G166" s="34"/>
      <c r="H166" s="35"/>
    </row>
    <row r="167" spans="1:8" ht="13.4" customHeight="1" x14ac:dyDescent="0.3">
      <c r="A167" s="33" t="s">
        <v>210</v>
      </c>
      <c r="B167" s="34">
        <v>183609.85337714929</v>
      </c>
      <c r="C167" s="34">
        <v>22798.225877315272</v>
      </c>
      <c r="D167" s="34">
        <v>1526.0501739361348</v>
      </c>
      <c r="E167" s="34">
        <v>7.5201141870809272</v>
      </c>
      <c r="F167" s="34">
        <v>563.37111100046468</v>
      </c>
      <c r="G167" s="34"/>
      <c r="H167" s="35"/>
    </row>
    <row r="168" spans="1:8" ht="13.4" customHeight="1" x14ac:dyDescent="0.3">
      <c r="A168" s="33" t="s">
        <v>211</v>
      </c>
      <c r="B168" s="34">
        <v>155065.04271161123</v>
      </c>
      <c r="C168" s="34">
        <v>2039.2055702715263</v>
      </c>
      <c r="D168" s="34">
        <v>2541.4178938458472</v>
      </c>
      <c r="E168" s="34">
        <v>-19.085222067317265</v>
      </c>
      <c r="F168" s="34">
        <v>933.9665431852884</v>
      </c>
      <c r="G168" s="34"/>
      <c r="H168" s="35"/>
    </row>
    <row r="169" spans="1:8" ht="13.4" customHeight="1" x14ac:dyDescent="0.3">
      <c r="A169" s="33" t="s">
        <v>212</v>
      </c>
      <c r="B169" s="34">
        <v>96631.499335789689</v>
      </c>
      <c r="C169" s="34">
        <v>2489.5027992431783</v>
      </c>
      <c r="D169" s="34">
        <v>329.72680110203805</v>
      </c>
      <c r="E169" s="34">
        <v>24.640365133107615</v>
      </c>
      <c r="F169" s="34">
        <v>937.13919206001447</v>
      </c>
      <c r="G169" s="34"/>
      <c r="H169" s="35"/>
    </row>
    <row r="170" spans="1:8" ht="13.4" customHeight="1" x14ac:dyDescent="0.3">
      <c r="A170" s="33" t="s">
        <v>213</v>
      </c>
      <c r="B170" s="34">
        <v>211768.56025658877</v>
      </c>
      <c r="C170" s="34">
        <v>1889.1174022439291</v>
      </c>
      <c r="D170" s="34">
        <v>1047.9167294031729</v>
      </c>
      <c r="E170" s="34">
        <v>12.08500531102702</v>
      </c>
      <c r="F170" s="34">
        <v>999.88469527982409</v>
      </c>
      <c r="G170" s="34"/>
      <c r="H170" s="35"/>
    </row>
    <row r="171" spans="1:8" ht="13.4" customHeight="1" x14ac:dyDescent="0.3">
      <c r="A171" s="33" t="s">
        <v>214</v>
      </c>
      <c r="B171" s="34">
        <v>64566.339979999997</v>
      </c>
      <c r="C171" s="34">
        <v>1202.21901</v>
      </c>
      <c r="D171" s="34">
        <v>31.524270000000001</v>
      </c>
      <c r="E171" s="34">
        <v>25.838609999999999</v>
      </c>
      <c r="F171" s="34">
        <v>223.65598</v>
      </c>
      <c r="G171" s="34"/>
      <c r="H171" s="35">
        <f>SUM(B171:B182,C183:C194,D171:D182,E171:E182)</f>
        <v>1582170.8174100001</v>
      </c>
    </row>
    <row r="172" spans="1:8" ht="13.4" customHeight="1" x14ac:dyDescent="0.3">
      <c r="A172" s="33" t="s">
        <v>215</v>
      </c>
      <c r="B172" s="34">
        <v>130372.06134</v>
      </c>
      <c r="C172" s="34">
        <v>2134.2286099999997</v>
      </c>
      <c r="D172" s="34">
        <v>80.092040000000011</v>
      </c>
      <c r="E172" s="34">
        <v>-8.6026000000000007</v>
      </c>
      <c r="F172" s="34">
        <v>351.03101000000004</v>
      </c>
      <c r="G172" s="34"/>
      <c r="H172" s="35"/>
    </row>
    <row r="173" spans="1:8" ht="13.4" customHeight="1" x14ac:dyDescent="0.3">
      <c r="A173" s="33" t="s">
        <v>216</v>
      </c>
      <c r="B173" s="34">
        <v>212425.48829000001</v>
      </c>
      <c r="C173" s="34">
        <v>251590.43741000001</v>
      </c>
      <c r="D173" s="34">
        <v>329.60802999999999</v>
      </c>
      <c r="E173" s="34">
        <v>11.42408</v>
      </c>
      <c r="F173" s="34">
        <v>329.51150999999999</v>
      </c>
      <c r="G173" s="34"/>
      <c r="H173" s="35"/>
    </row>
    <row r="174" spans="1:8" ht="13.4" customHeight="1" x14ac:dyDescent="0.3">
      <c r="A174" s="33" t="s">
        <v>217</v>
      </c>
      <c r="B174" s="34">
        <v>188120.61350000001</v>
      </c>
      <c r="C174" s="34">
        <v>3227.7972300000001</v>
      </c>
      <c r="D174" s="34">
        <v>276.48804000000001</v>
      </c>
      <c r="E174" s="34">
        <v>7.4426100000000002</v>
      </c>
      <c r="F174" s="34">
        <v>301.61608999999999</v>
      </c>
      <c r="G174" s="34"/>
      <c r="H174" s="35"/>
    </row>
    <row r="175" spans="1:8" ht="13.4" customHeight="1" x14ac:dyDescent="0.3">
      <c r="A175" s="33" t="s">
        <v>218</v>
      </c>
      <c r="B175" s="34">
        <v>111519.76897</v>
      </c>
      <c r="C175" s="34">
        <v>-22565.76124</v>
      </c>
      <c r="D175" s="34">
        <v>223.29609999999997</v>
      </c>
      <c r="E175" s="34">
        <v>13.483650000000001</v>
      </c>
      <c r="F175" s="34">
        <v>326.54218999999995</v>
      </c>
      <c r="G175" s="34"/>
      <c r="H175" s="35"/>
    </row>
    <row r="176" spans="1:8" ht="13.4" customHeight="1" x14ac:dyDescent="0.3">
      <c r="A176" s="33" t="s">
        <v>219</v>
      </c>
      <c r="B176" s="34">
        <v>227859.95293999999</v>
      </c>
      <c r="C176" s="34">
        <v>22312.011110000003</v>
      </c>
      <c r="D176" s="34">
        <v>148.12751999999998</v>
      </c>
      <c r="E176" s="34">
        <v>7.1454399999999998</v>
      </c>
      <c r="F176" s="34">
        <v>103.43084</v>
      </c>
      <c r="G176" s="34"/>
      <c r="H176" s="35"/>
    </row>
    <row r="177" spans="1:8" ht="13.4" customHeight="1" x14ac:dyDescent="0.3">
      <c r="A177" s="33" t="s">
        <v>220</v>
      </c>
      <c r="B177" s="34">
        <v>105284.20707</v>
      </c>
      <c r="C177" s="34">
        <v>98798.599809999985</v>
      </c>
      <c r="D177" s="34">
        <v>511.73147999999998</v>
      </c>
      <c r="E177" s="34">
        <v>45.417110000000001</v>
      </c>
      <c r="F177" s="34">
        <v>258.0752</v>
      </c>
      <c r="G177" s="34"/>
      <c r="H177" s="35"/>
    </row>
    <row r="178" spans="1:8" ht="13.4" customHeight="1" x14ac:dyDescent="0.3">
      <c r="A178" s="33" t="s">
        <v>221</v>
      </c>
      <c r="B178" s="34">
        <v>137573.37218999999</v>
      </c>
      <c r="C178" s="34">
        <v>-15818.82422</v>
      </c>
      <c r="D178" s="34">
        <v>410.70848000000001</v>
      </c>
      <c r="E178" s="34">
        <v>3.1276899999999999</v>
      </c>
      <c r="F178" s="34">
        <v>317.06932999999998</v>
      </c>
      <c r="G178" s="34"/>
      <c r="H178" s="35"/>
    </row>
    <row r="179" spans="1:8" ht="13.4" customHeight="1" x14ac:dyDescent="0.3">
      <c r="A179" s="33" t="s">
        <v>222</v>
      </c>
      <c r="B179" s="34">
        <v>140102.14184</v>
      </c>
      <c r="C179" s="34">
        <v>347.26646999999997</v>
      </c>
      <c r="D179" s="34">
        <v>75.674689999999998</v>
      </c>
      <c r="E179" s="34">
        <v>5.56768000000001</v>
      </c>
      <c r="F179" s="34">
        <v>338.61366999999996</v>
      </c>
      <c r="G179" s="34"/>
      <c r="H179" s="35"/>
    </row>
    <row r="180" spans="1:8" ht="13.4" customHeight="1" x14ac:dyDescent="0.3">
      <c r="A180" s="33" t="s">
        <v>223</v>
      </c>
      <c r="B180" s="34">
        <v>122430.00378</v>
      </c>
      <c r="C180" s="34">
        <v>20113.370249999996</v>
      </c>
      <c r="D180" s="34">
        <v>831.86539000000005</v>
      </c>
      <c r="E180" s="34">
        <v>25.737030000000001</v>
      </c>
      <c r="F180" s="34">
        <v>635.94935999999996</v>
      </c>
      <c r="G180" s="34"/>
      <c r="H180" s="35"/>
    </row>
    <row r="181" spans="1:8" ht="13.4" customHeight="1" x14ac:dyDescent="0.3">
      <c r="A181" s="33" t="s">
        <v>224</v>
      </c>
      <c r="B181" s="34">
        <v>148892.49376000001</v>
      </c>
      <c r="C181" s="34">
        <v>-525.75765999999999</v>
      </c>
      <c r="D181" s="34">
        <v>298.53238999999996</v>
      </c>
      <c r="E181" s="34">
        <v>11.28124</v>
      </c>
      <c r="F181" s="34">
        <v>547.73400000000004</v>
      </c>
      <c r="G181" s="34"/>
      <c r="H181" s="35"/>
    </row>
    <row r="182" spans="1:8" ht="13.4" customHeight="1" x14ac:dyDescent="0.3">
      <c r="A182" s="33" t="s">
        <v>225</v>
      </c>
      <c r="B182" s="34">
        <v>205580.06060000014</v>
      </c>
      <c r="C182" s="34">
        <v>4268.2981800000071</v>
      </c>
      <c r="D182" s="34">
        <v>-252.92796000000044</v>
      </c>
      <c r="E182" s="34">
        <v>16.21996</v>
      </c>
      <c r="F182" s="34">
        <v>593.46495000000016</v>
      </c>
      <c r="G182" s="34"/>
      <c r="H182" s="35"/>
    </row>
    <row r="183" spans="1:8" ht="13.4" customHeight="1" x14ac:dyDescent="0.3">
      <c r="A183" s="33" t="s">
        <v>226</v>
      </c>
      <c r="B183" s="34">
        <v>66744.744049999994</v>
      </c>
      <c r="C183" s="34">
        <v>-7129.5682500000003</v>
      </c>
      <c r="D183" s="34">
        <v>109.63564</v>
      </c>
      <c r="E183" s="34">
        <v>5.2883199999999997</v>
      </c>
      <c r="F183" s="34">
        <v>27.615740000000034</v>
      </c>
      <c r="G183" s="34"/>
      <c r="H183" s="35">
        <f>SUM(B183:B194,C195:C206,D183:D194,E183:E194)</f>
        <v>1659230.0023400011</v>
      </c>
    </row>
    <row r="184" spans="1:8" ht="13.4" customHeight="1" x14ac:dyDescent="0.3">
      <c r="A184" s="33" t="s">
        <v>227</v>
      </c>
      <c r="B184" s="34">
        <v>125386.84783</v>
      </c>
      <c r="C184" s="34">
        <v>1178.44686</v>
      </c>
      <c r="D184" s="34">
        <v>673.43681000000004</v>
      </c>
      <c r="E184" s="34">
        <v>11.77436</v>
      </c>
      <c r="F184" s="34">
        <v>187.31190999999998</v>
      </c>
      <c r="G184" s="34"/>
      <c r="H184" s="35"/>
    </row>
    <row r="185" spans="1:8" ht="13.4" customHeight="1" x14ac:dyDescent="0.3">
      <c r="A185" s="33" t="s">
        <v>228</v>
      </c>
      <c r="B185" s="34">
        <v>190260.63750000001</v>
      </c>
      <c r="C185" s="34">
        <v>113509.5883</v>
      </c>
      <c r="D185" s="34">
        <v>261.80670000000003</v>
      </c>
      <c r="E185" s="34">
        <v>11.038630000000001</v>
      </c>
      <c r="F185" s="34">
        <v>331.31142</v>
      </c>
      <c r="G185" s="34"/>
      <c r="H185" s="35"/>
    </row>
    <row r="186" spans="1:8" ht="13.4" customHeight="1" x14ac:dyDescent="0.3">
      <c r="A186" s="33" t="s">
        <v>229</v>
      </c>
      <c r="B186" s="34">
        <v>128441.50323</v>
      </c>
      <c r="C186" s="34">
        <v>-242013.12547</v>
      </c>
      <c r="D186" s="34">
        <v>-203.84215</v>
      </c>
      <c r="E186" s="34">
        <v>7.2337999999999996</v>
      </c>
      <c r="F186" s="34">
        <v>149.93798000000001</v>
      </c>
      <c r="G186" s="34"/>
      <c r="H186" s="35"/>
    </row>
    <row r="187" spans="1:8" ht="13.4" customHeight="1" x14ac:dyDescent="0.3">
      <c r="A187" s="33" t="s">
        <v>230</v>
      </c>
      <c r="B187" s="34">
        <v>95202.725109999999</v>
      </c>
      <c r="C187" s="34">
        <v>-94775.427260000011</v>
      </c>
      <c r="D187" s="34">
        <v>2629.9152800000002</v>
      </c>
      <c r="E187" s="34">
        <v>18.018169999999998</v>
      </c>
      <c r="F187" s="34">
        <v>124.24668999999999</v>
      </c>
      <c r="G187" s="34"/>
      <c r="H187" s="35"/>
    </row>
    <row r="188" spans="1:8" ht="13.4" customHeight="1" x14ac:dyDescent="0.3">
      <c r="A188" s="33" t="s">
        <v>231</v>
      </c>
      <c r="B188" s="34">
        <v>147043.93855000002</v>
      </c>
      <c r="C188" s="34">
        <v>17323.02966</v>
      </c>
      <c r="D188" s="34">
        <v>313.10628000000003</v>
      </c>
      <c r="E188" s="34">
        <v>9.2355699999999992</v>
      </c>
      <c r="F188" s="34">
        <v>146.7663</v>
      </c>
      <c r="G188" s="34"/>
      <c r="H188" s="35"/>
    </row>
    <row r="189" spans="1:8" ht="13.4" customHeight="1" x14ac:dyDescent="0.3">
      <c r="A189" s="33" t="s">
        <v>232</v>
      </c>
      <c r="B189" s="34">
        <v>98293.368430000002</v>
      </c>
      <c r="C189" s="34">
        <v>16285.27051</v>
      </c>
      <c r="D189" s="34">
        <v>5.6970299999999998</v>
      </c>
      <c r="E189" s="34">
        <v>13.725640000000007</v>
      </c>
      <c r="F189" s="34">
        <v>184.36456000000001</v>
      </c>
      <c r="G189" s="34"/>
      <c r="H189" s="35"/>
    </row>
    <row r="190" spans="1:8" ht="13.4" customHeight="1" x14ac:dyDescent="0.3">
      <c r="A190" s="33" t="s">
        <v>233</v>
      </c>
      <c r="B190" s="34">
        <v>136327.22621000002</v>
      </c>
      <c r="C190" s="34">
        <v>-10744.434859999999</v>
      </c>
      <c r="D190" s="34">
        <v>365.96237000000002</v>
      </c>
      <c r="E190" s="34">
        <v>2.2068899999999996</v>
      </c>
      <c r="F190" s="34">
        <v>200.32912999999999</v>
      </c>
      <c r="G190" s="34"/>
      <c r="H190" s="35"/>
    </row>
    <row r="191" spans="1:8" ht="13.4" customHeight="1" x14ac:dyDescent="0.3">
      <c r="A191" s="33" t="s">
        <v>234</v>
      </c>
      <c r="B191" s="34">
        <v>117194.37623000001</v>
      </c>
      <c r="C191" s="34">
        <v>-1095.73856</v>
      </c>
      <c r="D191" s="34">
        <v>485.84417999999999</v>
      </c>
      <c r="E191" s="34">
        <v>3.7572399999999906</v>
      </c>
      <c r="F191" s="34">
        <v>287.00842999999998</v>
      </c>
      <c r="G191" s="34"/>
      <c r="H191" s="35"/>
    </row>
    <row r="192" spans="1:8" ht="13.4" customHeight="1" x14ac:dyDescent="0.3">
      <c r="A192" s="33" t="s">
        <v>235</v>
      </c>
      <c r="B192" s="34">
        <v>95482.36523000001</v>
      </c>
      <c r="C192" s="34">
        <v>-10959.614019999999</v>
      </c>
      <c r="D192" s="34">
        <v>267.05180000000001</v>
      </c>
      <c r="E192" s="34">
        <v>4.4785500000000029</v>
      </c>
      <c r="F192" s="34">
        <v>245.93769999999998</v>
      </c>
      <c r="G192" s="34"/>
      <c r="H192" s="35"/>
    </row>
    <row r="193" spans="1:10" ht="13.4" customHeight="1" x14ac:dyDescent="0.3">
      <c r="A193" s="33" t="s">
        <v>236</v>
      </c>
      <c r="B193" s="34">
        <v>133583.95214000001</v>
      </c>
      <c r="C193" s="34">
        <v>-1627.9822900000004</v>
      </c>
      <c r="D193" s="34">
        <v>179.16316</v>
      </c>
      <c r="E193" s="34">
        <v>6.0317700000000043</v>
      </c>
      <c r="F193" s="34">
        <v>359.95002999999997</v>
      </c>
      <c r="G193" s="34"/>
      <c r="H193" s="35"/>
    </row>
    <row r="194" spans="1:10" ht="13.4" customHeight="1" x14ac:dyDescent="0.3">
      <c r="A194" s="33" t="s">
        <v>237</v>
      </c>
      <c r="B194" s="34">
        <f>160977.48343-156.48497</f>
        <v>160820.99846</v>
      </c>
      <c r="C194" s="34">
        <v>4365.06556</v>
      </c>
      <c r="D194" s="34">
        <v>-922.80908000000011</v>
      </c>
      <c r="E194" s="36">
        <v>31.630500000000001</v>
      </c>
      <c r="F194" s="34">
        <v>469.31772000000001</v>
      </c>
      <c r="G194" s="34"/>
      <c r="H194" s="35"/>
    </row>
    <row r="195" spans="1:10" ht="13.4" customHeight="1" x14ac:dyDescent="0.3">
      <c r="A195" s="33" t="s">
        <v>238</v>
      </c>
      <c r="B195" s="34">
        <v>84971.710590000002</v>
      </c>
      <c r="C195" s="34">
        <v>-3212.7996900000003</v>
      </c>
      <c r="D195" s="34">
        <v>181.14175</v>
      </c>
      <c r="E195" s="36"/>
      <c r="F195" s="34">
        <v>241.73569000000001</v>
      </c>
      <c r="G195" s="34"/>
      <c r="H195" s="35">
        <f>SUM(B195:B206,C207:C218,D195:D206,E195:E206)</f>
        <v>1659720.1398099998</v>
      </c>
    </row>
    <row r="196" spans="1:10" ht="13.4" customHeight="1" x14ac:dyDescent="0.3">
      <c r="A196" s="33" t="s">
        <v>239</v>
      </c>
      <c r="B196" s="34">
        <v>109619.12581999999</v>
      </c>
      <c r="C196" s="34">
        <v>576.26109999999994</v>
      </c>
      <c r="D196" s="34">
        <v>558.09262999999999</v>
      </c>
      <c r="E196" s="36"/>
      <c r="F196" s="34">
        <v>305.12983000000003</v>
      </c>
      <c r="G196" s="34"/>
      <c r="H196" s="35"/>
    </row>
    <row r="197" spans="1:10" ht="13.4" customHeight="1" x14ac:dyDescent="0.3">
      <c r="A197" s="33" t="s">
        <v>240</v>
      </c>
      <c r="B197" s="34">
        <v>151608.71027000001</v>
      </c>
      <c r="C197" s="34">
        <v>182393.40666000001</v>
      </c>
      <c r="D197" s="34">
        <v>366.67851000000002</v>
      </c>
      <c r="E197" s="36"/>
      <c r="F197" s="34">
        <v>287.22025999999994</v>
      </c>
      <c r="G197" s="34"/>
      <c r="H197" s="35"/>
    </row>
    <row r="198" spans="1:10" ht="13.4" customHeight="1" x14ac:dyDescent="0.3">
      <c r="A198" s="33" t="s">
        <v>241</v>
      </c>
      <c r="B198" s="34">
        <v>68722.813170000009</v>
      </c>
      <c r="C198" s="34">
        <v>-17007.297670000004</v>
      </c>
      <c r="D198" s="34">
        <v>-900.89778999999999</v>
      </c>
      <c r="E198" s="36"/>
      <c r="F198" s="34">
        <v>195.52289000000002</v>
      </c>
      <c r="G198" s="34"/>
      <c r="H198" s="35"/>
    </row>
    <row r="199" spans="1:10" ht="13.4" customHeight="1" x14ac:dyDescent="0.3">
      <c r="A199" s="33" t="s">
        <v>242</v>
      </c>
      <c r="B199" s="34">
        <v>148341.82475999999</v>
      </c>
      <c r="C199" s="34">
        <v>-117167.8254</v>
      </c>
      <c r="D199" s="34">
        <v>1836.2178000000001</v>
      </c>
      <c r="E199" s="36"/>
      <c r="F199" s="34">
        <v>233.41457</v>
      </c>
      <c r="G199" s="34"/>
      <c r="H199" s="35"/>
    </row>
    <row r="200" spans="1:10" ht="13.4" customHeight="1" x14ac:dyDescent="0.3">
      <c r="A200" s="33" t="s">
        <v>243</v>
      </c>
      <c r="B200" s="34">
        <v>127931.11061</v>
      </c>
      <c r="C200" s="34">
        <v>104508.06829000001</v>
      </c>
      <c r="D200" s="34">
        <v>252.47114999999999</v>
      </c>
      <c r="E200" s="36"/>
      <c r="F200" s="34">
        <v>228.86237999999997</v>
      </c>
      <c r="G200" s="34"/>
      <c r="H200" s="35"/>
    </row>
    <row r="201" spans="1:10" ht="13.4" customHeight="1" x14ac:dyDescent="0.3">
      <c r="A201" s="33" t="s">
        <v>244</v>
      </c>
      <c r="B201" s="34">
        <v>131567.81376000002</v>
      </c>
      <c r="C201" s="34">
        <v>11205.21967</v>
      </c>
      <c r="D201" s="34">
        <v>271.73356000000001</v>
      </c>
      <c r="E201" s="36"/>
      <c r="F201" s="34">
        <v>180.55067</v>
      </c>
      <c r="G201" s="34"/>
      <c r="H201" s="35"/>
    </row>
    <row r="202" spans="1:10" ht="13.4" customHeight="1" x14ac:dyDescent="0.3">
      <c r="A202" s="33" t="s">
        <v>245</v>
      </c>
      <c r="B202" s="34">
        <v>152418.80093999999</v>
      </c>
      <c r="C202" s="34">
        <v>6317.2472300000018</v>
      </c>
      <c r="D202" s="34">
        <v>213.92129</v>
      </c>
      <c r="E202" s="36"/>
      <c r="F202" s="34">
        <v>-1206.32008</v>
      </c>
      <c r="G202" s="34"/>
      <c r="H202" s="35"/>
    </row>
    <row r="203" spans="1:10" ht="13.4" customHeight="1" x14ac:dyDescent="0.3">
      <c r="A203" s="33" t="s">
        <v>246</v>
      </c>
      <c r="B203" s="34">
        <v>132047.98882</v>
      </c>
      <c r="C203" s="34">
        <v>2058.7387200000003</v>
      </c>
      <c r="D203" s="34">
        <v>151.52641</v>
      </c>
      <c r="E203" s="36"/>
      <c r="F203" s="34">
        <v>387.80187000000006</v>
      </c>
      <c r="G203" s="34"/>
      <c r="H203" s="35"/>
    </row>
    <row r="204" spans="1:10" ht="13.4" customHeight="1" x14ac:dyDescent="0.3">
      <c r="A204" s="33" t="s">
        <v>247</v>
      </c>
      <c r="B204" s="34">
        <v>132225.77634000001</v>
      </c>
      <c r="C204" s="34">
        <v>-8821.3457200000012</v>
      </c>
      <c r="D204" s="34">
        <v>-429.07191999999998</v>
      </c>
      <c r="E204" s="36"/>
      <c r="F204" s="34">
        <v>565.91357999999991</v>
      </c>
      <c r="G204" s="34"/>
      <c r="H204" s="35"/>
    </row>
    <row r="205" spans="1:10" ht="13.4" customHeight="1" x14ac:dyDescent="0.3">
      <c r="A205" s="33" t="s">
        <v>248</v>
      </c>
      <c r="B205" s="34">
        <v>106035.03257</v>
      </c>
      <c r="C205" s="34">
        <v>614.95753000000002</v>
      </c>
      <c r="D205" s="34">
        <v>300.14019000000002</v>
      </c>
      <c r="E205" s="36"/>
      <c r="F205" s="34">
        <v>730.01558</v>
      </c>
      <c r="G205" s="34"/>
      <c r="H205" s="35"/>
    </row>
    <row r="206" spans="1:10" ht="13.4" customHeight="1" x14ac:dyDescent="0.3">
      <c r="A206" s="33" t="s">
        <v>249</v>
      </c>
      <c r="B206" s="34">
        <f>133989.13398+17.48201</f>
        <v>134006.61599000002</v>
      </c>
      <c r="C206" s="34">
        <v>-1306.6988099999999</v>
      </c>
      <c r="D206" s="34">
        <v>524.94614000000001</v>
      </c>
      <c r="E206" s="36"/>
      <c r="F206" s="34">
        <v>692.47268999999994</v>
      </c>
      <c r="G206" s="34"/>
      <c r="H206" s="35"/>
      <c r="J206" s="8"/>
    </row>
    <row r="207" spans="1:10" ht="13.4" customHeight="1" x14ac:dyDescent="0.3">
      <c r="A207" s="33" t="s">
        <v>250</v>
      </c>
      <c r="B207" s="34">
        <v>89658.126900000003</v>
      </c>
      <c r="C207" s="34">
        <v>32809.577590000001</v>
      </c>
      <c r="D207" s="34">
        <v>-15.0555</v>
      </c>
      <c r="E207" s="36">
        <v>0.55398000000000003</v>
      </c>
      <c r="F207" s="34">
        <v>8.1323900000000009</v>
      </c>
      <c r="G207" s="34"/>
      <c r="H207" s="35">
        <f>SUM(B207:B218,C219:C230,D207:D218,E207:E218)</f>
        <v>1670702.7855800006</v>
      </c>
    </row>
    <row r="208" spans="1:10" ht="13.4" customHeight="1" x14ac:dyDescent="0.3">
      <c r="A208" s="33" t="s">
        <v>251</v>
      </c>
      <c r="B208" s="34">
        <v>107552.37828</v>
      </c>
      <c r="C208" s="34">
        <v>12364.82646</v>
      </c>
      <c r="D208" s="34">
        <v>8.1205499999999997</v>
      </c>
      <c r="E208" s="36">
        <v>0.38377</v>
      </c>
      <c r="F208" s="34">
        <v>22.81129</v>
      </c>
      <c r="G208" s="34"/>
      <c r="H208" s="35"/>
    </row>
    <row r="209" spans="1:10" ht="13.4" customHeight="1" x14ac:dyDescent="0.3">
      <c r="A209" s="33" t="s">
        <v>252</v>
      </c>
      <c r="B209" s="34">
        <v>93612.603829999993</v>
      </c>
      <c r="C209" s="34">
        <v>122396.96937999999</v>
      </c>
      <c r="D209" s="34">
        <v>60.277180000000001</v>
      </c>
      <c r="E209" s="34">
        <v>0.63996000000000008</v>
      </c>
      <c r="F209" s="34">
        <v>10.402130000000001</v>
      </c>
      <c r="G209" s="34"/>
      <c r="H209" s="35"/>
    </row>
    <row r="210" spans="1:10" ht="13.4" customHeight="1" x14ac:dyDescent="0.3">
      <c r="A210" s="33" t="s">
        <v>253</v>
      </c>
      <c r="B210" s="34">
        <v>217034.72521999999</v>
      </c>
      <c r="C210" s="34">
        <v>88893.009050000008</v>
      </c>
      <c r="D210" s="34">
        <v>358.03040000000004</v>
      </c>
      <c r="E210" s="34">
        <v>-0.88336999999999999</v>
      </c>
      <c r="F210" s="34">
        <v>230.89464000000001</v>
      </c>
      <c r="G210" s="34"/>
      <c r="H210" s="35"/>
    </row>
    <row r="211" spans="1:10" ht="13.4" customHeight="1" x14ac:dyDescent="0.3">
      <c r="A211" s="33" t="s">
        <v>254</v>
      </c>
      <c r="B211" s="34">
        <v>134933.15800999998</v>
      </c>
      <c r="C211" s="34">
        <v>-149981.72321999999</v>
      </c>
      <c r="D211" s="34">
        <v>604.32926000000009</v>
      </c>
      <c r="E211" s="34">
        <v>9.0585699999999996</v>
      </c>
      <c r="F211" s="34">
        <v>528.73230000000001</v>
      </c>
      <c r="G211" s="34"/>
      <c r="H211" s="35"/>
    </row>
    <row r="212" spans="1:10" ht="13.4" customHeight="1" x14ac:dyDescent="0.3">
      <c r="A212" s="33" t="s">
        <v>255</v>
      </c>
      <c r="B212" s="34">
        <v>112626.98881</v>
      </c>
      <c r="C212" s="34">
        <v>51133.693809999997</v>
      </c>
      <c r="D212" s="34">
        <v>355.26501999999999</v>
      </c>
      <c r="E212" s="34">
        <v>8.0128800000000009</v>
      </c>
      <c r="F212" s="34">
        <v>155.71983000000006</v>
      </c>
      <c r="G212" s="34"/>
      <c r="H212" s="35"/>
    </row>
    <row r="213" spans="1:10" ht="13.4" customHeight="1" x14ac:dyDescent="0.3">
      <c r="A213" s="33" t="s">
        <v>256</v>
      </c>
      <c r="B213" s="34">
        <v>183748.98597000004</v>
      </c>
      <c r="C213" s="34">
        <v>47648.37404000001</v>
      </c>
      <c r="D213" s="34">
        <v>417.58681000000001</v>
      </c>
      <c r="E213" s="34">
        <v>3.432459999999999</v>
      </c>
      <c r="F213" s="34">
        <v>158.39180999999999</v>
      </c>
      <c r="G213" s="34"/>
      <c r="H213" s="35"/>
    </row>
    <row r="214" spans="1:10" ht="13.4" customHeight="1" x14ac:dyDescent="0.3">
      <c r="A214" s="33" t="s">
        <v>257</v>
      </c>
      <c r="B214" s="34">
        <v>129431.53782</v>
      </c>
      <c r="C214" s="34">
        <v>-4912.1878599999982</v>
      </c>
      <c r="D214" s="34">
        <v>-28.80979</v>
      </c>
      <c r="E214" s="34">
        <v>1.9885299999999988</v>
      </c>
      <c r="F214" s="34">
        <v>183.83894999999998</v>
      </c>
      <c r="G214" s="34"/>
      <c r="H214" s="35"/>
    </row>
    <row r="215" spans="1:10" ht="13.4" customHeight="1" x14ac:dyDescent="0.3">
      <c r="A215" s="33" t="s">
        <v>258</v>
      </c>
      <c r="B215" s="34">
        <v>101513.11796999999</v>
      </c>
      <c r="C215" s="34">
        <v>328.45996999999983</v>
      </c>
      <c r="D215" s="34">
        <v>173.58356000000001</v>
      </c>
      <c r="E215" s="34">
        <v>3.2979700000000012</v>
      </c>
      <c r="F215" s="34">
        <v>171.40453000000002</v>
      </c>
      <c r="G215" s="34"/>
      <c r="H215" s="35"/>
    </row>
    <row r="216" spans="1:10" ht="13.4" customHeight="1" x14ac:dyDescent="0.3">
      <c r="A216" s="33" t="s">
        <v>259</v>
      </c>
      <c r="B216" s="34">
        <v>147816.58374</v>
      </c>
      <c r="C216" s="34">
        <v>-23342.283800000001</v>
      </c>
      <c r="D216" s="34">
        <v>344.84583000000003</v>
      </c>
      <c r="E216" s="34">
        <v>25.22485</v>
      </c>
      <c r="F216" s="34">
        <v>267.71211000000005</v>
      </c>
      <c r="G216" s="34"/>
      <c r="H216" s="35"/>
    </row>
    <row r="217" spans="1:10" ht="13.4" customHeight="1" x14ac:dyDescent="0.3">
      <c r="A217" s="33" t="s">
        <v>260</v>
      </c>
      <c r="B217" s="34">
        <v>116315.71034999999</v>
      </c>
      <c r="C217" s="34">
        <v>624.93040000000008</v>
      </c>
      <c r="D217" s="34">
        <v>223.65731</v>
      </c>
      <c r="E217" s="34">
        <v>0.3073000000000029</v>
      </c>
      <c r="F217" s="34">
        <v>295.39236000000005</v>
      </c>
      <c r="G217" s="34"/>
      <c r="H217" s="35"/>
    </row>
    <row r="218" spans="1:10" ht="13.4" customHeight="1" x14ac:dyDescent="0.3">
      <c r="A218" s="33" t="s">
        <v>261</v>
      </c>
      <c r="B218" s="34">
        <v>142681.31840000011</v>
      </c>
      <c r="C218" s="34">
        <v>-1067.72937</v>
      </c>
      <c r="D218" s="34">
        <v>444.88576999999998</v>
      </c>
      <c r="E218" s="34">
        <v>3.1505799999999997</v>
      </c>
      <c r="F218" s="34">
        <v>386.43326000000002</v>
      </c>
      <c r="G218" s="34"/>
      <c r="H218" s="35"/>
      <c r="J218" s="8"/>
    </row>
    <row r="219" spans="1:10" ht="13.4" customHeight="1" x14ac:dyDescent="0.3">
      <c r="A219" s="33" t="s">
        <v>262</v>
      </c>
      <c r="B219" s="34">
        <v>123594.33769</v>
      </c>
      <c r="C219" s="34">
        <v>-982.76202999999998</v>
      </c>
      <c r="D219" s="34">
        <v>424.35266999999999</v>
      </c>
      <c r="E219" s="34">
        <v>6.5966100000000001</v>
      </c>
      <c r="F219" s="34">
        <v>181.67637999999999</v>
      </c>
      <c r="G219" s="34"/>
      <c r="H219" s="35">
        <f>SUM(B219:B230,C231:C242,D219:D230,E219:E230)</f>
        <v>2047207.7774999996</v>
      </c>
      <c r="I219" s="34"/>
    </row>
    <row r="220" spans="1:10" ht="13.4" customHeight="1" x14ac:dyDescent="0.3">
      <c r="A220" s="33" t="s">
        <v>263</v>
      </c>
      <c r="B220" s="34">
        <v>145505.23772</v>
      </c>
      <c r="C220" s="34">
        <v>448.42054999999999</v>
      </c>
      <c r="D220" s="34">
        <v>91.910330000000002</v>
      </c>
      <c r="E220" s="34">
        <v>0.26787</v>
      </c>
      <c r="F220" s="34">
        <v>475.63848000000002</v>
      </c>
      <c r="G220" s="34"/>
      <c r="H220" s="35"/>
      <c r="I220" s="34"/>
    </row>
    <row r="221" spans="1:10" ht="13.4" customHeight="1" x14ac:dyDescent="0.3">
      <c r="A221" s="33" t="s">
        <v>264</v>
      </c>
      <c r="B221" s="34">
        <v>125037.00644</v>
      </c>
      <c r="C221" s="34">
        <v>138659.81315</v>
      </c>
      <c r="D221" s="34">
        <v>426.71222</v>
      </c>
      <c r="E221" s="34">
        <v>1.1569100000000001</v>
      </c>
      <c r="F221" s="34">
        <v>206.04006999999999</v>
      </c>
      <c r="G221" s="34"/>
      <c r="H221" s="35"/>
      <c r="I221" s="34"/>
    </row>
    <row r="222" spans="1:10" ht="13.4" customHeight="1" x14ac:dyDescent="0.3">
      <c r="A222" s="33" t="s">
        <v>265</v>
      </c>
      <c r="B222" s="34">
        <v>232478.94873999999</v>
      </c>
      <c r="C222" s="34">
        <v>-4044.2762600000001</v>
      </c>
      <c r="D222" s="34">
        <v>57.221719999999998</v>
      </c>
      <c r="E222" s="34">
        <v>3.2911800000000002</v>
      </c>
      <c r="F222" s="34">
        <v>89.986779999999996</v>
      </c>
      <c r="G222" s="34"/>
      <c r="H222" s="35"/>
      <c r="I222" s="34"/>
    </row>
    <row r="223" spans="1:10" ht="13.4" customHeight="1" x14ac:dyDescent="0.3">
      <c r="A223" s="33" t="s">
        <v>266</v>
      </c>
      <c r="B223" s="34">
        <v>130203.31054000001</v>
      </c>
      <c r="C223" s="34">
        <v>-112208.01737000002</v>
      </c>
      <c r="D223" s="34">
        <v>298.50840999999997</v>
      </c>
      <c r="E223" s="34">
        <v>4.7422300000000002</v>
      </c>
      <c r="F223" s="34">
        <v>193.28715000000003</v>
      </c>
      <c r="G223" s="34"/>
      <c r="H223" s="35"/>
    </row>
    <row r="224" spans="1:10" ht="13.4" customHeight="1" x14ac:dyDescent="0.3">
      <c r="A224" s="33" t="s">
        <v>267</v>
      </c>
      <c r="B224" s="34">
        <v>120644.50745999999</v>
      </c>
      <c r="C224" s="37">
        <v>35683.499889999999</v>
      </c>
      <c r="D224" s="34">
        <v>169.83894000000001</v>
      </c>
      <c r="E224" s="34">
        <v>3.8915499999999992</v>
      </c>
      <c r="F224" s="34">
        <v>267.26365000000004</v>
      </c>
      <c r="G224" s="34"/>
      <c r="H224" s="35"/>
    </row>
    <row r="225" spans="1:16" ht="13.4" customHeight="1" x14ac:dyDescent="0.3">
      <c r="A225" s="33" t="s">
        <v>268</v>
      </c>
      <c r="B225" s="34">
        <v>212965.53256999998</v>
      </c>
      <c r="C225" s="37">
        <v>57317.446300000003</v>
      </c>
      <c r="D225" s="34">
        <v>230.30014000000003</v>
      </c>
      <c r="E225" s="34">
        <v>2.7707000000000006</v>
      </c>
      <c r="F225" s="34">
        <v>218.99377999999996</v>
      </c>
      <c r="G225" s="34"/>
      <c r="H225" s="35"/>
    </row>
    <row r="226" spans="1:16" ht="13.4" customHeight="1" x14ac:dyDescent="0.3">
      <c r="A226" s="33" t="s">
        <v>269</v>
      </c>
      <c r="B226" s="34">
        <v>138255.40243000002</v>
      </c>
      <c r="C226" s="37">
        <v>-6342.69056</v>
      </c>
      <c r="D226" s="34">
        <v>497.75251000000003</v>
      </c>
      <c r="E226" s="34">
        <v>0.94836999999999894</v>
      </c>
      <c r="F226" s="34">
        <v>336.87223999999998</v>
      </c>
      <c r="G226" s="34"/>
      <c r="H226" s="35"/>
    </row>
    <row r="227" spans="1:16" ht="13.4" customHeight="1" x14ac:dyDescent="0.3">
      <c r="A227" s="33" t="s">
        <v>270</v>
      </c>
      <c r="B227" s="34">
        <v>217143.45585</v>
      </c>
      <c r="C227" s="34">
        <v>2271.3524600000001</v>
      </c>
      <c r="D227" s="34">
        <v>108.07514</v>
      </c>
      <c r="E227" s="34">
        <v>3.0648300000000019</v>
      </c>
      <c r="F227" s="34">
        <v>430.57335999999992</v>
      </c>
      <c r="G227" s="34"/>
      <c r="H227" s="35"/>
    </row>
    <row r="228" spans="1:16" ht="13.4" customHeight="1" x14ac:dyDescent="0.3">
      <c r="A228" s="33" t="s">
        <v>271</v>
      </c>
      <c r="B228" s="34">
        <v>164189.49300999998</v>
      </c>
      <c r="C228" s="34">
        <v>-679.55867000000001</v>
      </c>
      <c r="D228" s="34">
        <v>297.95544000000001</v>
      </c>
      <c r="E228" s="34">
        <v>0.20615000000000144</v>
      </c>
      <c r="F228" s="34">
        <v>997.96854000000008</v>
      </c>
      <c r="G228" s="34"/>
      <c r="H228" s="35"/>
    </row>
    <row r="229" spans="1:16" ht="13.4" customHeight="1" x14ac:dyDescent="0.3">
      <c r="A229" s="33" t="s">
        <v>272</v>
      </c>
      <c r="B229" s="34">
        <v>111138.51669</v>
      </c>
      <c r="C229" s="34">
        <v>-21803.802419999996</v>
      </c>
      <c r="D229" s="34">
        <v>336.06420000000003</v>
      </c>
      <c r="E229" s="34">
        <v>-2.7242100000000029</v>
      </c>
      <c r="F229" s="34">
        <v>924.21551000000011</v>
      </c>
      <c r="G229" s="34"/>
      <c r="H229" s="35"/>
    </row>
    <row r="230" spans="1:16" ht="13.4" customHeight="1" x14ac:dyDescent="0.3">
      <c r="A230" s="33" t="s">
        <v>273</v>
      </c>
      <c r="B230" s="34">
        <v>208418.39597000001</v>
      </c>
      <c r="C230" s="34">
        <v>2456.2413600000004</v>
      </c>
      <c r="D230" s="34">
        <v>173.90841</v>
      </c>
      <c r="E230" s="34">
        <v>1.5130600000000014</v>
      </c>
      <c r="F230" s="34">
        <v>621.74262999999996</v>
      </c>
      <c r="G230" s="34"/>
      <c r="H230" s="35"/>
    </row>
    <row r="231" spans="1:16" ht="13.4" customHeight="1" x14ac:dyDescent="0.3">
      <c r="A231" s="33" t="s">
        <v>274</v>
      </c>
      <c r="B231" s="34">
        <v>138371.15678999998</v>
      </c>
      <c r="C231" s="34">
        <v>-6492.0415000000003</v>
      </c>
      <c r="D231" s="34">
        <v>436.21805000000001</v>
      </c>
      <c r="E231" s="34">
        <v>1.20208</v>
      </c>
      <c r="F231" s="34">
        <v>340.17358999999999</v>
      </c>
      <c r="G231" s="34"/>
      <c r="H231" s="38">
        <f>SUM(B231:B242,C243:C254,D231:D242,E231:E242)</f>
        <v>2363595.9958925042</v>
      </c>
      <c r="P231" s="39"/>
    </row>
    <row r="232" spans="1:16" ht="13.4" customHeight="1" x14ac:dyDescent="0.3">
      <c r="A232" s="33" t="s">
        <v>275</v>
      </c>
      <c r="B232" s="34">
        <v>123765.15418000001</v>
      </c>
      <c r="C232" s="34">
        <v>2034.1368199999999</v>
      </c>
      <c r="D232" s="34">
        <v>86.618960000000001</v>
      </c>
      <c r="E232" s="34">
        <v>-0.51099000000000006</v>
      </c>
      <c r="F232" s="34">
        <v>197.48344</v>
      </c>
      <c r="G232" s="34"/>
      <c r="H232" s="38"/>
      <c r="I232" s="34"/>
      <c r="P232" s="39"/>
    </row>
    <row r="233" spans="1:16" ht="13.4" customHeight="1" x14ac:dyDescent="0.3">
      <c r="A233" s="33" t="s">
        <v>276</v>
      </c>
      <c r="B233" s="34">
        <v>161566.23381000001</v>
      </c>
      <c r="C233" s="34">
        <v>153723.66335999998</v>
      </c>
      <c r="D233" s="34">
        <v>748.83637999999996</v>
      </c>
      <c r="E233" s="34">
        <v>-0.68308999999999997</v>
      </c>
      <c r="F233" s="34">
        <v>297.99993999999998</v>
      </c>
      <c r="G233" s="34"/>
      <c r="H233" s="38"/>
      <c r="P233" s="39"/>
    </row>
    <row r="234" spans="1:16" ht="13.4" customHeight="1" x14ac:dyDescent="0.3">
      <c r="A234" s="33" t="s">
        <v>277</v>
      </c>
      <c r="B234" s="34">
        <v>158877.60642</v>
      </c>
      <c r="C234" s="34">
        <v>-82507.992709999991</v>
      </c>
      <c r="D234" s="34">
        <v>-133.16308999999998</v>
      </c>
      <c r="E234" s="34">
        <v>0.88905999999999996</v>
      </c>
      <c r="F234" s="34">
        <v>347.00925999999998</v>
      </c>
      <c r="G234" s="34"/>
      <c r="H234" s="38"/>
      <c r="P234" s="39"/>
    </row>
    <row r="235" spans="1:16" ht="13.4" customHeight="1" x14ac:dyDescent="0.3">
      <c r="A235" s="33" t="s">
        <v>278</v>
      </c>
      <c r="B235" s="34">
        <v>111923.17257</v>
      </c>
      <c r="C235" s="34">
        <v>-63724.129730000001</v>
      </c>
      <c r="D235" s="34">
        <v>225.75936999999999</v>
      </c>
      <c r="E235" s="34">
        <v>4.3236000000000008</v>
      </c>
      <c r="F235" s="34">
        <v>223.64711</v>
      </c>
      <c r="G235" s="34"/>
      <c r="H235" s="38"/>
      <c r="P235" s="39"/>
    </row>
    <row r="236" spans="1:16" ht="13.4" customHeight="1" x14ac:dyDescent="0.3">
      <c r="A236" s="33" t="s">
        <v>279</v>
      </c>
      <c r="B236" s="34">
        <v>151326.22216</v>
      </c>
      <c r="C236" s="34">
        <v>115687.04271000001</v>
      </c>
      <c r="D236" s="34">
        <v>178.75011999999998</v>
      </c>
      <c r="E236" s="34">
        <v>8.0930000000000293E-2</v>
      </c>
      <c r="F236" s="34">
        <v>305.83449999999999</v>
      </c>
      <c r="G236" s="34"/>
      <c r="H236" s="38"/>
      <c r="P236" s="39"/>
    </row>
    <row r="237" spans="1:16" ht="13.4" customHeight="1" x14ac:dyDescent="0.3">
      <c r="A237" s="33" t="s">
        <v>280</v>
      </c>
      <c r="B237" s="34">
        <v>197076.82412</v>
      </c>
      <c r="C237" s="34">
        <v>6519.3544199999997</v>
      </c>
      <c r="D237" s="34">
        <v>84.023150000000001</v>
      </c>
      <c r="E237" s="34">
        <v>0.27672999999999998</v>
      </c>
      <c r="F237" s="34">
        <v>460.5419</v>
      </c>
      <c r="G237" s="34"/>
      <c r="H237" s="38"/>
      <c r="I237" s="34"/>
      <c r="P237" s="39"/>
    </row>
    <row r="238" spans="1:16" ht="13.4" customHeight="1" x14ac:dyDescent="0.3">
      <c r="A238" s="33" t="s">
        <v>281</v>
      </c>
      <c r="B238" s="34">
        <v>124607.50992999999</v>
      </c>
      <c r="C238" s="34">
        <v>-17095.030950000004</v>
      </c>
      <c r="D238" s="34">
        <v>-1214.16993</v>
      </c>
      <c r="E238" s="34">
        <v>0.25185000000000035</v>
      </c>
      <c r="F238" s="34">
        <v>476.98113000000001</v>
      </c>
      <c r="G238" s="34"/>
      <c r="H238" s="38"/>
      <c r="I238" s="34"/>
      <c r="P238" s="39"/>
    </row>
    <row r="239" spans="1:16" ht="13.4" customHeight="1" x14ac:dyDescent="0.3">
      <c r="A239" s="33" t="s">
        <v>282</v>
      </c>
      <c r="B239" s="34">
        <v>185424.96982000003</v>
      </c>
      <c r="C239" s="34">
        <v>14422.354819999999</v>
      </c>
      <c r="D239" s="34">
        <v>174.73415</v>
      </c>
      <c r="E239" s="34">
        <v>-0.17951</v>
      </c>
      <c r="F239" s="34">
        <v>710.71101999999996</v>
      </c>
      <c r="G239" s="34"/>
      <c r="H239" s="38"/>
      <c r="P239" s="39"/>
    </row>
    <row r="240" spans="1:16" ht="13.4" customHeight="1" x14ac:dyDescent="0.3">
      <c r="A240" s="33" t="s">
        <v>283</v>
      </c>
      <c r="B240" s="34">
        <v>133975.02215</v>
      </c>
      <c r="C240" s="34">
        <v>-15518.377400000001</v>
      </c>
      <c r="D240" s="34">
        <v>134.34332999999998</v>
      </c>
      <c r="E240" s="34">
        <v>-5.7680000000000002E-2</v>
      </c>
      <c r="F240" s="34">
        <v>838.6149099999999</v>
      </c>
      <c r="G240" s="34"/>
      <c r="H240" s="38"/>
      <c r="P240" s="39"/>
    </row>
    <row r="241" spans="1:16" ht="13.4" customHeight="1" x14ac:dyDescent="0.3">
      <c r="A241" s="33" t="s">
        <v>284</v>
      </c>
      <c r="B241" s="34">
        <v>126993.05172</v>
      </c>
      <c r="C241" s="34">
        <v>-123.25934999999986</v>
      </c>
      <c r="D241" s="34">
        <v>176.47849000000002</v>
      </c>
      <c r="E241" s="34">
        <v>-2.2630499999999998</v>
      </c>
      <c r="F241" s="34">
        <v>826.13591000000008</v>
      </c>
      <c r="G241" s="34"/>
      <c r="H241" s="38"/>
      <c r="P241" s="39"/>
    </row>
    <row r="242" spans="1:16" ht="13.4" customHeight="1" x14ac:dyDescent="0.3">
      <c r="A242" s="33" t="s">
        <v>285</v>
      </c>
      <c r="B242" s="34">
        <v>212276.25831999999</v>
      </c>
      <c r="C242" s="34">
        <v>7569.5865200000017</v>
      </c>
      <c r="D242" s="34">
        <v>167.36661000000001</v>
      </c>
      <c r="E242" s="34">
        <v>-1.3868100000000001</v>
      </c>
      <c r="F242" s="34">
        <v>727.00896999999998</v>
      </c>
      <c r="G242" s="34"/>
      <c r="H242" s="38"/>
      <c r="P242" s="39"/>
    </row>
    <row r="243" spans="1:16" ht="13.4" customHeight="1" x14ac:dyDescent="0.3">
      <c r="A243" s="33" t="s">
        <v>286</v>
      </c>
      <c r="B243" s="34">
        <v>103443.91898</v>
      </c>
      <c r="C243" s="34">
        <v>-275.01594999999566</v>
      </c>
      <c r="D243" s="34">
        <v>229.18687</v>
      </c>
      <c r="E243" s="34">
        <v>3.175E-2</v>
      </c>
      <c r="F243" s="34">
        <v>337.18849999999998</v>
      </c>
      <c r="G243" s="34"/>
      <c r="H243" s="38">
        <f>SUM(B243:B254,C255:C266,D243:D254,E243:E254)</f>
        <v>2816210.8573120343</v>
      </c>
      <c r="J243" s="8">
        <f>SUM(K243:N243)</f>
        <v>1100.15948</v>
      </c>
      <c r="K243" s="34">
        <v>1550.5292699999959</v>
      </c>
      <c r="L243" s="34">
        <v>-596.68462999999565</v>
      </c>
      <c r="M243" s="34">
        <v>132.50066999999999</v>
      </c>
      <c r="N243" s="34">
        <v>13.814169999999983</v>
      </c>
    </row>
    <row r="244" spans="1:16" ht="13.4" customHeight="1" x14ac:dyDescent="0.3">
      <c r="A244" s="33" t="s">
        <v>287</v>
      </c>
      <c r="B244" s="34">
        <v>139374.38467</v>
      </c>
      <c r="C244" s="34">
        <v>1176.4320700000223</v>
      </c>
      <c r="D244" s="34">
        <v>85.504679999999993</v>
      </c>
      <c r="E244" s="34">
        <v>0.03</v>
      </c>
      <c r="F244" s="34">
        <v>342.59808000000004</v>
      </c>
      <c r="G244" s="34"/>
      <c r="H244" s="38"/>
      <c r="I244" s="34"/>
      <c r="J244" s="8">
        <f t="shared" ref="J244" si="0">SUM(K244:N244)</f>
        <v>2337.7832799999996</v>
      </c>
      <c r="K244" s="34">
        <v>2773.3959299999774</v>
      </c>
      <c r="L244" s="34">
        <v>-533.2691399999776</v>
      </c>
      <c r="M244" s="34">
        <v>6.1658799999999898</v>
      </c>
      <c r="N244" s="34">
        <v>91.490610000000018</v>
      </c>
    </row>
    <row r="245" spans="1:16" ht="13.4" customHeight="1" x14ac:dyDescent="0.3">
      <c r="A245" s="33" t="s">
        <v>288</v>
      </c>
      <c r="B245" s="34">
        <v>206132.68066047798</v>
      </c>
      <c r="C245" s="34">
        <v>248377.76730952202</v>
      </c>
      <c r="D245" s="34">
        <v>90.024690000000007</v>
      </c>
      <c r="E245" s="34">
        <v>0.02</v>
      </c>
      <c r="F245" s="34">
        <v>94.92364000000002</v>
      </c>
      <c r="G245" s="34"/>
      <c r="H245" s="38"/>
      <c r="J245" s="8">
        <v>7430.1785800000007</v>
      </c>
      <c r="K245" s="34">
        <v>5545.5263604779748</v>
      </c>
      <c r="L245" s="34">
        <v>1884.6522195220257</v>
      </c>
      <c r="M245" s="34">
        <v>0</v>
      </c>
      <c r="N245" s="34">
        <v>0</v>
      </c>
    </row>
    <row r="246" spans="1:16" ht="13.4" customHeight="1" x14ac:dyDescent="0.3">
      <c r="A246" s="33" t="s">
        <v>289</v>
      </c>
      <c r="B246" s="34">
        <v>170798.20790221359</v>
      </c>
      <c r="C246" s="34">
        <v>75407.678147786515</v>
      </c>
      <c r="D246" s="34">
        <v>-177.01858999999999</v>
      </c>
      <c r="E246" s="34">
        <v>-2.8979999999999995E-2</v>
      </c>
      <c r="F246" s="34">
        <v>55.429449999999996</v>
      </c>
      <c r="G246" s="34"/>
      <c r="H246" s="38"/>
      <c r="J246" s="8">
        <v>12729.98862</v>
      </c>
      <c r="K246" s="34">
        <v>9005.3933422135015</v>
      </c>
      <c r="L246" s="34">
        <v>3724.5952777864991</v>
      </c>
      <c r="M246" s="34">
        <v>0</v>
      </c>
      <c r="N246" s="34">
        <v>0</v>
      </c>
    </row>
    <row r="247" spans="1:16" ht="13.4" customHeight="1" x14ac:dyDescent="0.3">
      <c r="A247" s="33" t="s">
        <v>290</v>
      </c>
      <c r="B247" s="34">
        <v>130334.25735577694</v>
      </c>
      <c r="C247" s="34">
        <v>-84980.730155776939</v>
      </c>
      <c r="D247" s="34">
        <v>192.82321000000002</v>
      </c>
      <c r="E247" s="34">
        <v>-9.3869999999999995E-2</v>
      </c>
      <c r="F247" s="34">
        <v>102.14863000000003</v>
      </c>
      <c r="G247" s="34"/>
      <c r="H247" s="38"/>
      <c r="J247" s="8">
        <v>2426.1091000000006</v>
      </c>
      <c r="K247" s="34">
        <v>1748.0886057769303</v>
      </c>
      <c r="L247" s="34">
        <v>678.02049422307039</v>
      </c>
      <c r="M247" s="34">
        <v>0</v>
      </c>
      <c r="N247" s="34">
        <v>0</v>
      </c>
    </row>
    <row r="248" spans="1:16" ht="13.4" customHeight="1" x14ac:dyDescent="0.3">
      <c r="A248" s="33" t="s">
        <v>291</v>
      </c>
      <c r="B248" s="34">
        <v>196306.12157596965</v>
      </c>
      <c r="C248" s="34">
        <v>163407.99362403035</v>
      </c>
      <c r="D248" s="34">
        <v>-149.77617999999998</v>
      </c>
      <c r="E248" s="34">
        <v>-0.52149000000000001</v>
      </c>
      <c r="F248" s="34">
        <v>77.053039999999996</v>
      </c>
      <c r="G248" s="34"/>
      <c r="H248" s="38"/>
      <c r="J248" s="8">
        <v>3312.3387400000001</v>
      </c>
      <c r="K248" s="34">
        <v>2428.3000559696256</v>
      </c>
      <c r="L248" s="34">
        <v>884.03868403037472</v>
      </c>
      <c r="M248" s="34">
        <v>0</v>
      </c>
      <c r="N248" s="34">
        <v>0</v>
      </c>
    </row>
    <row r="249" spans="1:16" ht="13.4" customHeight="1" x14ac:dyDescent="0.3">
      <c r="A249" s="33" t="s">
        <v>292</v>
      </c>
      <c r="B249" s="34">
        <v>236450.83462649473</v>
      </c>
      <c r="C249" s="34">
        <v>65960.696463505272</v>
      </c>
      <c r="D249" s="34">
        <v>359.09699999999998</v>
      </c>
      <c r="E249" s="34">
        <v>-1.8614599999999999</v>
      </c>
      <c r="F249" s="34">
        <v>252.97542999999999</v>
      </c>
      <c r="G249" s="34"/>
      <c r="H249" s="38"/>
      <c r="J249" s="8">
        <v>8023.0379900000007</v>
      </c>
      <c r="K249" s="34">
        <v>6563.7083864947181</v>
      </c>
      <c r="L249" s="34">
        <v>1459.3296035052831</v>
      </c>
      <c r="M249" s="34">
        <v>0</v>
      </c>
      <c r="N249" s="34">
        <v>0</v>
      </c>
    </row>
    <row r="250" spans="1:16" ht="13.4" customHeight="1" x14ac:dyDescent="0.3">
      <c r="A250" s="33" t="s">
        <v>293</v>
      </c>
      <c r="B250" s="34">
        <v>165981.93622400201</v>
      </c>
      <c r="C250" s="34">
        <v>-6381.4718440019842</v>
      </c>
      <c r="D250" s="34">
        <v>179.71304999999998</v>
      </c>
      <c r="E250" s="34">
        <v>-0.84592000000000001</v>
      </c>
      <c r="F250" s="34">
        <v>80.123159999999999</v>
      </c>
      <c r="G250" s="34"/>
      <c r="H250" s="38"/>
      <c r="J250" s="8">
        <v>2416.9933899999996</v>
      </c>
      <c r="K250" s="34">
        <v>1856.0868540019865</v>
      </c>
      <c r="L250" s="34">
        <v>560.90653599801306</v>
      </c>
      <c r="M250" s="34">
        <v>0</v>
      </c>
      <c r="N250" s="34">
        <v>0</v>
      </c>
    </row>
    <row r="251" spans="1:16" ht="13.4" customHeight="1" x14ac:dyDescent="0.3">
      <c r="A251" s="33" t="s">
        <v>294</v>
      </c>
      <c r="B251" s="34">
        <v>176799.6804965848</v>
      </c>
      <c r="C251" s="34">
        <v>46918.534223415227</v>
      </c>
      <c r="D251" s="34">
        <v>52.935459999999999</v>
      </c>
      <c r="E251" s="34">
        <v>-1.8129900000000001</v>
      </c>
      <c r="F251" s="34">
        <v>109.48087000000001</v>
      </c>
      <c r="G251" s="34"/>
      <c r="H251" s="38"/>
      <c r="J251" s="8">
        <v>3306.7639000000008</v>
      </c>
      <c r="K251" s="34">
        <v>2539.3702065847774</v>
      </c>
      <c r="L251" s="34">
        <v>767.39369341522331</v>
      </c>
      <c r="M251" s="34">
        <v>0</v>
      </c>
      <c r="N251" s="34">
        <v>0</v>
      </c>
    </row>
    <row r="252" spans="1:16" ht="13.4" customHeight="1" x14ac:dyDescent="0.3">
      <c r="A252" s="33" t="s">
        <v>295</v>
      </c>
      <c r="B252" s="34">
        <v>152246.01944347506</v>
      </c>
      <c r="C252" s="34">
        <v>4644.7927165248802</v>
      </c>
      <c r="D252" s="34">
        <v>49.178019999999997</v>
      </c>
      <c r="E252" s="34">
        <v>-2.98943</v>
      </c>
      <c r="F252" s="34">
        <v>110.81372999999999</v>
      </c>
      <c r="G252" s="34"/>
      <c r="H252" s="38"/>
      <c r="J252" s="8">
        <v>8817.7428599999985</v>
      </c>
      <c r="K252" s="34">
        <v>7685.2113334751184</v>
      </c>
      <c r="L252" s="34">
        <v>1132.5315265248805</v>
      </c>
      <c r="M252" s="34">
        <v>0</v>
      </c>
      <c r="N252" s="34">
        <v>0</v>
      </c>
    </row>
    <row r="253" spans="1:16" ht="13.4" customHeight="1" x14ac:dyDescent="0.3">
      <c r="A253" s="33" t="s">
        <v>296</v>
      </c>
      <c r="B253" s="34">
        <v>206068.32408210047</v>
      </c>
      <c r="C253" s="34">
        <v>2023.572937899514</v>
      </c>
      <c r="D253" s="34">
        <v>-1419.4594199999999</v>
      </c>
      <c r="E253" s="34">
        <v>-5.46075</v>
      </c>
      <c r="F253" s="34">
        <v>176.94989000000001</v>
      </c>
      <c r="G253" s="34"/>
      <c r="H253" s="38"/>
      <c r="J253" s="8">
        <v>-768.49691999999982</v>
      </c>
      <c r="K253" s="34">
        <v>317.24770210048604</v>
      </c>
      <c r="L253" s="34">
        <v>-1085.7446221004859</v>
      </c>
      <c r="M253" s="34">
        <v>0</v>
      </c>
      <c r="N253" s="34">
        <v>0</v>
      </c>
    </row>
    <row r="254" spans="1:16" ht="13.4" customHeight="1" x14ac:dyDescent="0.3">
      <c r="A254" s="33" t="s">
        <v>297</v>
      </c>
      <c r="B254" s="34">
        <v>218679.66520040127</v>
      </c>
      <c r="C254" s="34">
        <v>20064.825649598642</v>
      </c>
      <c r="D254" s="34">
        <v>364.89994000000002</v>
      </c>
      <c r="E254" s="34">
        <v>-2.1887300000000001</v>
      </c>
      <c r="F254" s="34">
        <v>152.20321000000001</v>
      </c>
      <c r="G254" s="34"/>
      <c r="H254" s="38"/>
      <c r="J254" s="8">
        <v>11589.661040000001</v>
      </c>
      <c r="K254" s="34">
        <v>10101.110430401352</v>
      </c>
      <c r="L254" s="34">
        <v>1488.5506095986495</v>
      </c>
      <c r="M254" s="34">
        <v>0</v>
      </c>
      <c r="N254" s="34">
        <v>0</v>
      </c>
    </row>
    <row r="255" spans="1:16" ht="13.4" customHeight="1" x14ac:dyDescent="0.3">
      <c r="A255" s="33" t="s">
        <v>298</v>
      </c>
      <c r="B255" s="34">
        <v>118361.99329954483</v>
      </c>
      <c r="C255" s="34">
        <v>-111.67769954482198</v>
      </c>
      <c r="D255" s="34">
        <v>54.92586</v>
      </c>
      <c r="E255" s="34">
        <v>-0.19167999999999999</v>
      </c>
      <c r="F255" s="34">
        <v>65.128619999999998</v>
      </c>
      <c r="G255" s="34"/>
      <c r="H255" s="38">
        <f>SUM(B255:B266,C267:C278,D255:D266,E255:E266)</f>
        <v>2705707.5774054611</v>
      </c>
      <c r="J255" s="8">
        <v>1059.0600900000002</v>
      </c>
      <c r="K255" s="8">
        <v>325.3923895448217</v>
      </c>
      <c r="L255" s="8">
        <v>733.66770045517842</v>
      </c>
      <c r="M255" s="8">
        <v>0</v>
      </c>
      <c r="N255" s="8">
        <v>0</v>
      </c>
    </row>
    <row r="256" spans="1:16" ht="13.4" customHeight="1" x14ac:dyDescent="0.3">
      <c r="A256" s="33" t="s">
        <v>299</v>
      </c>
      <c r="B256" s="34">
        <v>190091.46413920002</v>
      </c>
      <c r="C256" s="34">
        <v>3499.6822907999967</v>
      </c>
      <c r="D256" s="34">
        <v>391.63577999999995</v>
      </c>
      <c r="E256" s="34">
        <v>-2.6657600000000001</v>
      </c>
      <c r="F256" s="34">
        <v>58.555789999999995</v>
      </c>
      <c r="G256" s="34"/>
      <c r="H256" s="38"/>
      <c r="J256" s="8">
        <v>-758.48893999999996</v>
      </c>
      <c r="K256" s="8">
        <v>895.01694919999989</v>
      </c>
      <c r="L256" s="8">
        <v>-1653.5058892</v>
      </c>
      <c r="M256" s="8">
        <v>0</v>
      </c>
      <c r="N256" s="8">
        <v>0</v>
      </c>
    </row>
    <row r="257" spans="1:14" ht="13.4" customHeight="1" x14ac:dyDescent="0.3">
      <c r="A257" s="33" t="s">
        <v>300</v>
      </c>
      <c r="B257" s="34">
        <v>203321.67818299998</v>
      </c>
      <c r="C257" s="34">
        <v>279303.79771700007</v>
      </c>
      <c r="D257" s="34">
        <v>287.48338999999993</v>
      </c>
      <c r="E257" s="34">
        <v>-0.36091000000000001</v>
      </c>
      <c r="F257" s="34">
        <v>85.569390000000013</v>
      </c>
      <c r="G257" s="34"/>
      <c r="H257" s="38"/>
      <c r="J257" s="8">
        <v>3335.6238899999985</v>
      </c>
      <c r="K257" s="8">
        <v>2334.9367229999989</v>
      </c>
      <c r="L257" s="8">
        <v>1000.6871669999995</v>
      </c>
      <c r="M257" s="8">
        <v>0</v>
      </c>
      <c r="N257" s="8">
        <v>0</v>
      </c>
    </row>
    <row r="258" spans="1:14" ht="13.4" customHeight="1" x14ac:dyDescent="0.3">
      <c r="A258" s="33" t="s">
        <v>301</v>
      </c>
      <c r="B258" s="34">
        <v>177613.8986748092</v>
      </c>
      <c r="C258" s="34">
        <v>52674.606565190792</v>
      </c>
      <c r="D258" s="34">
        <v>109.00550000000001</v>
      </c>
      <c r="E258" s="34">
        <v>-4.0430000000000292E-2</v>
      </c>
      <c r="F258" s="34">
        <v>62.157690000000017</v>
      </c>
      <c r="G258" s="34"/>
      <c r="H258" s="38"/>
      <c r="J258" s="8">
        <v>9851.1220699999994</v>
      </c>
      <c r="K258" s="8">
        <v>7400.7011448092271</v>
      </c>
      <c r="L258" s="8">
        <v>2450.4209251907728</v>
      </c>
      <c r="M258" s="8">
        <v>0</v>
      </c>
      <c r="N258" s="8">
        <v>0</v>
      </c>
    </row>
    <row r="259" spans="1:14" ht="13.4" customHeight="1" x14ac:dyDescent="0.3">
      <c r="A259" s="33" t="s">
        <v>302</v>
      </c>
      <c r="B259" s="34">
        <v>213464.5553108594</v>
      </c>
      <c r="C259" s="34">
        <v>-19870.31404085943</v>
      </c>
      <c r="D259" s="34">
        <v>991.23570999999993</v>
      </c>
      <c r="E259" s="34">
        <v>-4.12216</v>
      </c>
      <c r="F259" s="34">
        <v>134.39968999999996</v>
      </c>
      <c r="G259" s="34"/>
      <c r="H259" s="38"/>
      <c r="J259" s="8">
        <v>-92.850550000000283</v>
      </c>
      <c r="K259" s="8">
        <v>143.81051085942869</v>
      </c>
      <c r="L259" s="8">
        <v>-236.66106085942897</v>
      </c>
      <c r="M259" s="8">
        <v>0</v>
      </c>
      <c r="N259" s="8">
        <v>0</v>
      </c>
    </row>
    <row r="260" spans="1:14" ht="13.4" customHeight="1" x14ac:dyDescent="0.3">
      <c r="A260" s="33" t="s">
        <v>303</v>
      </c>
      <c r="B260" s="34">
        <v>222011.61095</v>
      </c>
      <c r="C260" s="34">
        <v>270501.36129999999</v>
      </c>
      <c r="D260" s="34">
        <v>103.19561</v>
      </c>
      <c r="E260" s="34">
        <v>-0.33631</v>
      </c>
      <c r="F260" s="34">
        <v>110.03706</v>
      </c>
      <c r="G260" s="34"/>
      <c r="H260" s="38"/>
      <c r="J260" s="8">
        <v>5893.5742000000009</v>
      </c>
      <c r="K260" s="8">
        <v>4714.8593600000013</v>
      </c>
      <c r="L260" s="8">
        <v>1178.7148399999999</v>
      </c>
      <c r="M260" s="8">
        <v>0</v>
      </c>
      <c r="N260" s="8">
        <v>0</v>
      </c>
    </row>
    <row r="261" spans="1:14" ht="13.4" customHeight="1" x14ac:dyDescent="0.3">
      <c r="A261" s="33" t="s">
        <v>304</v>
      </c>
      <c r="B261" s="34">
        <v>236087.30784274774</v>
      </c>
      <c r="C261" s="34">
        <v>104159.6141872522</v>
      </c>
      <c r="D261" s="34">
        <v>120.03668999999999</v>
      </c>
      <c r="E261" s="34">
        <v>-2.7512800000011906</v>
      </c>
      <c r="F261" s="34">
        <v>73.857249999999993</v>
      </c>
      <c r="G261" s="34"/>
      <c r="H261" s="38"/>
      <c r="J261" s="8">
        <v>12895.620289999993</v>
      </c>
      <c r="K261" s="8">
        <v>5919.758012747785</v>
      </c>
      <c r="L261" s="8">
        <v>6975.8622772522085</v>
      </c>
      <c r="M261" s="8">
        <v>0</v>
      </c>
      <c r="N261" s="8">
        <v>0</v>
      </c>
    </row>
    <row r="262" spans="1:14" ht="13.4" customHeight="1" x14ac:dyDescent="0.3">
      <c r="A262" s="33" t="s">
        <v>305</v>
      </c>
      <c r="B262" s="34">
        <v>292382.08099450008</v>
      </c>
      <c r="C262" s="34">
        <v>284.85109550000016</v>
      </c>
      <c r="D262" s="34">
        <v>3584.3276799999999</v>
      </c>
      <c r="E262" s="34">
        <v>-5.4540000200271603E-2</v>
      </c>
      <c r="F262" s="34">
        <v>91.108330000000009</v>
      </c>
      <c r="G262" s="34"/>
      <c r="H262" s="38"/>
      <c r="J262" s="8">
        <v>3240.6591700000017</v>
      </c>
      <c r="K262" s="8">
        <v>2254.5602945000019</v>
      </c>
      <c r="L262" s="8">
        <v>986.09887549999996</v>
      </c>
      <c r="M262" s="8">
        <v>0</v>
      </c>
      <c r="N262" s="8">
        <v>0</v>
      </c>
    </row>
    <row r="263" spans="1:14" ht="13.4" customHeight="1" x14ac:dyDescent="0.3">
      <c r="A263" s="33" t="s">
        <v>306</v>
      </c>
      <c r="B263" s="34">
        <v>223578.05821566083</v>
      </c>
      <c r="C263" s="34">
        <v>10123.547344339127</v>
      </c>
      <c r="D263" s="34">
        <v>88.847549999999998</v>
      </c>
      <c r="E263" s="34">
        <v>-0.5254499998092651</v>
      </c>
      <c r="F263" s="34">
        <v>94.910399999999996</v>
      </c>
      <c r="G263" s="34"/>
      <c r="H263" s="38"/>
      <c r="J263" s="8">
        <v>-5114.3812400000015</v>
      </c>
      <c r="K263" s="8">
        <v>1093.2641956608695</v>
      </c>
      <c r="L263" s="8">
        <v>-6207.645435660871</v>
      </c>
      <c r="M263" s="8">
        <v>0</v>
      </c>
      <c r="N263" s="8">
        <v>0</v>
      </c>
    </row>
    <row r="264" spans="1:14" ht="13.4" customHeight="1" x14ac:dyDescent="0.3">
      <c r="A264" s="33" t="s">
        <v>307</v>
      </c>
      <c r="B264" s="34">
        <v>217923.13720062395</v>
      </c>
      <c r="C264" s="34">
        <v>19796.791349376013</v>
      </c>
      <c r="D264" s="34">
        <v>586.30309999999997</v>
      </c>
      <c r="E264" s="34">
        <v>-1.3399599995613098</v>
      </c>
      <c r="F264" s="34">
        <v>226.09159999999994</v>
      </c>
      <c r="G264" s="34"/>
      <c r="H264" s="38"/>
      <c r="J264" s="8">
        <v>-3882.1491800000008</v>
      </c>
      <c r="K264" s="8">
        <v>291.47806062398104</v>
      </c>
      <c r="L264" s="8">
        <v>-4173.6272406239814</v>
      </c>
      <c r="M264" s="8">
        <v>0</v>
      </c>
      <c r="N264" s="8">
        <v>0</v>
      </c>
    </row>
    <row r="265" spans="1:14" ht="13.4" customHeight="1" x14ac:dyDescent="0.3">
      <c r="A265" s="33" t="s">
        <v>308</v>
      </c>
      <c r="B265" s="34">
        <v>185724.78141451467</v>
      </c>
      <c r="C265" s="34">
        <v>-15276.159184514687</v>
      </c>
      <c r="D265" s="34">
        <v>332.34464000000003</v>
      </c>
      <c r="E265" s="34">
        <v>-4.7074600002765603</v>
      </c>
      <c r="F265" s="34">
        <v>257.64196999999996</v>
      </c>
      <c r="G265" s="34"/>
      <c r="H265" s="38"/>
      <c r="J265" s="8">
        <v>3004.5188800000019</v>
      </c>
      <c r="K265" s="8">
        <v>3613.3280545146877</v>
      </c>
      <c r="L265" s="8">
        <v>-608.80917451468565</v>
      </c>
      <c r="M265" s="8">
        <v>0</v>
      </c>
      <c r="N265" s="8">
        <v>0</v>
      </c>
    </row>
    <row r="266" spans="1:14" ht="13.4" customHeight="1" x14ac:dyDescent="0.3">
      <c r="A266" s="33" t="s">
        <v>309</v>
      </c>
      <c r="B266" s="34">
        <v>220076.65532000002</v>
      </c>
      <c r="C266" s="34">
        <v>8667.3383100000065</v>
      </c>
      <c r="D266" s="34">
        <v>135.49173000000002</v>
      </c>
      <c r="E266" s="34">
        <v>-1.8136100001335145</v>
      </c>
      <c r="F266" s="34">
        <v>173.90205000000003</v>
      </c>
      <c r="G266" s="34"/>
      <c r="H266" s="38"/>
      <c r="J266" s="8">
        <v>-5609.9597899999917</v>
      </c>
      <c r="K266" s="8">
        <v>3102.5630000000001</v>
      </c>
      <c r="L266" s="8">
        <v>-8712.5227899999918</v>
      </c>
      <c r="M266" s="8">
        <v>0</v>
      </c>
      <c r="N266" s="8">
        <v>0</v>
      </c>
    </row>
    <row r="267" spans="1:14" ht="13.4" customHeight="1" x14ac:dyDescent="0.3">
      <c r="A267" s="33" t="s">
        <v>310</v>
      </c>
      <c r="B267" s="34">
        <v>213259.15143999999</v>
      </c>
      <c r="C267" s="34">
        <v>999.09985000000324</v>
      </c>
      <c r="D267" s="34">
        <v>2563.1182499999995</v>
      </c>
      <c r="E267" s="34">
        <v>-1.2964000000059606</v>
      </c>
      <c r="F267" s="34">
        <v>338.68689999999998</v>
      </c>
      <c r="G267" s="34"/>
      <c r="H267" s="38">
        <f>SUM(B267:B278,C279:C290,D267:D278,E267:E278)</f>
        <v>2770371.5847999998</v>
      </c>
      <c r="J267" s="8">
        <v>2721.0137999999997</v>
      </c>
      <c r="K267" s="8">
        <v>-25.90484400000004</v>
      </c>
      <c r="L267" s="8">
        <v>315.7189139999997</v>
      </c>
      <c r="M267" s="8">
        <v>2431.1997299999998</v>
      </c>
      <c r="N267" s="8">
        <v>0</v>
      </c>
    </row>
    <row r="268" spans="1:14" ht="13.4" customHeight="1" x14ac:dyDescent="0.3">
      <c r="A268" s="33" t="s">
        <v>311</v>
      </c>
      <c r="B268" s="34">
        <v>186492.72721999997</v>
      </c>
      <c r="C268" s="34">
        <v>3878.9801600000214</v>
      </c>
      <c r="D268" s="34">
        <v>322.93296000000004</v>
      </c>
      <c r="E268" s="34">
        <v>-9.9999999970197678E-2</v>
      </c>
      <c r="F268" s="34">
        <v>121.67234999999999</v>
      </c>
      <c r="G268" s="34"/>
      <c r="H268" s="38"/>
      <c r="J268" s="8">
        <v>1356.3861099999999</v>
      </c>
      <c r="K268" s="8">
        <v>-284.7967920000213</v>
      </c>
      <c r="L268" s="8">
        <v>1641.1829020000212</v>
      </c>
      <c r="M268" s="8">
        <v>0</v>
      </c>
      <c r="N268" s="8">
        <v>0</v>
      </c>
    </row>
    <row r="269" spans="1:14" ht="13.4" customHeight="1" x14ac:dyDescent="0.3">
      <c r="A269" s="33" t="s">
        <v>312</v>
      </c>
      <c r="B269" s="34">
        <v>230202.89547000002</v>
      </c>
      <c r="C269" s="34">
        <v>238246.87469999996</v>
      </c>
      <c r="D269" s="34">
        <v>643.44643000000008</v>
      </c>
      <c r="E269" s="34">
        <v>4.4199999570846554E-3</v>
      </c>
      <c r="F269" s="34">
        <v>141.58665000000002</v>
      </c>
      <c r="G269" s="34"/>
      <c r="H269" s="38"/>
      <c r="J269" s="8">
        <v>4057.5200099999997</v>
      </c>
      <c r="K269" s="8">
        <v>-1573.298955999963</v>
      </c>
      <c r="L269" s="8">
        <v>5630.8189659999625</v>
      </c>
      <c r="M269" s="8">
        <v>0</v>
      </c>
      <c r="N269" s="8">
        <v>0</v>
      </c>
    </row>
    <row r="270" spans="1:14" ht="13.4" customHeight="1" x14ac:dyDescent="0.3">
      <c r="A270" s="33" t="s">
        <v>313</v>
      </c>
      <c r="B270" s="34">
        <v>170464.32107000001</v>
      </c>
      <c r="C270" s="34">
        <v>-111908.91693999998</v>
      </c>
      <c r="D270" s="34">
        <v>291.16482999999999</v>
      </c>
      <c r="E270" s="34">
        <v>2.9909999966621401E-2</v>
      </c>
      <c r="F270" s="34">
        <v>87.938030000000012</v>
      </c>
      <c r="G270" s="34"/>
      <c r="H270" s="38"/>
      <c r="J270" s="8">
        <v>19302.744260000003</v>
      </c>
      <c r="K270" s="8">
        <v>14324.854553999996</v>
      </c>
      <c r="L270" s="8">
        <v>4977.8897060000054</v>
      </c>
      <c r="M270" s="8">
        <v>0</v>
      </c>
      <c r="N270" s="8">
        <v>0</v>
      </c>
    </row>
    <row r="271" spans="1:14" ht="13.4" customHeight="1" x14ac:dyDescent="0.3">
      <c r="A271" s="33" t="s">
        <v>314</v>
      </c>
      <c r="B271" s="34">
        <v>186893.15362000003</v>
      </c>
      <c r="C271" s="34">
        <v>-95624.932290000113</v>
      </c>
      <c r="D271" s="34">
        <v>209.46472</v>
      </c>
      <c r="E271" s="34">
        <v>2.0650000095367431E-2</v>
      </c>
      <c r="F271" s="34">
        <v>89.609270000000009</v>
      </c>
      <c r="G271" s="34"/>
      <c r="H271" s="38"/>
      <c r="J271" s="8">
        <v>-19365.053920000002</v>
      </c>
      <c r="K271" s="8">
        <v>-14180.600793999911</v>
      </c>
      <c r="L271" s="8">
        <v>-5184.4531260000913</v>
      </c>
      <c r="M271" s="8">
        <v>0</v>
      </c>
      <c r="N271" s="8">
        <v>0</v>
      </c>
    </row>
    <row r="272" spans="1:14" ht="13.4" customHeight="1" x14ac:dyDescent="0.3">
      <c r="A272" s="33" t="s">
        <v>315</v>
      </c>
      <c r="B272" s="34">
        <v>214826.48249999995</v>
      </c>
      <c r="C272" s="34">
        <v>145282.11152000018</v>
      </c>
      <c r="D272" s="34">
        <v>193.37109000000004</v>
      </c>
      <c r="E272" s="34">
        <v>-1.2507000001668931</v>
      </c>
      <c r="F272" s="34">
        <v>82.701370000000011</v>
      </c>
      <c r="G272" s="34"/>
      <c r="H272" s="38"/>
      <c r="J272" s="8">
        <v>4545.9091799999997</v>
      </c>
      <c r="K272" s="8">
        <v>10695.816577999782</v>
      </c>
      <c r="L272" s="8">
        <v>-6149.9073979997829</v>
      </c>
      <c r="M272" s="8">
        <v>0</v>
      </c>
      <c r="N272" s="8">
        <v>0</v>
      </c>
    </row>
    <row r="273" spans="1:14" ht="13.4" customHeight="1" x14ac:dyDescent="0.3">
      <c r="A273" s="33" t="s">
        <v>316</v>
      </c>
      <c r="B273" s="34">
        <v>247221.67408</v>
      </c>
      <c r="C273" s="34">
        <v>-10250.247040000004</v>
      </c>
      <c r="D273" s="34">
        <v>353.81831</v>
      </c>
      <c r="E273" s="34">
        <v>-4.6789999961852999E-2</v>
      </c>
      <c r="F273" s="34">
        <v>74.430399999999992</v>
      </c>
      <c r="G273" s="34"/>
      <c r="H273" s="38"/>
      <c r="J273" s="8">
        <v>1594.0950500000001</v>
      </c>
      <c r="K273" s="8">
        <v>38999.164848</v>
      </c>
      <c r="L273" s="8">
        <v>-37405.069797999997</v>
      </c>
      <c r="M273" s="8">
        <v>0</v>
      </c>
      <c r="N273" s="8">
        <v>0</v>
      </c>
    </row>
    <row r="274" spans="1:14" ht="13.4" customHeight="1" x14ac:dyDescent="0.3">
      <c r="A274" s="33" t="s">
        <v>317</v>
      </c>
      <c r="B274" s="34">
        <v>173100.04737000001</v>
      </c>
      <c r="C274" s="34">
        <v>-25193.59679000012</v>
      </c>
      <c r="D274" s="34">
        <v>334.34066000000001</v>
      </c>
      <c r="E274" s="34">
        <v>-0.33999999976158141</v>
      </c>
      <c r="F274" s="34">
        <v>185.92263999999997</v>
      </c>
      <c r="G274" s="34"/>
      <c r="H274" s="38"/>
      <c r="J274" s="8">
        <v>24.997850000000007</v>
      </c>
      <c r="K274" s="8">
        <v>-2765.3711819998844</v>
      </c>
      <c r="L274" s="8">
        <v>2790.3690319998846</v>
      </c>
      <c r="M274" s="8">
        <v>0</v>
      </c>
      <c r="N274" s="8">
        <v>0</v>
      </c>
    </row>
    <row r="275" spans="1:14" ht="13.4" customHeight="1" x14ac:dyDescent="0.3">
      <c r="A275" s="33" t="s">
        <v>318</v>
      </c>
      <c r="B275" s="34">
        <v>161611.12593000018</v>
      </c>
      <c r="C275" s="34">
        <v>1990.7470999999848</v>
      </c>
      <c r="D275" s="34">
        <v>97.654039999999995</v>
      </c>
      <c r="E275" s="34">
        <v>0.52581999969482418</v>
      </c>
      <c r="F275" s="34">
        <v>138.97149000000002</v>
      </c>
      <c r="G275" s="34"/>
      <c r="H275" s="38"/>
      <c r="J275" s="8">
        <v>1542.2567199999999</v>
      </c>
      <c r="K275" s="8">
        <v>2538.2243320000152</v>
      </c>
      <c r="L275" s="8">
        <v>-995.96761200001561</v>
      </c>
      <c r="M275" s="8">
        <v>0</v>
      </c>
      <c r="N275" s="8">
        <v>0</v>
      </c>
    </row>
    <row r="276" spans="1:14" ht="13.4" customHeight="1" x14ac:dyDescent="0.3">
      <c r="A276" s="33" t="s">
        <v>319</v>
      </c>
      <c r="B276" s="34">
        <v>241650.60250000012</v>
      </c>
      <c r="C276" s="34">
        <v>37831.828420000005</v>
      </c>
      <c r="D276" s="34">
        <v>226.15810999999999</v>
      </c>
      <c r="E276" s="34">
        <v>3.5160599999427795</v>
      </c>
      <c r="F276" s="34">
        <v>262.59906000000001</v>
      </c>
      <c r="G276" s="34"/>
      <c r="H276" s="38"/>
      <c r="J276" s="8">
        <v>2834.9438599999999</v>
      </c>
      <c r="K276" s="8">
        <v>3882.6359420000017</v>
      </c>
      <c r="L276" s="8">
        <v>-1047.6920820000018</v>
      </c>
      <c r="M276" s="8">
        <v>0</v>
      </c>
      <c r="N276" s="8">
        <v>0</v>
      </c>
    </row>
    <row r="277" spans="1:14" ht="13.4" customHeight="1" x14ac:dyDescent="0.3">
      <c r="A277" s="33" t="s">
        <v>320</v>
      </c>
      <c r="B277" s="34">
        <v>172279.91535999955</v>
      </c>
      <c r="C277" s="34">
        <v>848.74248</v>
      </c>
      <c r="D277" s="34">
        <v>2111.26134</v>
      </c>
      <c r="E277" s="34">
        <v>3.6070000171661377E-2</v>
      </c>
      <c r="F277" s="34">
        <v>260.74657000000002</v>
      </c>
      <c r="G277" s="34"/>
      <c r="H277" s="38"/>
      <c r="J277" s="8">
        <v>8366.9508100000003</v>
      </c>
      <c r="K277" s="8">
        <v>8338.4637127636252</v>
      </c>
      <c r="L277" s="8">
        <v>28.487097236375707</v>
      </c>
      <c r="M277" s="8">
        <v>0</v>
      </c>
      <c r="N277" s="8">
        <v>0</v>
      </c>
    </row>
    <row r="278" spans="1:14" ht="13.4" customHeight="1" x14ac:dyDescent="0.3">
      <c r="A278" s="33" t="s">
        <v>321</v>
      </c>
      <c r="B278" s="34">
        <v>231506.19220000008</v>
      </c>
      <c r="C278" s="34">
        <v>12203.741</v>
      </c>
      <c r="D278" s="34">
        <v>177.26693000000003</v>
      </c>
      <c r="E278" s="34">
        <v>0</v>
      </c>
      <c r="F278" s="34">
        <v>236.80179000000001</v>
      </c>
      <c r="G278" s="34"/>
      <c r="H278" s="38"/>
      <c r="J278" s="8">
        <v>1789.2564300000045</v>
      </c>
      <c r="K278" s="8">
        <v>1327.5042800000022</v>
      </c>
      <c r="L278" s="8">
        <v>461.75215000000225</v>
      </c>
      <c r="M278" s="8">
        <v>0</v>
      </c>
      <c r="N278" s="8">
        <v>0</v>
      </c>
    </row>
    <row r="279" spans="1:14" ht="13.4" customHeight="1" x14ac:dyDescent="0.3">
      <c r="A279" s="33" t="s">
        <v>322</v>
      </c>
      <c r="B279" s="34">
        <v>183539.50762999998</v>
      </c>
      <c r="C279" s="34">
        <v>2351.4016300000249</v>
      </c>
      <c r="D279" s="34">
        <v>299.66651000000002</v>
      </c>
      <c r="E279" s="34">
        <v>1.0000000029802322E-2</v>
      </c>
      <c r="F279" s="34">
        <v>175.11083000000002</v>
      </c>
      <c r="G279" s="34"/>
      <c r="H279" s="38">
        <f>SUM(B279:B290,C291:C302,D279:D290,E279:E290)</f>
        <v>2787741.4591200212</v>
      </c>
      <c r="J279" s="8">
        <v>4365.7053999999998</v>
      </c>
      <c r="K279" s="8">
        <v>6118.9761299999745</v>
      </c>
      <c r="L279" s="8">
        <v>-1851.543029999975</v>
      </c>
      <c r="M279" s="8">
        <v>93.376550000000023</v>
      </c>
      <c r="N279" s="8">
        <v>4.8957499999999712</v>
      </c>
    </row>
    <row r="280" spans="1:14" ht="13.4" customHeight="1" x14ac:dyDescent="0.3">
      <c r="A280" s="33" t="s">
        <v>323</v>
      </c>
      <c r="B280" s="34">
        <v>176961.51685999997</v>
      </c>
      <c r="C280" s="34">
        <v>4921.5512900000213</v>
      </c>
      <c r="D280" s="34">
        <v>391.18263000000002</v>
      </c>
      <c r="E280" s="34">
        <v>1.9999999970197677E-2</v>
      </c>
      <c r="F280" s="34">
        <v>238.90493999999998</v>
      </c>
      <c r="G280" s="34"/>
      <c r="H280" s="38"/>
      <c r="J280" s="8">
        <v>1360.48314</v>
      </c>
      <c r="K280" s="8">
        <v>1901.4932999999789</v>
      </c>
      <c r="L280" s="8">
        <v>-643.73277999997879</v>
      </c>
      <c r="M280" s="8">
        <v>98.229550000000046</v>
      </c>
      <c r="N280" s="8">
        <v>4.4930699999999781</v>
      </c>
    </row>
    <row r="281" spans="1:14" ht="13.4" customHeight="1" x14ac:dyDescent="0.3">
      <c r="A281" s="33" t="s">
        <v>324</v>
      </c>
      <c r="B281" s="34">
        <v>193022.39368999997</v>
      </c>
      <c r="C281" s="34">
        <v>191501.17029000007</v>
      </c>
      <c r="D281" s="34">
        <v>249.03004999999999</v>
      </c>
      <c r="E281" s="34">
        <v>0.02</v>
      </c>
      <c r="F281" s="34">
        <v>173.23158999999998</v>
      </c>
      <c r="G281" s="34"/>
      <c r="H281" s="38"/>
      <c r="J281" s="8">
        <v>3534.5524399999977</v>
      </c>
      <c r="K281" s="8">
        <v>-638.69588000013357</v>
      </c>
      <c r="L281" s="8">
        <v>4165.6273000001311</v>
      </c>
      <c r="M281" s="8">
        <v>9.6886399999999853</v>
      </c>
      <c r="N281" s="8">
        <v>-2.0676200000000247</v>
      </c>
    </row>
    <row r="282" spans="1:14" ht="13.4" customHeight="1" x14ac:dyDescent="0.3">
      <c r="A282" s="33" t="s">
        <v>325</v>
      </c>
      <c r="B282" s="34">
        <v>246949.47646999999</v>
      </c>
      <c r="C282" s="34">
        <v>-1469.1200000000299</v>
      </c>
      <c r="D282" s="34">
        <v>361.76184999999998</v>
      </c>
      <c r="E282" s="34">
        <v>0</v>
      </c>
      <c r="F282" s="34">
        <v>94.623580000000004</v>
      </c>
      <c r="G282" s="34"/>
      <c r="H282" s="38"/>
      <c r="J282" s="8">
        <v>5407.0503699999999</v>
      </c>
      <c r="K282" s="8">
        <v>13273.100860000031</v>
      </c>
      <c r="L282" s="8">
        <v>-8034.8971100000317</v>
      </c>
      <c r="M282" s="8">
        <v>168.79862999999997</v>
      </c>
      <c r="N282" s="8">
        <v>4.7990000000005237E-2</v>
      </c>
    </row>
    <row r="283" spans="1:14" ht="13.4" customHeight="1" x14ac:dyDescent="0.3">
      <c r="A283" s="33" t="s">
        <v>326</v>
      </c>
      <c r="B283" s="34">
        <v>188950.27992</v>
      </c>
      <c r="C283" s="34">
        <v>-51844.24435000011</v>
      </c>
      <c r="D283" s="34">
        <v>427.73970000000003</v>
      </c>
      <c r="E283" s="34">
        <v>0</v>
      </c>
      <c r="F283" s="34">
        <v>119.17576000000001</v>
      </c>
      <c r="G283" s="34"/>
      <c r="H283" s="38"/>
      <c r="J283" s="8">
        <v>3111.9713400000001</v>
      </c>
      <c r="K283" s="8">
        <v>6832.1937400001061</v>
      </c>
      <c r="L283" s="8">
        <v>-3813.9729900001066</v>
      </c>
      <c r="M283" s="8">
        <v>94.495700000000014</v>
      </c>
      <c r="N283" s="8">
        <v>-0.74510999999998606</v>
      </c>
    </row>
    <row r="284" spans="1:14" ht="13.4" customHeight="1" x14ac:dyDescent="0.3">
      <c r="A284" s="33" t="s">
        <v>327</v>
      </c>
      <c r="B284" s="34">
        <v>200948.36985000016</v>
      </c>
      <c r="C284" s="34">
        <v>130821.72784000001</v>
      </c>
      <c r="D284" s="34">
        <v>290.07034000000004</v>
      </c>
      <c r="E284" s="34">
        <v>-4.1230000019073489E-2</v>
      </c>
      <c r="F284" s="34">
        <v>119.04927000000001</v>
      </c>
      <c r="G284" s="34"/>
      <c r="H284" s="38"/>
      <c r="J284" s="8">
        <v>6306.3235600000007</v>
      </c>
      <c r="K284" s="8">
        <v>16838.516839999997</v>
      </c>
      <c r="L284" s="8">
        <v>-10540.989599999994</v>
      </c>
      <c r="M284" s="8">
        <v>8.3270700000000062</v>
      </c>
      <c r="N284" s="8">
        <v>0.46925</v>
      </c>
    </row>
    <row r="285" spans="1:14" ht="13.4" customHeight="1" x14ac:dyDescent="0.3">
      <c r="A285" s="33" t="s">
        <v>328</v>
      </c>
      <c r="B285" s="34">
        <v>259692.64522000006</v>
      </c>
      <c r="C285" s="34">
        <v>39855.746230000019</v>
      </c>
      <c r="D285" s="34">
        <v>633.94709999999998</v>
      </c>
      <c r="E285" s="34">
        <v>0</v>
      </c>
      <c r="F285" s="34">
        <v>179.54714000000001</v>
      </c>
      <c r="G285" s="34"/>
      <c r="H285" s="38"/>
      <c r="J285" s="8">
        <v>7319.1476599999996</v>
      </c>
      <c r="K285" s="8">
        <v>11836.192469999995</v>
      </c>
      <c r="L285" s="8">
        <v>-4317.5439599999936</v>
      </c>
      <c r="M285" s="8">
        <v>-200.49589</v>
      </c>
      <c r="N285" s="8">
        <v>0.99503999999997905</v>
      </c>
    </row>
    <row r="286" spans="1:14" ht="13.4" customHeight="1" x14ac:dyDescent="0.3">
      <c r="A286" s="33" t="s">
        <v>329</v>
      </c>
      <c r="B286" s="34">
        <v>201845.91417999964</v>
      </c>
      <c r="C286" s="34">
        <v>-14700.301459999961</v>
      </c>
      <c r="D286" s="34">
        <v>395.31081</v>
      </c>
      <c r="E286" s="34">
        <v>-1.8997699999809265</v>
      </c>
      <c r="F286" s="34">
        <v>506.03526999999997</v>
      </c>
      <c r="G286" s="34"/>
      <c r="H286" s="38"/>
      <c r="J286" s="8">
        <v>2038.0270699999985</v>
      </c>
      <c r="K286" s="8">
        <v>5335.1463199999544</v>
      </c>
      <c r="L286" s="8">
        <v>-3372.3715499999562</v>
      </c>
      <c r="M286" s="8">
        <v>78.720130000000012</v>
      </c>
      <c r="N286" s="8">
        <v>-3.4678300000000162</v>
      </c>
    </row>
    <row r="287" spans="1:14" ht="13.4" customHeight="1" x14ac:dyDescent="0.3">
      <c r="A287" s="33" t="s">
        <v>330</v>
      </c>
      <c r="B287" s="34">
        <v>179572.67744000014</v>
      </c>
      <c r="C287" s="34">
        <v>3538.05735</v>
      </c>
      <c r="D287" s="34">
        <v>522.09445000000005</v>
      </c>
      <c r="E287" s="34">
        <v>0</v>
      </c>
      <c r="F287" s="34">
        <v>872.50711000000001</v>
      </c>
      <c r="G287" s="34"/>
      <c r="H287" s="38"/>
      <c r="J287" s="8">
        <v>535.93388999999968</v>
      </c>
      <c r="K287" s="8">
        <v>1889.4180200000001</v>
      </c>
      <c r="L287" s="8">
        <v>-1352.2576200000005</v>
      </c>
      <c r="M287" s="8">
        <v>8.4792999999999878</v>
      </c>
      <c r="N287" s="8">
        <v>-9.7058099999999392</v>
      </c>
    </row>
    <row r="288" spans="1:14" ht="13.4" customHeight="1" x14ac:dyDescent="0.3">
      <c r="A288" s="33" t="s">
        <v>331</v>
      </c>
      <c r="B288" s="34">
        <v>241205.26683000001</v>
      </c>
      <c r="C288" s="34">
        <v>19186.730309999733</v>
      </c>
      <c r="D288" s="34">
        <v>337.69662</v>
      </c>
      <c r="E288" s="34">
        <v>0</v>
      </c>
      <c r="F288" s="34">
        <v>1191.1579899999997</v>
      </c>
      <c r="G288" s="34"/>
      <c r="H288" s="38"/>
      <c r="J288" s="8">
        <v>-7120.307389999999</v>
      </c>
      <c r="K288" s="8">
        <v>-94.485029999728425</v>
      </c>
      <c r="L288" s="8">
        <v>-6991.1507600002697</v>
      </c>
      <c r="M288" s="8">
        <v>7.8956400000000135</v>
      </c>
      <c r="N288" s="8">
        <v>-42.567240000000453</v>
      </c>
    </row>
    <row r="289" spans="1:14" ht="13.4" customHeight="1" x14ac:dyDescent="0.3">
      <c r="A289" s="33" t="s">
        <v>332</v>
      </c>
      <c r="B289" s="34">
        <v>174829.12009000004</v>
      </c>
      <c r="C289" s="34">
        <v>2608.39788</v>
      </c>
      <c r="D289" s="34">
        <v>1258.98531</v>
      </c>
      <c r="E289" s="34">
        <v>0</v>
      </c>
      <c r="F289" s="34">
        <v>1140.24443</v>
      </c>
      <c r="G289" s="34"/>
      <c r="H289" s="38"/>
      <c r="J289" s="8">
        <v>-439.28614999999991</v>
      </c>
      <c r="K289" s="8">
        <v>-475.94192999999922</v>
      </c>
      <c r="L289" s="8">
        <v>36.655779999999332</v>
      </c>
      <c r="M289" s="8">
        <v>0</v>
      </c>
      <c r="N289" s="8">
        <v>0</v>
      </c>
    </row>
    <row r="290" spans="1:14" ht="13.4" customHeight="1" x14ac:dyDescent="0.3">
      <c r="A290" s="33" t="s">
        <v>333</v>
      </c>
      <c r="B290" s="34">
        <v>244058.18581000034</v>
      </c>
      <c r="C290" s="34">
        <v>6567.0823200000013</v>
      </c>
      <c r="D290" s="34">
        <v>1990.5139999999999</v>
      </c>
      <c r="E290" s="34">
        <v>0</v>
      </c>
      <c r="F290" s="34">
        <v>782.56002999999987</v>
      </c>
      <c r="G290" s="34"/>
      <c r="H290" s="38"/>
      <c r="J290" s="8">
        <v>524.79000000000553</v>
      </c>
      <c r="K290" s="8">
        <v>524.79000000000553</v>
      </c>
      <c r="L290" s="8">
        <v>0</v>
      </c>
      <c r="M290" s="8">
        <v>0</v>
      </c>
      <c r="N290" s="8">
        <v>0</v>
      </c>
    </row>
    <row r="291" spans="1:14" ht="13.4" customHeight="1" x14ac:dyDescent="0.3">
      <c r="A291" s="33" t="s">
        <v>334</v>
      </c>
      <c r="B291" s="34">
        <v>185707.18864999749</v>
      </c>
      <c r="C291" s="34">
        <v>-15524.194379997503</v>
      </c>
      <c r="D291" s="34">
        <v>658.68598999999995</v>
      </c>
      <c r="E291" s="34">
        <v>0</v>
      </c>
      <c r="F291" s="34">
        <v>651.04873999999984</v>
      </c>
      <c r="G291" s="34"/>
      <c r="H291" s="38">
        <f>SUM(B291:B302,C303:C314,D291:D302,E291:E302)</f>
        <v>2716630.811459979</v>
      </c>
      <c r="J291" s="8">
        <v>1493.3704299999999</v>
      </c>
      <c r="K291" s="8">
        <v>1836.8675899999926</v>
      </c>
      <c r="L291" s="8">
        <v>-343.49715999999268</v>
      </c>
      <c r="M291" s="8">
        <v>0</v>
      </c>
      <c r="N291" s="8">
        <v>0</v>
      </c>
    </row>
    <row r="292" spans="1:14" ht="13.4" customHeight="1" x14ac:dyDescent="0.3">
      <c r="A292" s="33" t="s">
        <v>335</v>
      </c>
      <c r="B292" s="34">
        <v>185267.71723999866</v>
      </c>
      <c r="C292" s="34">
        <v>9482.0737600013726</v>
      </c>
      <c r="D292" s="34">
        <v>223.68311</v>
      </c>
      <c r="E292" s="34">
        <v>0</v>
      </c>
      <c r="F292" s="34">
        <v>1009.73216</v>
      </c>
      <c r="G292" s="34"/>
      <c r="H292" s="38"/>
      <c r="J292" s="8">
        <v>-140.83090999999996</v>
      </c>
      <c r="K292" s="8">
        <v>-439.10134000000153</v>
      </c>
      <c r="L292" s="8">
        <v>298.27043000000157</v>
      </c>
      <c r="M292" s="8">
        <v>0</v>
      </c>
      <c r="N292" s="8">
        <v>0</v>
      </c>
    </row>
    <row r="293" spans="1:14" ht="13.4" customHeight="1" x14ac:dyDescent="0.3">
      <c r="A293" s="33" t="s">
        <v>336</v>
      </c>
      <c r="B293" s="34">
        <v>199939.00926999599</v>
      </c>
      <c r="C293" s="34">
        <v>162919.75309000397</v>
      </c>
      <c r="D293" s="34">
        <v>213.08150000000001</v>
      </c>
      <c r="E293" s="34">
        <v>0</v>
      </c>
      <c r="F293" s="34">
        <v>457.21199999999993</v>
      </c>
      <c r="G293" s="34"/>
      <c r="H293" s="38"/>
      <c r="J293" s="8">
        <v>5849.1334200000001</v>
      </c>
      <c r="K293" s="8">
        <v>9797.8952399999635</v>
      </c>
      <c r="L293" s="8">
        <v>-3948.7618199999629</v>
      </c>
      <c r="M293" s="8">
        <v>0</v>
      </c>
      <c r="N293" s="8">
        <v>0</v>
      </c>
    </row>
    <row r="294" spans="1:14" ht="13.4" customHeight="1" x14ac:dyDescent="0.3">
      <c r="A294" s="33" t="s">
        <v>337</v>
      </c>
      <c r="B294" s="34">
        <v>254921.98837999781</v>
      </c>
      <c r="C294" s="34">
        <v>-23345.250869997872</v>
      </c>
      <c r="D294" s="34">
        <v>792.43200000000002</v>
      </c>
      <c r="E294" s="34">
        <v>0</v>
      </c>
      <c r="F294" s="34">
        <v>348.67725999999999</v>
      </c>
      <c r="G294" s="34"/>
      <c r="H294" s="38"/>
      <c r="J294" s="8">
        <v>2815.11609</v>
      </c>
      <c r="K294" s="8">
        <v>3461.8682799999656</v>
      </c>
      <c r="L294" s="8">
        <v>-646.75218999996594</v>
      </c>
      <c r="M294" s="8">
        <v>0</v>
      </c>
      <c r="N294" s="8">
        <v>0</v>
      </c>
    </row>
    <row r="295" spans="1:14" ht="13.4" customHeight="1" x14ac:dyDescent="0.3">
      <c r="A295" s="33" t="s">
        <v>338</v>
      </c>
      <c r="B295" s="34">
        <v>145504.46105999875</v>
      </c>
      <c r="C295" s="34">
        <v>-51821.000999998585</v>
      </c>
      <c r="D295" s="34">
        <v>665.52859999999998</v>
      </c>
      <c r="E295" s="34">
        <v>0</v>
      </c>
      <c r="F295" s="34">
        <v>363.45773000000008</v>
      </c>
      <c r="G295" s="34"/>
      <c r="H295" s="38"/>
      <c r="J295" s="8">
        <v>-59.740020000000001</v>
      </c>
      <c r="K295" s="8">
        <v>-520.45566000000065</v>
      </c>
      <c r="L295" s="8">
        <v>460.71564000000058</v>
      </c>
      <c r="M295" s="8">
        <v>0</v>
      </c>
      <c r="N295" s="8">
        <v>0</v>
      </c>
    </row>
    <row r="296" spans="1:14" ht="13.4" customHeight="1" x14ac:dyDescent="0.3">
      <c r="A296" s="33" t="s">
        <v>339</v>
      </c>
      <c r="B296" s="34">
        <v>188554.72329999928</v>
      </c>
      <c r="C296" s="34">
        <v>153310.50013000055</v>
      </c>
      <c r="D296" s="34">
        <v>681.10729000000003</v>
      </c>
      <c r="E296" s="34">
        <v>0</v>
      </c>
      <c r="F296" s="34">
        <v>282.99649999999997</v>
      </c>
      <c r="G296" s="34"/>
      <c r="H296" s="38"/>
      <c r="J296" s="8">
        <v>4354.9826499999999</v>
      </c>
      <c r="K296" s="8">
        <v>-732.13861000004965</v>
      </c>
      <c r="L296" s="8">
        <v>5087.1212600000499</v>
      </c>
      <c r="M296" s="8">
        <v>0</v>
      </c>
      <c r="N296" s="8">
        <v>0</v>
      </c>
    </row>
    <row r="297" spans="1:14" ht="13.4" customHeight="1" x14ac:dyDescent="0.3">
      <c r="A297" s="33" t="s">
        <v>340</v>
      </c>
      <c r="B297" s="34">
        <v>312062.82924999815</v>
      </c>
      <c r="C297" s="34">
        <v>8422.0878600018532</v>
      </c>
      <c r="D297" s="34">
        <v>1519.5941700000001</v>
      </c>
      <c r="E297" s="34">
        <v>0</v>
      </c>
      <c r="F297" s="34">
        <v>349.32983999999993</v>
      </c>
      <c r="G297" s="34"/>
      <c r="H297" s="38"/>
      <c r="J297" s="8">
        <v>10937.366599999999</v>
      </c>
      <c r="K297" s="8">
        <v>-14950.25204999985</v>
      </c>
      <c r="L297" s="8">
        <v>25887.618649999851</v>
      </c>
      <c r="M297" s="8">
        <v>0</v>
      </c>
      <c r="N297" s="8">
        <v>0</v>
      </c>
    </row>
    <row r="298" spans="1:14" ht="13.4" customHeight="1" x14ac:dyDescent="0.3">
      <c r="A298" s="33" t="s">
        <v>341</v>
      </c>
      <c r="B298" s="34">
        <v>155431.57523999939</v>
      </c>
      <c r="C298" s="34">
        <v>7624.6725800006707</v>
      </c>
      <c r="D298" s="34">
        <v>403.34806999999995</v>
      </c>
      <c r="E298" s="34">
        <v>0</v>
      </c>
      <c r="F298" s="34">
        <v>231.30624000000006</v>
      </c>
      <c r="G298" s="34"/>
      <c r="H298" s="38"/>
      <c r="J298" s="8">
        <v>1402.80323</v>
      </c>
      <c r="K298" s="8">
        <v>20150.88927</v>
      </c>
      <c r="L298" s="8">
        <v>-18748.086039999998</v>
      </c>
      <c r="M298" s="8">
        <v>0</v>
      </c>
      <c r="N298" s="8">
        <v>0</v>
      </c>
    </row>
    <row r="299" spans="1:14" ht="13.4" customHeight="1" x14ac:dyDescent="0.3">
      <c r="A299" s="33" t="s">
        <v>342</v>
      </c>
      <c r="B299" s="34">
        <v>251437.63349999813</v>
      </c>
      <c r="C299" s="34">
        <v>-13190.156359998156</v>
      </c>
      <c r="D299" s="34">
        <v>1715.4963600000001</v>
      </c>
      <c r="E299" s="34">
        <v>0</v>
      </c>
      <c r="F299" s="34">
        <v>320.34559999999993</v>
      </c>
      <c r="G299" s="34"/>
      <c r="H299" s="38"/>
      <c r="J299" s="8">
        <v>-3279.89669</v>
      </c>
      <c r="K299" s="8">
        <v>-15933.357720000024</v>
      </c>
      <c r="L299" s="8">
        <v>12653.461030000024</v>
      </c>
      <c r="M299" s="8">
        <v>0</v>
      </c>
      <c r="N299" s="8">
        <v>0</v>
      </c>
    </row>
    <row r="300" spans="1:14" ht="13.4" customHeight="1" x14ac:dyDescent="0.3">
      <c r="A300" s="33" t="s">
        <v>343</v>
      </c>
      <c r="B300" s="34">
        <v>201297.08912999945</v>
      </c>
      <c r="C300" s="34">
        <v>15474.915970000617</v>
      </c>
      <c r="D300" s="34">
        <v>1445.3793400000002</v>
      </c>
      <c r="E300" s="34">
        <v>0</v>
      </c>
      <c r="F300" s="34">
        <v>360.82998000000003</v>
      </c>
      <c r="G300" s="34"/>
      <c r="H300" s="38"/>
      <c r="J300" s="8"/>
      <c r="K300" s="8"/>
      <c r="L300" s="8"/>
      <c r="M300" s="8"/>
      <c r="N300" s="8"/>
    </row>
    <row r="301" spans="1:14" ht="13.4" customHeight="1" x14ac:dyDescent="0.3">
      <c r="A301" s="33" t="s">
        <v>344</v>
      </c>
      <c r="B301" s="34">
        <v>140459.46672999969</v>
      </c>
      <c r="C301" s="34">
        <v>18692.631240000304</v>
      </c>
      <c r="D301" s="34">
        <v>2075.2827400000001</v>
      </c>
      <c r="E301" s="34">
        <v>0</v>
      </c>
      <c r="F301" s="34">
        <v>897.26492000000019</v>
      </c>
      <c r="G301" s="34"/>
      <c r="H301" s="38"/>
      <c r="J301" s="8"/>
      <c r="K301" s="8"/>
      <c r="L301" s="8"/>
      <c r="M301" s="8"/>
      <c r="N301" s="8"/>
    </row>
    <row r="302" spans="1:14" ht="13.4" customHeight="1" x14ac:dyDescent="0.3">
      <c r="A302" s="33" t="s">
        <v>345</v>
      </c>
      <c r="B302" s="34">
        <v>263620.07398999663</v>
      </c>
      <c r="C302" s="34">
        <v>16963.964740003375</v>
      </c>
      <c r="D302" s="34">
        <v>3608.6966499999999</v>
      </c>
      <c r="E302" s="34">
        <v>0</v>
      </c>
      <c r="F302" s="34">
        <v>842.78354000000013</v>
      </c>
      <c r="G302" s="34"/>
      <c r="H302" s="38"/>
      <c r="J302" s="8"/>
      <c r="K302" s="8"/>
      <c r="L302" s="8"/>
      <c r="M302" s="8"/>
      <c r="N302" s="8"/>
    </row>
    <row r="303" spans="1:14" ht="13.4" customHeight="1" x14ac:dyDescent="0.3">
      <c r="A303" s="33" t="s">
        <v>346</v>
      </c>
      <c r="B303" s="34">
        <v>196686.39957000001</v>
      </c>
      <c r="C303" s="34">
        <v>-10731.644410000008</v>
      </c>
      <c r="D303" s="34">
        <v>1696.4440199999999</v>
      </c>
      <c r="E303" s="34">
        <v>0</v>
      </c>
      <c r="F303" s="34">
        <v>984.97071000000005</v>
      </c>
      <c r="G303" s="34"/>
      <c r="H303" s="38">
        <f>SUM(B303:B314,C315:C326,D303:D314,E303:E314)</f>
        <v>2702345.0550199999</v>
      </c>
      <c r="J303" s="8"/>
      <c r="K303" s="8"/>
      <c r="L303" s="8"/>
      <c r="M303" s="8"/>
      <c r="N303" s="8"/>
    </row>
    <row r="304" spans="1:14" ht="13.4" customHeight="1" x14ac:dyDescent="0.3">
      <c r="A304" s="33" t="s">
        <v>347</v>
      </c>
      <c r="B304" s="34">
        <v>161691.43835999997</v>
      </c>
      <c r="C304" s="34">
        <v>13369.307909999969</v>
      </c>
      <c r="D304" s="34">
        <v>2592.0462900000002</v>
      </c>
      <c r="E304" s="34">
        <v>0</v>
      </c>
      <c r="F304" s="34">
        <v>1294.1789899999999</v>
      </c>
      <c r="G304" s="34"/>
      <c r="H304" s="38"/>
      <c r="J304" s="8"/>
      <c r="K304" s="8"/>
      <c r="L304" s="8"/>
      <c r="M304" s="8"/>
      <c r="N304" s="8"/>
    </row>
    <row r="305" spans="1:14" ht="13.4" customHeight="1" x14ac:dyDescent="0.3">
      <c r="A305" s="33" t="s">
        <v>348</v>
      </c>
      <c r="B305" s="34">
        <v>238545.81949000002</v>
      </c>
      <c r="C305" s="34">
        <v>88306.37443000004</v>
      </c>
      <c r="D305" s="34">
        <v>4253.4643699999997</v>
      </c>
      <c r="E305" s="34">
        <v>0</v>
      </c>
      <c r="F305" s="34">
        <v>744.18590000000006</v>
      </c>
      <c r="G305" s="34"/>
      <c r="H305" s="38"/>
      <c r="J305" s="8"/>
      <c r="K305" s="8"/>
      <c r="L305" s="8"/>
      <c r="M305" s="8"/>
      <c r="N305" s="8"/>
    </row>
    <row r="306" spans="1:14" ht="13.4" customHeight="1" x14ac:dyDescent="0.3">
      <c r="A306" s="33" t="s">
        <v>349</v>
      </c>
      <c r="B306" s="34">
        <v>176702.91524</v>
      </c>
      <c r="C306" s="34">
        <v>-35091.338720000014</v>
      </c>
      <c r="D306" s="34">
        <v>223.75198</v>
      </c>
      <c r="E306" s="34">
        <v>0</v>
      </c>
      <c r="F306" s="34">
        <v>283.85163</v>
      </c>
      <c r="G306" s="34"/>
      <c r="H306" s="38"/>
      <c r="J306" s="8"/>
      <c r="K306" s="8"/>
      <c r="L306" s="8"/>
      <c r="M306" s="8"/>
      <c r="N306" s="8"/>
    </row>
    <row r="307" spans="1:14" ht="13.4" customHeight="1" x14ac:dyDescent="0.3">
      <c r="A307" s="33" t="s">
        <v>350</v>
      </c>
      <c r="B307" s="34">
        <v>97353.699059999999</v>
      </c>
      <c r="C307" s="34">
        <v>-89604.995589999991</v>
      </c>
      <c r="D307" s="34">
        <v>468.44264000000004</v>
      </c>
      <c r="E307" s="34">
        <v>0</v>
      </c>
      <c r="F307" s="34">
        <v>152.40438999999995</v>
      </c>
      <c r="G307" s="34"/>
      <c r="H307" s="38"/>
      <c r="J307" s="8"/>
      <c r="K307" s="8"/>
      <c r="L307" s="8"/>
      <c r="M307" s="8"/>
      <c r="N307" s="8"/>
    </row>
    <row r="308" spans="1:14" ht="13.4" customHeight="1" x14ac:dyDescent="0.3">
      <c r="A308" s="33" t="s">
        <v>351</v>
      </c>
      <c r="B308" s="34">
        <v>201140.67149000001</v>
      </c>
      <c r="C308" s="34">
        <v>22629.714139999905</v>
      </c>
      <c r="D308" s="34">
        <v>214.66348000000002</v>
      </c>
      <c r="E308" s="34">
        <v>0</v>
      </c>
      <c r="F308" s="34">
        <v>109.58045000000001</v>
      </c>
      <c r="G308" s="34"/>
      <c r="H308" s="38"/>
      <c r="J308" s="8"/>
      <c r="K308" s="8"/>
      <c r="L308" s="8"/>
      <c r="M308" s="8"/>
      <c r="N308" s="8"/>
    </row>
    <row r="309" spans="1:14" ht="13.4" customHeight="1" x14ac:dyDescent="0.3">
      <c r="A309" s="33" t="s">
        <v>352</v>
      </c>
      <c r="B309" s="34">
        <v>171552.58658999999</v>
      </c>
      <c r="C309" s="34">
        <v>16624.000109999914</v>
      </c>
      <c r="D309" s="34">
        <v>150.88015000000001</v>
      </c>
      <c r="E309" s="34">
        <v>0</v>
      </c>
      <c r="F309" s="34">
        <v>87.765770000000003</v>
      </c>
      <c r="G309" s="34"/>
      <c r="H309" s="38"/>
      <c r="J309" s="8"/>
      <c r="K309" s="8"/>
      <c r="L309" s="8"/>
      <c r="M309" s="8"/>
      <c r="N309" s="8"/>
    </row>
    <row r="310" spans="1:14" ht="13.4" customHeight="1" x14ac:dyDescent="0.3">
      <c r="A310" s="33" t="s">
        <v>353</v>
      </c>
      <c r="B310" s="34">
        <v>154161.82456000001</v>
      </c>
      <c r="C310" s="34">
        <v>-35512.99932999981</v>
      </c>
      <c r="D310" s="34">
        <v>1564.4385300000001</v>
      </c>
      <c r="E310" s="34">
        <v>0</v>
      </c>
      <c r="F310" s="34">
        <v>82.473240000000004</v>
      </c>
      <c r="G310" s="34"/>
      <c r="H310" s="38"/>
      <c r="J310" s="8"/>
      <c r="K310" s="8"/>
      <c r="L310" s="8"/>
      <c r="M310" s="8"/>
      <c r="N310" s="8"/>
    </row>
    <row r="311" spans="1:14" ht="13.4" customHeight="1" x14ac:dyDescent="0.3">
      <c r="A311" s="33" t="s">
        <v>354</v>
      </c>
      <c r="B311" s="34">
        <v>181639.86624999999</v>
      </c>
      <c r="C311" s="34">
        <v>10204.958690000058</v>
      </c>
      <c r="D311" s="34">
        <v>738.03467999999998</v>
      </c>
      <c r="E311" s="34">
        <v>0</v>
      </c>
      <c r="F311" s="34">
        <v>126.45032</v>
      </c>
      <c r="G311" s="34"/>
      <c r="H311" s="38"/>
      <c r="J311" s="8"/>
      <c r="K311" s="8"/>
      <c r="L311" s="8"/>
      <c r="M311" s="8"/>
      <c r="N311" s="8"/>
    </row>
    <row r="312" spans="1:14" ht="13.4" customHeight="1" x14ac:dyDescent="0.3">
      <c r="A312" s="33" t="s">
        <v>355</v>
      </c>
      <c r="B312" s="34">
        <v>132052.72417</v>
      </c>
      <c r="C312" s="34">
        <v>157731.38651000007</v>
      </c>
      <c r="D312" s="34">
        <v>1073.7909199999999</v>
      </c>
      <c r="E312" s="34">
        <v>0</v>
      </c>
      <c r="F312" s="34">
        <v>252.74092999999999</v>
      </c>
      <c r="G312" s="34"/>
      <c r="H312" s="38"/>
      <c r="J312" s="8"/>
      <c r="K312" s="8"/>
      <c r="L312" s="8"/>
      <c r="M312" s="8"/>
      <c r="N312" s="8"/>
    </row>
    <row r="313" spans="1:14" ht="13.4" customHeight="1" x14ac:dyDescent="0.3">
      <c r="A313" s="33" t="s">
        <v>356</v>
      </c>
      <c r="B313" s="34">
        <v>241904.01104999997</v>
      </c>
      <c r="C313" s="34">
        <v>72414.78553000011</v>
      </c>
      <c r="D313" s="34">
        <v>950.25654999999995</v>
      </c>
      <c r="E313" s="34">
        <v>0</v>
      </c>
      <c r="F313" s="34">
        <v>226.86472000000001</v>
      </c>
      <c r="G313" s="34"/>
      <c r="H313" s="38"/>
      <c r="J313" s="8"/>
      <c r="K313" s="8"/>
      <c r="L313" s="8"/>
      <c r="M313" s="8"/>
      <c r="N313" s="8"/>
    </row>
    <row r="314" spans="1:14" ht="13.4" customHeight="1" x14ac:dyDescent="0.3">
      <c r="A314" s="33" t="s">
        <v>357</v>
      </c>
      <c r="B314" s="34">
        <v>195792.01357000001</v>
      </c>
      <c r="C314" s="34">
        <v>8085.1906299995799</v>
      </c>
      <c r="D314" s="34">
        <v>54.946729999999995</v>
      </c>
      <c r="E314" s="34">
        <v>0</v>
      </c>
      <c r="F314" s="34">
        <v>291.75808000000001</v>
      </c>
      <c r="G314" s="34"/>
      <c r="H314" s="38"/>
      <c r="J314" s="8"/>
      <c r="K314" s="8"/>
      <c r="L314" s="8"/>
      <c r="M314" s="8"/>
      <c r="N314" s="8"/>
    </row>
    <row r="315" spans="1:14" ht="13.4" customHeight="1" x14ac:dyDescent="0.3">
      <c r="A315" s="33" t="s">
        <v>358</v>
      </c>
      <c r="B315" s="34">
        <v>131047.37520000001</v>
      </c>
      <c r="C315" s="34">
        <v>-7440.3040900000042</v>
      </c>
      <c r="D315" s="34">
        <v>337.82923</v>
      </c>
      <c r="E315" s="34">
        <v>0</v>
      </c>
      <c r="F315" s="34">
        <v>304.57388000000003</v>
      </c>
      <c r="G315" s="34"/>
      <c r="H315" s="40">
        <f>SUM(B315:B326,C327:C338,D315:D326,E315:E326)</f>
        <v>3531247.5711600003</v>
      </c>
      <c r="J315" s="8"/>
      <c r="K315" s="8"/>
      <c r="L315" s="8"/>
      <c r="M315" s="8"/>
      <c r="N315" s="8"/>
    </row>
    <row r="316" spans="1:14" ht="13.4" customHeight="1" x14ac:dyDescent="0.3">
      <c r="A316" s="33" t="s">
        <v>359</v>
      </c>
      <c r="B316" s="34">
        <v>178976.84782</v>
      </c>
      <c r="C316" s="34">
        <v>8916.457480000021</v>
      </c>
      <c r="D316" s="34">
        <v>625.31071000000009</v>
      </c>
      <c r="E316" s="34">
        <v>0</v>
      </c>
      <c r="F316" s="34">
        <v>96.447349999999972</v>
      </c>
      <c r="G316" s="34"/>
      <c r="H316" s="40"/>
      <c r="J316" s="8"/>
      <c r="K316" s="8"/>
      <c r="L316" s="8"/>
      <c r="M316" s="8"/>
      <c r="N316" s="8"/>
    </row>
    <row r="317" spans="1:14" ht="13.4" customHeight="1" x14ac:dyDescent="0.3">
      <c r="A317" s="33" t="s">
        <v>360</v>
      </c>
      <c r="B317" s="34">
        <v>250865.95947999999</v>
      </c>
      <c r="C317" s="34">
        <v>178977.14053999988</v>
      </c>
      <c r="D317" s="34">
        <v>930.46849999999995</v>
      </c>
      <c r="E317" s="34">
        <v>0</v>
      </c>
      <c r="F317" s="34">
        <v>142.48262</v>
      </c>
      <c r="G317" s="34"/>
      <c r="H317" s="40"/>
      <c r="J317" s="8"/>
      <c r="K317" s="8"/>
      <c r="L317" s="8"/>
      <c r="M317" s="8"/>
      <c r="N317" s="8"/>
    </row>
    <row r="318" spans="1:14" ht="13.4" customHeight="1" x14ac:dyDescent="0.3">
      <c r="A318" s="33" t="s">
        <v>361</v>
      </c>
      <c r="B318" s="34">
        <v>214357.68042000002</v>
      </c>
      <c r="C318" s="34">
        <v>-44514.311929999873</v>
      </c>
      <c r="D318" s="34">
        <v>833.30885999999998</v>
      </c>
      <c r="E318" s="34">
        <v>0</v>
      </c>
      <c r="F318" s="34">
        <v>100.42280999999998</v>
      </c>
      <c r="G318" s="34"/>
      <c r="H318" s="40"/>
      <c r="J318" s="8"/>
      <c r="K318" s="8"/>
      <c r="L318" s="8"/>
      <c r="M318" s="8"/>
      <c r="N318" s="8"/>
    </row>
    <row r="319" spans="1:14" ht="13.4" customHeight="1" x14ac:dyDescent="0.3">
      <c r="A319" s="33" t="s">
        <v>362</v>
      </c>
      <c r="B319" s="34">
        <v>176525.14441000004</v>
      </c>
      <c r="C319" s="34">
        <v>-42722.439300000122</v>
      </c>
      <c r="D319" s="34">
        <v>664.21021000000007</v>
      </c>
      <c r="E319" s="34">
        <v>0</v>
      </c>
      <c r="F319" s="34">
        <v>135.44028</v>
      </c>
      <c r="G319" s="34"/>
      <c r="H319" s="40"/>
      <c r="J319" s="8"/>
      <c r="K319" s="8"/>
      <c r="L319" s="8"/>
      <c r="M319" s="8"/>
      <c r="N319" s="8"/>
    </row>
    <row r="320" spans="1:14" ht="13.4" customHeight="1" x14ac:dyDescent="0.3">
      <c r="A320" s="33" t="s">
        <v>363</v>
      </c>
      <c r="B320" s="34">
        <v>213302.92541</v>
      </c>
      <c r="C320" s="34">
        <v>289420.62587000005</v>
      </c>
      <c r="D320" s="34">
        <v>385.94758000000002</v>
      </c>
      <c r="E320" s="34">
        <v>0</v>
      </c>
      <c r="F320" s="34">
        <v>283.94222000000002</v>
      </c>
      <c r="G320" s="34"/>
      <c r="H320" s="40"/>
      <c r="J320" s="8"/>
      <c r="K320" s="8"/>
      <c r="L320" s="8"/>
      <c r="M320" s="8"/>
      <c r="N320" s="8"/>
    </row>
    <row r="321" spans="1:14" ht="13.4" customHeight="1" x14ac:dyDescent="0.3">
      <c r="A321" s="33" t="s">
        <v>364</v>
      </c>
      <c r="B321" s="34">
        <v>170974.69790999999</v>
      </c>
      <c r="C321" s="34">
        <v>81896.873880000188</v>
      </c>
      <c r="D321" s="34">
        <v>1635.05539</v>
      </c>
      <c r="E321" s="34">
        <v>0</v>
      </c>
      <c r="F321" s="34">
        <v>506.90587000000005</v>
      </c>
      <c r="G321" s="34"/>
      <c r="H321" s="40"/>
      <c r="J321" s="8"/>
      <c r="K321" s="8"/>
      <c r="L321" s="8"/>
      <c r="M321" s="8"/>
      <c r="N321" s="8"/>
    </row>
    <row r="322" spans="1:14" ht="13.4" customHeight="1" x14ac:dyDescent="0.3">
      <c r="A322" s="33" t="s">
        <v>365</v>
      </c>
      <c r="B322" s="34">
        <v>206981.98181999999</v>
      </c>
      <c r="C322" s="34">
        <v>-10323.108220000076</v>
      </c>
      <c r="D322" s="34">
        <v>6619.049140000001</v>
      </c>
      <c r="E322" s="34">
        <v>0</v>
      </c>
      <c r="F322" s="34">
        <v>1066.12663</v>
      </c>
      <c r="G322" s="34"/>
      <c r="H322" s="40"/>
      <c r="J322" s="8"/>
      <c r="K322" s="8"/>
      <c r="L322" s="8"/>
      <c r="M322" s="8"/>
      <c r="N322" s="8"/>
    </row>
    <row r="323" spans="1:14" ht="13.4" customHeight="1" x14ac:dyDescent="0.3">
      <c r="A323" s="33" t="s">
        <v>366</v>
      </c>
      <c r="B323" s="34">
        <v>214433.96625</v>
      </c>
      <c r="C323" s="34">
        <v>39269.094660000112</v>
      </c>
      <c r="D323" s="34">
        <v>2396.7669000000001</v>
      </c>
      <c r="E323" s="34">
        <v>0</v>
      </c>
      <c r="F323" s="34">
        <v>692.23180000000013</v>
      </c>
      <c r="G323" s="34"/>
      <c r="H323" s="40"/>
      <c r="J323" s="8"/>
      <c r="K323" s="8"/>
      <c r="L323" s="8"/>
      <c r="M323" s="8"/>
      <c r="N323" s="8"/>
    </row>
    <row r="324" spans="1:14" ht="13.4" customHeight="1" x14ac:dyDescent="0.3">
      <c r="A324" s="33" t="s">
        <v>367</v>
      </c>
      <c r="B324" s="34">
        <v>158512.04273999998</v>
      </c>
      <c r="C324" s="34">
        <v>9229.96316999991</v>
      </c>
      <c r="D324" s="34">
        <v>458.57891999999998</v>
      </c>
      <c r="E324" s="34">
        <v>0</v>
      </c>
      <c r="F324" s="34">
        <v>2356.4661599999995</v>
      </c>
      <c r="G324" s="34"/>
      <c r="H324" s="40"/>
      <c r="J324" s="8"/>
      <c r="K324" s="8"/>
      <c r="L324" s="8"/>
      <c r="M324" s="8"/>
      <c r="N324" s="8"/>
    </row>
    <row r="325" spans="1:14" ht="13.4" customHeight="1" x14ac:dyDescent="0.3">
      <c r="A325" s="33" t="s">
        <v>368</v>
      </c>
      <c r="B325" s="34">
        <v>210149.10604000001</v>
      </c>
      <c r="C325" s="34">
        <v>-2536.2829700003408</v>
      </c>
      <c r="D325" s="34">
        <v>1055.4900600000001</v>
      </c>
      <c r="E325" s="34">
        <v>0</v>
      </c>
      <c r="F325" s="34">
        <v>1205.2520799999998</v>
      </c>
      <c r="G325" s="34"/>
      <c r="H325" s="40"/>
      <c r="J325" s="8"/>
      <c r="K325" s="8"/>
      <c r="L325" s="8"/>
      <c r="M325" s="8"/>
      <c r="N325" s="8"/>
    </row>
    <row r="326" spans="1:14" ht="13.4" customHeight="1" x14ac:dyDescent="0.3">
      <c r="A326" s="33" t="s">
        <v>369</v>
      </c>
      <c r="B326" s="34">
        <v>215360.85949999999</v>
      </c>
      <c r="C326" s="34">
        <v>38966.216190000043</v>
      </c>
      <c r="D326" s="34">
        <v>435.06211999999999</v>
      </c>
      <c r="E326" s="34">
        <v>0</v>
      </c>
      <c r="F326" s="34">
        <v>692.37999000000013</v>
      </c>
      <c r="G326" s="34"/>
      <c r="H326" s="40"/>
      <c r="J326" s="8"/>
      <c r="K326" s="8"/>
      <c r="L326" s="8"/>
      <c r="M326" s="8"/>
      <c r="N326" s="8"/>
    </row>
    <row r="327" spans="1:14" ht="13.4" customHeight="1" x14ac:dyDescent="0.3">
      <c r="A327" s="33" t="s">
        <v>370</v>
      </c>
      <c r="B327" s="34">
        <v>191254.18755</v>
      </c>
      <c r="C327" s="34">
        <v>-16522.207990000017</v>
      </c>
      <c r="D327" s="34">
        <v>525.19965000000002</v>
      </c>
      <c r="E327" s="34">
        <v>0</v>
      </c>
      <c r="F327" s="34">
        <v>681.94436000000007</v>
      </c>
      <c r="G327" s="34"/>
      <c r="H327" s="40">
        <f>SUM(B327:B338,C339:C350,D327:D338,E327:E338)</f>
        <v>3918415.1636100002</v>
      </c>
      <c r="J327" s="8"/>
      <c r="K327" s="8"/>
      <c r="L327" s="8"/>
      <c r="M327" s="8"/>
      <c r="N327" s="8"/>
    </row>
    <row r="328" spans="1:14" ht="13.4" customHeight="1" x14ac:dyDescent="0.3">
      <c r="A328" s="33" t="s">
        <v>371</v>
      </c>
      <c r="B328" s="34">
        <v>197666.91521000001</v>
      </c>
      <c r="C328" s="34">
        <v>3584.1359600000037</v>
      </c>
      <c r="D328" s="34">
        <v>2678.4821200000001</v>
      </c>
      <c r="E328" s="34">
        <v>0</v>
      </c>
      <c r="F328" s="34">
        <v>305.30925999999999</v>
      </c>
      <c r="G328" s="34"/>
      <c r="H328" s="40"/>
      <c r="J328" s="8"/>
      <c r="K328" s="8"/>
      <c r="L328" s="8"/>
      <c r="M328" s="8"/>
      <c r="N328" s="8"/>
    </row>
    <row r="329" spans="1:14" ht="13.4" customHeight="1" x14ac:dyDescent="0.3">
      <c r="A329" s="33" t="s">
        <v>372</v>
      </c>
      <c r="B329" s="34">
        <v>230870.64172000001</v>
      </c>
      <c r="C329" s="34">
        <v>329030.26253999997</v>
      </c>
      <c r="D329" s="34">
        <v>835.12610000000006</v>
      </c>
      <c r="E329" s="34">
        <v>0</v>
      </c>
      <c r="F329" s="34">
        <v>466.28085000000004</v>
      </c>
      <c r="G329" s="34"/>
      <c r="H329" s="40"/>
      <c r="J329" s="8"/>
      <c r="K329" s="8"/>
      <c r="L329" s="8"/>
      <c r="M329" s="8"/>
      <c r="N329" s="8"/>
    </row>
    <row r="330" spans="1:14" ht="13.4" customHeight="1" x14ac:dyDescent="0.3">
      <c r="A330" s="33" t="s">
        <v>373</v>
      </c>
      <c r="B330" s="34">
        <v>179728.84970000002</v>
      </c>
      <c r="C330" s="34">
        <v>-510.41316999999174</v>
      </c>
      <c r="D330" s="34">
        <v>2059.6035500000003</v>
      </c>
      <c r="E330" s="34">
        <v>0</v>
      </c>
      <c r="F330" s="34">
        <v>262.39107999999999</v>
      </c>
      <c r="G330" s="34"/>
      <c r="H330" s="40"/>
      <c r="J330" s="8"/>
      <c r="K330" s="8"/>
      <c r="L330" s="8"/>
      <c r="M330" s="8"/>
      <c r="N330" s="8"/>
    </row>
    <row r="331" spans="1:14" ht="13.4" customHeight="1" x14ac:dyDescent="0.3">
      <c r="A331" s="33" t="s">
        <v>374</v>
      </c>
      <c r="B331" s="34">
        <v>219414.65669</v>
      </c>
      <c r="C331" s="34">
        <v>-2463.4722400002502</v>
      </c>
      <c r="D331" s="34">
        <v>1212.4882500000001</v>
      </c>
      <c r="E331" s="34">
        <v>0</v>
      </c>
      <c r="F331" s="34">
        <v>396.26393999999999</v>
      </c>
      <c r="G331" s="34"/>
      <c r="H331" s="40"/>
      <c r="J331" s="8"/>
      <c r="K331" s="8"/>
      <c r="L331" s="8"/>
      <c r="M331" s="8"/>
      <c r="N331" s="8"/>
    </row>
    <row r="332" spans="1:14" ht="13.4" customHeight="1" x14ac:dyDescent="0.3">
      <c r="A332" s="33" t="s">
        <v>375</v>
      </c>
      <c r="B332" s="34">
        <v>232127.66952000002</v>
      </c>
      <c r="C332" s="34">
        <v>476551.57298</v>
      </c>
      <c r="D332" s="34">
        <v>927.97238000000016</v>
      </c>
      <c r="E332" s="34">
        <v>0</v>
      </c>
      <c r="F332" s="34">
        <v>730.72359999999981</v>
      </c>
      <c r="G332" s="34"/>
      <c r="H332" s="40"/>
      <c r="J332" s="8"/>
      <c r="K332" s="8"/>
      <c r="L332" s="8"/>
      <c r="M332" s="8"/>
      <c r="N332" s="8"/>
    </row>
    <row r="333" spans="1:14" ht="13.4" customHeight="1" x14ac:dyDescent="0.3">
      <c r="A333" s="33" t="s">
        <v>376</v>
      </c>
      <c r="B333" s="34">
        <v>184659.41175</v>
      </c>
      <c r="C333" s="34">
        <v>134643.46904000064</v>
      </c>
      <c r="D333" s="34">
        <v>239.44981000000001</v>
      </c>
      <c r="E333" s="34">
        <v>0</v>
      </c>
      <c r="F333" s="34">
        <v>787.01510000000007</v>
      </c>
      <c r="G333" s="34"/>
      <c r="H333" s="40"/>
      <c r="J333" s="8"/>
      <c r="K333" s="8"/>
      <c r="L333" s="8"/>
      <c r="M333" s="8"/>
      <c r="N333" s="8"/>
    </row>
    <row r="334" spans="1:14" ht="13.4" customHeight="1" x14ac:dyDescent="0.3">
      <c r="A334" s="33" t="s">
        <v>377</v>
      </c>
      <c r="B334" s="34">
        <v>250863.88736000002</v>
      </c>
      <c r="C334" s="34">
        <v>-5653.849780000488</v>
      </c>
      <c r="D334" s="34">
        <v>625.97077999999988</v>
      </c>
      <c r="E334" s="34">
        <v>0</v>
      </c>
      <c r="F334" s="41">
        <v>1289.8041999999996</v>
      </c>
      <c r="G334" s="41"/>
      <c r="H334" s="40"/>
      <c r="J334" s="8"/>
      <c r="K334" s="8"/>
      <c r="L334" s="8"/>
      <c r="M334" s="8"/>
      <c r="N334" s="8"/>
    </row>
    <row r="335" spans="1:14" ht="13.4" customHeight="1" x14ac:dyDescent="0.3">
      <c r="A335" s="33" t="s">
        <v>378</v>
      </c>
      <c r="B335" s="34">
        <v>257505.38715</v>
      </c>
      <c r="C335" s="34">
        <v>186574.78010000003</v>
      </c>
      <c r="D335" s="34">
        <v>682.53740000000016</v>
      </c>
      <c r="E335" s="34">
        <v>0</v>
      </c>
      <c r="F335" s="34">
        <v>1566.2691200000004</v>
      </c>
      <c r="G335" s="34"/>
      <c r="H335" s="40"/>
      <c r="M335" s="2"/>
      <c r="N335" s="2"/>
    </row>
    <row r="336" spans="1:14" ht="13.4" customHeight="1" x14ac:dyDescent="0.3">
      <c r="A336" s="33" t="s">
        <v>379</v>
      </c>
      <c r="B336" s="34">
        <v>245952.99073000002</v>
      </c>
      <c r="C336" s="34">
        <v>7940.7208499996414</v>
      </c>
      <c r="D336" s="34">
        <v>5670.3907900000004</v>
      </c>
      <c r="E336" s="34">
        <v>0</v>
      </c>
      <c r="F336" s="34">
        <v>2056.4275499999999</v>
      </c>
      <c r="G336" s="34"/>
      <c r="H336" s="40"/>
      <c r="M336" s="2"/>
      <c r="N336" s="2"/>
    </row>
    <row r="337" spans="1:14" ht="13.4" customHeight="1" x14ac:dyDescent="0.3">
      <c r="A337" s="33" t="s">
        <v>380</v>
      </c>
      <c r="B337" s="34">
        <v>232728.09852</v>
      </c>
      <c r="C337" s="34">
        <v>1284.0376100001106</v>
      </c>
      <c r="D337" s="34">
        <v>730.97631999999999</v>
      </c>
      <c r="E337" s="34">
        <v>0</v>
      </c>
      <c r="F337" s="34">
        <v>2815.2093600000003</v>
      </c>
      <c r="G337" s="34"/>
      <c r="H337" s="40"/>
      <c r="M337" s="2"/>
      <c r="N337" s="2"/>
    </row>
    <row r="338" spans="1:14" ht="13.4" customHeight="1" x14ac:dyDescent="0.3">
      <c r="A338" s="33" t="s">
        <v>381</v>
      </c>
      <c r="B338" s="34">
        <v>236027.16177000001</v>
      </c>
      <c r="C338" s="34">
        <v>58922.870640000154</v>
      </c>
      <c r="D338" s="34">
        <v>826.25296000000003</v>
      </c>
      <c r="E338" s="34">
        <v>0</v>
      </c>
      <c r="F338" s="34">
        <v>2797.2549499999996</v>
      </c>
      <c r="G338" s="34"/>
      <c r="H338" s="40"/>
      <c r="M338" s="2"/>
      <c r="N338" s="2"/>
    </row>
    <row r="339" spans="1:14" ht="13.4" customHeight="1" x14ac:dyDescent="0.3">
      <c r="A339" s="33" t="s">
        <v>382</v>
      </c>
      <c r="B339" s="42">
        <v>258212.46309</v>
      </c>
      <c r="C339" s="43">
        <v>741.45375999999089</v>
      </c>
      <c r="D339" s="43">
        <v>1468.65679</v>
      </c>
      <c r="E339" s="34">
        <v>0</v>
      </c>
      <c r="F339" s="34">
        <v>2276.8109599999993</v>
      </c>
      <c r="G339" s="34">
        <v>-27149.833340000001</v>
      </c>
      <c r="H339" s="40">
        <f>SUM(B339:B350,C351:C362,D339:D350,E339:E350)</f>
        <v>4357311.189770001</v>
      </c>
      <c r="M339" s="2"/>
      <c r="N339" s="2"/>
    </row>
    <row r="340" spans="1:14" ht="13.4" customHeight="1" x14ac:dyDescent="0.3">
      <c r="A340" s="33" t="s">
        <v>383</v>
      </c>
      <c r="B340" s="42">
        <v>222113.47875000001</v>
      </c>
      <c r="C340" s="43">
        <v>17340.232000000033</v>
      </c>
      <c r="D340" s="43">
        <v>7573.1743699999997</v>
      </c>
      <c r="E340" s="34">
        <v>0</v>
      </c>
      <c r="F340" s="34">
        <v>2036.0797200000002</v>
      </c>
      <c r="G340" s="34">
        <v>-27149.833340000001</v>
      </c>
      <c r="H340" s="40"/>
      <c r="M340" s="2"/>
      <c r="N340" s="2"/>
    </row>
    <row r="341" spans="1:14" ht="13.4" customHeight="1" x14ac:dyDescent="0.3">
      <c r="A341" s="33" t="s">
        <v>384</v>
      </c>
      <c r="B341" s="42">
        <v>262609.82122999994</v>
      </c>
      <c r="C341" s="43">
        <v>325131.19980999996</v>
      </c>
      <c r="D341" s="43">
        <v>547.39637000000005</v>
      </c>
      <c r="E341" s="34">
        <v>0</v>
      </c>
      <c r="F341" s="34">
        <v>1730.90004</v>
      </c>
      <c r="G341" s="34">
        <v>-27149.833340000001</v>
      </c>
      <c r="H341" s="40"/>
      <c r="M341" s="2"/>
      <c r="N341" s="2"/>
    </row>
    <row r="342" spans="1:14" ht="13.4" customHeight="1" x14ac:dyDescent="0.3">
      <c r="A342" s="33" t="s">
        <v>385</v>
      </c>
      <c r="B342" s="42">
        <v>187661.43793000001</v>
      </c>
      <c r="C342" s="43">
        <v>-40747.81867999988</v>
      </c>
      <c r="D342" s="43">
        <v>546.83735999999999</v>
      </c>
      <c r="E342" s="34">
        <v>0</v>
      </c>
      <c r="F342" s="34">
        <v>1012.4551299999999</v>
      </c>
      <c r="G342" s="34">
        <v>-244348.49997999999</v>
      </c>
      <c r="H342" s="40"/>
      <c r="M342" s="2"/>
      <c r="N342" s="2"/>
    </row>
    <row r="343" spans="1:14" ht="13.4" customHeight="1" x14ac:dyDescent="0.3">
      <c r="A343" s="33" t="s">
        <v>386</v>
      </c>
      <c r="B343" s="42">
        <v>232992.92136000001</v>
      </c>
      <c r="C343" s="43">
        <v>-49747.952060000142</v>
      </c>
      <c r="D343" s="43">
        <v>948.80442000000005</v>
      </c>
      <c r="E343" s="34">
        <v>0</v>
      </c>
      <c r="F343" s="34">
        <v>1580.1101299999998</v>
      </c>
      <c r="G343" s="34">
        <v>0</v>
      </c>
      <c r="H343" s="40"/>
      <c r="M343" s="2"/>
      <c r="N343" s="2"/>
    </row>
    <row r="344" spans="1:14" ht="13.4" customHeight="1" x14ac:dyDescent="0.3">
      <c r="A344" s="33" t="s">
        <v>387</v>
      </c>
      <c r="B344" s="42">
        <v>257660.30425000002</v>
      </c>
      <c r="C344" s="43">
        <v>678675.3775800002</v>
      </c>
      <c r="D344" s="43">
        <v>1323.65391</v>
      </c>
      <c r="E344" s="34">
        <v>0</v>
      </c>
      <c r="F344" s="34">
        <v>1405.89039</v>
      </c>
      <c r="G344" s="34">
        <v>0</v>
      </c>
      <c r="H344" s="40"/>
      <c r="J344" s="44"/>
      <c r="K344" s="44"/>
      <c r="L344" s="44"/>
      <c r="M344" s="44"/>
      <c r="N344" s="2"/>
    </row>
    <row r="345" spans="1:14" ht="13.4" customHeight="1" x14ac:dyDescent="0.3">
      <c r="A345" s="33" t="s">
        <v>388</v>
      </c>
      <c r="B345" s="42">
        <v>261990.30358000001</v>
      </c>
      <c r="C345" s="43">
        <v>103966.78491999989</v>
      </c>
      <c r="D345" s="43">
        <v>1002.5543500000001</v>
      </c>
      <c r="E345" s="34">
        <v>0</v>
      </c>
      <c r="F345" s="34">
        <v>6831.3054599999987</v>
      </c>
      <c r="G345" s="34">
        <v>0</v>
      </c>
      <c r="H345" s="40"/>
      <c r="J345" s="44"/>
      <c r="K345" s="44"/>
      <c r="L345" s="44"/>
      <c r="M345" s="44"/>
      <c r="N345" s="2"/>
    </row>
    <row r="346" spans="1:14" ht="13.4" customHeight="1" x14ac:dyDescent="0.3">
      <c r="A346" s="33" t="s">
        <v>389</v>
      </c>
      <c r="B346" s="42">
        <v>248004.92397999999</v>
      </c>
      <c r="C346" s="43">
        <v>6627.5286500001439</v>
      </c>
      <c r="D346" s="43">
        <v>1067.07197</v>
      </c>
      <c r="E346" s="34">
        <v>0</v>
      </c>
      <c r="F346" s="34">
        <v>3337.3447900000006</v>
      </c>
      <c r="G346" s="34">
        <v>0</v>
      </c>
      <c r="H346" s="40"/>
      <c r="J346" s="44"/>
      <c r="K346" s="44"/>
      <c r="L346" s="44"/>
      <c r="M346" s="44"/>
      <c r="N346" s="2"/>
    </row>
    <row r="347" spans="1:14" ht="13.4" customHeight="1" x14ac:dyDescent="0.3">
      <c r="A347" s="33" t="s">
        <v>390</v>
      </c>
      <c r="B347" s="42">
        <v>261731.24156999998</v>
      </c>
      <c r="C347" s="43">
        <v>72471.536680000179</v>
      </c>
      <c r="D347" s="43">
        <v>576.39692000000002</v>
      </c>
      <c r="E347" s="34">
        <v>0</v>
      </c>
      <c r="F347" s="34">
        <v>1466.3347599999997</v>
      </c>
      <c r="G347" s="34">
        <v>0</v>
      </c>
      <c r="H347" s="40"/>
      <c r="J347" s="44"/>
      <c r="K347" s="44"/>
      <c r="L347" s="44"/>
      <c r="M347" s="44"/>
      <c r="N347" s="2"/>
    </row>
    <row r="348" spans="1:14" ht="13.4" customHeight="1" x14ac:dyDescent="0.3">
      <c r="A348" s="33" t="s">
        <v>391</v>
      </c>
      <c r="B348" s="42">
        <v>294215.76929999999</v>
      </c>
      <c r="C348" s="43">
        <v>104490.62336000009</v>
      </c>
      <c r="D348" s="43">
        <v>915.03170999999998</v>
      </c>
      <c r="E348" s="34">
        <v>0</v>
      </c>
      <c r="F348" s="34">
        <v>2058.1039000000001</v>
      </c>
      <c r="G348" s="34">
        <v>0</v>
      </c>
      <c r="H348" s="40"/>
      <c r="J348" s="44"/>
      <c r="K348" s="44"/>
      <c r="L348" s="44"/>
      <c r="M348" s="44"/>
      <c r="N348" s="2"/>
    </row>
    <row r="349" spans="1:14" ht="13.4" customHeight="1" x14ac:dyDescent="0.3">
      <c r="A349" s="33" t="s">
        <v>392</v>
      </c>
      <c r="B349" s="42">
        <v>261315.33760000003</v>
      </c>
      <c r="C349" s="43">
        <v>-4361.0874300003697</v>
      </c>
      <c r="D349" s="43">
        <v>1805.9008299999998</v>
      </c>
      <c r="E349" s="34">
        <v>0</v>
      </c>
      <c r="F349" s="34">
        <v>3248.3247999999999</v>
      </c>
      <c r="G349" s="34">
        <v>0</v>
      </c>
      <c r="H349" s="40"/>
      <c r="J349" s="32"/>
      <c r="K349" s="32"/>
      <c r="L349" s="32"/>
    </row>
    <row r="350" spans="1:14" ht="13.4" customHeight="1" x14ac:dyDescent="0.3">
      <c r="A350" s="33" t="s">
        <v>393</v>
      </c>
      <c r="B350" s="42">
        <v>277138.32241999998</v>
      </c>
      <c r="C350" s="42">
        <v>28012.977239999505</v>
      </c>
      <c r="D350" s="42">
        <v>585.04935999999987</v>
      </c>
      <c r="E350" s="34">
        <v>0</v>
      </c>
      <c r="F350" s="34">
        <v>2110.6932299999994</v>
      </c>
      <c r="G350" s="34">
        <v>0</v>
      </c>
      <c r="H350" s="40"/>
      <c r="J350" s="32"/>
      <c r="K350" s="32"/>
      <c r="L350" s="32"/>
    </row>
    <row r="351" spans="1:14" ht="13.4" customHeight="1" x14ac:dyDescent="0.3">
      <c r="A351" s="33" t="s">
        <v>394</v>
      </c>
      <c r="B351" s="42">
        <v>286735.40684999991</v>
      </c>
      <c r="C351" s="43">
        <v>-9877.5917299998764</v>
      </c>
      <c r="D351" s="43">
        <v>1675.53871</v>
      </c>
      <c r="E351" s="45">
        <v>0</v>
      </c>
      <c r="F351" s="34">
        <v>2065.49089</v>
      </c>
      <c r="G351" s="34">
        <v>-28160.25</v>
      </c>
      <c r="H351" s="40">
        <f>SUM(B351:B362,C363:C374,D351:D362,E351:E362)</f>
        <v>4512415.806640001</v>
      </c>
      <c r="J351" s="32"/>
      <c r="K351" s="32"/>
      <c r="L351" s="32"/>
    </row>
    <row r="352" spans="1:14" ht="13.4" customHeight="1" x14ac:dyDescent="0.3">
      <c r="A352" s="33" t="s">
        <v>395</v>
      </c>
      <c r="B352" s="42">
        <v>264432.97239999991</v>
      </c>
      <c r="C352" s="43">
        <v>20694.011610000201</v>
      </c>
      <c r="D352" s="43">
        <v>877.82879999999977</v>
      </c>
      <c r="E352" s="34">
        <v>0</v>
      </c>
      <c r="F352" s="34">
        <v>1497.3679099999997</v>
      </c>
      <c r="G352" s="34">
        <v>-28160.25</v>
      </c>
      <c r="H352" s="40"/>
      <c r="J352" s="32"/>
      <c r="K352" s="32"/>
      <c r="L352" s="32"/>
    </row>
    <row r="353" spans="1:14" ht="13.4" customHeight="1" x14ac:dyDescent="0.3">
      <c r="A353" s="33" t="s">
        <v>396</v>
      </c>
      <c r="B353" s="42">
        <v>267240.63645000028</v>
      </c>
      <c r="C353" s="42">
        <v>257287.33672999969</v>
      </c>
      <c r="D353" s="42">
        <v>7115.7070899999999</v>
      </c>
      <c r="E353" s="34">
        <v>0</v>
      </c>
      <c r="F353" s="34">
        <v>1658.4805399999998</v>
      </c>
      <c r="G353" s="34">
        <v>-28160.25</v>
      </c>
      <c r="H353" s="40"/>
      <c r="J353" s="32"/>
      <c r="K353" s="32"/>
      <c r="L353" s="32"/>
    </row>
    <row r="354" spans="1:14" ht="13.4" customHeight="1" x14ac:dyDescent="0.3">
      <c r="A354" s="33" t="s">
        <v>397</v>
      </c>
      <c r="B354" s="42">
        <v>285964.71150999959</v>
      </c>
      <c r="C354" s="43">
        <v>-32260.108379999652</v>
      </c>
      <c r="D354" s="43">
        <v>1076.3200999999999</v>
      </c>
      <c r="E354" s="45">
        <v>0</v>
      </c>
      <c r="F354" s="34">
        <v>1131.6635399999998</v>
      </c>
      <c r="G354" s="34">
        <v>-28160.25</v>
      </c>
      <c r="H354" s="40"/>
      <c r="J354" s="32"/>
      <c r="K354" s="32"/>
      <c r="L354" s="32"/>
    </row>
    <row r="355" spans="1:14" ht="13.4" customHeight="1" x14ac:dyDescent="0.3">
      <c r="A355" s="33" t="s">
        <v>398</v>
      </c>
      <c r="B355" s="42">
        <v>250898.84860999996</v>
      </c>
      <c r="C355" s="43">
        <v>-16459.039719999935</v>
      </c>
      <c r="D355" s="43">
        <v>5217.9288499999993</v>
      </c>
      <c r="E355" s="45">
        <v>0</v>
      </c>
      <c r="F355" s="34">
        <v>940.19646</v>
      </c>
      <c r="G355" s="34">
        <v>-225282</v>
      </c>
      <c r="H355" s="40"/>
      <c r="I355" s="46"/>
      <c r="J355" s="32"/>
      <c r="K355" s="32"/>
      <c r="L355" s="32"/>
    </row>
    <row r="356" spans="1:14" ht="13.4" customHeight="1" x14ac:dyDescent="0.3">
      <c r="A356" s="33" t="s">
        <v>399</v>
      </c>
      <c r="B356" s="42">
        <v>269771.82985000015</v>
      </c>
      <c r="C356" s="43">
        <v>536546.15385999985</v>
      </c>
      <c r="D356" s="43">
        <v>2261.9563199999998</v>
      </c>
      <c r="E356" s="45">
        <v>0</v>
      </c>
      <c r="F356" s="34">
        <v>766.82403999999997</v>
      </c>
      <c r="G356" s="34">
        <v>0</v>
      </c>
      <c r="H356" s="40"/>
      <c r="J356" s="32"/>
      <c r="K356" s="32"/>
      <c r="L356" s="32"/>
    </row>
    <row r="357" spans="1:14" ht="13.4" customHeight="1" x14ac:dyDescent="0.3">
      <c r="A357" s="33" t="s">
        <v>400</v>
      </c>
      <c r="B357" s="42">
        <v>299765.69230000029</v>
      </c>
      <c r="C357" s="43">
        <v>388189.22007000004</v>
      </c>
      <c r="D357" s="43">
        <v>1088.38453</v>
      </c>
      <c r="E357" s="45">
        <v>0</v>
      </c>
      <c r="F357" s="34">
        <v>701.81022999999993</v>
      </c>
      <c r="G357" s="34">
        <v>0</v>
      </c>
      <c r="H357" s="40"/>
      <c r="J357" s="32"/>
      <c r="K357" s="32"/>
      <c r="L357" s="32"/>
    </row>
    <row r="358" spans="1:14" ht="13.4" customHeight="1" x14ac:dyDescent="0.3">
      <c r="A358" s="33" t="s">
        <v>401</v>
      </c>
      <c r="B358" s="42">
        <v>248997.51804999978</v>
      </c>
      <c r="C358" s="43">
        <v>-21957.161969999845</v>
      </c>
      <c r="D358" s="43">
        <v>4459.2590799999998</v>
      </c>
      <c r="E358" s="45">
        <v>0</v>
      </c>
      <c r="F358" s="34">
        <v>857.62522999999999</v>
      </c>
      <c r="G358" s="34">
        <v>0</v>
      </c>
      <c r="H358" s="40"/>
      <c r="J358" s="32"/>
      <c r="K358" s="32"/>
      <c r="L358" s="32"/>
    </row>
    <row r="359" spans="1:14" ht="13.4" customHeight="1" x14ac:dyDescent="0.3">
      <c r="A359" s="33" t="s">
        <v>402</v>
      </c>
      <c r="B359" s="42">
        <v>350919.01043999975</v>
      </c>
      <c r="C359" s="43">
        <v>133727.78579000017</v>
      </c>
      <c r="D359" s="43">
        <v>1498.3733400000001</v>
      </c>
      <c r="E359" s="45">
        <v>0</v>
      </c>
      <c r="F359" s="34">
        <v>1330.9494300000001</v>
      </c>
      <c r="G359" s="34">
        <v>0</v>
      </c>
      <c r="H359" s="40"/>
      <c r="J359" s="32"/>
      <c r="K359" s="32"/>
      <c r="L359" s="32"/>
    </row>
    <row r="360" spans="1:14" ht="13.4" customHeight="1" x14ac:dyDescent="0.3">
      <c r="A360" s="33" t="s">
        <v>403</v>
      </c>
      <c r="B360" s="42">
        <v>296822.65972</v>
      </c>
      <c r="C360" s="43">
        <v>15829.079529999803</v>
      </c>
      <c r="D360" s="43">
        <v>13929.744600000002</v>
      </c>
      <c r="E360" s="45">
        <v>0</v>
      </c>
      <c r="F360" s="34">
        <v>3626.0718899999993</v>
      </c>
      <c r="G360" s="34">
        <v>0</v>
      </c>
      <c r="H360" s="40"/>
      <c r="J360" s="32"/>
      <c r="K360" s="32"/>
      <c r="L360" s="32"/>
    </row>
    <row r="361" spans="1:14" ht="13.4" customHeight="1" x14ac:dyDescent="0.3">
      <c r="A361" s="33" t="s">
        <v>404</v>
      </c>
      <c r="B361" s="42">
        <v>254156.64656000005</v>
      </c>
      <c r="C361" s="43">
        <v>17568.908099999975</v>
      </c>
      <c r="D361" s="43">
        <v>11908.81691</v>
      </c>
      <c r="E361" s="45">
        <v>0</v>
      </c>
      <c r="F361" s="34">
        <v>1500.6643899999997</v>
      </c>
      <c r="G361" s="34">
        <v>0</v>
      </c>
      <c r="H361" s="40"/>
      <c r="M361" s="2"/>
      <c r="N361" s="2"/>
    </row>
    <row r="362" spans="1:14" ht="13.4" customHeight="1" x14ac:dyDescent="0.3">
      <c r="A362" s="33" t="s">
        <v>405</v>
      </c>
      <c r="B362" s="42">
        <v>367616.40790999989</v>
      </c>
      <c r="C362" s="43">
        <v>24015.742460000583</v>
      </c>
      <c r="D362" s="43">
        <v>622.10129999999992</v>
      </c>
      <c r="E362" s="45">
        <v>0</v>
      </c>
      <c r="F362" s="34">
        <v>2058.5076899999999</v>
      </c>
      <c r="G362" s="34">
        <v>0</v>
      </c>
      <c r="H362" s="40"/>
      <c r="M362" s="2"/>
      <c r="N362" s="2"/>
    </row>
    <row r="363" spans="1:14" ht="13.4" customHeight="1" x14ac:dyDescent="0.3">
      <c r="A363" s="33" t="s">
        <v>406</v>
      </c>
      <c r="B363" s="42">
        <v>301512.38038999989</v>
      </c>
      <c r="C363" s="42">
        <v>3015.0687000001381</v>
      </c>
      <c r="D363" s="42">
        <v>537.18287999999995</v>
      </c>
      <c r="E363" s="45">
        <v>0</v>
      </c>
      <c r="F363" s="42">
        <v>1613.6544000000004</v>
      </c>
      <c r="G363" s="34">
        <v>0</v>
      </c>
      <c r="M363" s="2"/>
      <c r="N363" s="2"/>
    </row>
    <row r="364" spans="1:14" ht="13.4" customHeight="1" x14ac:dyDescent="0.3">
      <c r="A364" s="33" t="s">
        <v>407</v>
      </c>
      <c r="B364" s="42">
        <v>297836.78372999962</v>
      </c>
      <c r="C364" s="42">
        <v>-5071.8873299996449</v>
      </c>
      <c r="D364" s="42">
        <v>427.72789</v>
      </c>
      <c r="E364" s="45">
        <v>0</v>
      </c>
      <c r="F364" s="42">
        <v>895.18888000000004</v>
      </c>
      <c r="G364" s="34">
        <v>0</v>
      </c>
      <c r="M364" s="2"/>
      <c r="N364" s="2"/>
    </row>
    <row r="365" spans="1:14" ht="13.4" customHeight="1" x14ac:dyDescent="0.3">
      <c r="A365" s="33" t="s">
        <v>408</v>
      </c>
      <c r="B365" s="42">
        <v>339215.3500599995</v>
      </c>
      <c r="C365" s="42">
        <v>261710.64967000048</v>
      </c>
      <c r="D365" s="42">
        <v>960.78557999999998</v>
      </c>
      <c r="E365" s="45">
        <v>0</v>
      </c>
      <c r="F365" s="42">
        <v>459.45952</v>
      </c>
      <c r="G365" s="34">
        <v>0</v>
      </c>
      <c r="M365" s="2"/>
      <c r="N365" s="2"/>
    </row>
    <row r="366" spans="1:14" ht="13.4" customHeight="1" x14ac:dyDescent="0.3">
      <c r="A366" s="33" t="s">
        <v>409</v>
      </c>
      <c r="B366" s="42">
        <v>291012.17256999953</v>
      </c>
      <c r="C366" s="42">
        <v>-44937.943489999278</v>
      </c>
      <c r="D366" s="42">
        <v>958.28201000000001</v>
      </c>
      <c r="E366" s="45">
        <v>0</v>
      </c>
      <c r="F366" s="42">
        <v>435.87510000000003</v>
      </c>
      <c r="G366" s="34">
        <v>0</v>
      </c>
      <c r="M366" s="2"/>
      <c r="N366" s="2"/>
    </row>
    <row r="367" spans="1:14" ht="13.4" customHeight="1" x14ac:dyDescent="0.3">
      <c r="A367" s="33" t="s">
        <v>410</v>
      </c>
      <c r="B367" s="42">
        <v>253628.13510999971</v>
      </c>
      <c r="C367" s="42">
        <v>-43247.119769999947</v>
      </c>
      <c r="D367" s="42">
        <v>3500.48416</v>
      </c>
      <c r="E367" s="45">
        <v>0</v>
      </c>
      <c r="F367" s="42">
        <v>372.0646200000001</v>
      </c>
      <c r="G367" s="34">
        <v>0</v>
      </c>
      <c r="M367" s="2"/>
      <c r="N367" s="2"/>
    </row>
    <row r="368" spans="1:14" ht="13.4" customHeight="1" x14ac:dyDescent="0.3">
      <c r="A368" s="33" t="s">
        <v>411</v>
      </c>
      <c r="B368" s="42">
        <v>365288.45645000023</v>
      </c>
      <c r="C368" s="42">
        <v>550852.78629000008</v>
      </c>
      <c r="D368" s="42">
        <v>802.81071000000009</v>
      </c>
      <c r="E368" s="45">
        <v>0</v>
      </c>
      <c r="F368" s="42">
        <v>2347.9354199999998</v>
      </c>
      <c r="G368" s="34">
        <v>0</v>
      </c>
      <c r="M368" s="2"/>
      <c r="N368" s="2"/>
    </row>
    <row r="369" spans="1:14" ht="13.4" customHeight="1" x14ac:dyDescent="0.3">
      <c r="A369" s="33" t="s">
        <v>412</v>
      </c>
      <c r="B369" s="42">
        <v>270895.35632000014</v>
      </c>
      <c r="C369" s="43">
        <v>125674.38215999946</v>
      </c>
      <c r="D369" s="43">
        <v>1422.4750299999998</v>
      </c>
      <c r="E369" s="45">
        <v>0</v>
      </c>
      <c r="F369" s="34">
        <v>1379.2723100000001</v>
      </c>
      <c r="G369" s="34">
        <v>0</v>
      </c>
      <c r="M369" s="2"/>
      <c r="N369" s="2"/>
    </row>
    <row r="370" spans="1:14" ht="13.4" customHeight="1" x14ac:dyDescent="0.3">
      <c r="A370" s="33" t="s">
        <v>413</v>
      </c>
      <c r="B370" s="42">
        <v>233775.92183000004</v>
      </c>
      <c r="C370" s="43">
        <v>-17758.732669999576</v>
      </c>
      <c r="D370" s="43">
        <v>10114.420629999999</v>
      </c>
      <c r="E370" s="45">
        <v>0</v>
      </c>
      <c r="F370" s="34">
        <v>527.25616000000002</v>
      </c>
      <c r="G370" s="34">
        <v>0</v>
      </c>
      <c r="M370" s="2"/>
      <c r="N370" s="2"/>
    </row>
    <row r="371" spans="1:14" ht="13.4" customHeight="1" x14ac:dyDescent="0.3">
      <c r="A371" s="33" t="s">
        <v>414</v>
      </c>
      <c r="B371" s="42">
        <v>339080.30687000009</v>
      </c>
      <c r="C371" s="43">
        <v>135557.91620999947</v>
      </c>
      <c r="D371" s="43">
        <v>8260.2715599999992</v>
      </c>
      <c r="E371" s="45">
        <v>0</v>
      </c>
      <c r="F371" s="34">
        <v>4314.6731699999991</v>
      </c>
      <c r="G371" s="34">
        <v>0</v>
      </c>
      <c r="M371" s="2"/>
      <c r="N371" s="2"/>
    </row>
    <row r="372" spans="1:14" ht="13.4" customHeight="1" x14ac:dyDescent="0.3">
      <c r="A372" s="33" t="s">
        <v>415</v>
      </c>
      <c r="B372" s="42">
        <v>298732.13772999984</v>
      </c>
      <c r="C372" s="43">
        <v>41901.009760000263</v>
      </c>
      <c r="D372" s="43">
        <v>1356.2558000000001</v>
      </c>
      <c r="E372" s="45">
        <v>0</v>
      </c>
      <c r="F372" s="34">
        <v>3343.8551000000002</v>
      </c>
      <c r="G372" s="34">
        <v>0</v>
      </c>
      <c r="M372" s="2"/>
      <c r="N372" s="2"/>
    </row>
    <row r="373" spans="1:14" ht="13.4" customHeight="1" x14ac:dyDescent="0.3">
      <c r="A373" s="33" t="s">
        <v>416</v>
      </c>
      <c r="B373" s="42">
        <v>245932.42070999986</v>
      </c>
      <c r="C373" s="43">
        <v>-18219.516940000067</v>
      </c>
      <c r="D373" s="43">
        <v>999.24464</v>
      </c>
      <c r="E373" s="45">
        <v>0</v>
      </c>
      <c r="F373" s="34">
        <v>2751.0008399999992</v>
      </c>
      <c r="G373" s="34">
        <v>0</v>
      </c>
    </row>
    <row r="374" spans="1:14" ht="13.4" customHeight="1" x14ac:dyDescent="0.3">
      <c r="A374" s="33" t="s">
        <v>417</v>
      </c>
      <c r="B374" s="34">
        <v>367521.52164000034</v>
      </c>
      <c r="C374" s="34">
        <v>27884.893769999675</v>
      </c>
      <c r="D374" s="34">
        <v>3611.5073899999998</v>
      </c>
      <c r="E374" s="34">
        <v>0</v>
      </c>
      <c r="F374" s="34">
        <v>6881.3736800000006</v>
      </c>
      <c r="G374" s="34">
        <v>0</v>
      </c>
    </row>
    <row r="375" spans="1:14" ht="13.4" customHeight="1" x14ac:dyDescent="0.3">
      <c r="A375" s="2" t="s">
        <v>5</v>
      </c>
    </row>
  </sheetData>
  <mergeCells count="32">
    <mergeCell ref="H339:H350"/>
    <mergeCell ref="H351:H362"/>
    <mergeCell ref="H267:H278"/>
    <mergeCell ref="H279:H290"/>
    <mergeCell ref="H291:H302"/>
    <mergeCell ref="H303:H314"/>
    <mergeCell ref="H315:H326"/>
    <mergeCell ref="H327:H338"/>
    <mergeCell ref="H207:H218"/>
    <mergeCell ref="H219:H230"/>
    <mergeCell ref="H231:H242"/>
    <mergeCell ref="P231:P242"/>
    <mergeCell ref="H243:H254"/>
    <mergeCell ref="H255:H266"/>
    <mergeCell ref="H135:H146"/>
    <mergeCell ref="H147:H158"/>
    <mergeCell ref="H159:H170"/>
    <mergeCell ref="H171:H182"/>
    <mergeCell ref="H183:H194"/>
    <mergeCell ref="H195:H206"/>
    <mergeCell ref="H63:H74"/>
    <mergeCell ref="H75:H86"/>
    <mergeCell ref="H87:H98"/>
    <mergeCell ref="H99:H110"/>
    <mergeCell ref="H111:H122"/>
    <mergeCell ref="H123:H134"/>
    <mergeCell ref="A1:F1"/>
    <mergeCell ref="H3:H14"/>
    <mergeCell ref="H15:H26"/>
    <mergeCell ref="H27:H38"/>
    <mergeCell ref="H39:H50"/>
    <mergeCell ref="H51:H62"/>
  </mergeCells>
  <pageMargins left="0.75" right="0.75" top="1" bottom="1" header="0.4921259845" footer="0.4921259845"/>
  <pageSetup paperSize="9" orientation="portrait" r:id="rId1"/>
  <headerFooter>
    <oddFooter>&amp;L_x000D_&amp;1#&amp;"Calibri"&amp;10&amp;K000000 Interné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C641-48B3-4185-93E4-091306E591C1}">
  <sheetPr codeName="Hárok6"/>
  <dimension ref="A1:O393"/>
  <sheetViews>
    <sheetView showGridLines="0" zoomScaleNormal="100" workbookViewId="0">
      <pane xSplit="1" ySplit="2" topLeftCell="B345"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 style="2" customWidth="1"/>
    <col min="2" max="2" width="20.296875" style="2" customWidth="1"/>
    <col min="3" max="4" width="17.296875" style="2" customWidth="1"/>
    <col min="5" max="6" width="17.19921875" style="2" customWidth="1"/>
    <col min="7" max="7" width="19.796875" style="2" customWidth="1"/>
    <col min="8" max="8" width="16.796875" style="2" customWidth="1"/>
    <col min="9" max="9" width="15.296875" style="2" bestFit="1" customWidth="1"/>
    <col min="10" max="10" width="16.296875" style="2" bestFit="1" customWidth="1"/>
    <col min="11" max="11" width="13.796875" style="2" bestFit="1" customWidth="1"/>
    <col min="12" max="14" width="11.19921875" style="2"/>
    <col min="15" max="15" width="17.296875" style="2" bestFit="1" customWidth="1"/>
    <col min="16" max="16384" width="11.19921875" style="2"/>
  </cols>
  <sheetData>
    <row r="1" spans="1:8" ht="15.75" customHeight="1" x14ac:dyDescent="0.35">
      <c r="A1" s="47" t="s">
        <v>426</v>
      </c>
      <c r="B1" s="47"/>
      <c r="C1" s="47"/>
      <c r="D1" s="47"/>
      <c r="E1" s="47"/>
      <c r="F1" s="47"/>
      <c r="G1" s="47"/>
      <c r="H1" s="47"/>
    </row>
    <row r="2" spans="1:8" ht="26" x14ac:dyDescent="0.3">
      <c r="A2" s="48"/>
      <c r="B2" s="6" t="s">
        <v>427</v>
      </c>
      <c r="C2" s="6" t="s">
        <v>428</v>
      </c>
      <c r="D2" s="6" t="s">
        <v>429</v>
      </c>
      <c r="E2" s="6" t="s">
        <v>430</v>
      </c>
      <c r="F2" s="6" t="s">
        <v>37</v>
      </c>
      <c r="G2" s="6" t="s">
        <v>431</v>
      </c>
      <c r="H2" s="6" t="s">
        <v>432</v>
      </c>
    </row>
    <row r="3" spans="1:8" ht="13.4" customHeight="1" x14ac:dyDescent="0.3">
      <c r="A3" s="7" t="s">
        <v>46</v>
      </c>
      <c r="B3" s="8">
        <v>108809.66606917612</v>
      </c>
      <c r="C3" s="8">
        <v>-135962.29170815906</v>
      </c>
      <c r="D3" s="8"/>
      <c r="E3" s="8">
        <v>211274.66523932817</v>
      </c>
      <c r="F3" s="8">
        <v>497.90878311093405</v>
      </c>
      <c r="G3" s="8">
        <v>3087.0344552877909</v>
      </c>
      <c r="H3" s="14"/>
    </row>
    <row r="4" spans="1:8" ht="13.4" customHeight="1" x14ac:dyDescent="0.3">
      <c r="A4" s="7" t="s">
        <v>47</v>
      </c>
      <c r="B4" s="8">
        <v>78702.781650401652</v>
      </c>
      <c r="C4" s="8">
        <v>-205105.22472283078</v>
      </c>
      <c r="D4" s="8"/>
      <c r="E4" s="8">
        <v>164086.6621795127</v>
      </c>
      <c r="F4" s="8">
        <v>896.23580959968126</v>
      </c>
      <c r="G4" s="8">
        <v>-331.93918874062274</v>
      </c>
      <c r="H4" s="14"/>
    </row>
    <row r="5" spans="1:8" ht="13.4" customHeight="1" x14ac:dyDescent="0.3">
      <c r="A5" s="7" t="s">
        <v>48</v>
      </c>
      <c r="B5" s="8">
        <v>59417.114784571466</v>
      </c>
      <c r="C5" s="8">
        <v>-105656.2437761402</v>
      </c>
      <c r="D5" s="8"/>
      <c r="E5" s="8">
        <v>102748.78335158998</v>
      </c>
      <c r="F5" s="8">
        <v>1493.7263493328021</v>
      </c>
      <c r="G5" s="8">
        <v>2489.5439155546701</v>
      </c>
      <c r="H5" s="14"/>
    </row>
    <row r="6" spans="1:8" ht="13.4" customHeight="1" x14ac:dyDescent="0.3">
      <c r="A6" s="7" t="s">
        <v>49</v>
      </c>
      <c r="B6" s="8">
        <v>99216.623514572115</v>
      </c>
      <c r="C6" s="8">
        <v>-142003.58494323838</v>
      </c>
      <c r="D6" s="8"/>
      <c r="E6" s="8">
        <v>227386.58298512915</v>
      </c>
      <c r="F6" s="8">
        <v>564.29662085905863</v>
      </c>
      <c r="G6" s="8">
        <v>2190.7986456881094</v>
      </c>
      <c r="H6" s="8"/>
    </row>
    <row r="7" spans="1:8" ht="13.4" customHeight="1" x14ac:dyDescent="0.3">
      <c r="A7" s="7" t="s">
        <v>50</v>
      </c>
      <c r="B7" s="8">
        <v>146351.98831574054</v>
      </c>
      <c r="C7" s="8">
        <v>-168392.75044811791</v>
      </c>
      <c r="D7" s="8"/>
      <c r="E7" s="8">
        <v>230813.18566122287</v>
      </c>
      <c r="F7" s="8">
        <v>2223.992564562172</v>
      </c>
      <c r="G7" s="8">
        <v>1460.53243045874</v>
      </c>
      <c r="H7" s="8"/>
    </row>
    <row r="8" spans="1:8" ht="13.4" customHeight="1" x14ac:dyDescent="0.3">
      <c r="A8" s="7" t="s">
        <v>51</v>
      </c>
      <c r="B8" s="8">
        <v>96461.528248024959</v>
      </c>
      <c r="C8" s="8">
        <v>-77209.055301068845</v>
      </c>
      <c r="D8" s="8"/>
      <c r="E8" s="8">
        <v>205091.17494821755</v>
      </c>
      <c r="F8" s="8">
        <v>1560.1141870809267</v>
      </c>
      <c r="G8" s="8">
        <v>2323.5743211843587</v>
      </c>
      <c r="H8" s="8"/>
    </row>
    <row r="9" spans="1:8" ht="13.4" customHeight="1" x14ac:dyDescent="0.3">
      <c r="A9" s="7" t="s">
        <v>52</v>
      </c>
      <c r="B9" s="8">
        <v>121423.35524131978</v>
      </c>
      <c r="C9" s="8">
        <v>-131945.82752439752</v>
      </c>
      <c r="D9" s="8"/>
      <c r="E9" s="8">
        <v>187333.0276774214</v>
      </c>
      <c r="F9" s="8">
        <v>497.90878311093405</v>
      </c>
      <c r="G9" s="8">
        <v>962.62364734780579</v>
      </c>
      <c r="H9" s="8"/>
    </row>
    <row r="10" spans="1:8" ht="13.4" customHeight="1" x14ac:dyDescent="0.3">
      <c r="A10" s="7" t="s">
        <v>53</v>
      </c>
      <c r="B10" s="8">
        <v>99780.920135431195</v>
      </c>
      <c r="C10" s="8">
        <v>-176591.64841001129</v>
      </c>
      <c r="D10" s="8"/>
      <c r="E10" s="8">
        <v>124322.02210980555</v>
      </c>
      <c r="F10" s="8">
        <v>365.133107614685</v>
      </c>
      <c r="G10" s="8">
        <v>2157.6047268140478</v>
      </c>
      <c r="H10" s="8"/>
    </row>
    <row r="11" spans="1:8" ht="13.4" customHeight="1" x14ac:dyDescent="0.3">
      <c r="A11" s="7" t="s">
        <v>54</v>
      </c>
      <c r="B11" s="8">
        <v>75648.941113987923</v>
      </c>
      <c r="C11" s="8">
        <v>-120792.67078271261</v>
      </c>
      <c r="D11" s="8"/>
      <c r="E11" s="8">
        <v>182283.20679811458</v>
      </c>
      <c r="F11" s="8">
        <v>331.93918874062274</v>
      </c>
      <c r="G11" s="8">
        <v>-66.387837748124539</v>
      </c>
      <c r="H11" s="8"/>
    </row>
    <row r="12" spans="1:8" ht="13.4" customHeight="1" x14ac:dyDescent="0.3">
      <c r="A12" s="7" t="s">
        <v>55</v>
      </c>
      <c r="B12" s="8">
        <v>132012.21536214565</v>
      </c>
      <c r="C12" s="8">
        <v>-161919.93626767574</v>
      </c>
      <c r="D12" s="8"/>
      <c r="E12" s="8">
        <v>236580.00185122472</v>
      </c>
      <c r="F12" s="8">
        <v>1825.6655380734248</v>
      </c>
      <c r="G12" s="8">
        <v>6904.3351258049515</v>
      </c>
      <c r="H12" s="8"/>
    </row>
    <row r="13" spans="1:8" ht="13.4" customHeight="1" x14ac:dyDescent="0.3">
      <c r="A13" s="7" t="s">
        <v>56</v>
      </c>
      <c r="B13" s="8">
        <v>88594.569474872202</v>
      </c>
      <c r="C13" s="8">
        <v>-172608.3781451238</v>
      </c>
      <c r="D13" s="8"/>
      <c r="E13" s="8">
        <v>193444.06141572059</v>
      </c>
      <c r="F13" s="8">
        <v>995.81756622186811</v>
      </c>
      <c r="G13" s="8">
        <v>697.07229635530769</v>
      </c>
      <c r="H13" s="8"/>
    </row>
    <row r="14" spans="1:8" ht="13.4" customHeight="1" x14ac:dyDescent="0.3">
      <c r="A14" s="49" t="s">
        <v>57</v>
      </c>
      <c r="B14" s="50">
        <v>85240.755493593577</v>
      </c>
      <c r="C14" s="50">
        <v>-179844.65245966939</v>
      </c>
      <c r="D14" s="50"/>
      <c r="E14" s="50">
        <v>225341.36023866435</v>
      </c>
      <c r="F14" s="50">
        <v>5808.9358029608975</v>
      </c>
      <c r="G14" s="50">
        <v>-1128.5932417181173</v>
      </c>
      <c r="H14" s="50"/>
    </row>
    <row r="15" spans="1:8" ht="13.4" customHeight="1" x14ac:dyDescent="0.3">
      <c r="A15" s="7" t="s">
        <v>58</v>
      </c>
      <c r="B15" s="8">
        <v>155581.66616942181</v>
      </c>
      <c r="C15" s="8">
        <v>-179496.4920616743</v>
      </c>
      <c r="D15" s="8"/>
      <c r="E15" s="8">
        <v>228750.89124344417</v>
      </c>
      <c r="F15" s="8">
        <v>69.916658700126135</v>
      </c>
      <c r="G15" s="8"/>
      <c r="H15" s="8">
        <f t="shared" ref="H15:H78" si="0">B16+C18+D15+E15+F15</f>
        <v>184458.76939885813</v>
      </c>
    </row>
    <row r="16" spans="1:8" ht="13.4" customHeight="1" x14ac:dyDescent="0.3">
      <c r="A16" s="7" t="s">
        <v>59</v>
      </c>
      <c r="B16" s="8">
        <v>93964.373284206318</v>
      </c>
      <c r="C16" s="8">
        <v>-249340.67540695742</v>
      </c>
      <c r="D16" s="8"/>
      <c r="E16" s="8">
        <v>156610.12796222529</v>
      </c>
      <c r="F16" s="8">
        <v>240.904345747859</v>
      </c>
      <c r="G16" s="8"/>
      <c r="H16" s="8">
        <f t="shared" si="0"/>
        <v>78235.89507169876</v>
      </c>
    </row>
    <row r="17" spans="1:8" ht="13.4" customHeight="1" x14ac:dyDescent="0.3">
      <c r="A17" s="7" t="s">
        <v>60</v>
      </c>
      <c r="B17" s="8">
        <v>89063.273417313947</v>
      </c>
      <c r="C17" s="8">
        <v>-169795.39320454092</v>
      </c>
      <c r="D17" s="8"/>
      <c r="E17" s="8">
        <v>185797.62928799045</v>
      </c>
      <c r="F17" s="8">
        <v>37.84282878576645</v>
      </c>
      <c r="G17" s="8"/>
      <c r="H17" s="8">
        <f t="shared" si="0"/>
        <v>156380.16620095592</v>
      </c>
    </row>
    <row r="18" spans="1:8" ht="13.4" customHeight="1" x14ac:dyDescent="0.3">
      <c r="A18" s="7" t="s">
        <v>61</v>
      </c>
      <c r="B18" s="8">
        <v>126107.8834259443</v>
      </c>
      <c r="C18" s="8">
        <v>-138326.41178749249</v>
      </c>
      <c r="D18" s="8"/>
      <c r="E18" s="8">
        <v>161007.28457677751</v>
      </c>
      <c r="F18" s="8">
        <v>417.41991402775005</v>
      </c>
      <c r="G18" s="8"/>
      <c r="H18" s="8">
        <f t="shared" si="0"/>
        <v>102463.37893679882</v>
      </c>
    </row>
    <row r="19" spans="1:8" ht="13.4" customHeight="1" x14ac:dyDescent="0.3">
      <c r="A19" s="7" t="s">
        <v>62</v>
      </c>
      <c r="B19" s="8">
        <v>93108.786046936264</v>
      </c>
      <c r="C19" s="8">
        <v>-167678.41065358833</v>
      </c>
      <c r="D19" s="8"/>
      <c r="E19" s="8">
        <v>197345.0408836221</v>
      </c>
      <c r="F19" s="8">
        <v>109.28354710217089</v>
      </c>
      <c r="G19" s="8"/>
      <c r="H19" s="8">
        <f t="shared" si="0"/>
        <v>143723.79490274162</v>
      </c>
    </row>
    <row r="20" spans="1:8" ht="13.4" customHeight="1" x14ac:dyDescent="0.3">
      <c r="A20" s="7" t="s">
        <v>63</v>
      </c>
      <c r="B20" s="8">
        <v>106337.0949336122</v>
      </c>
      <c r="C20" s="8">
        <v>-155563.18934176461</v>
      </c>
      <c r="D20" s="8"/>
      <c r="E20" s="8">
        <v>160740.60070902208</v>
      </c>
      <c r="F20" s="8">
        <v>156.47518422624975</v>
      </c>
      <c r="G20" s="8"/>
      <c r="H20" s="8">
        <f t="shared" si="0"/>
        <v>138264.80713835245</v>
      </c>
    </row>
    <row r="21" spans="1:8" ht="13.4" customHeight="1" x14ac:dyDescent="0.3">
      <c r="A21" s="7" t="s">
        <v>64</v>
      </c>
      <c r="B21" s="8">
        <v>149297.41037276771</v>
      </c>
      <c r="C21" s="8">
        <v>-152070.11160094271</v>
      </c>
      <c r="D21" s="8"/>
      <c r="E21" s="8">
        <v>203755.33109373972</v>
      </c>
      <c r="F21" s="8">
        <v>438.13965146385169</v>
      </c>
      <c r="G21" s="8"/>
      <c r="H21" s="8">
        <f t="shared" si="0"/>
        <v>154061.79720474052</v>
      </c>
    </row>
    <row r="22" spans="1:8" ht="13.4" customHeight="1" x14ac:dyDescent="0.3">
      <c r="A22" s="7" t="s">
        <v>65</v>
      </c>
      <c r="B22" s="8">
        <v>95525.869483170914</v>
      </c>
      <c r="C22" s="8">
        <v>-160067.62446159485</v>
      </c>
      <c r="D22" s="8"/>
      <c r="E22" s="8">
        <v>165918.41646252398</v>
      </c>
      <c r="F22" s="8">
        <v>387.72527882891853</v>
      </c>
      <c r="G22" s="8"/>
      <c r="H22" s="8">
        <f t="shared" si="0"/>
        <v>93528.825070038729</v>
      </c>
    </row>
    <row r="23" spans="1:8" ht="13.4" customHeight="1" x14ac:dyDescent="0.3">
      <c r="A23" s="7" t="s">
        <v>66</v>
      </c>
      <c r="B23" s="8">
        <v>107051.59137621966</v>
      </c>
      <c r="C23" s="8">
        <v>-171929.67912766361</v>
      </c>
      <c r="D23" s="8"/>
      <c r="E23" s="8">
        <v>179600.04186350663</v>
      </c>
      <c r="F23" s="8">
        <v>60.9054301931886</v>
      </c>
      <c r="G23" s="8"/>
      <c r="H23" s="8">
        <f t="shared" si="0"/>
        <v>152957.22020513855</v>
      </c>
    </row>
    <row r="24" spans="1:8" ht="13.4" customHeight="1" x14ac:dyDescent="0.3">
      <c r="A24" s="7" t="s">
        <v>67</v>
      </c>
      <c r="B24" s="8">
        <v>151545.64726448909</v>
      </c>
      <c r="C24" s="8">
        <v>-145657.54302363397</v>
      </c>
      <c r="D24" s="8"/>
      <c r="E24" s="8">
        <v>234544.07760240321</v>
      </c>
      <c r="F24" s="8">
        <v>88.730682798911232</v>
      </c>
      <c r="G24" s="8"/>
      <c r="H24" s="8">
        <f t="shared" si="0"/>
        <v>204798.49196010103</v>
      </c>
    </row>
    <row r="25" spans="1:8" ht="13.4" customHeight="1" x14ac:dyDescent="0.3">
      <c r="A25" s="7" t="s">
        <v>68</v>
      </c>
      <c r="B25" s="8">
        <v>108240.50447387654</v>
      </c>
      <c r="C25" s="8">
        <v>-179828.90804753383</v>
      </c>
      <c r="D25" s="8"/>
      <c r="E25" s="8">
        <v>221618.14437197099</v>
      </c>
      <c r="F25" s="8">
        <v>137.38562271791807</v>
      </c>
      <c r="G25" s="8"/>
      <c r="H25" s="8">
        <f t="shared" si="0"/>
        <v>93566.559658434169</v>
      </c>
    </row>
    <row r="26" spans="1:8" ht="13.4" customHeight="1" x14ac:dyDescent="0.3">
      <c r="A26" s="49" t="s">
        <v>69</v>
      </c>
      <c r="B26" s="50">
        <v>100412.94144194349</v>
      </c>
      <c r="C26" s="50">
        <v>-178249.37435305034</v>
      </c>
      <c r="D26" s="50"/>
      <c r="E26" s="50">
        <v>179263.43084876848</v>
      </c>
      <c r="F26" s="50">
        <v>264.5584203014011</v>
      </c>
      <c r="G26" s="50">
        <v>10290.114850959304</v>
      </c>
      <c r="H26" s="50">
        <f t="shared" si="0"/>
        <v>133753.98743079061</v>
      </c>
    </row>
    <row r="27" spans="1:8" ht="13.4" customHeight="1" x14ac:dyDescent="0.3">
      <c r="A27" s="7" t="s">
        <v>70</v>
      </c>
      <c r="B27" s="8">
        <v>155209.94547035781</v>
      </c>
      <c r="C27" s="8">
        <v>-138074.82079897763</v>
      </c>
      <c r="D27" s="8">
        <v>709.60162318263292</v>
      </c>
      <c r="E27" s="8">
        <v>232380.46344652461</v>
      </c>
      <c r="F27" s="8">
        <v>75.400061076810729</v>
      </c>
      <c r="G27" s="8">
        <v>2439.077501825665</v>
      </c>
      <c r="H27" s="8">
        <f t="shared" si="0"/>
        <v>171419.71277501175</v>
      </c>
    </row>
    <row r="28" spans="1:8" ht="13.4" customHeight="1" x14ac:dyDescent="0.3">
      <c r="A28" s="7" t="s">
        <v>71</v>
      </c>
      <c r="B28" s="8">
        <v>117247.35312387969</v>
      </c>
      <c r="C28" s="8">
        <v>-228601.91177819823</v>
      </c>
      <c r="D28" s="8">
        <v>799.908842859988</v>
      </c>
      <c r="E28" s="8">
        <v>188839.5137897497</v>
      </c>
      <c r="F28" s="8">
        <v>260.57898194250811</v>
      </c>
      <c r="G28" s="8">
        <v>737.41878676226509</v>
      </c>
      <c r="H28" s="8">
        <f t="shared" si="0"/>
        <v>104860.44835590509</v>
      </c>
    </row>
    <row r="29" spans="1:8" ht="13.4" customHeight="1" x14ac:dyDescent="0.3">
      <c r="A29" s="7" t="s">
        <v>72</v>
      </c>
      <c r="B29" s="8">
        <v>105848.10210051117</v>
      </c>
      <c r="C29" s="8">
        <v>-200983.94730863709</v>
      </c>
      <c r="D29" s="8">
        <v>1576.5100564296624</v>
      </c>
      <c r="E29" s="8">
        <v>186017.49369946227</v>
      </c>
      <c r="F29" s="8">
        <v>154.08884817101506</v>
      </c>
      <c r="G29" s="8">
        <v>1745.7298147779329</v>
      </c>
      <c r="H29" s="8">
        <f t="shared" si="0"/>
        <v>142393.42422923725</v>
      </c>
    </row>
    <row r="30" spans="1:8" ht="13.4" customHeight="1" x14ac:dyDescent="0.3">
      <c r="A30" s="7" t="s">
        <v>73</v>
      </c>
      <c r="B30" s="8">
        <v>146137.67540396997</v>
      </c>
      <c r="C30" s="8">
        <v>-178993.10547965197</v>
      </c>
      <c r="D30" s="8">
        <v>879.28306910973902</v>
      </c>
      <c r="E30" s="8">
        <v>227683.07490904862</v>
      </c>
      <c r="F30" s="8">
        <v>111.45350096262365</v>
      </c>
      <c r="G30" s="8">
        <v>1506.9123534488481</v>
      </c>
      <c r="H30" s="8">
        <f t="shared" si="0"/>
        <v>137614.68465411916</v>
      </c>
    </row>
    <row r="31" spans="1:8" ht="13.4" customHeight="1" x14ac:dyDescent="0.3">
      <c r="A31" s="7" t="s">
        <v>74</v>
      </c>
      <c r="B31" s="8">
        <v>108022.80617274117</v>
      </c>
      <c r="C31" s="8">
        <v>-190887.65535915829</v>
      </c>
      <c r="D31" s="8">
        <v>668.58868087366375</v>
      </c>
      <c r="E31" s="8">
        <v>210335.19122551952</v>
      </c>
      <c r="F31" s="8">
        <v>101.52200723627432</v>
      </c>
      <c r="G31" s="8">
        <v>1566.9636486755621</v>
      </c>
      <c r="H31" s="8">
        <f t="shared" si="0"/>
        <v>141219.61130286139</v>
      </c>
    </row>
    <row r="32" spans="1:8" ht="13.4" customHeight="1" x14ac:dyDescent="0.3">
      <c r="A32" s="7" t="s">
        <v>75</v>
      </c>
      <c r="B32" s="8">
        <v>115749.96593175332</v>
      </c>
      <c r="C32" s="8">
        <v>-191492.34377879568</v>
      </c>
      <c r="D32" s="8">
        <v>776.8180920135427</v>
      </c>
      <c r="E32" s="8">
        <v>190491.62233651988</v>
      </c>
      <c r="F32" s="8">
        <v>9.0749641505676504</v>
      </c>
      <c r="G32" s="8">
        <v>-873.31142999402516</v>
      </c>
      <c r="H32" s="8">
        <f t="shared" si="0"/>
        <v>164601.15635796339</v>
      </c>
    </row>
    <row r="33" spans="1:8" ht="13.4" customHeight="1" x14ac:dyDescent="0.3">
      <c r="A33" s="7" t="s">
        <v>76</v>
      </c>
      <c r="B33" s="8">
        <v>167233.3813772157</v>
      </c>
      <c r="C33" s="8">
        <v>-199081.93299774296</v>
      </c>
      <c r="D33" s="8">
        <v>768.73165372103927</v>
      </c>
      <c r="E33" s="8">
        <v>208295.89504979103</v>
      </c>
      <c r="F33" s="8">
        <v>912.27120062404549</v>
      </c>
      <c r="G33" s="8">
        <v>293.55572561906763</v>
      </c>
      <c r="H33" s="8">
        <f t="shared" si="0"/>
        <v>131750.64399289666</v>
      </c>
    </row>
    <row r="34" spans="1:8" ht="13.4" customHeight="1" x14ac:dyDescent="0.3">
      <c r="A34" s="7" t="s">
        <v>77</v>
      </c>
      <c r="B34" s="8">
        <v>122667.95604394867</v>
      </c>
      <c r="C34" s="8">
        <v>-185635.65654252141</v>
      </c>
      <c r="D34" s="8">
        <v>481.84966142202637</v>
      </c>
      <c r="E34" s="8">
        <v>193459.46903173323</v>
      </c>
      <c r="F34" s="8">
        <v>-18.28043484033709</v>
      </c>
      <c r="G34" s="8">
        <v>1298.7005008962349</v>
      </c>
      <c r="H34" s="8">
        <f t="shared" si="0"/>
        <v>139547.79274181745</v>
      </c>
    </row>
    <row r="35" spans="1:8" ht="13.4" customHeight="1" x14ac:dyDescent="0.3">
      <c r="A35" s="7" t="s">
        <v>78</v>
      </c>
      <c r="B35" s="8">
        <v>127422.80856037972</v>
      </c>
      <c r="C35" s="8">
        <v>-193909.74041193628</v>
      </c>
      <c r="D35" s="8">
        <v>986.98204773285624</v>
      </c>
      <c r="E35" s="8">
        <v>198083.26727278763</v>
      </c>
      <c r="F35" s="8">
        <v>57.541996946159465</v>
      </c>
      <c r="G35" s="8">
        <v>883.57940649273064</v>
      </c>
      <c r="H35" s="8">
        <f t="shared" si="0"/>
        <v>201797.65331939195</v>
      </c>
    </row>
    <row r="36" spans="1:8" ht="13.4" customHeight="1" x14ac:dyDescent="0.3">
      <c r="A36" s="7" t="s">
        <v>79</v>
      </c>
      <c r="B36" s="8">
        <v>175308.93353482071</v>
      </c>
      <c r="C36" s="8">
        <v>-200894.20995518813</v>
      </c>
      <c r="D36" s="8">
        <v>712.86510223727009</v>
      </c>
      <c r="E36" s="8">
        <v>222587.37198831589</v>
      </c>
      <c r="F36" s="8">
        <v>59.699540596162784</v>
      </c>
      <c r="G36" s="8">
        <v>1323.4576538538129</v>
      </c>
      <c r="H36" s="8">
        <f t="shared" si="0"/>
        <v>137957.77200159308</v>
      </c>
    </row>
    <row r="37" spans="1:8" ht="13.4" customHeight="1" x14ac:dyDescent="0.3">
      <c r="A37" s="7" t="s">
        <v>80</v>
      </c>
      <c r="B37" s="8">
        <v>120125.8892976163</v>
      </c>
      <c r="C37" s="8">
        <v>-181798.05407687719</v>
      </c>
      <c r="D37" s="8">
        <v>633.1977836420358</v>
      </c>
      <c r="E37" s="8">
        <v>198839.40901015722</v>
      </c>
      <c r="F37" s="8">
        <v>62.821822014206994</v>
      </c>
      <c r="G37" s="8">
        <v>1171.2188863440235</v>
      </c>
      <c r="H37" s="8">
        <f t="shared" si="0"/>
        <v>60411.593621124812</v>
      </c>
    </row>
    <row r="38" spans="1:8" ht="13.4" customHeight="1" x14ac:dyDescent="0.3">
      <c r="A38" s="49" t="s">
        <v>81</v>
      </c>
      <c r="B38" s="50">
        <v>134797.56271094768</v>
      </c>
      <c r="C38" s="50">
        <v>-172639.07153289541</v>
      </c>
      <c r="D38" s="50">
        <v>1718.1408520878986</v>
      </c>
      <c r="E38" s="50">
        <v>208566.41336519975</v>
      </c>
      <c r="F38" s="50">
        <v>134.60721967735509</v>
      </c>
      <c r="G38" s="50">
        <v>427.50245070702988</v>
      </c>
      <c r="H38" s="50">
        <f t="shared" si="0"/>
        <v>187936.0082951606</v>
      </c>
    </row>
    <row r="39" spans="1:8" ht="13.4" customHeight="1" x14ac:dyDescent="0.3">
      <c r="A39" s="7" t="s">
        <v>82</v>
      </c>
      <c r="B39" s="8">
        <v>209648.6466075815</v>
      </c>
      <c r="C39" s="8">
        <v>-205528.05392717253</v>
      </c>
      <c r="D39" s="8">
        <v>662.82551649737763</v>
      </c>
      <c r="E39" s="8">
        <v>194457.01758879374</v>
      </c>
      <c r="F39" s="8">
        <v>-29.548168691499512</v>
      </c>
      <c r="G39" s="8">
        <v>5998.6477209055311</v>
      </c>
      <c r="H39" s="8">
        <f t="shared" si="0"/>
        <v>147793.81203014005</v>
      </c>
    </row>
    <row r="40" spans="1:8" ht="13.4" customHeight="1" x14ac:dyDescent="0.3">
      <c r="A40" s="7" t="s">
        <v>83</v>
      </c>
      <c r="B40" s="8">
        <v>129327.34739162182</v>
      </c>
      <c r="C40" s="8">
        <v>-273921.39770563634</v>
      </c>
      <c r="D40" s="8">
        <v>1189.9882327557591</v>
      </c>
      <c r="E40" s="8">
        <v>187453.01653389094</v>
      </c>
      <c r="F40" s="8">
        <v>-83.185646949478212</v>
      </c>
      <c r="G40" s="8">
        <v>829.80152127730184</v>
      </c>
      <c r="H40" s="8">
        <f t="shared" si="0"/>
        <v>139063.20971353652</v>
      </c>
    </row>
    <row r="41" spans="1:8" ht="13.4" customHeight="1" x14ac:dyDescent="0.3">
      <c r="A41" s="7" t="s">
        <v>84</v>
      </c>
      <c r="B41" s="8">
        <v>144497.70142069974</v>
      </c>
      <c r="C41" s="8">
        <v>-232131.79974938591</v>
      </c>
      <c r="D41" s="8">
        <v>721.74236108344951</v>
      </c>
      <c r="E41" s="8">
        <v>211881.44709553212</v>
      </c>
      <c r="F41" s="8">
        <v>0.71330412268787735</v>
      </c>
      <c r="G41" s="8">
        <v>-2414.2975785036188</v>
      </c>
      <c r="H41" s="8">
        <f t="shared" si="0"/>
        <v>172498.0851254728</v>
      </c>
    </row>
    <row r="42" spans="1:8" ht="13.4" customHeight="1" x14ac:dyDescent="0.3">
      <c r="A42" s="7" t="s">
        <v>85</v>
      </c>
      <c r="B42" s="8">
        <v>179456.87115780386</v>
      </c>
      <c r="C42" s="8">
        <v>-176623.83029808139</v>
      </c>
      <c r="D42" s="8">
        <v>479.04422990108168</v>
      </c>
      <c r="E42" s="8">
        <v>201130.55441147185</v>
      </c>
      <c r="F42" s="8">
        <v>67.282526721104688</v>
      </c>
      <c r="G42" s="8">
        <v>1657.5829054637188</v>
      </c>
      <c r="H42" s="8">
        <f t="shared" si="0"/>
        <v>162265.81869514717</v>
      </c>
    </row>
    <row r="43" spans="1:8" ht="13.4" customHeight="1" x14ac:dyDescent="0.3">
      <c r="A43" s="7" t="s">
        <v>86</v>
      </c>
      <c r="B43" s="8">
        <v>134977.47380601472</v>
      </c>
      <c r="C43" s="8">
        <v>-193994.31082686043</v>
      </c>
      <c r="D43" s="8">
        <v>577.76575648941161</v>
      </c>
      <c r="E43" s="8">
        <v>187257.73631746662</v>
      </c>
      <c r="F43" s="8">
        <v>195.13130485295093</v>
      </c>
      <c r="G43" s="8">
        <v>890.94337714930657</v>
      </c>
      <c r="H43" s="8">
        <f t="shared" si="0"/>
        <v>101614.9523627431</v>
      </c>
    </row>
    <row r="44" spans="1:8" ht="13.4" customHeight="1" x14ac:dyDescent="0.3">
      <c r="A44" s="7" t="s">
        <v>87</v>
      </c>
      <c r="B44" s="8">
        <v>124590.15623946094</v>
      </c>
      <c r="C44" s="8">
        <v>-219562.6887930693</v>
      </c>
      <c r="D44" s="8">
        <v>1275.2594615946357</v>
      </c>
      <c r="E44" s="8">
        <v>210719.13325034865</v>
      </c>
      <c r="F44" s="8">
        <v>139.10456150833167</v>
      </c>
      <c r="G44" s="8">
        <v>1849.0147629954181</v>
      </c>
      <c r="H44" s="8">
        <f t="shared" si="0"/>
        <v>264014.87638982927</v>
      </c>
    </row>
    <row r="45" spans="1:8" ht="13.4" customHeight="1" x14ac:dyDescent="0.3">
      <c r="A45" s="7" t="s">
        <v>88</v>
      </c>
      <c r="B45" s="8">
        <v>171726.28083947412</v>
      </c>
      <c r="C45" s="8">
        <v>-174388.53627896158</v>
      </c>
      <c r="D45" s="8">
        <v>812.68524198366845</v>
      </c>
      <c r="E45" s="8">
        <v>201110.8983741618</v>
      </c>
      <c r="F45" s="8">
        <v>31.692555267874926</v>
      </c>
      <c r="G45" s="8">
        <v>934.3994735444478</v>
      </c>
      <c r="H45" s="8">
        <f t="shared" si="0"/>
        <v>126351.68327723564</v>
      </c>
    </row>
    <row r="46" spans="1:8" ht="13.4" customHeight="1" x14ac:dyDescent="0.3">
      <c r="A46" s="7" t="s">
        <v>89</v>
      </c>
      <c r="B46" s="8">
        <v>124664.51741153824</v>
      </c>
      <c r="C46" s="8">
        <v>-211005.83725552683</v>
      </c>
      <c r="D46" s="8">
        <v>556.62305218084111</v>
      </c>
      <c r="E46" s="8">
        <v>178072.09360851077</v>
      </c>
      <c r="F46" s="8">
        <v>32.369529642169589</v>
      </c>
      <c r="G46" s="8">
        <v>918.83537276770937</v>
      </c>
      <c r="H46" s="8">
        <f t="shared" si="0"/>
        <v>114793.6347390959</v>
      </c>
    </row>
    <row r="47" spans="1:8" ht="13.4" customHeight="1" x14ac:dyDescent="0.3">
      <c r="A47" s="7" t="s">
        <v>90</v>
      </c>
      <c r="B47" s="8">
        <v>130366.68144825063</v>
      </c>
      <c r="C47" s="8">
        <v>-119844.90172309647</v>
      </c>
      <c r="D47" s="8">
        <v>3.8667114784566645</v>
      </c>
      <c r="E47" s="8">
        <v>193130.51152592455</v>
      </c>
      <c r="F47" s="8">
        <v>8.1445628360884292</v>
      </c>
      <c r="G47" s="8">
        <v>641.92541160459416</v>
      </c>
      <c r="H47" s="8">
        <f t="shared" si="0"/>
        <v>176350.81223295486</v>
      </c>
    </row>
    <row r="48" spans="1:8" ht="13.4" customHeight="1" x14ac:dyDescent="0.3">
      <c r="A48" s="7" t="s">
        <v>91</v>
      </c>
      <c r="B48" s="8">
        <v>177116.95850029876</v>
      </c>
      <c r="C48" s="8">
        <v>-200268.11030571593</v>
      </c>
      <c r="D48" s="8">
        <v>438.50372468963673</v>
      </c>
      <c r="E48" s="8">
        <v>210543.62372402567</v>
      </c>
      <c r="F48" s="8">
        <v>-1262.7054521011751</v>
      </c>
      <c r="G48" s="8">
        <v>997.86566786164781</v>
      </c>
      <c r="H48" s="8">
        <f t="shared" si="0"/>
        <v>196595.45673703778</v>
      </c>
    </row>
    <row r="49" spans="1:8" ht="13.4" customHeight="1" x14ac:dyDescent="0.3">
      <c r="A49" s="7" t="s">
        <v>92</v>
      </c>
      <c r="B49" s="8">
        <v>143693.29748290524</v>
      </c>
      <c r="C49" s="8">
        <v>-194234.1328994885</v>
      </c>
      <c r="D49" s="8">
        <v>1486.292078935139</v>
      </c>
      <c r="E49" s="8">
        <v>199085.59170749516</v>
      </c>
      <c r="F49" s="8">
        <v>301.77609373962696</v>
      </c>
      <c r="G49" s="8">
        <v>784.65975502887716</v>
      </c>
      <c r="H49" s="8">
        <f t="shared" si="0"/>
        <v>86036.455399322484</v>
      </c>
    </row>
    <row r="50" spans="1:8" ht="13.4" customHeight="1" x14ac:dyDescent="0.3">
      <c r="A50" s="49" t="s">
        <v>93</v>
      </c>
      <c r="B50" s="50">
        <v>144931.60832105123</v>
      </c>
      <c r="C50" s="50">
        <v>-193908.66906758299</v>
      </c>
      <c r="D50" s="50">
        <v>337.5984382261164</v>
      </c>
      <c r="E50" s="50">
        <v>219075.90137821168</v>
      </c>
      <c r="F50" s="50">
        <v>84.703642700657241</v>
      </c>
      <c r="G50" s="50">
        <v>-718.56535517493217</v>
      </c>
      <c r="H50" s="50">
        <f t="shared" si="0"/>
        <v>266619.34707196458</v>
      </c>
    </row>
    <row r="51" spans="1:8" ht="13.4" customHeight="1" x14ac:dyDescent="0.3">
      <c r="A51" s="7" t="s">
        <v>94</v>
      </c>
      <c r="B51" s="8">
        <v>192732.60129555865</v>
      </c>
      <c r="C51" s="8">
        <v>-156817.26274248157</v>
      </c>
      <c r="D51" s="8">
        <v>486.79110436168094</v>
      </c>
      <c r="E51" s="8">
        <v>128609.38627763395</v>
      </c>
      <c r="F51" s="8">
        <v>14.285557325897894</v>
      </c>
      <c r="G51" s="8">
        <v>1241.0094586071832</v>
      </c>
      <c r="H51" s="8">
        <f t="shared" si="0"/>
        <v>76082.982941977098</v>
      </c>
    </row>
    <row r="52" spans="1:8" ht="13.4" customHeight="1" x14ac:dyDescent="0.3">
      <c r="A52" s="7" t="s">
        <v>95</v>
      </c>
      <c r="B52" s="8">
        <v>131425.23698532826</v>
      </c>
      <c r="C52" s="8">
        <v>-259768.81280189866</v>
      </c>
      <c r="D52" s="8">
        <v>578.53416085773085</v>
      </c>
      <c r="E52" s="8">
        <v>158154.2370185222</v>
      </c>
      <c r="F52" s="8">
        <v>22.65120161986324</v>
      </c>
      <c r="G52" s="8">
        <v>1371.0537353116906</v>
      </c>
      <c r="H52" s="8">
        <f t="shared" si="0"/>
        <v>87319.505940051691</v>
      </c>
    </row>
    <row r="53" spans="1:8" ht="13.4" customHeight="1" x14ac:dyDescent="0.3">
      <c r="A53" s="7" t="s">
        <v>96</v>
      </c>
      <c r="B53" s="8">
        <v>121558.64665139747</v>
      </c>
      <c r="C53" s="8">
        <v>-145611.45768273252</v>
      </c>
      <c r="D53" s="8">
        <v>384.82612593772825</v>
      </c>
      <c r="E53" s="8">
        <v>201128.65361846908</v>
      </c>
      <c r="F53" s="8">
        <v>0.38563931487751446</v>
      </c>
      <c r="G53" s="8">
        <v>867.5480518489012</v>
      </c>
      <c r="H53" s="8">
        <f t="shared" si="0"/>
        <v>190603.59524530309</v>
      </c>
    </row>
    <row r="54" spans="1:8" ht="13.4" customHeight="1" x14ac:dyDescent="0.3">
      <c r="A54" s="7" t="s">
        <v>97</v>
      </c>
      <c r="B54" s="8">
        <v>176632.3642212706</v>
      </c>
      <c r="C54" s="8">
        <v>-184452.71698267269</v>
      </c>
      <c r="D54" s="8">
        <v>211.34277501161765</v>
      </c>
      <c r="E54" s="8">
        <v>187133.72036015405</v>
      </c>
      <c r="F54" s="8">
        <v>10.170449113722366</v>
      </c>
      <c r="G54" s="8">
        <v>1426.1537728208189</v>
      </c>
      <c r="H54" s="8">
        <f t="shared" si="0"/>
        <v>148078.02204607334</v>
      </c>
    </row>
    <row r="55" spans="1:8" ht="13.4" customHeight="1" x14ac:dyDescent="0.3">
      <c r="A55" s="7" t="s">
        <v>98</v>
      </c>
      <c r="B55" s="8">
        <v>123082.00974938604</v>
      </c>
      <c r="C55" s="8">
        <v>-192994.56309234558</v>
      </c>
      <c r="D55" s="8">
        <v>519.32799608311768</v>
      </c>
      <c r="E55" s="51">
        <v>179389.19213536469</v>
      </c>
      <c r="F55" s="51">
        <v>72.540870676492062</v>
      </c>
      <c r="G55" s="51">
        <v>1036.5638196242453</v>
      </c>
      <c r="H55" s="8">
        <f t="shared" si="0"/>
        <v>73404.297706631929</v>
      </c>
    </row>
    <row r="56" spans="1:8" ht="13.4" customHeight="1" x14ac:dyDescent="0.3">
      <c r="A56" s="7" t="s">
        <v>99</v>
      </c>
      <c r="B56" s="8">
        <v>140277.77435172271</v>
      </c>
      <c r="C56" s="8">
        <v>-187542.6343596892</v>
      </c>
      <c r="D56" s="8">
        <v>546.51179645488946</v>
      </c>
      <c r="E56" s="51">
        <v>240820.46009427079</v>
      </c>
      <c r="F56" s="51">
        <v>11.726443271592645</v>
      </c>
      <c r="G56" s="51">
        <v>1578.1407780654577</v>
      </c>
      <c r="H56" s="8">
        <f t="shared" si="0"/>
        <v>266759.42928433919</v>
      </c>
    </row>
    <row r="57" spans="1:8" ht="13.4" customHeight="1" x14ac:dyDescent="0.3">
      <c r="A57" s="7" t="s">
        <v>100</v>
      </c>
      <c r="B57" s="8">
        <v>170448.28550321978</v>
      </c>
      <c r="C57" s="8">
        <v>-162359.22128759211</v>
      </c>
      <c r="D57" s="8">
        <v>496.91661455221373</v>
      </c>
      <c r="E57" s="51">
        <v>188513.81805516814</v>
      </c>
      <c r="F57" s="51">
        <v>16.466655712673436</v>
      </c>
      <c r="G57" s="51">
        <v>1511.6454564163857</v>
      </c>
      <c r="H57" s="8">
        <f t="shared" si="0"/>
        <v>208125.6368203545</v>
      </c>
    </row>
    <row r="58" spans="1:8" ht="13.4" customHeight="1" x14ac:dyDescent="0.3">
      <c r="A58" s="7" t="s">
        <v>101</v>
      </c>
      <c r="B58" s="8">
        <v>165203.14631779867</v>
      </c>
      <c r="C58" s="8">
        <v>-246854.53764721507</v>
      </c>
      <c r="D58" s="8">
        <v>3571.9208086038639</v>
      </c>
      <c r="E58" s="51">
        <v>193829.57801102049</v>
      </c>
      <c r="F58" s="51">
        <v>-5.1812839407820288</v>
      </c>
      <c r="G58" s="51">
        <v>2064.8478082055362</v>
      </c>
      <c r="H58" s="8">
        <f t="shared" si="0"/>
        <v>123858.66819790205</v>
      </c>
    </row>
    <row r="59" spans="1:8" ht="13.4" customHeight="1" x14ac:dyDescent="0.3">
      <c r="A59" s="7" t="s">
        <v>102</v>
      </c>
      <c r="B59" s="8">
        <v>129983.68912168863</v>
      </c>
      <c r="C59" s="8">
        <v>-145067.5545528779</v>
      </c>
      <c r="D59" s="8">
        <v>549.70286430325939</v>
      </c>
      <c r="E59" s="51">
        <v>192164.02176160112</v>
      </c>
      <c r="F59" s="51">
        <v>39.142959237867622</v>
      </c>
      <c r="G59" s="51">
        <v>791.35491601938418</v>
      </c>
      <c r="H59" s="8">
        <f t="shared" si="0"/>
        <v>180032.56559018788</v>
      </c>
    </row>
    <row r="60" spans="1:8" ht="13.4" customHeight="1" x14ac:dyDescent="0.3">
      <c r="A60" s="7" t="s">
        <v>103</v>
      </c>
      <c r="B60" s="8">
        <v>177555.77809433715</v>
      </c>
      <c r="C60" s="8">
        <v>-146104.71082287718</v>
      </c>
      <c r="D60" s="8">
        <v>528.81376053906854</v>
      </c>
      <c r="E60" s="51">
        <v>213117.96077341837</v>
      </c>
      <c r="F60" s="51">
        <v>15.154213967997277</v>
      </c>
      <c r="G60" s="51">
        <v>1455.1041910641977</v>
      </c>
      <c r="H60" s="8">
        <f t="shared" si="0"/>
        <v>201056.44761003798</v>
      </c>
    </row>
    <row r="61" spans="1:8" ht="13.4" customHeight="1" x14ac:dyDescent="0.3">
      <c r="A61" s="7" t="s">
        <v>104</v>
      </c>
      <c r="B61" s="8">
        <v>148711.61517327232</v>
      </c>
      <c r="C61" s="8">
        <v>-203521.33845947016</v>
      </c>
      <c r="D61" s="8">
        <v>612.12466772887251</v>
      </c>
      <c r="E61" s="51">
        <v>218795.76847175206</v>
      </c>
      <c r="F61" s="51">
        <v>1.0672707959939647</v>
      </c>
      <c r="G61" s="51">
        <v>-297.63729170815958</v>
      </c>
      <c r="H61" s="8">
        <f t="shared" si="0"/>
        <v>109759.58940948022</v>
      </c>
    </row>
    <row r="62" spans="1:8" ht="13.4" customHeight="1" x14ac:dyDescent="0.3">
      <c r="A62" s="49" t="s">
        <v>105</v>
      </c>
      <c r="B62" s="50">
        <v>148048.60400019912</v>
      </c>
      <c r="C62" s="50">
        <v>-190276.0800892915</v>
      </c>
      <c r="D62" s="50">
        <v>630.46254597357802</v>
      </c>
      <c r="E62" s="52">
        <v>227687.5669142933</v>
      </c>
      <c r="F62" s="52">
        <v>10.576293235079333</v>
      </c>
      <c r="G62" s="52">
        <v>580.18832038770586</v>
      </c>
      <c r="H62" s="50">
        <f t="shared" si="0"/>
        <v>254225.41013310759</v>
      </c>
    </row>
    <row r="63" spans="1:8" ht="13.4" customHeight="1" x14ac:dyDescent="0.3">
      <c r="A63" s="7" t="s">
        <v>106</v>
      </c>
      <c r="B63" s="8">
        <v>212068.66283442872</v>
      </c>
      <c r="C63" s="8">
        <v>-161317.09631115978</v>
      </c>
      <c r="D63" s="8">
        <v>275.17949777600739</v>
      </c>
      <c r="E63" s="8">
        <v>175953.39675595833</v>
      </c>
      <c r="F63" s="8">
        <v>-0.36385580561577796</v>
      </c>
      <c r="G63" s="8">
        <v>2215.507672442408</v>
      </c>
      <c r="H63" s="8">
        <f t="shared" si="0"/>
        <v>172101.80417015211</v>
      </c>
    </row>
    <row r="64" spans="1:8" ht="13.4" customHeight="1" x14ac:dyDescent="0.3">
      <c r="A64" s="7" t="s">
        <v>107</v>
      </c>
      <c r="B64" s="8">
        <v>125645.56353714399</v>
      </c>
      <c r="C64" s="8">
        <v>-257697.97500099582</v>
      </c>
      <c r="D64" s="8">
        <v>295.98611431985654</v>
      </c>
      <c r="E64" s="8">
        <v>193123.20513941447</v>
      </c>
      <c r="F64" s="8">
        <v>3.8822200092952475</v>
      </c>
      <c r="G64" s="8">
        <v>-302.80236904998986</v>
      </c>
      <c r="H64" s="8">
        <f t="shared" si="0"/>
        <v>93974.797332204791</v>
      </c>
    </row>
    <row r="65" spans="1:8" ht="13.4" customHeight="1" x14ac:dyDescent="0.3">
      <c r="A65" s="7" t="s">
        <v>108</v>
      </c>
      <c r="B65" s="8">
        <v>128320.84715428537</v>
      </c>
      <c r="C65" s="8">
        <v>-186171.85845482309</v>
      </c>
      <c r="D65" s="8">
        <v>440.18671247427471</v>
      </c>
      <c r="E65" s="8">
        <v>222547.93868352915</v>
      </c>
      <c r="F65" s="8">
        <v>2.7304862909099215</v>
      </c>
      <c r="G65" s="8">
        <v>668.30959370643325</v>
      </c>
      <c r="H65" s="8">
        <f t="shared" si="0"/>
        <v>208977.57754630529</v>
      </c>
    </row>
    <row r="66" spans="1:8" ht="13.4" customHeight="1" x14ac:dyDescent="0.3">
      <c r="A66" s="7" t="s">
        <v>109</v>
      </c>
      <c r="B66" s="8">
        <v>163575.28820852414</v>
      </c>
      <c r="C66" s="8">
        <v>-129771.97176492058</v>
      </c>
      <c r="D66" s="8">
        <v>494.42762397928692</v>
      </c>
      <c r="E66" s="8">
        <v>200629.59577408221</v>
      </c>
      <c r="F66" s="8">
        <v>45.794774613290841</v>
      </c>
      <c r="G66" s="8">
        <v>386.20615282480196</v>
      </c>
      <c r="H66" s="8">
        <f t="shared" si="0"/>
        <v>138112.81023268934</v>
      </c>
    </row>
    <row r="67" spans="1:8" ht="13.4" customHeight="1" x14ac:dyDescent="0.3">
      <c r="A67" s="7" t="s">
        <v>110</v>
      </c>
      <c r="B67" s="8">
        <v>145051.5103584943</v>
      </c>
      <c r="C67" s="8">
        <v>-227769.12329582419</v>
      </c>
      <c r="D67" s="8">
        <v>2086.8614084179776</v>
      </c>
      <c r="E67" s="8">
        <v>213947.79351058885</v>
      </c>
      <c r="F67" s="8">
        <v>40.350339241872419</v>
      </c>
      <c r="G67" s="8">
        <v>1890.2914210316671</v>
      </c>
      <c r="H67" s="8">
        <f t="shared" si="0"/>
        <v>149301.84739859271</v>
      </c>
    </row>
    <row r="68" spans="1:8" ht="13.4" customHeight="1" x14ac:dyDescent="0.3">
      <c r="A68" s="7" t="s">
        <v>111</v>
      </c>
      <c r="B68" s="8">
        <v>137612.87090187884</v>
      </c>
      <c r="C68" s="8">
        <v>-177588.56654451319</v>
      </c>
      <c r="D68" s="8">
        <v>1016.403716391157</v>
      </c>
      <c r="E68" s="8">
        <v>240435.87802994088</v>
      </c>
      <c r="F68" s="8">
        <v>20.64870908847093</v>
      </c>
      <c r="G68" s="8">
        <v>443.2526259709224</v>
      </c>
      <c r="H68" s="8">
        <f t="shared" si="0"/>
        <v>282877.39158301789</v>
      </c>
    </row>
    <row r="69" spans="1:8" ht="13.4" customHeight="1" x14ac:dyDescent="0.3">
      <c r="A69" s="7" t="s">
        <v>112</v>
      </c>
      <c r="B69" s="8">
        <v>179867.54208457813</v>
      </c>
      <c r="C69" s="8">
        <v>-208108.51829847973</v>
      </c>
      <c r="D69" s="8">
        <v>3039.6696700524471</v>
      </c>
      <c r="E69" s="8">
        <v>219597.50553873731</v>
      </c>
      <c r="F69" s="8">
        <v>112.33967204408277</v>
      </c>
      <c r="G69" s="8">
        <v>786.21332536679267</v>
      </c>
      <c r="H69" s="8">
        <f t="shared" si="0"/>
        <v>86414.4784926641</v>
      </c>
    </row>
    <row r="70" spans="1:8" ht="13.4" customHeight="1" x14ac:dyDescent="0.3">
      <c r="A70" s="7" t="s">
        <v>113</v>
      </c>
      <c r="B70" s="8">
        <v>122988.242750116</v>
      </c>
      <c r="C70" s="8">
        <v>-204386.02876153484</v>
      </c>
      <c r="D70" s="8">
        <v>12602.158592909778</v>
      </c>
      <c r="E70" s="8">
        <v>222279.34938524864</v>
      </c>
      <c r="F70" s="8">
        <v>3.9089055964807935</v>
      </c>
      <c r="G70" s="8">
        <v>838.32453495319623</v>
      </c>
      <c r="H70" s="8">
        <f t="shared" si="0"/>
        <v>161976.05339109086</v>
      </c>
    </row>
    <row r="71" spans="1:8" ht="13.4" customHeight="1" x14ac:dyDescent="0.3">
      <c r="A71" s="7" t="s">
        <v>114</v>
      </c>
      <c r="B71" s="8">
        <v>149208.67562802916</v>
      </c>
      <c r="C71" s="8">
        <v>-138463.08095698073</v>
      </c>
      <c r="D71" s="8">
        <v>32595.838967337178</v>
      </c>
      <c r="E71" s="8">
        <v>230773.89739361338</v>
      </c>
      <c r="F71" s="8">
        <v>18.390452101214315</v>
      </c>
      <c r="G71" s="8">
        <v>1133.1833446192663</v>
      </c>
      <c r="H71" s="8">
        <f t="shared" si="0"/>
        <v>268216.16132078582</v>
      </c>
    </row>
    <row r="72" spans="1:8" ht="13.4" customHeight="1" x14ac:dyDescent="0.3">
      <c r="A72" s="7" t="s">
        <v>115</v>
      </c>
      <c r="B72" s="8">
        <v>204844.20953760864</v>
      </c>
      <c r="C72" s="8">
        <v>-259323.27913828572</v>
      </c>
      <c r="D72" s="8">
        <v>295.95698400053925</v>
      </c>
      <c r="E72" s="8">
        <v>284235.54801832297</v>
      </c>
      <c r="F72" s="8">
        <v>7.0466440947955009</v>
      </c>
      <c r="G72" s="8">
        <v>1623.3079416450901</v>
      </c>
      <c r="H72" s="8">
        <f t="shared" si="0"/>
        <v>156134.48496713804</v>
      </c>
    </row>
    <row r="73" spans="1:8" ht="13.4" customHeight="1" x14ac:dyDescent="0.3">
      <c r="A73" s="7" t="s">
        <v>116</v>
      </c>
      <c r="B73" s="8">
        <v>136025.3689719844</v>
      </c>
      <c r="C73" s="8">
        <v>-222118.0391206932</v>
      </c>
      <c r="D73" s="8">
        <v>849.1584017128049</v>
      </c>
      <c r="E73" s="8">
        <v>302090.9703518555</v>
      </c>
      <c r="F73" s="8">
        <v>73.475007634535487</v>
      </c>
      <c r="G73" s="8">
        <v>162.5835165637657</v>
      </c>
      <c r="H73" s="8">
        <f t="shared" si="0"/>
        <v>148189.51709420414</v>
      </c>
    </row>
    <row r="74" spans="1:8" ht="13.4" customHeight="1" x14ac:dyDescent="0.3">
      <c r="A74" s="49" t="s">
        <v>117</v>
      </c>
      <c r="B74" s="50">
        <v>148552.08242149622</v>
      </c>
      <c r="C74" s="50">
        <v>-200016.17502987455</v>
      </c>
      <c r="D74" s="50">
        <v>597.88376087100914</v>
      </c>
      <c r="E74" s="50">
        <v>291248.5260227049</v>
      </c>
      <c r="F74" s="50">
        <v>22.505581225499224</v>
      </c>
      <c r="G74" s="50">
        <v>395.51963088362231</v>
      </c>
      <c r="H74" s="50">
        <f t="shared" si="0"/>
        <v>301335.97906625521</v>
      </c>
    </row>
    <row r="75" spans="1:8" ht="13.4" customHeight="1" x14ac:dyDescent="0.3">
      <c r="A75" s="7" t="s">
        <v>118</v>
      </c>
      <c r="B75" s="8">
        <v>224668.53169952863</v>
      </c>
      <c r="C75" s="8">
        <v>-264429.43565126468</v>
      </c>
      <c r="D75" s="8">
        <v>443.8959885149041</v>
      </c>
      <c r="E75" s="8">
        <v>258246.79151530238</v>
      </c>
      <c r="F75" s="8">
        <v>1.8517639248492841</v>
      </c>
      <c r="G75" s="8">
        <v>3150.1039673371838</v>
      </c>
      <c r="H75" s="8">
        <f t="shared" si="0"/>
        <v>147668.14969992693</v>
      </c>
    </row>
    <row r="76" spans="1:8" ht="13.4" customHeight="1" x14ac:dyDescent="0.3">
      <c r="A76" s="7" t="s">
        <v>119</v>
      </c>
      <c r="B76" s="8">
        <v>125138.38123182632</v>
      </c>
      <c r="C76" s="8">
        <v>-303376.16908849491</v>
      </c>
      <c r="D76" s="8">
        <v>794.94255891920591</v>
      </c>
      <c r="E76" s="8">
        <v>262971.72222664807</v>
      </c>
      <c r="F76" s="8">
        <v>2.5319836685916366</v>
      </c>
      <c r="G76" s="8">
        <v>-914.79199362676763</v>
      </c>
      <c r="H76" s="8">
        <f t="shared" si="0"/>
        <v>183940.21572362731</v>
      </c>
    </row>
    <row r="77" spans="1:8" ht="13.4" customHeight="1" x14ac:dyDescent="0.3">
      <c r="A77" s="7" t="s">
        <v>120</v>
      </c>
      <c r="B77" s="8">
        <v>127662.85225087964</v>
      </c>
      <c r="C77" s="8">
        <v>-215201.4679980748</v>
      </c>
      <c r="D77" s="8">
        <v>415.89430325964292</v>
      </c>
      <c r="E77" s="8">
        <v>288090.48047102167</v>
      </c>
      <c r="F77" s="8">
        <v>12.586572727876371</v>
      </c>
      <c r="G77" s="8">
        <v>494.34074819093166</v>
      </c>
      <c r="H77" s="8">
        <f t="shared" si="0"/>
        <v>237480.16436002127</v>
      </c>
    </row>
    <row r="78" spans="1:8" ht="13.4" customHeight="1" x14ac:dyDescent="0.3">
      <c r="A78" s="7" t="s">
        <v>121</v>
      </c>
      <c r="B78" s="8">
        <v>173535.08939255122</v>
      </c>
      <c r="C78" s="8">
        <v>-236162.77079964153</v>
      </c>
      <c r="D78" s="8">
        <v>1693.3324682998073</v>
      </c>
      <c r="E78" s="8">
        <v>271096.21179645497</v>
      </c>
      <c r="F78" s="8">
        <v>-1.016032662816172</v>
      </c>
      <c r="G78" s="8">
        <v>1090.4540894908046</v>
      </c>
      <c r="H78" s="8">
        <f t="shared" si="0"/>
        <v>95601.913988249595</v>
      </c>
    </row>
    <row r="79" spans="1:8" ht="13.4" customHeight="1" x14ac:dyDescent="0.3">
      <c r="A79" s="7" t="s">
        <v>122</v>
      </c>
      <c r="B79" s="8">
        <v>136640.19515999488</v>
      </c>
      <c r="C79" s="8">
        <v>-207491.83329648821</v>
      </c>
      <c r="D79" s="8">
        <v>3239.3851716125596</v>
      </c>
      <c r="E79" s="8">
        <v>307740.29421828315</v>
      </c>
      <c r="F79" s="8">
        <v>14.935877979153901</v>
      </c>
      <c r="G79" s="8">
        <v>-31.183704109406875</v>
      </c>
      <c r="H79" s="8">
        <f t="shared" ref="H79:H142" si="1">B80+C82+D79+E79+F79</f>
        <v>196030.53309134964</v>
      </c>
    </row>
    <row r="80" spans="1:8" ht="13.4" customHeight="1" x14ac:dyDescent="0.3">
      <c r="A80" s="7" t="s">
        <v>123</v>
      </c>
      <c r="B80" s="8">
        <v>135367.4427195777</v>
      </c>
      <c r="C80" s="8">
        <v>-224573.88637953915</v>
      </c>
      <c r="D80" s="8">
        <v>562.81630950010094</v>
      </c>
      <c r="E80" s="8">
        <v>300326.3447623314</v>
      </c>
      <c r="F80" s="8">
        <v>8.1723673902942604</v>
      </c>
      <c r="G80" s="8">
        <v>381.30006705171581</v>
      </c>
      <c r="H80" s="8">
        <f t="shared" si="1"/>
        <v>296561.15038139798</v>
      </c>
    </row>
    <row r="81" spans="1:15" ht="13.4" customHeight="1" x14ac:dyDescent="0.3">
      <c r="A81" s="7" t="s">
        <v>124</v>
      </c>
      <c r="B81" s="8">
        <v>191209.00531534237</v>
      </c>
      <c r="C81" s="8">
        <v>-313826.80940383725</v>
      </c>
      <c r="D81" s="8">
        <v>2300.0142299010818</v>
      </c>
      <c r="E81" s="8">
        <v>307620.25508796383</v>
      </c>
      <c r="F81" s="8">
        <v>4.8880000663875167</v>
      </c>
      <c r="G81" s="8">
        <v>1304.7921592644225</v>
      </c>
      <c r="H81" s="8">
        <f t="shared" si="1"/>
        <v>152836.55478191609</v>
      </c>
    </row>
    <row r="82" spans="1:15" ht="13.4" customHeight="1" x14ac:dyDescent="0.3">
      <c r="A82" s="7" t="s">
        <v>125</v>
      </c>
      <c r="B82" s="8">
        <v>129087.0808208856</v>
      </c>
      <c r="C82" s="8">
        <v>-250331.5248961029</v>
      </c>
      <c r="D82" s="8">
        <v>467.30626037309798</v>
      </c>
      <c r="E82" s="8">
        <v>296003.13143032603</v>
      </c>
      <c r="F82" s="8">
        <v>2.2049435703377553</v>
      </c>
      <c r="G82" s="8">
        <v>2117.4403764190406</v>
      </c>
      <c r="H82" s="8">
        <f t="shared" si="1"/>
        <v>161882.60682865253</v>
      </c>
    </row>
    <row r="83" spans="1:15" ht="13.4" customHeight="1" x14ac:dyDescent="0.3">
      <c r="A83" s="7" t="s">
        <v>126</v>
      </c>
      <c r="B83" s="8">
        <v>140410.44055898546</v>
      </c>
      <c r="C83" s="8">
        <v>-195545.18837316619</v>
      </c>
      <c r="D83" s="8">
        <v>523.27050687114331</v>
      </c>
      <c r="E83" s="8">
        <v>288459.69274181803</v>
      </c>
      <c r="F83" s="8">
        <v>232.04242713934892</v>
      </c>
      <c r="G83" s="8">
        <v>-345.20003120228358</v>
      </c>
      <c r="H83" s="8">
        <f t="shared" si="1"/>
        <v>201039.74896800148</v>
      </c>
    </row>
    <row r="84" spans="1:15" ht="13.4" customHeight="1" x14ac:dyDescent="0.3">
      <c r="A84" s="7" t="s">
        <v>127</v>
      </c>
      <c r="B84" s="8">
        <v>199250.35622452362</v>
      </c>
      <c r="C84" s="8">
        <v>-286175.68335690082</v>
      </c>
      <c r="D84" s="8">
        <v>1196.6154753369171</v>
      </c>
      <c r="E84" s="8">
        <v>352330.29524829035</v>
      </c>
      <c r="F84" s="8">
        <v>3.1527292040099839</v>
      </c>
      <c r="G84" s="8">
        <v>332.1680833831237</v>
      </c>
      <c r="H84" s="8">
        <f t="shared" si="1"/>
        <v>266660.90458673547</v>
      </c>
    </row>
    <row r="85" spans="1:15" ht="13.4" customHeight="1" x14ac:dyDescent="0.3">
      <c r="A85" s="7" t="s">
        <v>128</v>
      </c>
      <c r="B85" s="8">
        <v>147449.79263526516</v>
      </c>
      <c r="C85" s="8">
        <v>-275000.47636460239</v>
      </c>
      <c r="D85" s="8">
        <v>2472.3257179844659</v>
      </c>
      <c r="E85" s="8">
        <v>335007.25413098308</v>
      </c>
      <c r="F85" s="8">
        <v>3.4947872269793048</v>
      </c>
      <c r="G85" s="8">
        <v>840.04963254331824</v>
      </c>
      <c r="H85" s="8">
        <f t="shared" si="1"/>
        <v>152756.04040397002</v>
      </c>
    </row>
    <row r="86" spans="1:15" ht="13.4" customHeight="1" x14ac:dyDescent="0.3">
      <c r="A86" s="49" t="s">
        <v>129</v>
      </c>
      <c r="B86" s="50">
        <v>167050.78288986266</v>
      </c>
      <c r="C86" s="50">
        <v>-287425.61293235066</v>
      </c>
      <c r="D86" s="50">
        <v>709.42934076877077</v>
      </c>
      <c r="E86" s="50">
        <v>312064.9743898958</v>
      </c>
      <c r="F86" s="50">
        <v>5.5798941113983167</v>
      </c>
      <c r="G86" s="50">
        <v>555.81181670317881</v>
      </c>
      <c r="H86" s="50">
        <f t="shared" si="1"/>
        <v>361811.52269302262</v>
      </c>
    </row>
    <row r="87" spans="1:15" ht="13.4" customHeight="1" x14ac:dyDescent="0.3">
      <c r="A87" s="7" t="s">
        <v>130</v>
      </c>
      <c r="B87" s="8">
        <v>255242.21808006373</v>
      </c>
      <c r="C87" s="8">
        <v>-234318.95150136095</v>
      </c>
      <c r="D87" s="8">
        <v>195.36343523866427</v>
      </c>
      <c r="E87" s="8">
        <v>280029.10502024827</v>
      </c>
      <c r="F87" s="8">
        <v>2.8691522273119587</v>
      </c>
      <c r="G87" s="8">
        <v>269.61848370178581</v>
      </c>
      <c r="H87" s="8">
        <f t="shared" si="1"/>
        <v>151549.67106751632</v>
      </c>
      <c r="O87" s="8"/>
    </row>
    <row r="88" spans="1:15" ht="13.4" customHeight="1" x14ac:dyDescent="0.3">
      <c r="A88" s="7" t="s">
        <v>131</v>
      </c>
      <c r="B88" s="8">
        <v>150776.13958374824</v>
      </c>
      <c r="C88" s="8">
        <v>-351777.81712208717</v>
      </c>
      <c r="D88" s="8">
        <v>612.19943039235216</v>
      </c>
      <c r="E88" s="8">
        <v>277541.51884949883</v>
      </c>
      <c r="F88" s="8">
        <v>1.6412822810861027</v>
      </c>
      <c r="G88" s="8">
        <v>924.06219909712536</v>
      </c>
      <c r="H88" s="8">
        <f t="shared" si="1"/>
        <v>171607.85878477053</v>
      </c>
      <c r="O88" s="8"/>
    </row>
    <row r="89" spans="1:15" ht="13.4" customHeight="1" x14ac:dyDescent="0.3">
      <c r="A89" s="7" t="s">
        <v>132</v>
      </c>
      <c r="B89" s="8">
        <v>139915.676151497</v>
      </c>
      <c r="C89" s="8">
        <v>-206210.67901181703</v>
      </c>
      <c r="D89" s="8">
        <v>180.1000600809931</v>
      </c>
      <c r="E89" s="8">
        <v>285607.34995585209</v>
      </c>
      <c r="F89" s="8">
        <v>3.4002635597158597</v>
      </c>
      <c r="G89" s="8">
        <v>1002.3088936466835</v>
      </c>
      <c r="H89" s="8">
        <f t="shared" si="1"/>
        <v>279536.29336486774</v>
      </c>
      <c r="O89" s="8"/>
    </row>
    <row r="90" spans="1:15" ht="13.4" customHeight="1" x14ac:dyDescent="0.3">
      <c r="A90" s="7" t="s">
        <v>133</v>
      </c>
      <c r="B90" s="8">
        <v>198227.53692325565</v>
      </c>
      <c r="C90" s="8">
        <v>-279453.80612394615</v>
      </c>
      <c r="D90" s="8">
        <v>-249.3532981477793</v>
      </c>
      <c r="E90" s="8">
        <v>327474.07590785349</v>
      </c>
      <c r="F90" s="8">
        <v>2.9368439221934541</v>
      </c>
      <c r="G90" s="8">
        <v>539.92845415919851</v>
      </c>
      <c r="H90" s="8">
        <f t="shared" si="1"/>
        <v>140914.68377116098</v>
      </c>
      <c r="O90" s="8"/>
    </row>
    <row r="91" spans="1:15" ht="13.4" customHeight="1" x14ac:dyDescent="0.3">
      <c r="A91" s="7" t="s">
        <v>134</v>
      </c>
      <c r="B91" s="8">
        <v>161815.98132941642</v>
      </c>
      <c r="C91" s="8">
        <v>-246463.17692889873</v>
      </c>
      <c r="D91" s="8">
        <v>1879.3291910641967</v>
      </c>
      <c r="E91" s="8">
        <v>317574.80829350068</v>
      </c>
      <c r="F91" s="8">
        <v>0.67837416185354849</v>
      </c>
      <c r="G91" s="8">
        <v>1883.0964548894633</v>
      </c>
      <c r="H91" s="8">
        <f t="shared" si="1"/>
        <v>242107.55917313934</v>
      </c>
      <c r="O91" s="8"/>
    </row>
    <row r="92" spans="1:15" ht="13.4" customHeight="1" x14ac:dyDescent="0.3">
      <c r="A92" s="7" t="s">
        <v>135</v>
      </c>
      <c r="B92" s="8">
        <v>153062.93390792003</v>
      </c>
      <c r="C92" s="8">
        <v>-204482.09383788073</v>
      </c>
      <c r="D92" s="8">
        <v>175.33399455619747</v>
      </c>
      <c r="E92" s="8">
        <v>308064.33529542584</v>
      </c>
      <c r="F92" s="8">
        <v>2.2750056429662187</v>
      </c>
      <c r="G92" s="8">
        <v>716.92523468100717</v>
      </c>
      <c r="H92" s="8">
        <f t="shared" si="1"/>
        <v>181572.0270039168</v>
      </c>
      <c r="O92" s="8"/>
    </row>
    <row r="93" spans="1:15" ht="13.4" customHeight="1" x14ac:dyDescent="0.3">
      <c r="A93" s="7" t="s">
        <v>136</v>
      </c>
      <c r="B93" s="8">
        <v>220141.62903140148</v>
      </c>
      <c r="C93" s="8">
        <v>-348128.95701188332</v>
      </c>
      <c r="D93" s="8">
        <v>567.61026090420216</v>
      </c>
      <c r="E93" s="8">
        <v>365762.0893885679</v>
      </c>
      <c r="F93" s="8">
        <v>1.09699263095001</v>
      </c>
      <c r="G93" s="8">
        <v>134.16375190864997</v>
      </c>
      <c r="H93" s="8">
        <f t="shared" si="1"/>
        <v>263469.46622186841</v>
      </c>
      <c r="O93" s="8"/>
    </row>
    <row r="94" spans="1:15" ht="13.4" customHeight="1" x14ac:dyDescent="0.3">
      <c r="A94" s="7" t="s">
        <v>137</v>
      </c>
      <c r="B94" s="8">
        <v>147690.64285434503</v>
      </c>
      <c r="C94" s="8">
        <v>-230410.19059350743</v>
      </c>
      <c r="D94" s="8">
        <v>-2566.8886390493253</v>
      </c>
      <c r="E94" s="8">
        <v>303477.07246697199</v>
      </c>
      <c r="F94" s="8">
        <v>2.3741950474673037</v>
      </c>
      <c r="G94" s="8">
        <v>-1105.0485799641503</v>
      </c>
      <c r="H94" s="8">
        <f t="shared" si="1"/>
        <v>231708.09075848071</v>
      </c>
      <c r="O94" s="8"/>
    </row>
    <row r="95" spans="1:15" ht="13.4" customHeight="1" x14ac:dyDescent="0.3">
      <c r="A95" s="7" t="s">
        <v>138</v>
      </c>
      <c r="B95" s="8">
        <v>162099.59676359306</v>
      </c>
      <c r="C95" s="8">
        <v>-346811.54632310971</v>
      </c>
      <c r="D95" s="8">
        <v>637.29150667197757</v>
      </c>
      <c r="E95" s="8">
        <v>332655.82626103703</v>
      </c>
      <c r="F95" s="8">
        <v>21.773680873663942</v>
      </c>
      <c r="G95" s="8">
        <v>1917.8882526721104</v>
      </c>
      <c r="H95" s="8">
        <f t="shared" si="1"/>
        <v>128510.012555932</v>
      </c>
      <c r="O95" s="8"/>
    </row>
    <row r="96" spans="1:15" ht="13.4" customHeight="1" x14ac:dyDescent="0.3">
      <c r="A96" s="7" t="s">
        <v>139</v>
      </c>
      <c r="B96" s="8">
        <v>221040.49064927301</v>
      </c>
      <c r="C96" s="8">
        <v>-250551.97327457971</v>
      </c>
      <c r="D96" s="8">
        <v>-548.02762331540839</v>
      </c>
      <c r="E96" s="8">
        <v>404692.37901480438</v>
      </c>
      <c r="F96" s="8">
        <v>15.520746199296289</v>
      </c>
      <c r="G96" s="8">
        <v>-176.48006771559443</v>
      </c>
      <c r="H96" s="8">
        <f t="shared" si="1"/>
        <v>346896.91361083434</v>
      </c>
      <c r="O96" s="8"/>
    </row>
    <row r="97" spans="1:15" ht="13.4" customHeight="1" x14ac:dyDescent="0.3">
      <c r="A97" s="7" t="s">
        <v>140</v>
      </c>
      <c r="B97" s="8">
        <v>159456.64627066316</v>
      </c>
      <c r="C97" s="8">
        <v>-231304.06402808247</v>
      </c>
      <c r="D97" s="8">
        <v>-207.37620128792409</v>
      </c>
      <c r="E97" s="8">
        <v>357465.79113788781</v>
      </c>
      <c r="F97" s="8">
        <v>9.6409247825798303</v>
      </c>
      <c r="G97" s="8">
        <v>162.4529944234211</v>
      </c>
      <c r="H97" s="8">
        <f t="shared" si="1"/>
        <v>217103.08024497144</v>
      </c>
      <c r="O97" s="8"/>
    </row>
    <row r="98" spans="1:15" ht="13.4" customHeight="1" x14ac:dyDescent="0.3">
      <c r="A98" s="49" t="s">
        <v>141</v>
      </c>
      <c r="B98" s="50">
        <v>178179.35522040765</v>
      </c>
      <c r="C98" s="50">
        <v>-425845.36954192369</v>
      </c>
      <c r="D98" s="50">
        <v>651.65137456018067</v>
      </c>
      <c r="E98" s="50">
        <v>369617.5458623778</v>
      </c>
      <c r="F98" s="50">
        <v>-0.23122883887671777</v>
      </c>
      <c r="G98" s="50">
        <v>378.6575456416391</v>
      </c>
      <c r="H98" s="50">
        <f t="shared" si="1"/>
        <v>226853.29096826632</v>
      </c>
      <c r="O98" s="8"/>
    </row>
    <row r="99" spans="1:15" ht="13.4" customHeight="1" x14ac:dyDescent="0.3">
      <c r="A99" s="7" t="s">
        <v>142</v>
      </c>
      <c r="B99" s="8">
        <v>282837.06812454358</v>
      </c>
      <c r="C99" s="8">
        <v>-216719.60479751707</v>
      </c>
      <c r="D99" s="8">
        <v>428.48938325698731</v>
      </c>
      <c r="E99" s="8">
        <v>304515.36220772756</v>
      </c>
      <c r="F99" s="8">
        <v>1.2828188275907852</v>
      </c>
      <c r="G99" s="8">
        <v>1573.3633734979753</v>
      </c>
      <c r="H99" s="8">
        <f t="shared" si="1"/>
        <v>140769.54849531985</v>
      </c>
      <c r="O99" s="8"/>
    </row>
    <row r="100" spans="1:15" ht="13.4" customHeight="1" x14ac:dyDescent="0.3">
      <c r="A100" s="7" t="s">
        <v>143</v>
      </c>
      <c r="B100" s="8">
        <v>110069.4914708226</v>
      </c>
      <c r="C100" s="8">
        <v>-318344.33083681867</v>
      </c>
      <c r="D100" s="8">
        <v>555.77710449445658</v>
      </c>
      <c r="E100" s="8">
        <v>269400.54622253194</v>
      </c>
      <c r="F100" s="8">
        <v>1.6117957910110865</v>
      </c>
      <c r="G100" s="8">
        <v>1679.1837847706299</v>
      </c>
      <c r="H100" s="8">
        <f t="shared" si="1"/>
        <v>155429.94131215548</v>
      </c>
      <c r="O100" s="8"/>
    </row>
    <row r="101" spans="1:15" ht="13.4" customHeight="1" x14ac:dyDescent="0.3">
      <c r="A101" s="7" t="s">
        <v>144</v>
      </c>
      <c r="B101" s="8">
        <v>157910.62564031067</v>
      </c>
      <c r="C101" s="8">
        <v>-426252.74316437636</v>
      </c>
      <c r="D101" s="8">
        <v>203.98131813051836</v>
      </c>
      <c r="E101" s="8">
        <v>333441.41790944699</v>
      </c>
      <c r="F101" s="8">
        <v>3.0271021708822943</v>
      </c>
      <c r="G101" s="8">
        <v>2079.2697756091079</v>
      </c>
      <c r="H101" s="8">
        <f t="shared" si="1"/>
        <v>296486.48457478598</v>
      </c>
      <c r="O101" s="8"/>
    </row>
    <row r="102" spans="1:15" ht="13.4" customHeight="1" x14ac:dyDescent="0.3">
      <c r="A102" s="7" t="s">
        <v>145</v>
      </c>
      <c r="B102" s="8">
        <v>222338.2129433048</v>
      </c>
      <c r="C102" s="8">
        <v>-274245.07738531491</v>
      </c>
      <c r="D102" s="8">
        <v>182.97069707229622</v>
      </c>
      <c r="E102" s="8">
        <v>331360.33330644621</v>
      </c>
      <c r="F102" s="8">
        <v>24.442189470888934</v>
      </c>
      <c r="G102" s="8">
        <v>2127.4694864900744</v>
      </c>
      <c r="H102" s="8">
        <f t="shared" si="1"/>
        <v>251826.73599482144</v>
      </c>
      <c r="O102" s="8"/>
    </row>
    <row r="103" spans="1:15" ht="13.4" customHeight="1" x14ac:dyDescent="0.3">
      <c r="A103" s="7" t="s">
        <v>146</v>
      </c>
      <c r="B103" s="8">
        <v>158270.08790778724</v>
      </c>
      <c r="C103" s="8">
        <v>-272438.61945097259</v>
      </c>
      <c r="D103" s="8">
        <v>344.36268007701</v>
      </c>
      <c r="E103" s="8">
        <v>306857.77874228242</v>
      </c>
      <c r="F103" s="8">
        <v>3.1153289517360387</v>
      </c>
      <c r="G103" s="8">
        <v>1643.1826870477323</v>
      </c>
      <c r="H103" s="8">
        <f t="shared" si="1"/>
        <v>199143.59201287932</v>
      </c>
      <c r="O103" s="8"/>
    </row>
    <row r="104" spans="1:15" ht="13.4" customHeight="1" x14ac:dyDescent="0.3">
      <c r="A104" s="7" t="s">
        <v>147</v>
      </c>
      <c r="B104" s="8">
        <v>163061.85669620923</v>
      </c>
      <c r="C104" s="8">
        <v>-259500.15469826717</v>
      </c>
      <c r="D104" s="8">
        <v>348.86775343557048</v>
      </c>
      <c r="E104" s="8">
        <v>310659.00618336315</v>
      </c>
      <c r="F104" s="8">
        <v>2.0202243908915882</v>
      </c>
      <c r="G104" s="8">
        <v>678.32896003452254</v>
      </c>
      <c r="H104" s="8">
        <f t="shared" si="1"/>
        <v>210026.08113589601</v>
      </c>
      <c r="O104" s="8"/>
    </row>
    <row r="105" spans="1:15" ht="13.4" customHeight="1" x14ac:dyDescent="0.3">
      <c r="A105" s="7" t="s">
        <v>148</v>
      </c>
      <c r="B105" s="8">
        <v>229494.05644393552</v>
      </c>
      <c r="C105" s="8">
        <v>-238011.09810595517</v>
      </c>
      <c r="D105" s="8">
        <v>965.72079632211398</v>
      </c>
      <c r="E105" s="8">
        <v>342119.07069508074</v>
      </c>
      <c r="F105" s="8">
        <v>0.94052977494523471</v>
      </c>
      <c r="G105" s="8">
        <v>921.61626468830957</v>
      </c>
      <c r="H105" s="8">
        <f t="shared" si="1"/>
        <v>276342.87074553513</v>
      </c>
      <c r="O105" s="8"/>
    </row>
    <row r="106" spans="1:15" ht="13.4" customHeight="1" x14ac:dyDescent="0.3">
      <c r="A106" s="7" t="s">
        <v>149</v>
      </c>
      <c r="B106" s="8">
        <v>167315.64905828843</v>
      </c>
      <c r="C106" s="8">
        <v>-271123.52143464109</v>
      </c>
      <c r="D106" s="8">
        <v>383.30272422492169</v>
      </c>
      <c r="E106" s="8">
        <v>279733.17839474202</v>
      </c>
      <c r="F106" s="8">
        <v>4.5480515169620928</v>
      </c>
      <c r="G106" s="8">
        <v>927.6102861315793</v>
      </c>
      <c r="H106" s="8">
        <f t="shared" si="1"/>
        <v>165933.98480017288</v>
      </c>
      <c r="O106" s="8"/>
    </row>
    <row r="107" spans="1:15" ht="13.4" customHeight="1" x14ac:dyDescent="0.3">
      <c r="A107" s="7" t="s">
        <v>150</v>
      </c>
      <c r="B107" s="8">
        <v>177118.23293865786</v>
      </c>
      <c r="C107" s="8">
        <v>-330477.86946922913</v>
      </c>
      <c r="D107" s="8">
        <v>387.43031799774286</v>
      </c>
      <c r="E107" s="8">
        <v>330443.58691362944</v>
      </c>
      <c r="F107" s="8">
        <v>0.95483303458806346</v>
      </c>
      <c r="G107" s="8">
        <v>1245.4402499502098</v>
      </c>
      <c r="H107" s="8">
        <f t="shared" si="1"/>
        <v>295210.6460807941</v>
      </c>
      <c r="O107" s="8"/>
    </row>
    <row r="108" spans="1:15" ht="13.4" customHeight="1" x14ac:dyDescent="0.3">
      <c r="A108" s="7" t="s">
        <v>151</v>
      </c>
      <c r="B108" s="8">
        <v>256637.52412799551</v>
      </c>
      <c r="C108" s="8">
        <v>-234058.51033393107</v>
      </c>
      <c r="D108" s="8">
        <v>280.07171214233603</v>
      </c>
      <c r="E108" s="8">
        <v>349705.07550355152</v>
      </c>
      <c r="F108" s="8">
        <v>101.33923388435237</v>
      </c>
      <c r="G108" s="8">
        <v>1129.6723829914358</v>
      </c>
      <c r="H108" s="8">
        <f t="shared" si="1"/>
        <v>304524.3661707493</v>
      </c>
      <c r="O108" s="8"/>
    </row>
    <row r="109" spans="1:15" ht="13.4" customHeight="1" x14ac:dyDescent="0.3">
      <c r="A109" s="7" t="s">
        <v>152</v>
      </c>
      <c r="B109" s="8">
        <v>187319.08896434974</v>
      </c>
      <c r="C109" s="8">
        <v>-291305.27730896889</v>
      </c>
      <c r="D109" s="8">
        <v>952.98326329416432</v>
      </c>
      <c r="E109" s="8">
        <v>330969.63927703642</v>
      </c>
      <c r="F109" s="8">
        <v>-4.9474307906791468</v>
      </c>
      <c r="G109" s="8">
        <v>1618.0229954192396</v>
      </c>
      <c r="H109" s="8">
        <f t="shared" si="1"/>
        <v>203159.61299110408</v>
      </c>
      <c r="O109" s="8"/>
    </row>
    <row r="110" spans="1:15" ht="13.4" customHeight="1" x14ac:dyDescent="0.3">
      <c r="A110" s="49" t="s">
        <v>153</v>
      </c>
      <c r="B110" s="50">
        <v>193870.28385281822</v>
      </c>
      <c r="C110" s="50">
        <v>-292258.85011186317</v>
      </c>
      <c r="D110" s="50">
        <v>1586.2431507667789</v>
      </c>
      <c r="E110" s="50">
        <v>387343.44966772897</v>
      </c>
      <c r="F110" s="50">
        <v>13.803794064927304</v>
      </c>
      <c r="G110" s="50">
        <v>1176.9125562636914</v>
      </c>
      <c r="H110" s="50">
        <f t="shared" si="1"/>
        <v>532518.48980581563</v>
      </c>
      <c r="O110" s="8"/>
    </row>
    <row r="111" spans="1:15" ht="13.4" customHeight="1" x14ac:dyDescent="0.3">
      <c r="A111" s="7" t="s">
        <v>154</v>
      </c>
      <c r="B111" s="8">
        <v>275470.67690234346</v>
      </c>
      <c r="C111" s="8">
        <v>-232881.20924317863</v>
      </c>
      <c r="D111" s="8">
        <v>2167.6659327491207</v>
      </c>
      <c r="E111" s="8">
        <v>280675.87374692952</v>
      </c>
      <c r="F111" s="8">
        <v>8.8691894045010962</v>
      </c>
      <c r="G111" s="8">
        <v>1316.9928692823473</v>
      </c>
      <c r="H111" s="8">
        <f t="shared" si="1"/>
        <v>313313.19651663012</v>
      </c>
      <c r="O111" s="8"/>
    </row>
    <row r="112" spans="1:15" ht="13.4" customHeight="1" x14ac:dyDescent="0.3">
      <c r="A112" s="7" t="s">
        <v>155</v>
      </c>
      <c r="B112" s="8">
        <v>222290.42750016594</v>
      </c>
      <c r="C112" s="8">
        <v>-322628.34597125405</v>
      </c>
      <c r="D112" s="8">
        <v>4358.4601072163578</v>
      </c>
      <c r="E112" s="8">
        <v>281836.75414625241</v>
      </c>
      <c r="F112" s="8">
        <v>2.1823358560711674</v>
      </c>
      <c r="G112" s="8">
        <v>1556.0750560977226</v>
      </c>
      <c r="H112" s="8">
        <f t="shared" si="1"/>
        <v>237752.5190529775</v>
      </c>
      <c r="O112" s="8"/>
    </row>
    <row r="113" spans="1:15" ht="13.4" customHeight="1" x14ac:dyDescent="0.3">
      <c r="A113" s="7" t="s">
        <v>156</v>
      </c>
      <c r="B113" s="8">
        <v>207880.9430485295</v>
      </c>
      <c r="C113" s="8">
        <v>-131895.68370908848</v>
      </c>
      <c r="D113" s="8">
        <v>519.12767874925271</v>
      </c>
      <c r="E113" s="8">
        <v>385385.61010422889</v>
      </c>
      <c r="F113" s="8">
        <v>2.0118366195313016</v>
      </c>
      <c r="G113" s="8">
        <v>2692.8324420766116</v>
      </c>
      <c r="H113" s="8">
        <f t="shared" si="1"/>
        <v>341208.7037097523</v>
      </c>
      <c r="O113" s="8"/>
    </row>
    <row r="114" spans="1:15" ht="13.4" customHeight="1" x14ac:dyDescent="0.3">
      <c r="A114" s="7" t="s">
        <v>157</v>
      </c>
      <c r="B114" s="8">
        <v>265092.32987817831</v>
      </c>
      <c r="C114" s="8">
        <v>-191829.63985261894</v>
      </c>
      <c r="D114" s="8">
        <v>479.41916948814992</v>
      </c>
      <c r="E114" s="8">
        <v>351715.46896368585</v>
      </c>
      <c r="F114" s="8">
        <v>-8.1711544844984392</v>
      </c>
      <c r="G114" s="8">
        <v>1441.5575107880238</v>
      </c>
      <c r="H114" s="8">
        <f t="shared" si="1"/>
        <v>259006.2675297088</v>
      </c>
      <c r="O114" s="8"/>
    </row>
    <row r="115" spans="1:15" ht="13.4" customHeight="1" x14ac:dyDescent="0.3">
      <c r="A115" s="7" t="s">
        <v>158</v>
      </c>
      <c r="B115" s="8">
        <v>215797.68288986266</v>
      </c>
      <c r="C115" s="8">
        <v>-256325.82058487684</v>
      </c>
      <c r="D115" s="8">
        <v>-30.460461395472567</v>
      </c>
      <c r="E115" s="8">
        <v>243728.99916550485</v>
      </c>
      <c r="F115" s="8">
        <v>7.4586639447653189</v>
      </c>
      <c r="G115" s="8">
        <v>2122.2652828121891</v>
      </c>
      <c r="H115" s="8">
        <f t="shared" si="1"/>
        <v>107994.47389165487</v>
      </c>
      <c r="O115" s="8"/>
    </row>
    <row r="116" spans="1:15" ht="13.4" customHeight="1" x14ac:dyDescent="0.3">
      <c r="A116" s="7" t="s">
        <v>159</v>
      </c>
      <c r="B116" s="8">
        <v>235985.56487884212</v>
      </c>
      <c r="C116" s="8">
        <v>-309790.3757880237</v>
      </c>
      <c r="D116" s="8">
        <v>812.61980116842585</v>
      </c>
      <c r="E116" s="8">
        <v>150031.99576213237</v>
      </c>
      <c r="F116" s="8">
        <v>0.67897497178516886</v>
      </c>
      <c r="G116" s="8">
        <v>1136.2153953395718</v>
      </c>
      <c r="H116" s="8">
        <f t="shared" si="1"/>
        <v>347790.30680740898</v>
      </c>
      <c r="O116" s="8"/>
    </row>
    <row r="117" spans="1:15" ht="13.4" customHeight="1" x14ac:dyDescent="0.3">
      <c r="A117" s="7" t="s">
        <v>160</v>
      </c>
      <c r="B117" s="8">
        <v>462823.74400783371</v>
      </c>
      <c r="C117" s="8">
        <v>-308978.13233884337</v>
      </c>
      <c r="D117" s="8">
        <v>1366.5293079067912</v>
      </c>
      <c r="E117" s="8">
        <v>111227.73733784771</v>
      </c>
      <c r="F117" s="8">
        <v>95.064597357764058</v>
      </c>
      <c r="G117" s="8">
        <v>706.5039580428886</v>
      </c>
      <c r="H117" s="8">
        <f t="shared" si="1"/>
        <v>291310.92695744568</v>
      </c>
      <c r="O117" s="8"/>
    </row>
    <row r="118" spans="1:15" ht="13.4" customHeight="1" x14ac:dyDescent="0.3">
      <c r="A118" s="7" t="s">
        <v>161</v>
      </c>
      <c r="B118" s="8">
        <v>409117.04836188059</v>
      </c>
      <c r="C118" s="8">
        <v>-371697.0883552414</v>
      </c>
      <c r="D118" s="8">
        <v>1282.2978835557326</v>
      </c>
      <c r="E118" s="8">
        <v>112629.63305715992</v>
      </c>
      <c r="F118" s="8">
        <v>-1.3357173205868627</v>
      </c>
      <c r="G118" s="8">
        <v>452.60842926375648</v>
      </c>
      <c r="H118" s="8">
        <f t="shared" si="1"/>
        <v>216222.67572827454</v>
      </c>
      <c r="O118" s="8"/>
    </row>
    <row r="119" spans="1:15" ht="13.4" customHeight="1" x14ac:dyDescent="0.3">
      <c r="A119" s="7" t="s">
        <v>162</v>
      </c>
      <c r="B119" s="8">
        <v>382840.52516762912</v>
      </c>
      <c r="C119" s="8">
        <v>-265878.73173869727</v>
      </c>
      <c r="D119" s="8">
        <v>874.79702881232117</v>
      </c>
      <c r="E119" s="8">
        <v>110375.92630319325</v>
      </c>
      <c r="F119" s="8">
        <v>3.6395937064329811</v>
      </c>
      <c r="G119" s="8">
        <v>889.69243278231477</v>
      </c>
      <c r="H119" s="8">
        <f t="shared" si="1"/>
        <v>366834.03142235969</v>
      </c>
      <c r="O119" s="8"/>
    </row>
    <row r="120" spans="1:15" ht="13.4" customHeight="1" x14ac:dyDescent="0.3">
      <c r="A120" s="7" t="s">
        <v>163</v>
      </c>
      <c r="B120" s="8">
        <v>500203.82856569061</v>
      </c>
      <c r="C120" s="8">
        <v>-230495.45264754712</v>
      </c>
      <c r="D120" s="8">
        <v>985.20255161654325</v>
      </c>
      <c r="E120" s="8">
        <v>107358.83441611895</v>
      </c>
      <c r="F120" s="8">
        <v>4.221728739294961</v>
      </c>
      <c r="G120" s="8">
        <v>670.41354378278061</v>
      </c>
      <c r="H120" s="8">
        <f t="shared" si="1"/>
        <v>298134.11567383644</v>
      </c>
      <c r="O120" s="8"/>
    </row>
    <row r="121" spans="1:15" ht="13.4" customHeight="1" x14ac:dyDescent="0.3">
      <c r="A121" s="7" t="s">
        <v>164</v>
      </c>
      <c r="B121" s="8">
        <v>415250.68459171476</v>
      </c>
      <c r="C121" s="8">
        <v>-280528.44466274965</v>
      </c>
      <c r="D121" s="8">
        <v>797.79246265684299</v>
      </c>
      <c r="E121" s="8">
        <v>114679.9506429662</v>
      </c>
      <c r="F121" s="8">
        <v>4.5923786762265149</v>
      </c>
      <c r="G121" s="8">
        <v>582.67613556396373</v>
      </c>
      <c r="H121" s="8">
        <f t="shared" si="1"/>
        <v>294933.29208789725</v>
      </c>
      <c r="O121" s="8"/>
    </row>
    <row r="122" spans="1:15" ht="13.4" customHeight="1" x14ac:dyDescent="0.3">
      <c r="A122" s="49" t="s">
        <v>165</v>
      </c>
      <c r="B122" s="50">
        <v>433088.09081756597</v>
      </c>
      <c r="C122" s="50">
        <v>-244624.1600690429</v>
      </c>
      <c r="D122" s="50">
        <v>1145.01942242581</v>
      </c>
      <c r="E122" s="50">
        <v>148127.9681155812</v>
      </c>
      <c r="F122" s="50">
        <v>4.8207860319989377</v>
      </c>
      <c r="G122" s="50">
        <v>789.44001029011542</v>
      </c>
      <c r="H122" s="50">
        <f t="shared" si="1"/>
        <v>432444.01287724875</v>
      </c>
      <c r="O122" s="8"/>
    </row>
    <row r="123" spans="1:15" ht="13.4" customHeight="1" x14ac:dyDescent="0.3">
      <c r="A123" s="7" t="s">
        <v>166</v>
      </c>
      <c r="B123" s="8">
        <v>599441.76468332985</v>
      </c>
      <c r="C123" s="8">
        <v>-225464.82761435307</v>
      </c>
      <c r="D123" s="8">
        <v>558.30459536612886</v>
      </c>
      <c r="E123" s="8">
        <v>109386.97564263425</v>
      </c>
      <c r="F123" s="8">
        <v>51.045807608046204</v>
      </c>
      <c r="G123" s="8">
        <v>297.25271625838144</v>
      </c>
      <c r="H123" s="8">
        <f t="shared" si="1"/>
        <v>254512.06913463445</v>
      </c>
      <c r="O123" s="8"/>
    </row>
    <row r="124" spans="1:15" ht="13.4" customHeight="1" x14ac:dyDescent="0.3">
      <c r="A124" s="7" t="s">
        <v>167</v>
      </c>
      <c r="B124" s="8">
        <v>408496.11350428202</v>
      </c>
      <c r="C124" s="8">
        <v>-253637.13421396798</v>
      </c>
      <c r="D124" s="8">
        <v>588.05624643165368</v>
      </c>
      <c r="E124" s="8">
        <v>79823.283830246291</v>
      </c>
      <c r="F124" s="8">
        <v>16.146458208856139</v>
      </c>
      <c r="G124" s="8">
        <v>413.05056130916819</v>
      </c>
      <c r="H124" s="8">
        <f t="shared" si="1"/>
        <v>252376.34453528526</v>
      </c>
      <c r="O124" s="8"/>
    </row>
    <row r="125" spans="1:15" ht="13.4" customHeight="1" x14ac:dyDescent="0.3">
      <c r="A125" s="7" t="s">
        <v>168</v>
      </c>
      <c r="B125" s="8">
        <v>425079.02572595107</v>
      </c>
      <c r="C125" s="8">
        <v>-316275.56013012014</v>
      </c>
      <c r="D125" s="8">
        <v>761.48455652924395</v>
      </c>
      <c r="E125" s="8">
        <v>119114.42871904666</v>
      </c>
      <c r="F125" s="8">
        <v>0.7730531766580363</v>
      </c>
      <c r="G125" s="8">
        <v>971.84488348934474</v>
      </c>
      <c r="H125" s="8">
        <f t="shared" si="1"/>
        <v>388231.68903206551</v>
      </c>
      <c r="O125" s="8"/>
    </row>
    <row r="126" spans="1:15" ht="13.4" customHeight="1" x14ac:dyDescent="0.3">
      <c r="A126" s="7" t="s">
        <v>169</v>
      </c>
      <c r="B126" s="8">
        <v>544414.34544081532</v>
      </c>
      <c r="C126" s="8">
        <v>-263980.37041525601</v>
      </c>
      <c r="D126" s="8">
        <v>1154.1743713071764</v>
      </c>
      <c r="E126" s="8">
        <v>110649.65524696275</v>
      </c>
      <c r="F126" s="8">
        <v>2.6522804222266432</v>
      </c>
      <c r="G126" s="8">
        <v>1115.5452144327157</v>
      </c>
      <c r="H126" s="8">
        <f t="shared" si="1"/>
        <v>293360.47996946174</v>
      </c>
      <c r="O126" s="8"/>
    </row>
    <row r="127" spans="1:15" ht="13.4" customHeight="1" x14ac:dyDescent="0.3">
      <c r="A127" s="7" t="s">
        <v>170</v>
      </c>
      <c r="B127" s="8">
        <v>459601.21279691975</v>
      </c>
      <c r="C127" s="8">
        <v>-253130.16772555263</v>
      </c>
      <c r="D127" s="8">
        <v>2180.3400212441079</v>
      </c>
      <c r="E127" s="8">
        <v>117055.51317566223</v>
      </c>
      <c r="F127" s="8">
        <v>75.458673571001782</v>
      </c>
      <c r="G127" s="8">
        <v>-266.45753734315878</v>
      </c>
      <c r="H127" s="8">
        <f t="shared" si="1"/>
        <v>249043.84275310318</v>
      </c>
      <c r="O127" s="8"/>
    </row>
    <row r="128" spans="1:15" ht="13.4" customHeight="1" x14ac:dyDescent="0.3">
      <c r="A128" s="7" t="s">
        <v>171</v>
      </c>
      <c r="B128" s="8">
        <v>445668.05338611139</v>
      </c>
      <c r="C128" s="8">
        <v>-276059.34273750236</v>
      </c>
      <c r="D128" s="8">
        <v>1240.8456957445399</v>
      </c>
      <c r="E128" s="8">
        <v>105426.87559217951</v>
      </c>
      <c r="F128" s="8">
        <v>11.029575781716789</v>
      </c>
      <c r="G128" s="8">
        <v>451.90693653322722</v>
      </c>
      <c r="H128" s="8">
        <f t="shared" si="1"/>
        <v>389389.47305583238</v>
      </c>
      <c r="O128" s="8"/>
    </row>
    <row r="129" spans="1:15" ht="13.4" customHeight="1" x14ac:dyDescent="0.3">
      <c r="A129" s="7" t="s">
        <v>172</v>
      </c>
      <c r="B129" s="8">
        <v>596420.58466142218</v>
      </c>
      <c r="C129" s="8">
        <v>-278047.21472615015</v>
      </c>
      <c r="D129" s="8">
        <v>1261.7245731262033</v>
      </c>
      <c r="E129" s="8">
        <v>119032.46185786364</v>
      </c>
      <c r="F129" s="8">
        <v>2.405072030803963</v>
      </c>
      <c r="G129" s="8">
        <v>898.52927205735909</v>
      </c>
      <c r="H129" s="8">
        <f t="shared" si="1"/>
        <v>305150.26998107921</v>
      </c>
      <c r="O129" s="8"/>
    </row>
    <row r="130" spans="1:15" ht="13.4" customHeight="1" x14ac:dyDescent="0.3">
      <c r="A130" s="7" t="s">
        <v>173</v>
      </c>
      <c r="B130" s="8">
        <v>453034.07236506668</v>
      </c>
      <c r="C130" s="8">
        <v>-315935.52250348555</v>
      </c>
      <c r="D130" s="8">
        <v>1106.9039958839546</v>
      </c>
      <c r="E130" s="8">
        <v>101996.76391588661</v>
      </c>
      <c r="F130" s="8">
        <v>1.6678882028812259</v>
      </c>
      <c r="G130" s="8">
        <v>922.50494556197293</v>
      </c>
      <c r="H130" s="8">
        <f t="shared" si="1"/>
        <v>274269.77140908252</v>
      </c>
      <c r="O130" s="8"/>
    </row>
    <row r="131" spans="1:15" ht="13.4" customHeight="1" x14ac:dyDescent="0.3">
      <c r="A131" s="7" t="s">
        <v>174</v>
      </c>
      <c r="B131" s="8">
        <v>464177.38953628112</v>
      </c>
      <c r="C131" s="8">
        <v>-313709.86246929562</v>
      </c>
      <c r="D131" s="8">
        <v>1041.816860187213</v>
      </c>
      <c r="E131" s="8">
        <v>113104.01768704773</v>
      </c>
      <c r="F131" s="8">
        <v>0.64774613290845107</v>
      </c>
      <c r="G131" s="8">
        <v>988.33820586868455</v>
      </c>
      <c r="H131" s="8">
        <f t="shared" si="1"/>
        <v>397473.95903770899</v>
      </c>
      <c r="O131" s="8"/>
    </row>
    <row r="132" spans="1:15" ht="13.4" customHeight="1" x14ac:dyDescent="0.3">
      <c r="A132" s="7" t="s">
        <v>175</v>
      </c>
      <c r="B132" s="8">
        <v>614381.16829184152</v>
      </c>
      <c r="C132" s="8">
        <v>-268180.39388700807</v>
      </c>
      <c r="D132" s="8">
        <v>1883.4910778065457</v>
      </c>
      <c r="E132" s="8">
        <v>129976.62647215028</v>
      </c>
      <c r="F132" s="8">
        <v>5.3326362610369777</v>
      </c>
      <c r="G132" s="8">
        <v>1837.4584770630026</v>
      </c>
      <c r="H132" s="8">
        <f t="shared" si="1"/>
        <v>285398.86871008336</v>
      </c>
      <c r="O132" s="8"/>
    </row>
    <row r="133" spans="1:15" ht="13.4" customHeight="1" x14ac:dyDescent="0.3">
      <c r="A133" s="7" t="s">
        <v>176</v>
      </c>
      <c r="B133" s="8">
        <v>492753.62494390138</v>
      </c>
      <c r="C133" s="8">
        <v>-293012.953927172</v>
      </c>
      <c r="D133" s="8">
        <v>1631.0425811591326</v>
      </c>
      <c r="E133" s="8">
        <v>137376.94013841863</v>
      </c>
      <c r="F133" s="8">
        <v>1.7368718050853085</v>
      </c>
      <c r="G133" s="8">
        <v>1740.068698134502</v>
      </c>
      <c r="H133" s="8">
        <f t="shared" si="1"/>
        <v>336025.07543185359</v>
      </c>
      <c r="O133" s="8"/>
    </row>
    <row r="134" spans="1:15" ht="13.4" customHeight="1" x14ac:dyDescent="0.3">
      <c r="A134" s="49" t="s">
        <v>177</v>
      </c>
      <c r="B134" s="50">
        <v>532400.06228440604</v>
      </c>
      <c r="C134" s="50">
        <v>-331053.69154750038</v>
      </c>
      <c r="D134" s="50">
        <v>1783.2018316404415</v>
      </c>
      <c r="E134" s="50">
        <v>146261.79741552146</v>
      </c>
      <c r="F134" s="50">
        <v>1.6069176126933546</v>
      </c>
      <c r="G134" s="50">
        <v>2585.1745528779124</v>
      </c>
      <c r="H134" s="50">
        <f t="shared" si="1"/>
        <v>454462.52199130313</v>
      </c>
      <c r="O134" s="8"/>
    </row>
    <row r="135" spans="1:15" ht="13.4" customHeight="1" x14ac:dyDescent="0.3">
      <c r="A135" s="7" t="s">
        <v>178</v>
      </c>
      <c r="B135" s="8">
        <v>746485.90674600005</v>
      </c>
      <c r="C135" s="8">
        <v>-339220.20642003586</v>
      </c>
      <c r="D135" s="8">
        <v>857.11408550753504</v>
      </c>
      <c r="E135" s="8">
        <v>146431.38193985264</v>
      </c>
      <c r="F135" s="8">
        <v>1.1174865564628558</v>
      </c>
      <c r="G135" s="8">
        <v>2815.0936181371571</v>
      </c>
      <c r="H135" s="8">
        <f t="shared" si="1"/>
        <v>245055.49107946607</v>
      </c>
      <c r="O135" s="8"/>
    </row>
    <row r="136" spans="1:15" ht="13.4" customHeight="1" x14ac:dyDescent="0.3">
      <c r="A136" s="7" t="s">
        <v>179</v>
      </c>
      <c r="B136" s="8">
        <v>447507.56295293098</v>
      </c>
      <c r="C136" s="8">
        <v>-335384.70644393534</v>
      </c>
      <c r="D136" s="8">
        <v>1028.0514014472549</v>
      </c>
      <c r="E136" s="8">
        <v>136514.2266500697</v>
      </c>
      <c r="F136" s="8">
        <v>10.560247958573989</v>
      </c>
      <c r="G136" s="8">
        <v>2144.1387382991443</v>
      </c>
      <c r="H136" s="8">
        <f t="shared" si="1"/>
        <v>236685.20476332773</v>
      </c>
      <c r="O136" s="8"/>
    </row>
    <row r="137" spans="1:15" ht="13.4" customHeight="1" x14ac:dyDescent="0.3">
      <c r="A137" s="7" t="s">
        <v>180</v>
      </c>
      <c r="B137" s="8">
        <v>458732.36881398136</v>
      </c>
      <c r="C137" s="8">
        <v>-440069.99091947154</v>
      </c>
      <c r="D137" s="8">
        <v>1188.8324679678683</v>
      </c>
      <c r="E137" s="8">
        <v>135769.44784339107</v>
      </c>
      <c r="F137" s="8">
        <v>2.6193188607847047</v>
      </c>
      <c r="G137" s="8">
        <v>852.90725287127384</v>
      </c>
      <c r="H137" s="8">
        <f t="shared" si="1"/>
        <v>328400.98242249241</v>
      </c>
      <c r="O137" s="8"/>
    </row>
    <row r="138" spans="1:15" ht="13.4" customHeight="1" x14ac:dyDescent="0.3">
      <c r="A138" s="7" t="s">
        <v>181</v>
      </c>
      <c r="B138" s="8">
        <v>605845.94934176479</v>
      </c>
      <c r="C138" s="8">
        <v>-349741.68538538157</v>
      </c>
      <c r="D138" s="8">
        <v>692.69580362477586</v>
      </c>
      <c r="E138" s="8">
        <v>132640.21750912833</v>
      </c>
      <c r="F138" s="8">
        <v>4.0152360087631944</v>
      </c>
      <c r="G138" s="8">
        <v>1681.897211710814</v>
      </c>
      <c r="H138" s="8">
        <f t="shared" si="1"/>
        <v>302516.19085573853</v>
      </c>
      <c r="O138" s="8"/>
    </row>
    <row r="139" spans="1:15" ht="13.4" customHeight="1" x14ac:dyDescent="0.3">
      <c r="A139" s="7" t="s">
        <v>182</v>
      </c>
      <c r="B139" s="8">
        <v>537418.29000995785</v>
      </c>
      <c r="C139" s="8">
        <v>-359600.00235012919</v>
      </c>
      <c r="D139" s="8">
        <v>1871.4879881165771</v>
      </c>
      <c r="E139" s="8">
        <v>149162.24460764788</v>
      </c>
      <c r="F139" s="8">
        <v>56.77905463719047</v>
      </c>
      <c r="G139" s="8">
        <v>449.1342664143931</v>
      </c>
      <c r="H139" s="8">
        <f t="shared" si="1"/>
        <v>279994.8713373834</v>
      </c>
      <c r="O139" s="8"/>
    </row>
    <row r="140" spans="1:15" ht="13.4" customHeight="1" x14ac:dyDescent="0.3">
      <c r="A140" s="7" t="s">
        <v>183</v>
      </c>
      <c r="B140" s="8">
        <v>537049.95145555341</v>
      </c>
      <c r="C140" s="8">
        <v>-414405.86654949206</v>
      </c>
      <c r="D140" s="8">
        <v>1606.4515388700788</v>
      </c>
      <c r="E140" s="8">
        <v>156695.33431288588</v>
      </c>
      <c r="F140" s="8">
        <v>4.1528911903339303</v>
      </c>
      <c r="G140" s="8">
        <v>1728.2623644028406</v>
      </c>
      <c r="H140" s="8">
        <f t="shared" si="1"/>
        <v>487342.15490838472</v>
      </c>
      <c r="O140" s="8"/>
    </row>
    <row r="141" spans="1:15" ht="13.4" customHeight="1" x14ac:dyDescent="0.3">
      <c r="A141" s="7" t="s">
        <v>184</v>
      </c>
      <c r="B141" s="8">
        <v>678750.63240589539</v>
      </c>
      <c r="C141" s="8">
        <v>-368239.02770298114</v>
      </c>
      <c r="D141" s="8">
        <v>1134.58371074819</v>
      </c>
      <c r="E141" s="8">
        <v>135969.23911870146</v>
      </c>
      <c r="F141" s="8">
        <v>0.25403969992696412</v>
      </c>
      <c r="G141" s="8">
        <v>1119.1792833432924</v>
      </c>
      <c r="H141" s="8">
        <f t="shared" si="1"/>
        <v>335233.42870643211</v>
      </c>
      <c r="O141" s="8"/>
    </row>
    <row r="142" spans="1:15" ht="13.4" customHeight="1" x14ac:dyDescent="0.3">
      <c r="A142" s="7" t="s">
        <v>185</v>
      </c>
      <c r="B142" s="8">
        <v>557956.74609539867</v>
      </c>
      <c r="C142" s="8">
        <v>-408145.59176857164</v>
      </c>
      <c r="D142" s="8">
        <v>1210.8509871871483</v>
      </c>
      <c r="E142" s="8">
        <v>137366.93583615479</v>
      </c>
      <c r="F142" s="8">
        <v>2.6419637522405988</v>
      </c>
      <c r="G142" s="8">
        <v>1165.904668724688</v>
      </c>
      <c r="H142" s="8">
        <f t="shared" si="1"/>
        <v>272850.84190300771</v>
      </c>
      <c r="O142" s="8"/>
    </row>
    <row r="143" spans="1:15" ht="13.4" customHeight="1" x14ac:dyDescent="0.3">
      <c r="A143" s="7" t="s">
        <v>186</v>
      </c>
      <c r="B143" s="8">
        <v>544793.22237270186</v>
      </c>
      <c r="C143" s="8">
        <v>-349714.41624045692</v>
      </c>
      <c r="D143" s="8">
        <v>886.1931447918729</v>
      </c>
      <c r="E143" s="8">
        <v>173791.31068080728</v>
      </c>
      <c r="F143" s="8">
        <v>1.6997078935139052</v>
      </c>
      <c r="G143" s="8">
        <v>1092.9124370975255</v>
      </c>
      <c r="H143" s="8">
        <f t="shared" ref="H143:H206" si="2">B144+C146+D143+E143+F143</f>
        <v>442370.99919006845</v>
      </c>
      <c r="O143" s="8"/>
    </row>
    <row r="144" spans="1:15" ht="13.4" customHeight="1" x14ac:dyDescent="0.3">
      <c r="A144" s="7" t="s">
        <v>187</v>
      </c>
      <c r="B144" s="8">
        <v>687031.51606386504</v>
      </c>
      <c r="C144" s="8">
        <v>-359827.39425811608</v>
      </c>
      <c r="D144" s="8">
        <v>1399.805933081062</v>
      </c>
      <c r="E144" s="8">
        <v>191817.95626269668</v>
      </c>
      <c r="F144" s="8">
        <v>1.1264240191196941</v>
      </c>
      <c r="G144" s="8">
        <v>2471.134816769566</v>
      </c>
      <c r="H144" s="8">
        <f t="shared" si="2"/>
        <v>307358.50320653163</v>
      </c>
      <c r="O144" s="8"/>
    </row>
    <row r="145" spans="1:15" ht="13.4" customHeight="1" x14ac:dyDescent="0.3">
      <c r="A145" s="7" t="s">
        <v>188</v>
      </c>
      <c r="B145" s="8">
        <v>583985.82361514878</v>
      </c>
      <c r="C145" s="8">
        <v>-410522.80925678828</v>
      </c>
      <c r="D145" s="8">
        <v>605.83802761733921</v>
      </c>
      <c r="E145" s="8">
        <v>162924.21815176262</v>
      </c>
      <c r="F145" s="8">
        <v>0.7517825134435433</v>
      </c>
      <c r="G145" s="8">
        <v>1487.2158743278237</v>
      </c>
      <c r="H145" s="8">
        <f t="shared" si="2"/>
        <v>280046.45761833678</v>
      </c>
      <c r="O145" s="8"/>
    </row>
    <row r="146" spans="1:15" ht="13.4" customHeight="1" x14ac:dyDescent="0.3">
      <c r="A146" s="49" t="s">
        <v>189</v>
      </c>
      <c r="B146" s="50">
        <v>571974.05363075121</v>
      </c>
      <c r="C146" s="50">
        <v>-419339.72040728928</v>
      </c>
      <c r="D146" s="50">
        <v>853.63804886144874</v>
      </c>
      <c r="E146" s="50">
        <v>169612.0432068645</v>
      </c>
      <c r="F146" s="50">
        <v>11.811219544579433</v>
      </c>
      <c r="G146" s="50">
        <v>1729.4628025625686</v>
      </c>
      <c r="H146" s="50">
        <f t="shared" si="2"/>
        <v>585887.98972913751</v>
      </c>
      <c r="O146" s="8"/>
    </row>
    <row r="147" spans="1:15" ht="13.4" customHeight="1" x14ac:dyDescent="0.3">
      <c r="A147" s="7" t="s">
        <v>190</v>
      </c>
      <c r="B147" s="8">
        <v>880143.23869780253</v>
      </c>
      <c r="C147" s="8">
        <v>-469846.20902841398</v>
      </c>
      <c r="D147" s="8">
        <v>508.72086105025562</v>
      </c>
      <c r="E147" s="8">
        <v>124924.76656675298</v>
      </c>
      <c r="F147" s="8">
        <v>0.23445528779127661</v>
      </c>
      <c r="G147" s="8">
        <v>1373.7953750912832</v>
      </c>
      <c r="H147" s="8">
        <f t="shared" si="2"/>
        <v>253397.5830223065</v>
      </c>
      <c r="O147" s="8"/>
    </row>
    <row r="148" spans="1:15" ht="13.4" customHeight="1" x14ac:dyDescent="0.3">
      <c r="A148" s="7" t="s">
        <v>191</v>
      </c>
      <c r="B148" s="8">
        <v>494261.40985925758</v>
      </c>
      <c r="C148" s="8">
        <v>-455458.40397430788</v>
      </c>
      <c r="D148" s="8">
        <v>7.686295226714468</v>
      </c>
      <c r="E148" s="8">
        <v>148070.5967762066</v>
      </c>
      <c r="F148" s="8">
        <v>0.76551151828984931</v>
      </c>
      <c r="G148" s="8">
        <v>1522.1807983137487</v>
      </c>
      <c r="H148" s="8">
        <f t="shared" si="2"/>
        <v>268416.43511717441</v>
      </c>
      <c r="O148" s="8"/>
    </row>
    <row r="149" spans="1:15" ht="13.4" customHeight="1" x14ac:dyDescent="0.3">
      <c r="A149" s="7" t="s">
        <v>192</v>
      </c>
      <c r="B149" s="8">
        <v>565400.80852287076</v>
      </c>
      <c r="C149" s="8">
        <v>-464732.74144393561</v>
      </c>
      <c r="D149" s="8">
        <v>1109.3160758149106</v>
      </c>
      <c r="E149" s="8">
        <v>155828.08389198699</v>
      </c>
      <c r="F149" s="8">
        <v>1.5101507003916883</v>
      </c>
      <c r="G149" s="8">
        <v>1401.7083306778197</v>
      </c>
      <c r="H149" s="8">
        <f t="shared" si="2"/>
        <v>408810.94263692544</v>
      </c>
      <c r="O149" s="8"/>
    </row>
    <row r="150" spans="1:15" ht="13.4" customHeight="1" x14ac:dyDescent="0.3">
      <c r="A150" s="7" t="s">
        <v>193</v>
      </c>
      <c r="B150" s="8">
        <v>680959.94169620972</v>
      </c>
      <c r="C150" s="8">
        <v>-366297.5487200421</v>
      </c>
      <c r="D150" s="8">
        <v>1417.436185686782</v>
      </c>
      <c r="E150" s="8">
        <v>165495.04947387634</v>
      </c>
      <c r="F150" s="8">
        <v>1.839314877514439</v>
      </c>
      <c r="G150" s="8">
        <v>1569.3828294496443</v>
      </c>
      <c r="H150" s="8">
        <f t="shared" si="2"/>
        <v>295863.79284339125</v>
      </c>
      <c r="O150" s="8"/>
    </row>
    <row r="151" spans="1:15" ht="13.4" customHeight="1" x14ac:dyDescent="0.3">
      <c r="A151" s="7" t="s">
        <v>194</v>
      </c>
      <c r="B151" s="8">
        <v>551413.99384883454</v>
      </c>
      <c r="C151" s="8">
        <v>-445063.42198864796</v>
      </c>
      <c r="D151" s="8">
        <v>1241.6886400451435</v>
      </c>
      <c r="E151" s="8">
        <v>181993.14386111664</v>
      </c>
      <c r="F151" s="8">
        <v>4.8967602735178906</v>
      </c>
      <c r="G151" s="8">
        <v>1114.8099731129264</v>
      </c>
      <c r="H151" s="8">
        <f t="shared" si="2"/>
        <v>274434.14461030293</v>
      </c>
      <c r="O151" s="8"/>
    </row>
    <row r="152" spans="1:15" ht="13.4" customHeight="1" x14ac:dyDescent="0.3">
      <c r="A152" s="7" t="s">
        <v>195</v>
      </c>
      <c r="B152" s="8">
        <v>587755.23683031264</v>
      </c>
      <c r="C152" s="8">
        <v>-429087.90917778655</v>
      </c>
      <c r="D152" s="8">
        <v>4303.3540197835764</v>
      </c>
      <c r="E152" s="8">
        <v>175336.74830047134</v>
      </c>
      <c r="F152" s="8">
        <v>5.3860519152891202</v>
      </c>
      <c r="G152" s="8">
        <v>-136.17297317931514</v>
      </c>
      <c r="H152" s="8">
        <f t="shared" si="2"/>
        <v>457847.14113025251</v>
      </c>
      <c r="O152" s="8"/>
    </row>
    <row r="153" spans="1:15" ht="13.4" customHeight="1" x14ac:dyDescent="0.3">
      <c r="A153" s="7" t="s">
        <v>196</v>
      </c>
      <c r="B153" s="8">
        <v>724743.32047367701</v>
      </c>
      <c r="C153" s="8">
        <v>-422464.52597988391</v>
      </c>
      <c r="D153" s="8">
        <v>1000.5411856867819</v>
      </c>
      <c r="E153" s="8">
        <v>174772.50116510654</v>
      </c>
      <c r="F153" s="8">
        <v>1.8577574188408681</v>
      </c>
      <c r="G153" s="8">
        <v>997.14820188541512</v>
      </c>
      <c r="H153" s="8">
        <f t="shared" si="2"/>
        <v>307688.27366958873</v>
      </c>
      <c r="O153" s="8"/>
    </row>
    <row r="154" spans="1:15" ht="13.4" customHeight="1" x14ac:dyDescent="0.3">
      <c r="A154" s="7" t="s">
        <v>197</v>
      </c>
      <c r="B154" s="8">
        <v>569276.8954441353</v>
      </c>
      <c r="C154" s="8">
        <v>-496560.82148144499</v>
      </c>
      <c r="D154" s="8">
        <v>706.15469162849399</v>
      </c>
      <c r="E154" s="8">
        <v>172647.50116743011</v>
      </c>
      <c r="F154" s="8">
        <v>0.78431255394011845</v>
      </c>
      <c r="G154" s="8">
        <v>2563.9081663679217</v>
      </c>
      <c r="H154" s="8">
        <f t="shared" si="2"/>
        <v>325140.25043716328</v>
      </c>
      <c r="O154" s="8"/>
    </row>
    <row r="155" spans="1:15" ht="13.4" customHeight="1" x14ac:dyDescent="0.3">
      <c r="A155" s="7" t="s">
        <v>198</v>
      </c>
      <c r="B155" s="8">
        <v>575688.88503020583</v>
      </c>
      <c r="C155" s="8">
        <v>-446541.6677155947</v>
      </c>
      <c r="D155" s="8">
        <v>-291.81228805682832</v>
      </c>
      <c r="E155" s="8">
        <v>186353.91403040563</v>
      </c>
      <c r="F155" s="8">
        <v>1.978251344353716</v>
      </c>
      <c r="G155" s="8">
        <v>1556.5337017858349</v>
      </c>
      <c r="H155" s="8">
        <f t="shared" si="2"/>
        <v>390206.02762298239</v>
      </c>
      <c r="O155" s="8"/>
    </row>
    <row r="156" spans="1:15" ht="13.4" customHeight="1" x14ac:dyDescent="0.3">
      <c r="A156" s="7" t="s">
        <v>199</v>
      </c>
      <c r="B156" s="8">
        <v>759198.86669488112</v>
      </c>
      <c r="C156" s="8">
        <v>-437363.52188275871</v>
      </c>
      <c r="D156" s="8">
        <v>1128.3150534422098</v>
      </c>
      <c r="E156" s="8">
        <v>220695.85967801895</v>
      </c>
      <c r="F156" s="8">
        <v>0.66070503883688192</v>
      </c>
      <c r="G156" s="8">
        <v>1855.6728998207509</v>
      </c>
      <c r="H156" s="8">
        <f t="shared" si="2"/>
        <v>461328.1294602672</v>
      </c>
      <c r="O156" s="8"/>
    </row>
    <row r="157" spans="1:15" ht="13.4" customHeight="1" x14ac:dyDescent="0.3">
      <c r="A157" s="7" t="s">
        <v>200</v>
      </c>
      <c r="B157" s="8">
        <v>673068.25076180079</v>
      </c>
      <c r="C157" s="8">
        <v>-423903.07476465509</v>
      </c>
      <c r="D157" s="8">
        <v>1335.3573660625368</v>
      </c>
      <c r="E157" s="8">
        <v>227158.40434276039</v>
      </c>
      <c r="F157" s="8">
        <v>3.0171015070039191</v>
      </c>
      <c r="G157" s="8">
        <v>11496.791166434308</v>
      </c>
      <c r="H157" s="8">
        <f t="shared" si="2"/>
        <v>209933.3098001724</v>
      </c>
      <c r="O157" s="8"/>
    </row>
    <row r="158" spans="1:15" ht="13.4" customHeight="1" x14ac:dyDescent="0.3">
      <c r="A158" s="49" t="s">
        <v>201</v>
      </c>
      <c r="B158" s="50">
        <v>662647.73803226405</v>
      </c>
      <c r="C158" s="50">
        <v>-555056.91906559188</v>
      </c>
      <c r="D158" s="50">
        <v>613.39390161322456</v>
      </c>
      <c r="E158" s="50">
        <v>236202.13105291111</v>
      </c>
      <c r="F158" s="50">
        <v>1.5651331076146835</v>
      </c>
      <c r="G158" s="50">
        <v>-6430.6713330677785</v>
      </c>
      <c r="H158" s="50">
        <f t="shared" si="2"/>
        <v>494027.76871971041</v>
      </c>
      <c r="O158" s="8"/>
    </row>
    <row r="159" spans="1:15" ht="13.4" customHeight="1" x14ac:dyDescent="0.3">
      <c r="A159" s="7" t="s">
        <v>202</v>
      </c>
      <c r="B159" s="8">
        <v>915271.20344818407</v>
      </c>
      <c r="C159" s="8">
        <v>-433564.95673803356</v>
      </c>
      <c r="D159" s="8">
        <v>1339.5976326097059</v>
      </c>
      <c r="E159" s="8">
        <v>152763.64975436503</v>
      </c>
      <c r="F159" s="8">
        <v>-0.56453561707495181</v>
      </c>
      <c r="G159" s="8">
        <v>1166.1344914691624</v>
      </c>
      <c r="H159" s="8">
        <f t="shared" si="2"/>
        <v>442370.21433578967</v>
      </c>
      <c r="O159" s="8"/>
    </row>
    <row r="160" spans="1:15" ht="13.4" customHeight="1" x14ac:dyDescent="0.3">
      <c r="A160" s="7" t="s">
        <v>203</v>
      </c>
      <c r="B160" s="8">
        <v>616588.00680940039</v>
      </c>
      <c r="C160" s="8">
        <v>-681211.20704242156</v>
      </c>
      <c r="D160" s="8">
        <v>1019.4485670185222</v>
      </c>
      <c r="E160" s="8">
        <v>208527.19434209651</v>
      </c>
      <c r="F160" s="8">
        <v>3.0993228440549689</v>
      </c>
      <c r="G160" s="8">
        <v>1441.8962358095996</v>
      </c>
      <c r="H160" s="8">
        <f t="shared" si="2"/>
        <v>272545.5435680144</v>
      </c>
      <c r="O160" s="8"/>
    </row>
    <row r="161" spans="1:15" ht="13.4" customHeight="1" x14ac:dyDescent="0.3">
      <c r="A161" s="7" t="s">
        <v>204</v>
      </c>
      <c r="B161" s="8">
        <v>606228.73258846172</v>
      </c>
      <c r="C161" s="8">
        <v>-658060.52481610561</v>
      </c>
      <c r="D161" s="8">
        <v>988.74845847440736</v>
      </c>
      <c r="E161" s="8">
        <v>196158.64810794662</v>
      </c>
      <c r="F161" s="8">
        <v>0.1523129522671447</v>
      </c>
      <c r="G161" s="8">
        <v>1720.7146926243111</v>
      </c>
      <c r="H161" s="8">
        <f t="shared" si="2"/>
        <v>384392.19017526385</v>
      </c>
      <c r="O161" s="8"/>
    </row>
    <row r="162" spans="1:15" ht="13.4" customHeight="1" x14ac:dyDescent="0.3">
      <c r="A162" s="7" t="s">
        <v>205</v>
      </c>
      <c r="B162" s="8">
        <v>727363.77214299934</v>
      </c>
      <c r="C162" s="8">
        <v>-328320.4753249684</v>
      </c>
      <c r="D162" s="8">
        <v>364.50894974440683</v>
      </c>
      <c r="E162" s="8">
        <v>217728.26597590122</v>
      </c>
      <c r="F162" s="8">
        <v>4.5520062404567483</v>
      </c>
      <c r="G162" s="8">
        <v>1233.2880973245701</v>
      </c>
      <c r="H162" s="8">
        <f t="shared" si="2"/>
        <v>338163.93540496595</v>
      </c>
      <c r="O162" s="8"/>
    </row>
    <row r="163" spans="1:15" ht="13.4" customHeight="1" x14ac:dyDescent="0.3">
      <c r="A163" s="7" t="s">
        <v>206</v>
      </c>
      <c r="B163" s="8">
        <v>649972.42018621799</v>
      </c>
      <c r="C163" s="8">
        <v>-543232.93125240644</v>
      </c>
      <c r="D163" s="8">
        <v>882.65411737369709</v>
      </c>
      <c r="E163" s="8">
        <v>182232.16617572861</v>
      </c>
      <c r="F163" s="8">
        <v>3.6533227112792939</v>
      </c>
      <c r="G163" s="8">
        <v>1929.1684800504545</v>
      </c>
      <c r="H163" s="8">
        <f t="shared" si="2"/>
        <v>259025.59126236479</v>
      </c>
      <c r="O163" s="8"/>
    </row>
    <row r="164" spans="1:15" ht="13.4" customHeight="1" x14ac:dyDescent="0.3">
      <c r="A164" s="7" t="s">
        <v>207</v>
      </c>
      <c r="B164" s="8">
        <v>608777.3692232623</v>
      </c>
      <c r="C164" s="8">
        <v>-540119.13084710878</v>
      </c>
      <c r="D164" s="8">
        <v>490.61293567018521</v>
      </c>
      <c r="E164" s="8">
        <v>188584.55546371904</v>
      </c>
      <c r="F164" s="8">
        <v>0.71224191728075414</v>
      </c>
      <c r="G164" s="8">
        <v>1042.6313924848967</v>
      </c>
      <c r="H164" s="8">
        <f t="shared" si="2"/>
        <v>524299.2550899554</v>
      </c>
      <c r="O164" s="8"/>
    </row>
    <row r="165" spans="1:15" ht="13.4" customHeight="1" x14ac:dyDescent="0.3">
      <c r="A165" s="7" t="s">
        <v>208</v>
      </c>
      <c r="B165" s="8">
        <v>815461.87744871527</v>
      </c>
      <c r="C165" s="8">
        <v>-529905.81171313813</v>
      </c>
      <c r="D165" s="8">
        <v>-100.88949014140609</v>
      </c>
      <c r="E165" s="8">
        <v>195614.64469527983</v>
      </c>
      <c r="F165" s="8">
        <v>-1.7779924317864966</v>
      </c>
      <c r="G165" s="8">
        <v>434.54410476000788</v>
      </c>
      <c r="H165" s="8">
        <f t="shared" si="2"/>
        <v>363213.81682466978</v>
      </c>
      <c r="O165" s="8"/>
    </row>
    <row r="166" spans="1:15" ht="13.4" customHeight="1" x14ac:dyDescent="0.3">
      <c r="A166" s="7" t="s">
        <v>209</v>
      </c>
      <c r="B166" s="8">
        <v>653141.77700225718</v>
      </c>
      <c r="C166" s="8">
        <v>-532870.25157671107</v>
      </c>
      <c r="D166" s="8">
        <v>1183.4182679413132</v>
      </c>
      <c r="E166" s="8">
        <v>176150.67324238201</v>
      </c>
      <c r="F166" s="8">
        <v>-1.6063148111266015</v>
      </c>
      <c r="G166" s="8">
        <v>1286.4101171745333</v>
      </c>
      <c r="H166" s="8">
        <f t="shared" si="2"/>
        <v>276396.87562271807</v>
      </c>
      <c r="O166" s="8"/>
    </row>
    <row r="167" spans="1:15" ht="13.4" customHeight="1" x14ac:dyDescent="0.3">
      <c r="A167" s="7" t="s">
        <v>210</v>
      </c>
      <c r="B167" s="8">
        <v>622376.45205005654</v>
      </c>
      <c r="C167" s="8">
        <v>-480238.50300006638</v>
      </c>
      <c r="D167" s="8">
        <v>1112.7286689238529</v>
      </c>
      <c r="E167" s="8">
        <v>214886.84069474871</v>
      </c>
      <c r="F167" s="8">
        <v>-59.330810595498903</v>
      </c>
      <c r="G167" s="8">
        <v>1131.3577268804354</v>
      </c>
      <c r="H167" s="8">
        <f t="shared" si="2"/>
        <v>595926.70513211121</v>
      </c>
      <c r="O167" s="8"/>
    </row>
    <row r="168" spans="1:15" ht="13.4" customHeight="1" x14ac:dyDescent="0.3">
      <c r="A168" s="7" t="s">
        <v>211</v>
      </c>
      <c r="B168" s="8">
        <v>836289.65103598207</v>
      </c>
      <c r="C168" s="8">
        <v>-485439.93739029404</v>
      </c>
      <c r="D168" s="8">
        <v>589.50623182632933</v>
      </c>
      <c r="E168" s="8">
        <v>229621.15464117372</v>
      </c>
      <c r="F168" s="8">
        <v>26.175629024762664</v>
      </c>
      <c r="G168" s="8">
        <v>2816.6256871141209</v>
      </c>
      <c r="H168" s="8">
        <f t="shared" si="2"/>
        <v>341808.84008014854</v>
      </c>
      <c r="O168" s="8"/>
    </row>
    <row r="169" spans="1:15" ht="13.4" customHeight="1" x14ac:dyDescent="0.3">
      <c r="A169" s="7" t="s">
        <v>212</v>
      </c>
      <c r="B169" s="8">
        <v>702848.39901812386</v>
      </c>
      <c r="C169" s="8">
        <v>-523312.06162285071</v>
      </c>
      <c r="D169" s="8">
        <v>211.95514372966872</v>
      </c>
      <c r="E169" s="8">
        <v>207134.12716590322</v>
      </c>
      <c r="F169" s="8">
        <v>0.77222332868618471</v>
      </c>
      <c r="G169" s="8">
        <v>3381.7007993095663</v>
      </c>
      <c r="H169" s="8">
        <f t="shared" si="2"/>
        <v>277533.43867786275</v>
      </c>
      <c r="O169" s="8"/>
    </row>
    <row r="170" spans="1:15" ht="13.4" customHeight="1" x14ac:dyDescent="0.3">
      <c r="A170" s="49" t="s">
        <v>213</v>
      </c>
      <c r="B170" s="50">
        <v>679710.85359490116</v>
      </c>
      <c r="C170" s="50">
        <v>-456303.18445694784</v>
      </c>
      <c r="D170" s="50">
        <v>772.2677574188391</v>
      </c>
      <c r="E170" s="50">
        <v>194606.62906658702</v>
      </c>
      <c r="F170" s="50">
        <v>22.672651530239659</v>
      </c>
      <c r="G170" s="50">
        <v>626.76558620460787</v>
      </c>
      <c r="H170" s="50">
        <f t="shared" si="2"/>
        <v>545741.40812553605</v>
      </c>
      <c r="O170" s="8"/>
    </row>
    <row r="171" spans="1:15" ht="13.4" customHeight="1" x14ac:dyDescent="0.3">
      <c r="A171" s="7" t="s">
        <v>214</v>
      </c>
      <c r="B171" s="8">
        <v>864051.39833</v>
      </c>
      <c r="C171" s="8">
        <v>-591276.39544000011</v>
      </c>
      <c r="D171" s="8">
        <v>403.22769</v>
      </c>
      <c r="E171" s="8">
        <v>92413.48434000001</v>
      </c>
      <c r="F171" s="8">
        <v>0.28116000000000002</v>
      </c>
      <c r="G171" s="8">
        <v>380.57177000000001</v>
      </c>
      <c r="H171" s="8">
        <f t="shared" si="2"/>
        <v>273215.00188000005</v>
      </c>
      <c r="I171" s="8"/>
      <c r="J171" s="8"/>
      <c r="K171" s="8"/>
    </row>
    <row r="172" spans="1:15" ht="13.4" customHeight="1" x14ac:dyDescent="0.3">
      <c r="A172" s="7" t="s">
        <v>215</v>
      </c>
      <c r="B172" s="8">
        <v>525558.08315000008</v>
      </c>
      <c r="C172" s="8">
        <v>-609524.26945000002</v>
      </c>
      <c r="D172" s="8">
        <v>769.41425000000004</v>
      </c>
      <c r="E172" s="8">
        <v>114643.08272999999</v>
      </c>
      <c r="F172" s="8">
        <v>17.13645</v>
      </c>
      <c r="G172" s="8">
        <v>1627.0503799999999</v>
      </c>
      <c r="H172" s="8">
        <f t="shared" si="2"/>
        <v>263591.00944999995</v>
      </c>
      <c r="I172" s="8"/>
      <c r="J172" s="8"/>
      <c r="K172" s="8"/>
    </row>
    <row r="173" spans="1:15" ht="13.4" customHeight="1" x14ac:dyDescent="0.3">
      <c r="A173" s="7" t="s">
        <v>216</v>
      </c>
      <c r="B173" s="8">
        <v>542059.85349999997</v>
      </c>
      <c r="C173" s="8">
        <v>-513711.55968000001</v>
      </c>
      <c r="D173" s="8">
        <v>908.09258999999997</v>
      </c>
      <c r="E173" s="8">
        <v>145871.29118</v>
      </c>
      <c r="F173" s="8">
        <v>-21.24963</v>
      </c>
      <c r="G173" s="8">
        <v>678.86514</v>
      </c>
      <c r="H173" s="8">
        <f t="shared" si="2"/>
        <v>326349.77070999995</v>
      </c>
      <c r="I173" s="8"/>
      <c r="J173" s="8"/>
      <c r="K173" s="8"/>
    </row>
    <row r="174" spans="1:15" ht="13.4" customHeight="1" x14ac:dyDescent="0.3">
      <c r="A174" s="7" t="s">
        <v>217</v>
      </c>
      <c r="B174" s="8">
        <v>670103.28626999992</v>
      </c>
      <c r="C174" s="8">
        <v>-345160.07446000003</v>
      </c>
      <c r="D174" s="8">
        <v>1001.91394</v>
      </c>
      <c r="E174" s="8">
        <v>136274.81448</v>
      </c>
      <c r="F174" s="8">
        <v>3.9037299999999999</v>
      </c>
      <c r="G174" s="8">
        <v>60.436039999999991</v>
      </c>
      <c r="H174" s="8">
        <f t="shared" si="2"/>
        <v>325538.75565000012</v>
      </c>
      <c r="I174" s="8"/>
      <c r="J174" s="8"/>
      <c r="K174" s="8"/>
    </row>
    <row r="175" spans="1:15" ht="13.4" customHeight="1" x14ac:dyDescent="0.3">
      <c r="A175" s="7" t="s">
        <v>218</v>
      </c>
      <c r="B175" s="8">
        <v>557830.5729400001</v>
      </c>
      <c r="C175" s="8">
        <v>-393898.47748</v>
      </c>
      <c r="D175" s="8">
        <v>680.87350000000004</v>
      </c>
      <c r="E175" s="8">
        <v>113319.08596000001</v>
      </c>
      <c r="F175" s="8">
        <v>-1.5878400000000001</v>
      </c>
      <c r="G175" s="8">
        <v>791.89510000000007</v>
      </c>
      <c r="H175" s="8">
        <f t="shared" si="2"/>
        <v>255481.55791000003</v>
      </c>
      <c r="I175" s="8"/>
      <c r="J175" s="8"/>
      <c r="K175" s="8"/>
    </row>
    <row r="176" spans="1:15" ht="13.4" customHeight="1" x14ac:dyDescent="0.3">
      <c r="A176" s="7" t="s">
        <v>219</v>
      </c>
      <c r="B176" s="8">
        <v>538086.47548000002</v>
      </c>
      <c r="C176" s="8">
        <v>-490511.64970000001</v>
      </c>
      <c r="D176" s="8">
        <v>506.47343000000001</v>
      </c>
      <c r="E176" s="8">
        <v>144258.84308000002</v>
      </c>
      <c r="F176" s="8">
        <v>0.52477000000000007</v>
      </c>
      <c r="G176" s="8">
        <v>650.2716999999999</v>
      </c>
      <c r="H176" s="8">
        <f t="shared" si="2"/>
        <v>464443.54413000011</v>
      </c>
      <c r="I176" s="8"/>
      <c r="J176" s="8"/>
      <c r="K176" s="8"/>
    </row>
    <row r="177" spans="1:11" ht="13.4" customHeight="1" x14ac:dyDescent="0.3">
      <c r="A177" s="7" t="s">
        <v>220</v>
      </c>
      <c r="B177" s="8">
        <v>691786.28091000009</v>
      </c>
      <c r="C177" s="8">
        <v>-369572.44944</v>
      </c>
      <c r="D177" s="8">
        <v>545.71900000000005</v>
      </c>
      <c r="E177" s="8">
        <v>123976.74326</v>
      </c>
      <c r="F177" s="8">
        <v>4.0024800000000003</v>
      </c>
      <c r="G177" s="8">
        <v>664.39735000000007</v>
      </c>
      <c r="H177" s="8">
        <f t="shared" si="2"/>
        <v>333407.32073000021</v>
      </c>
      <c r="I177" s="8"/>
      <c r="J177" s="8"/>
      <c r="K177" s="8"/>
    </row>
    <row r="178" spans="1:11" ht="13.4" customHeight="1" x14ac:dyDescent="0.3">
      <c r="A178" s="7" t="s">
        <v>221</v>
      </c>
      <c r="B178" s="8">
        <v>573053.93572000018</v>
      </c>
      <c r="C178" s="8">
        <v>-396603.28918999998</v>
      </c>
      <c r="D178" s="8">
        <v>552.29246999999998</v>
      </c>
      <c r="E178" s="8">
        <v>116323.26622</v>
      </c>
      <c r="F178" s="8">
        <v>2.1060200000000004</v>
      </c>
      <c r="G178" s="8">
        <v>588.91182000000015</v>
      </c>
      <c r="H178" s="8">
        <f t="shared" si="2"/>
        <v>289459.58446000004</v>
      </c>
      <c r="I178" s="8"/>
      <c r="J178" s="8"/>
      <c r="K178" s="8"/>
    </row>
    <row r="179" spans="1:11" ht="13.4" customHeight="1" x14ac:dyDescent="0.3">
      <c r="A179" s="7" t="s">
        <v>222</v>
      </c>
      <c r="B179" s="8">
        <v>589850.70657000004</v>
      </c>
      <c r="C179" s="8">
        <v>-372108.57806000003</v>
      </c>
      <c r="D179" s="8">
        <v>990.48293000000001</v>
      </c>
      <c r="E179" s="8">
        <v>152075.19523999997</v>
      </c>
      <c r="F179" s="8">
        <v>0.2415599999999995</v>
      </c>
      <c r="G179" s="8">
        <v>815.4920699999999</v>
      </c>
      <c r="H179" s="8">
        <f t="shared" si="2"/>
        <v>448217.30733999948</v>
      </c>
      <c r="I179" s="8"/>
      <c r="J179" s="8"/>
      <c r="K179" s="8"/>
    </row>
    <row r="180" spans="1:11" ht="13.4" customHeight="1" x14ac:dyDescent="0.3">
      <c r="A180" s="7" t="s">
        <v>223</v>
      </c>
      <c r="B180" s="8">
        <v>713868.20266999991</v>
      </c>
      <c r="C180" s="8">
        <v>-364173.07973</v>
      </c>
      <c r="D180" s="8">
        <v>1234.50287</v>
      </c>
      <c r="E180" s="8">
        <v>142306.65592000002</v>
      </c>
      <c r="F180" s="8">
        <v>1.9317899999999999</v>
      </c>
      <c r="G180" s="8">
        <v>1056.8090099999999</v>
      </c>
      <c r="H180" s="8">
        <f t="shared" si="2"/>
        <v>353564.4461900001</v>
      </c>
      <c r="I180" s="8"/>
      <c r="J180" s="8"/>
      <c r="K180" s="8"/>
    </row>
    <row r="181" spans="1:11" ht="13.4" customHeight="1" x14ac:dyDescent="0.3">
      <c r="A181" s="7" t="s">
        <v>224</v>
      </c>
      <c r="B181" s="8">
        <v>627557.78161000006</v>
      </c>
      <c r="C181" s="8">
        <v>-417268.78681999998</v>
      </c>
      <c r="D181" s="8">
        <v>1373.9201300000002</v>
      </c>
      <c r="E181" s="8">
        <v>160429.97769</v>
      </c>
      <c r="F181" s="8">
        <v>0.75578000000000067</v>
      </c>
      <c r="G181" s="8">
        <v>1284.89094</v>
      </c>
      <c r="H181" s="8">
        <f t="shared" si="2"/>
        <v>225309.85434999812</v>
      </c>
      <c r="I181" s="8"/>
      <c r="J181" s="8"/>
      <c r="K181" s="8"/>
    </row>
    <row r="182" spans="1:11" ht="13.4" customHeight="1" x14ac:dyDescent="0.3">
      <c r="A182" s="49" t="s">
        <v>225</v>
      </c>
      <c r="B182" s="50">
        <v>604223.38857999805</v>
      </c>
      <c r="C182" s="50">
        <v>-418716.8150600004</v>
      </c>
      <c r="D182" s="50">
        <v>1079.1894299999997</v>
      </c>
      <c r="E182" s="50">
        <v>168790.33972999998</v>
      </c>
      <c r="F182" s="50">
        <v>9.9625600000000016</v>
      </c>
      <c r="G182" s="50">
        <v>1545.2129299999995</v>
      </c>
      <c r="H182" s="50">
        <f t="shared" si="2"/>
        <v>570200.35739000002</v>
      </c>
      <c r="I182" s="8"/>
      <c r="J182" s="8"/>
      <c r="K182" s="8"/>
    </row>
    <row r="183" spans="1:11" ht="13.4" customHeight="1" x14ac:dyDescent="0.3">
      <c r="A183" s="7" t="s">
        <v>226</v>
      </c>
      <c r="B183" s="8">
        <v>818934.41211999999</v>
      </c>
      <c r="C183" s="8">
        <v>-417536.42599999998</v>
      </c>
      <c r="D183" s="8">
        <v>658.15403000000003</v>
      </c>
      <c r="E183" s="8">
        <v>106551.07663</v>
      </c>
      <c r="F183" s="8">
        <v>8.533100000000001</v>
      </c>
      <c r="G183" s="8">
        <v>1104.71361</v>
      </c>
      <c r="H183" s="8">
        <f t="shared" si="2"/>
        <v>273869.06384999998</v>
      </c>
      <c r="I183" s="8"/>
      <c r="J183" s="8"/>
      <c r="K183" s="8"/>
    </row>
    <row r="184" spans="1:11" ht="13.4" customHeight="1" x14ac:dyDescent="0.3">
      <c r="A184" s="7" t="s">
        <v>227</v>
      </c>
      <c r="B184" s="8">
        <v>513843.74541999999</v>
      </c>
      <c r="C184" s="8">
        <v>-540718.18782999995</v>
      </c>
      <c r="D184" s="8">
        <v>659.53908000000001</v>
      </c>
      <c r="E184" s="8">
        <v>150739.67785000001</v>
      </c>
      <c r="F184" s="8">
        <v>-7.0749900000000006</v>
      </c>
      <c r="G184" s="8">
        <v>509.85338999999999</v>
      </c>
      <c r="H184" s="8">
        <f t="shared" si="2"/>
        <v>340029.84590000001</v>
      </c>
      <c r="I184" s="8"/>
      <c r="J184" s="8"/>
      <c r="K184" s="8"/>
    </row>
    <row r="185" spans="1:11" ht="13.4" customHeight="1" x14ac:dyDescent="0.3">
      <c r="A185" s="7" t="s">
        <v>228</v>
      </c>
      <c r="B185" s="8">
        <v>545881.22259999998</v>
      </c>
      <c r="C185" s="8">
        <v>-418613.54644999997</v>
      </c>
      <c r="D185" s="8">
        <v>-250.90873999999997</v>
      </c>
      <c r="E185" s="8">
        <v>154673.42794999998</v>
      </c>
      <c r="F185" s="8">
        <v>0.73302000000000023</v>
      </c>
      <c r="G185" s="8">
        <v>-663.4756000000001</v>
      </c>
      <c r="H185" s="8">
        <f t="shared" si="2"/>
        <v>409362.96775999997</v>
      </c>
      <c r="I185" s="8"/>
      <c r="J185" s="8"/>
      <c r="K185" s="8"/>
    </row>
    <row r="186" spans="1:11" ht="13.4" customHeight="1" x14ac:dyDescent="0.3">
      <c r="A186" s="7" t="s">
        <v>229</v>
      </c>
      <c r="B186" s="8">
        <v>682078.31894999999</v>
      </c>
      <c r="C186" s="8">
        <v>-347192.44533000002</v>
      </c>
      <c r="D186" s="8">
        <v>644.2368100000001</v>
      </c>
      <c r="E186" s="8">
        <v>174561.66097</v>
      </c>
      <c r="F186" s="8">
        <v>0.1583399999999997</v>
      </c>
      <c r="G186" s="8">
        <v>843.98764000000006</v>
      </c>
      <c r="H186" s="8">
        <f t="shared" si="2"/>
        <v>228353.02263999995</v>
      </c>
      <c r="I186" s="8"/>
      <c r="J186" s="8"/>
      <c r="K186" s="8"/>
    </row>
    <row r="187" spans="1:11" ht="13.4" customHeight="1" x14ac:dyDescent="0.3">
      <c r="A187" s="7" t="s">
        <v>230</v>
      </c>
      <c r="B187" s="8">
        <v>538639.75461999991</v>
      </c>
      <c r="C187" s="8">
        <v>-357243.51863999997</v>
      </c>
      <c r="D187" s="8">
        <v>752.81938000000002</v>
      </c>
      <c r="E187" s="8">
        <v>182260.8793</v>
      </c>
      <c r="F187" s="8">
        <v>1.9384400000000002</v>
      </c>
      <c r="G187" s="8">
        <v>828.00189999999975</v>
      </c>
      <c r="H187" s="8">
        <f t="shared" si="2"/>
        <v>256844.26920000001</v>
      </c>
      <c r="I187" s="8"/>
      <c r="J187" s="8"/>
      <c r="K187" s="8"/>
    </row>
    <row r="188" spans="1:11" ht="13.4" customHeight="1" x14ac:dyDescent="0.3">
      <c r="A188" s="7" t="s">
        <v>231</v>
      </c>
      <c r="B188" s="8">
        <v>563090.74554999999</v>
      </c>
      <c r="C188" s="8">
        <v>-427138.60341999994</v>
      </c>
      <c r="D188" s="8">
        <v>1042.65146</v>
      </c>
      <c r="E188" s="8">
        <v>172676.83621000001</v>
      </c>
      <c r="F188" s="8">
        <v>0.45335000000000036</v>
      </c>
      <c r="G188" s="8">
        <v>455.09475000000003</v>
      </c>
      <c r="H188" s="8">
        <f t="shared" si="2"/>
        <v>488834.40984000004</v>
      </c>
      <c r="I188" s="8"/>
      <c r="J188" s="8"/>
      <c r="K188" s="8"/>
    </row>
    <row r="189" spans="1:11" ht="13.4" customHeight="1" x14ac:dyDescent="0.3">
      <c r="A189" s="7" t="s">
        <v>232</v>
      </c>
      <c r="B189" s="8">
        <v>773666.88967999991</v>
      </c>
      <c r="C189" s="8">
        <v>-485492.78809999995</v>
      </c>
      <c r="D189" s="8">
        <v>1137.3161800000003</v>
      </c>
      <c r="E189" s="8">
        <v>219442.84656999999</v>
      </c>
      <c r="F189" s="8">
        <v>9.9687999999999999</v>
      </c>
      <c r="G189" s="8">
        <v>1462.4987500000002</v>
      </c>
      <c r="H189" s="8">
        <f t="shared" si="2"/>
        <v>340932.38061000005</v>
      </c>
      <c r="I189" s="8"/>
      <c r="J189" s="8"/>
      <c r="K189" s="8"/>
    </row>
    <row r="190" spans="1:11" ht="13.4" customHeight="1" x14ac:dyDescent="0.3">
      <c r="A190" s="7" t="s">
        <v>233</v>
      </c>
      <c r="B190" s="8">
        <v>581580.91022000008</v>
      </c>
      <c r="C190" s="8">
        <v>-489262.11346999998</v>
      </c>
      <c r="D190" s="8">
        <v>1969.4370100000001</v>
      </c>
      <c r="E190" s="8">
        <v>181213.595</v>
      </c>
      <c r="F190" s="8">
        <v>0.25336000000000058</v>
      </c>
      <c r="G190" s="8">
        <v>-66.35787999999998</v>
      </c>
      <c r="H190" s="8">
        <f t="shared" si="2"/>
        <v>294282.72699</v>
      </c>
      <c r="I190" s="8"/>
      <c r="J190" s="8"/>
      <c r="K190" s="8"/>
    </row>
    <row r="191" spans="1:11" ht="13.4" customHeight="1" x14ac:dyDescent="0.3">
      <c r="A191" s="7" t="s">
        <v>234</v>
      </c>
      <c r="B191" s="8">
        <v>563083.76250000007</v>
      </c>
      <c r="C191" s="8">
        <v>-458552.42085999995</v>
      </c>
      <c r="D191" s="8">
        <v>1156.3760400000001</v>
      </c>
      <c r="E191" s="8">
        <v>211937.60463999998</v>
      </c>
      <c r="F191" s="8">
        <v>0.6444200000000001</v>
      </c>
      <c r="G191" s="8">
        <v>756.24212</v>
      </c>
      <c r="H191" s="8">
        <f t="shared" si="2"/>
        <v>425360.57647999987</v>
      </c>
      <c r="I191" s="8"/>
      <c r="J191" s="8"/>
      <c r="K191" s="8"/>
    </row>
    <row r="192" spans="1:11" ht="13.4" customHeight="1" x14ac:dyDescent="0.3">
      <c r="A192" s="7" t="s">
        <v>235</v>
      </c>
      <c r="B192" s="8">
        <v>730697.25230999989</v>
      </c>
      <c r="C192" s="8">
        <v>-461238.66116000002</v>
      </c>
      <c r="D192" s="8">
        <v>947.99680000000001</v>
      </c>
      <c r="E192" s="8">
        <v>199306.07032</v>
      </c>
      <c r="F192" s="8">
        <v>0.86197000000000112</v>
      </c>
      <c r="G192" s="8">
        <v>852.31914999999992</v>
      </c>
      <c r="H192" s="8">
        <f t="shared" si="2"/>
        <v>299597.78681999998</v>
      </c>
      <c r="I192" s="8"/>
      <c r="J192" s="8"/>
      <c r="K192" s="8"/>
    </row>
    <row r="193" spans="1:11" ht="13.4" customHeight="1" x14ac:dyDescent="0.3">
      <c r="A193" s="7" t="s">
        <v>236</v>
      </c>
      <c r="B193" s="8">
        <v>622512.12899999996</v>
      </c>
      <c r="C193" s="8">
        <v>-451984.32088000001</v>
      </c>
      <c r="D193" s="8">
        <v>961.88728999999989</v>
      </c>
      <c r="E193" s="8">
        <v>228687.53562000001</v>
      </c>
      <c r="F193" s="8">
        <v>0.30877999999999883</v>
      </c>
      <c r="G193" s="8">
        <v>858.22717</v>
      </c>
      <c r="H193" s="8">
        <f t="shared" si="2"/>
        <v>321436.78584000038</v>
      </c>
      <c r="I193" s="8"/>
      <c r="J193" s="8"/>
      <c r="K193" s="8"/>
    </row>
    <row r="194" spans="1:11" ht="13.4" customHeight="1" x14ac:dyDescent="0.3">
      <c r="A194" s="49" t="s">
        <v>237</v>
      </c>
      <c r="B194" s="50">
        <f>662558.77238+65.9546800004318</f>
        <v>662624.72706000041</v>
      </c>
      <c r="C194" s="50">
        <v>-518431.30093000003</v>
      </c>
      <c r="D194" s="50">
        <v>1279.0123899999999</v>
      </c>
      <c r="E194" s="50">
        <v>205754.88363999999</v>
      </c>
      <c r="F194" s="50">
        <v>-5.4174699999999998</v>
      </c>
      <c r="G194" s="50">
        <v>2658.7167300000001</v>
      </c>
      <c r="H194" s="50">
        <f t="shared" si="2"/>
        <v>503196.72409999976</v>
      </c>
      <c r="I194" s="8"/>
      <c r="J194" s="8"/>
      <c r="K194" s="8"/>
    </row>
    <row r="195" spans="1:11" ht="13.4" customHeight="1" x14ac:dyDescent="0.3">
      <c r="A195" s="7" t="s">
        <v>238</v>
      </c>
      <c r="B195" s="8">
        <v>841269.4524699999</v>
      </c>
      <c r="C195" s="8">
        <v>-523169.27127000003</v>
      </c>
      <c r="D195" s="8">
        <v>704.22577000000001</v>
      </c>
      <c r="E195" s="8">
        <v>158007.46828999999</v>
      </c>
      <c r="F195" s="8">
        <v>0</v>
      </c>
      <c r="G195" s="8">
        <v>737.64215999999988</v>
      </c>
      <c r="H195" s="8">
        <f t="shared" si="2"/>
        <v>327078.86830999993</v>
      </c>
      <c r="I195" s="8"/>
      <c r="J195" s="8"/>
      <c r="K195" s="8"/>
    </row>
    <row r="196" spans="1:11" ht="13.4" customHeight="1" x14ac:dyDescent="0.3">
      <c r="A196" s="7" t="s">
        <v>239</v>
      </c>
      <c r="B196" s="8">
        <v>607727.20395999996</v>
      </c>
      <c r="C196" s="8">
        <v>-570837.67291000008</v>
      </c>
      <c r="D196" s="8">
        <v>937.71749</v>
      </c>
      <c r="E196" s="8">
        <v>193408.43631999998</v>
      </c>
      <c r="F196" s="8">
        <v>-0.22595999999999999</v>
      </c>
      <c r="G196" s="8">
        <v>-948.73716000000002</v>
      </c>
      <c r="H196" s="8">
        <f t="shared" si="2"/>
        <v>239710.41255999985</v>
      </c>
      <c r="I196" s="8"/>
      <c r="J196" s="8"/>
      <c r="K196" s="8"/>
    </row>
    <row r="197" spans="1:11" ht="13.4" customHeight="1" x14ac:dyDescent="0.3">
      <c r="A197" s="7" t="s">
        <v>240</v>
      </c>
      <c r="B197" s="8">
        <v>591855.39986999996</v>
      </c>
      <c r="C197" s="8">
        <v>-545101.2069300001</v>
      </c>
      <c r="D197" s="8">
        <v>575.59352999999999</v>
      </c>
      <c r="E197" s="8">
        <v>206571.00358000002</v>
      </c>
      <c r="F197" s="8">
        <v>0</v>
      </c>
      <c r="G197" s="8">
        <v>1013.3934699999999</v>
      </c>
      <c r="H197" s="8">
        <f t="shared" si="2"/>
        <v>502160.41366999992</v>
      </c>
      <c r="I197" s="8"/>
      <c r="J197" s="8"/>
      <c r="K197" s="8"/>
    </row>
    <row r="198" spans="1:11" ht="13.4" customHeight="1" x14ac:dyDescent="0.3">
      <c r="A198" s="7" t="s">
        <v>241</v>
      </c>
      <c r="B198" s="8">
        <v>752221.2464699999</v>
      </c>
      <c r="C198" s="8">
        <v>-439360.02970999997</v>
      </c>
      <c r="D198" s="8">
        <v>970.24514999999997</v>
      </c>
      <c r="E198" s="8">
        <v>219402.98116</v>
      </c>
      <c r="F198" s="8">
        <v>0</v>
      </c>
      <c r="G198" s="8">
        <v>697.27663000000007</v>
      </c>
      <c r="H198" s="8">
        <f t="shared" si="2"/>
        <v>330700.31797000015</v>
      </c>
      <c r="I198" s="8"/>
      <c r="J198" s="8"/>
      <c r="K198" s="8"/>
    </row>
    <row r="199" spans="1:11" ht="13.4" customHeight="1" x14ac:dyDescent="0.3">
      <c r="A199" s="7" t="s">
        <v>242</v>
      </c>
      <c r="B199" s="8">
        <v>631982.2516800001</v>
      </c>
      <c r="C199" s="8">
        <v>-546490.91516000009</v>
      </c>
      <c r="D199" s="8">
        <v>532.02127000000007</v>
      </c>
      <c r="E199" s="8">
        <v>228918.12127999999</v>
      </c>
      <c r="F199" s="8">
        <v>0</v>
      </c>
      <c r="G199" s="8">
        <v>735.91160000000002</v>
      </c>
      <c r="H199" s="8">
        <f t="shared" si="2"/>
        <v>351326.71516999998</v>
      </c>
      <c r="I199" s="8"/>
      <c r="J199" s="8"/>
      <c r="K199" s="8"/>
    </row>
    <row r="200" spans="1:11" ht="13.4" customHeight="1" x14ac:dyDescent="0.3">
      <c r="A200" s="7" t="s">
        <v>243</v>
      </c>
      <c r="B200" s="8">
        <v>640755.91680000001</v>
      </c>
      <c r="C200" s="8">
        <v>-457207.42991000001</v>
      </c>
      <c r="D200" s="8">
        <v>1335.4294399999999</v>
      </c>
      <c r="E200" s="8">
        <v>224602.28818999999</v>
      </c>
      <c r="F200" s="8">
        <v>0</v>
      </c>
      <c r="G200" s="8">
        <v>704.03307000000007</v>
      </c>
      <c r="H200" s="8">
        <f t="shared" si="2"/>
        <v>474729.60059999989</v>
      </c>
      <c r="I200" s="8"/>
      <c r="J200" s="8"/>
      <c r="K200" s="8"/>
    </row>
    <row r="201" spans="1:11" ht="13.4" customHeight="1" x14ac:dyDescent="0.3">
      <c r="A201" s="7" t="s">
        <v>244</v>
      </c>
      <c r="B201" s="8">
        <v>780196.54666999995</v>
      </c>
      <c r="C201" s="8">
        <v>-521655.16001999995</v>
      </c>
      <c r="D201" s="8">
        <v>206.99026999999998</v>
      </c>
      <c r="E201" s="8">
        <v>200286.83493000001</v>
      </c>
      <c r="F201" s="8">
        <v>0</v>
      </c>
      <c r="G201" s="8">
        <v>890.32322000000011</v>
      </c>
      <c r="H201" s="8">
        <f t="shared" si="2"/>
        <v>317689.87306999997</v>
      </c>
      <c r="I201" s="8"/>
      <c r="J201" s="8"/>
      <c r="K201" s="8"/>
    </row>
    <row r="202" spans="1:11" ht="13.4" customHeight="1" x14ac:dyDescent="0.3">
      <c r="A202" s="7" t="s">
        <v>245</v>
      </c>
      <c r="B202" s="8">
        <v>591422.32412999996</v>
      </c>
      <c r="C202" s="8">
        <v>-518879.34418000001</v>
      </c>
      <c r="D202" s="8">
        <v>618.86756000000003</v>
      </c>
      <c r="E202" s="8">
        <v>185507.26394</v>
      </c>
      <c r="F202" s="8">
        <v>0</v>
      </c>
      <c r="G202" s="8">
        <v>1061.3529300000002</v>
      </c>
      <c r="H202" s="8">
        <f t="shared" si="2"/>
        <v>289939.85426000005</v>
      </c>
      <c r="I202" s="8"/>
      <c r="J202" s="8"/>
      <c r="K202" s="8"/>
    </row>
    <row r="203" spans="1:11" ht="13.4" customHeight="1" x14ac:dyDescent="0.3">
      <c r="A203" s="7" t="s">
        <v>246</v>
      </c>
      <c r="B203" s="8">
        <v>654509.56004000001</v>
      </c>
      <c r="C203" s="8">
        <v>-531404.66370000003</v>
      </c>
      <c r="D203" s="8">
        <v>742.78575000000001</v>
      </c>
      <c r="E203" s="8">
        <v>211637.21772999997</v>
      </c>
      <c r="F203" s="8">
        <v>-26.946400000000001</v>
      </c>
      <c r="G203" s="8">
        <v>1038.0496699999999</v>
      </c>
      <c r="H203" s="8">
        <f t="shared" si="2"/>
        <v>436917.24286999984</v>
      </c>
      <c r="I203" s="8"/>
      <c r="J203" s="8"/>
      <c r="K203" s="8"/>
    </row>
    <row r="204" spans="1:11" ht="13.4" customHeight="1" x14ac:dyDescent="0.3">
      <c r="A204" s="7" t="s">
        <v>247</v>
      </c>
      <c r="B204" s="8">
        <v>786525.86985000002</v>
      </c>
      <c r="C204" s="8">
        <v>-474226.27626000001</v>
      </c>
      <c r="D204" s="8">
        <v>879.29746999999998</v>
      </c>
      <c r="E204" s="8">
        <v>232728.07603999999</v>
      </c>
      <c r="F204" s="8">
        <v>0</v>
      </c>
      <c r="G204" s="8">
        <v>2146.8281400000001</v>
      </c>
      <c r="H204" s="8">
        <f t="shared" si="2"/>
        <v>602351.77341000014</v>
      </c>
      <c r="I204" s="8"/>
      <c r="J204" s="8"/>
      <c r="K204" s="8"/>
    </row>
    <row r="205" spans="1:11" ht="13.4" customHeight="1" x14ac:dyDescent="0.3">
      <c r="A205" s="7" t="s">
        <v>248</v>
      </c>
      <c r="B205" s="8">
        <v>726879.39990000019</v>
      </c>
      <c r="C205" s="8">
        <v>-550695.83727999998</v>
      </c>
      <c r="D205" s="8">
        <v>-400.40629000000001</v>
      </c>
      <c r="E205" s="8">
        <v>246065.27823</v>
      </c>
      <c r="F205" s="8">
        <v>0</v>
      </c>
      <c r="G205" s="8">
        <v>1861.2425600000001</v>
      </c>
      <c r="H205" s="8">
        <f t="shared" si="2"/>
        <v>395339.72599999991</v>
      </c>
      <c r="I205" s="8"/>
      <c r="J205" s="8"/>
      <c r="K205" s="8"/>
    </row>
    <row r="206" spans="1:11" ht="13.4" customHeight="1" x14ac:dyDescent="0.3">
      <c r="A206" s="49" t="s">
        <v>249</v>
      </c>
      <c r="B206" s="50">
        <f>815251.60833+132.24573</f>
        <v>815383.85405999993</v>
      </c>
      <c r="C206" s="50">
        <v>-561961.68406000012</v>
      </c>
      <c r="D206" s="50">
        <v>1026.8877</v>
      </c>
      <c r="E206" s="50">
        <v>246335.19847999999</v>
      </c>
      <c r="F206" s="50">
        <v>0</v>
      </c>
      <c r="G206" s="50">
        <v>1969.7817500000001</v>
      </c>
      <c r="H206" s="50">
        <f t="shared" si="2"/>
        <v>442889.83332999994</v>
      </c>
      <c r="I206" s="8"/>
      <c r="J206" s="8"/>
      <c r="K206" s="8"/>
    </row>
    <row r="207" spans="1:11" ht="13.4" customHeight="1" x14ac:dyDescent="0.3">
      <c r="A207" s="7" t="s">
        <v>250</v>
      </c>
      <c r="B207" s="53">
        <v>840776.74714999995</v>
      </c>
      <c r="C207" s="53">
        <v>-358135</v>
      </c>
      <c r="D207" s="8"/>
      <c r="E207" s="8">
        <v>183612.62454000002</v>
      </c>
      <c r="F207" s="8">
        <v>0.11525000000000001</v>
      </c>
      <c r="G207" s="8">
        <v>78.571539999999985</v>
      </c>
      <c r="H207" s="8">
        <f t="shared" ref="H207:H270" si="3">B208+C210+D207+E207+F207</f>
        <v>342140.43303000001</v>
      </c>
      <c r="I207" s="8"/>
    </row>
    <row r="208" spans="1:11" ht="13.4" customHeight="1" x14ac:dyDescent="0.3">
      <c r="A208" s="7" t="s">
        <v>251</v>
      </c>
      <c r="B208" s="53">
        <v>546891.24309</v>
      </c>
      <c r="C208" s="53">
        <v>-665709</v>
      </c>
      <c r="D208" s="8"/>
      <c r="E208" s="8">
        <v>201000.72047</v>
      </c>
      <c r="F208" s="8">
        <v>0</v>
      </c>
      <c r="G208" s="8">
        <v>28.698129999999999</v>
      </c>
      <c r="H208" s="8">
        <f t="shared" si="3"/>
        <v>185293.71781</v>
      </c>
      <c r="I208" s="8"/>
    </row>
    <row r="209" spans="1:9" ht="13.4" customHeight="1" x14ac:dyDescent="0.3">
      <c r="A209" s="7" t="s">
        <v>252</v>
      </c>
      <c r="B209" s="53">
        <v>579316.41715999995</v>
      </c>
      <c r="C209" s="53">
        <v>-645249</v>
      </c>
      <c r="D209" s="8"/>
      <c r="E209" s="8">
        <v>241947.85882000002</v>
      </c>
      <c r="F209" s="8">
        <v>0</v>
      </c>
      <c r="G209" s="8">
        <v>28.820319999999999</v>
      </c>
      <c r="H209" s="8">
        <f t="shared" si="3"/>
        <v>443990.56781999994</v>
      </c>
      <c r="I209" s="8"/>
    </row>
    <row r="210" spans="1:9" ht="13.4" customHeight="1" x14ac:dyDescent="0.3">
      <c r="A210" s="7" t="s">
        <v>253</v>
      </c>
      <c r="B210" s="53">
        <v>739911.5920399999</v>
      </c>
      <c r="C210" s="53">
        <v>-388363.54985000001</v>
      </c>
      <c r="D210" s="8"/>
      <c r="E210" s="8">
        <v>219915.61319</v>
      </c>
      <c r="F210" s="8">
        <v>0.39011000000000001</v>
      </c>
      <c r="G210" s="8">
        <v>683.79306000000008</v>
      </c>
      <c r="H210" s="8">
        <f t="shared" si="3"/>
        <v>321580.14422999992</v>
      </c>
      <c r="I210" s="8"/>
    </row>
    <row r="211" spans="1:9" ht="13.4" customHeight="1" x14ac:dyDescent="0.3">
      <c r="A211" s="7" t="s">
        <v>254</v>
      </c>
      <c r="B211" s="53">
        <v>605267.56391999999</v>
      </c>
      <c r="C211" s="53">
        <v>-595023.41981999995</v>
      </c>
      <c r="D211" s="8"/>
      <c r="E211" s="8">
        <v>216516.17295000009</v>
      </c>
      <c r="F211" s="8">
        <v>-0.11525000000000001</v>
      </c>
      <c r="G211" s="8">
        <v>1615.0359700000001</v>
      </c>
      <c r="H211" s="8">
        <f t="shared" si="3"/>
        <v>312631.53834000014</v>
      </c>
      <c r="I211" s="8"/>
    </row>
    <row r="212" spans="1:9" ht="13.4" customHeight="1" x14ac:dyDescent="0.3">
      <c r="A212" s="7" t="s">
        <v>255</v>
      </c>
      <c r="B212" s="53">
        <v>612305.79838000005</v>
      </c>
      <c r="C212" s="53">
        <v>-537868.88303999999</v>
      </c>
      <c r="D212" s="8"/>
      <c r="E212" s="8">
        <v>216429.44854000007</v>
      </c>
      <c r="F212" s="8">
        <v>-0.39011000000000001</v>
      </c>
      <c r="G212" s="8">
        <v>614.21892999999989</v>
      </c>
      <c r="H212" s="8">
        <f t="shared" si="3"/>
        <v>457649.9156500001</v>
      </c>
      <c r="I212" s="8"/>
    </row>
    <row r="213" spans="1:9" ht="13.4" customHeight="1" x14ac:dyDescent="0.3">
      <c r="A213" s="7" t="s">
        <v>256</v>
      </c>
      <c r="B213" s="53">
        <v>745874.88006</v>
      </c>
      <c r="C213" s="53">
        <v>-503603.42299000005</v>
      </c>
      <c r="D213" s="8"/>
      <c r="E213" s="8">
        <v>197562.44884000003</v>
      </c>
      <c r="F213" s="8">
        <v>4.3014799999999997</v>
      </c>
      <c r="G213" s="8">
        <v>1007.0811699999999</v>
      </c>
      <c r="H213" s="8">
        <f t="shared" si="3"/>
        <v>348332.80094000004</v>
      </c>
      <c r="I213" s="8"/>
    </row>
    <row r="214" spans="1:9" ht="13.4" customHeight="1" x14ac:dyDescent="0.3">
      <c r="A214" s="7" t="s">
        <v>257</v>
      </c>
      <c r="B214" s="53">
        <v>618338.44351000001</v>
      </c>
      <c r="C214" s="53">
        <v>-516190.31774000003</v>
      </c>
      <c r="D214" s="8"/>
      <c r="E214" s="8">
        <v>221650.72017000016</v>
      </c>
      <c r="F214" s="8">
        <v>-4.3014799999999997</v>
      </c>
      <c r="G214" s="8">
        <v>583.12411000000009</v>
      </c>
      <c r="H214" s="8">
        <f t="shared" si="3"/>
        <v>270693.12023000012</v>
      </c>
      <c r="I214" s="8"/>
    </row>
    <row r="215" spans="1:9" ht="13.4" customHeight="1" x14ac:dyDescent="0.3">
      <c r="A215" s="7" t="s">
        <v>258</v>
      </c>
      <c r="B215" s="53">
        <v>566190.27304</v>
      </c>
      <c r="C215" s="53">
        <v>-504654.02283999999</v>
      </c>
      <c r="D215" s="8"/>
      <c r="E215" s="8">
        <v>241074.75398999994</v>
      </c>
      <c r="F215" s="8">
        <v>0</v>
      </c>
      <c r="G215" s="8">
        <v>633.39252999999997</v>
      </c>
      <c r="H215" s="8">
        <f t="shared" si="3"/>
        <v>454710.52616999991</v>
      </c>
      <c r="I215" s="8"/>
    </row>
    <row r="216" spans="1:9" ht="13.4" customHeight="1" x14ac:dyDescent="0.3">
      <c r="A216" s="7" t="s">
        <v>259</v>
      </c>
      <c r="B216" s="53">
        <v>735579.37653000001</v>
      </c>
      <c r="C216" s="53">
        <v>-467572.39289000002</v>
      </c>
      <c r="D216" s="8"/>
      <c r="E216" s="8">
        <v>252381.84149000031</v>
      </c>
      <c r="F216" s="8">
        <v>0.30220999999999998</v>
      </c>
      <c r="G216" s="8">
        <v>644.69277</v>
      </c>
      <c r="H216" s="8">
        <f t="shared" si="3"/>
        <v>357854.11444000126</v>
      </c>
      <c r="I216" s="8"/>
    </row>
    <row r="217" spans="1:9" ht="13.4" customHeight="1" x14ac:dyDescent="0.3">
      <c r="A217" s="7" t="s">
        <v>260</v>
      </c>
      <c r="B217" s="53">
        <v>631926.08144000091</v>
      </c>
      <c r="C217" s="53">
        <v>-517143.57150000002</v>
      </c>
      <c r="D217" s="8"/>
      <c r="E217" s="8">
        <v>281415.79599999945</v>
      </c>
      <c r="F217" s="8">
        <v>-0.30220999999999998</v>
      </c>
      <c r="G217" s="8">
        <v>1280.1959299999999</v>
      </c>
      <c r="H217" s="8">
        <f t="shared" si="3"/>
        <v>253752.22848999914</v>
      </c>
      <c r="I217" s="8"/>
    </row>
    <row r="218" spans="1:9" ht="13.4" customHeight="1" x14ac:dyDescent="0.3">
      <c r="A218" s="49" t="s">
        <v>261</v>
      </c>
      <c r="B218" s="54">
        <v>602492.40894999972</v>
      </c>
      <c r="C218" s="54">
        <v>-521943.60435000004</v>
      </c>
      <c r="D218" s="50"/>
      <c r="E218" s="50">
        <v>221838.51577999973</v>
      </c>
      <c r="F218" s="50">
        <v>0</v>
      </c>
      <c r="G218" s="50">
        <v>1206.080860000003</v>
      </c>
      <c r="H218" s="50">
        <f t="shared" si="3"/>
        <v>511390.97590999963</v>
      </c>
      <c r="I218" s="8"/>
    </row>
    <row r="219" spans="1:9" ht="13.4" customHeight="1" x14ac:dyDescent="0.3">
      <c r="A219" s="7" t="s">
        <v>262</v>
      </c>
      <c r="B219" s="8">
        <v>823908.85917999991</v>
      </c>
      <c r="C219" s="8">
        <v>-526454.11069999996</v>
      </c>
      <c r="D219" s="8">
        <v>599.54197999999997</v>
      </c>
      <c r="E219" s="8">
        <v>184500.00263</v>
      </c>
      <c r="F219" s="2">
        <v>0</v>
      </c>
      <c r="G219" s="8">
        <v>1115.04808</v>
      </c>
      <c r="H219" s="8">
        <f t="shared" si="3"/>
        <v>385042.77561000001</v>
      </c>
      <c r="I219" s="8"/>
    </row>
    <row r="220" spans="1:9" ht="13.4" customHeight="1" x14ac:dyDescent="0.3">
      <c r="A220" s="7" t="s">
        <v>263</v>
      </c>
      <c r="B220" s="8">
        <v>609660.12023</v>
      </c>
      <c r="C220" s="8">
        <v>-630155.67425000004</v>
      </c>
      <c r="D220" s="8">
        <v>776.09784000000013</v>
      </c>
      <c r="E220" s="8">
        <v>202669.61405999999</v>
      </c>
      <c r="F220" s="14">
        <v>0</v>
      </c>
      <c r="G220" s="8">
        <v>885.38194999999996</v>
      </c>
      <c r="H220" s="8">
        <f t="shared" si="3"/>
        <v>277265.37739000004</v>
      </c>
      <c r="I220" s="8"/>
    </row>
    <row r="221" spans="1:9" ht="13.4" customHeight="1" x14ac:dyDescent="0.3">
      <c r="A221" s="7" t="s">
        <v>264</v>
      </c>
      <c r="B221" s="8">
        <v>568435.13769</v>
      </c>
      <c r="C221" s="8">
        <v>-534356.39905000001</v>
      </c>
      <c r="D221" s="8">
        <v>115.82882000000001</v>
      </c>
      <c r="E221" s="8">
        <v>209234.01736000003</v>
      </c>
      <c r="F221" s="14">
        <v>0</v>
      </c>
      <c r="G221" s="8">
        <v>1356.4780600000001</v>
      </c>
      <c r="H221" s="8">
        <f t="shared" si="3"/>
        <v>374854.11599000019</v>
      </c>
      <c r="I221" s="9"/>
    </row>
    <row r="222" spans="1:9" ht="13.4" customHeight="1" x14ac:dyDescent="0.3">
      <c r="A222" s="7" t="s">
        <v>265</v>
      </c>
      <c r="B222" s="8">
        <v>661368.17752000014</v>
      </c>
      <c r="C222" s="8">
        <v>-409716.88923000003</v>
      </c>
      <c r="D222" s="8">
        <v>709.82654000000002</v>
      </c>
      <c r="E222" s="8">
        <v>251203.23978</v>
      </c>
      <c r="F222" s="14">
        <v>0</v>
      </c>
      <c r="G222" s="8">
        <v>713.94983999999999</v>
      </c>
      <c r="H222" s="8">
        <f t="shared" si="3"/>
        <v>404360.68466999987</v>
      </c>
      <c r="I222" s="9"/>
    </row>
    <row r="223" spans="1:9" ht="13.4" customHeight="1" x14ac:dyDescent="0.3">
      <c r="A223" s="7" t="s">
        <v>266</v>
      </c>
      <c r="B223" s="8">
        <v>633365.35921999987</v>
      </c>
      <c r="C223" s="8">
        <v>-494615.47219999996</v>
      </c>
      <c r="D223" s="8">
        <v>590.88712999999996</v>
      </c>
      <c r="E223" s="8">
        <v>242051.31557000001</v>
      </c>
      <c r="F223" s="14">
        <v>0</v>
      </c>
      <c r="G223" s="8">
        <v>9.3799299999999928</v>
      </c>
      <c r="H223" s="8">
        <f t="shared" si="3"/>
        <v>369359.92577000009</v>
      </c>
      <c r="I223" s="9"/>
    </row>
    <row r="224" spans="1:9" ht="13.4" customHeight="1" x14ac:dyDescent="0.3">
      <c r="A224" s="7" t="s">
        <v>267</v>
      </c>
      <c r="B224" s="8">
        <v>637404.21717000008</v>
      </c>
      <c r="C224" s="8">
        <v>-495863.90771</v>
      </c>
      <c r="D224" s="8">
        <v>270.59154000000001</v>
      </c>
      <c r="E224" s="8">
        <v>217722.38602000001</v>
      </c>
      <c r="F224" s="14">
        <v>0</v>
      </c>
      <c r="G224" s="8">
        <v>515.13909000000001</v>
      </c>
      <c r="H224" s="8">
        <f t="shared" si="3"/>
        <v>425304.61417000007</v>
      </c>
      <c r="I224" s="9"/>
    </row>
    <row r="225" spans="1:12" ht="13.4" customHeight="1" x14ac:dyDescent="0.3">
      <c r="A225" s="7" t="s">
        <v>268</v>
      </c>
      <c r="B225" s="8">
        <v>696119.89665000001</v>
      </c>
      <c r="C225" s="8">
        <v>-480917.74086999998</v>
      </c>
      <c r="D225" s="8">
        <v>1226.9961799999999</v>
      </c>
      <c r="E225" s="8">
        <v>211095.41765000002</v>
      </c>
      <c r="F225" s="14">
        <v>0</v>
      </c>
      <c r="G225" s="8">
        <v>810.27972</v>
      </c>
      <c r="H225" s="8">
        <f t="shared" si="3"/>
        <v>403818.08752000006</v>
      </c>
      <c r="I225" s="9"/>
    </row>
    <row r="226" spans="1:12" ht="13.4" customHeight="1" x14ac:dyDescent="0.3">
      <c r="A226" s="7" t="s">
        <v>269</v>
      </c>
      <c r="B226" s="8">
        <v>620037.04908000003</v>
      </c>
      <c r="C226" s="8">
        <v>-510686.49410000001</v>
      </c>
      <c r="D226" s="8">
        <v>639.71672999999998</v>
      </c>
      <c r="E226" s="8">
        <v>186268.78143999999</v>
      </c>
      <c r="F226" s="14">
        <v>0</v>
      </c>
      <c r="G226" s="8">
        <v>715.25211999999999</v>
      </c>
      <c r="H226" s="8">
        <f t="shared" si="3"/>
        <v>346148.99272999982</v>
      </c>
      <c r="I226" s="9"/>
    </row>
    <row r="227" spans="1:12" ht="13.4" customHeight="1" x14ac:dyDescent="0.3">
      <c r="A227" s="7" t="s">
        <v>270</v>
      </c>
      <c r="B227" s="8">
        <v>617510.86624999985</v>
      </c>
      <c r="C227" s="8">
        <v>-488808.26003999996</v>
      </c>
      <c r="D227" s="8">
        <v>771.31187</v>
      </c>
      <c r="E227" s="8">
        <v>231372.95637999999</v>
      </c>
      <c r="F227" s="14">
        <v>0</v>
      </c>
      <c r="G227" s="8">
        <v>1012.03711</v>
      </c>
      <c r="H227" s="8">
        <f t="shared" si="3"/>
        <v>455464.81521000003</v>
      </c>
      <c r="I227" s="9"/>
    </row>
    <row r="228" spans="1:12" ht="13.4" customHeight="1" x14ac:dyDescent="0.3">
      <c r="A228" s="7" t="s">
        <v>271</v>
      </c>
      <c r="B228" s="8">
        <v>736046.57948000007</v>
      </c>
      <c r="C228" s="8">
        <v>-428541.37539</v>
      </c>
      <c r="D228" s="8">
        <v>963.5371899999999</v>
      </c>
      <c r="E228" s="8">
        <v>267181.52876000002</v>
      </c>
      <c r="F228" s="14">
        <v>0</v>
      </c>
      <c r="G228" s="8">
        <v>1408.9326000000001</v>
      </c>
      <c r="H228" s="8">
        <f t="shared" si="3"/>
        <v>392883.4782800001</v>
      </c>
      <c r="I228" s="9"/>
    </row>
    <row r="229" spans="1:12" ht="13.4" customHeight="1" x14ac:dyDescent="0.3">
      <c r="A229" s="7" t="s">
        <v>272</v>
      </c>
      <c r="B229" s="8">
        <v>703498.0237100001</v>
      </c>
      <c r="C229" s="8">
        <v>-458270.37169</v>
      </c>
      <c r="D229" s="8">
        <v>917.1881800000001</v>
      </c>
      <c r="E229" s="8">
        <v>244537.64426000003</v>
      </c>
      <c r="F229" s="14">
        <v>0</v>
      </c>
      <c r="G229" s="8">
        <v>1803.2043100000001</v>
      </c>
      <c r="H229" s="8">
        <f t="shared" si="3"/>
        <v>366997.23376000009</v>
      </c>
      <c r="I229" s="9"/>
    </row>
    <row r="230" spans="1:12" ht="13.4" customHeight="1" x14ac:dyDescent="0.3">
      <c r="A230" s="49" t="s">
        <v>273</v>
      </c>
      <c r="B230" s="50">
        <v>704730.32906000002</v>
      </c>
      <c r="C230" s="50">
        <v>-512726.03252000007</v>
      </c>
      <c r="D230" s="50">
        <v>1451.3952899999997</v>
      </c>
      <c r="E230" s="50">
        <v>224935.71482999998</v>
      </c>
      <c r="F230" s="55">
        <v>0</v>
      </c>
      <c r="G230" s="50">
        <v>1583.4165599999999</v>
      </c>
      <c r="H230" s="50">
        <f t="shared" si="3"/>
        <v>494568.36762000003</v>
      </c>
      <c r="I230" s="9"/>
    </row>
    <row r="231" spans="1:12" ht="13.4" customHeight="1" x14ac:dyDescent="0.3">
      <c r="A231" s="7" t="s">
        <v>274</v>
      </c>
      <c r="B231" s="8">
        <v>920439.22034</v>
      </c>
      <c r="C231" s="8">
        <v>-578759.61138000002</v>
      </c>
      <c r="D231" s="8">
        <v>1009.60952</v>
      </c>
      <c r="E231" s="8">
        <v>187793.43004000001</v>
      </c>
      <c r="F231" s="14">
        <v>0</v>
      </c>
      <c r="G231" s="8">
        <v>1122.4022300000001</v>
      </c>
      <c r="H231" s="8">
        <f t="shared" si="3"/>
        <v>386222.83827999997</v>
      </c>
      <c r="I231" s="9"/>
      <c r="J231" s="8"/>
      <c r="K231" s="56"/>
      <c r="L231" s="9"/>
    </row>
    <row r="232" spans="1:12" ht="13.4" customHeight="1" x14ac:dyDescent="0.3">
      <c r="A232" s="7" t="s">
        <v>275</v>
      </c>
      <c r="B232" s="8">
        <v>645943.16923999996</v>
      </c>
      <c r="C232" s="8">
        <v>-583187.92773999996</v>
      </c>
      <c r="D232" s="8">
        <v>481.71582999999998</v>
      </c>
      <c r="E232" s="8">
        <v>201822.84612</v>
      </c>
      <c r="F232" s="14">
        <v>0</v>
      </c>
      <c r="G232" s="8">
        <v>994.10950999999989</v>
      </c>
      <c r="H232" s="8">
        <f t="shared" si="3"/>
        <v>311407.38700999995</v>
      </c>
      <c r="I232" s="9"/>
      <c r="J232" s="8"/>
      <c r="K232" s="56"/>
      <c r="L232" s="9"/>
    </row>
    <row r="233" spans="1:12" ht="13.4" customHeight="1" x14ac:dyDescent="0.3">
      <c r="A233" s="7" t="s">
        <v>276</v>
      </c>
      <c r="B233" s="8">
        <v>587748.32021999999</v>
      </c>
      <c r="C233" s="8">
        <v>-652257.96283999993</v>
      </c>
      <c r="D233" s="8">
        <v>662.16665</v>
      </c>
      <c r="E233" s="8">
        <v>239188.15685</v>
      </c>
      <c r="F233" s="14">
        <v>0</v>
      </c>
      <c r="G233" s="8">
        <v>1391.94949</v>
      </c>
      <c r="H233" s="8">
        <f t="shared" si="3"/>
        <v>462724.48609000008</v>
      </c>
      <c r="I233" s="9"/>
      <c r="J233" s="8"/>
      <c r="K233" s="56"/>
      <c r="L233" s="9"/>
    </row>
    <row r="234" spans="1:12" ht="13.4" customHeight="1" x14ac:dyDescent="0.3">
      <c r="A234" s="7" t="s">
        <v>277</v>
      </c>
      <c r="B234" s="8">
        <v>715416.48276000004</v>
      </c>
      <c r="C234" s="8">
        <v>-448523.37052</v>
      </c>
      <c r="D234" s="8">
        <v>254.61642999999998</v>
      </c>
      <c r="E234" s="8">
        <v>215650.13178</v>
      </c>
      <c r="F234" s="14">
        <v>0</v>
      </c>
      <c r="G234" s="8">
        <v>1406.4739399999999</v>
      </c>
      <c r="H234" s="8">
        <f t="shared" si="3"/>
        <v>385049.27926000004</v>
      </c>
      <c r="I234" s="9"/>
      <c r="J234" s="8"/>
      <c r="K234" s="56"/>
      <c r="L234" s="9"/>
    </row>
    <row r="235" spans="1:12" ht="13.4" customHeight="1" x14ac:dyDescent="0.3">
      <c r="A235" s="7" t="s">
        <v>278</v>
      </c>
      <c r="B235" s="8">
        <v>643180.01639</v>
      </c>
      <c r="C235" s="8">
        <v>-478645.49516000005</v>
      </c>
      <c r="D235" s="8">
        <v>606.68430999999998</v>
      </c>
      <c r="E235" s="8">
        <v>224931.15981000001</v>
      </c>
      <c r="F235" s="14">
        <v>0</v>
      </c>
      <c r="G235" s="8">
        <v>598.53035</v>
      </c>
      <c r="H235" s="8">
        <f t="shared" si="3"/>
        <v>369581.63889999979</v>
      </c>
      <c r="I235" s="9"/>
      <c r="J235" s="8"/>
      <c r="K235" s="56"/>
      <c r="L235" s="9"/>
    </row>
    <row r="236" spans="1:12" ht="13.4" customHeight="1" x14ac:dyDescent="0.3">
      <c r="A236" s="7" t="s">
        <v>279</v>
      </c>
      <c r="B236" s="8">
        <v>649773.88889999979</v>
      </c>
      <c r="C236" s="8">
        <v>-492542.32016999996</v>
      </c>
      <c r="D236" s="8">
        <v>815.98172999999997</v>
      </c>
      <c r="E236" s="8">
        <v>201071.23387999999</v>
      </c>
      <c r="F236" s="14">
        <v>0</v>
      </c>
      <c r="G236" s="8">
        <v>1003.8280899999999</v>
      </c>
      <c r="H236" s="8">
        <f t="shared" si="3"/>
        <v>469273.08397000004</v>
      </c>
      <c r="I236" s="9"/>
      <c r="J236" s="8"/>
      <c r="K236" s="56"/>
      <c r="L236" s="9"/>
    </row>
    <row r="237" spans="1:12" ht="13.4" customHeight="1" x14ac:dyDescent="0.3">
      <c r="A237" s="7" t="s">
        <v>280</v>
      </c>
      <c r="B237" s="8">
        <v>734876.52454000001</v>
      </c>
      <c r="C237" s="8">
        <v>-474035.48533999996</v>
      </c>
      <c r="D237" s="8">
        <v>556.16743000000008</v>
      </c>
      <c r="E237" s="8">
        <v>191576.31633999999</v>
      </c>
      <c r="F237" s="14">
        <v>0</v>
      </c>
      <c r="G237" s="8">
        <v>1404.3005000000001</v>
      </c>
      <c r="H237" s="8">
        <f t="shared" si="3"/>
        <v>379630.21635000006</v>
      </c>
      <c r="I237" s="9"/>
      <c r="J237" s="8"/>
      <c r="K237" s="56"/>
      <c r="L237" s="9"/>
    </row>
    <row r="238" spans="1:12" ht="13.4" customHeight="1" x14ac:dyDescent="0.3">
      <c r="A238" s="7" t="s">
        <v>281</v>
      </c>
      <c r="B238" s="8">
        <v>623616.91413000005</v>
      </c>
      <c r="C238" s="8">
        <v>-505730.09412000002</v>
      </c>
      <c r="D238" s="8">
        <v>563.82169999999996</v>
      </c>
      <c r="E238" s="8">
        <v>185291.69712999999</v>
      </c>
      <c r="F238" s="14">
        <v>0</v>
      </c>
      <c r="G238" s="8">
        <v>1340.9914200000001</v>
      </c>
      <c r="H238" s="8">
        <f t="shared" si="3"/>
        <v>374991.71886000002</v>
      </c>
      <c r="I238" s="9"/>
      <c r="J238" s="8"/>
      <c r="K238" s="56"/>
      <c r="L238" s="9"/>
    </row>
    <row r="239" spans="1:12" ht="13.4" customHeight="1" x14ac:dyDescent="0.3">
      <c r="A239" s="7" t="s">
        <v>282</v>
      </c>
      <c r="B239" s="8">
        <v>625250.97683000006</v>
      </c>
      <c r="C239" s="8">
        <v>-467490.65617999993</v>
      </c>
      <c r="D239" s="8">
        <v>787.97256999999991</v>
      </c>
      <c r="E239" s="8">
        <v>234447.05101</v>
      </c>
      <c r="F239" s="14">
        <v>0</v>
      </c>
      <c r="G239" s="8">
        <v>1457.55269</v>
      </c>
      <c r="H239" s="8">
        <f t="shared" si="3"/>
        <v>472541.68579999998</v>
      </c>
      <c r="I239" s="9"/>
      <c r="J239" s="8"/>
      <c r="K239" s="56"/>
      <c r="L239" s="9"/>
    </row>
    <row r="240" spans="1:12" ht="13.4" customHeight="1" x14ac:dyDescent="0.3">
      <c r="A240" s="7" t="s">
        <v>283</v>
      </c>
      <c r="B240" s="8">
        <v>733673.92012000002</v>
      </c>
      <c r="C240" s="8">
        <v>-436119.18154999998</v>
      </c>
      <c r="D240" s="8">
        <v>836.12157999999999</v>
      </c>
      <c r="E240" s="8">
        <v>230411.47787</v>
      </c>
      <c r="F240" s="14">
        <v>0</v>
      </c>
      <c r="G240" s="8">
        <v>2123.5030999999999</v>
      </c>
      <c r="H240" s="8">
        <f t="shared" si="3"/>
        <v>426968.72412999999</v>
      </c>
      <c r="I240" s="8"/>
      <c r="J240" s="8"/>
      <c r="K240" s="57"/>
    </row>
    <row r="241" spans="1:11" ht="13.4" customHeight="1" x14ac:dyDescent="0.3">
      <c r="A241" s="7" t="s">
        <v>284</v>
      </c>
      <c r="B241" s="8">
        <v>723875.6202</v>
      </c>
      <c r="C241" s="8">
        <v>-436114.77679999999</v>
      </c>
      <c r="D241" s="8">
        <v>742.55034999999998</v>
      </c>
      <c r="E241" s="8">
        <v>260258.47665</v>
      </c>
      <c r="F241" s="14">
        <v>0</v>
      </c>
      <c r="G241" s="8">
        <v>1934.6746500000002</v>
      </c>
      <c r="H241" s="8">
        <f t="shared" si="3"/>
        <v>423718.50676999986</v>
      </c>
      <c r="I241" s="8"/>
      <c r="J241" s="8"/>
      <c r="K241" s="57"/>
    </row>
    <row r="242" spans="1:11" ht="13.4" customHeight="1" x14ac:dyDescent="0.3">
      <c r="A242" s="49" t="s">
        <v>285</v>
      </c>
      <c r="B242" s="50">
        <v>722867.31068</v>
      </c>
      <c r="C242" s="50">
        <v>-496367.25790000003</v>
      </c>
      <c r="D242" s="50">
        <v>1725.0416299999999</v>
      </c>
      <c r="E242" s="50">
        <v>244190.85821999999</v>
      </c>
      <c r="F242" s="55">
        <v>0</v>
      </c>
      <c r="G242" s="50">
        <v>1943.2914699999999</v>
      </c>
      <c r="H242" s="50">
        <f t="shared" si="3"/>
        <v>558773.6497899997</v>
      </c>
      <c r="I242" s="9"/>
      <c r="J242" s="8"/>
      <c r="K242" s="57"/>
    </row>
    <row r="243" spans="1:11" ht="13.4" customHeight="1" x14ac:dyDescent="0.3">
      <c r="A243" s="7" t="s">
        <v>286</v>
      </c>
      <c r="B243" s="8">
        <v>843325.44580999983</v>
      </c>
      <c r="C243" s="8">
        <v>-528154.49552</v>
      </c>
      <c r="D243" s="8">
        <v>929.36721000000011</v>
      </c>
      <c r="E243" s="8">
        <v>162689.56679999997</v>
      </c>
      <c r="F243" s="14">
        <v>0</v>
      </c>
      <c r="G243" s="8">
        <v>834.39440999999988</v>
      </c>
      <c r="H243" s="8">
        <f t="shared" si="3"/>
        <v>398390.01893999981</v>
      </c>
      <c r="I243" s="8"/>
      <c r="J243" s="8"/>
      <c r="K243" s="57"/>
    </row>
    <row r="244" spans="1:11" ht="13" x14ac:dyDescent="0.3">
      <c r="A244" s="7" t="s">
        <v>287</v>
      </c>
      <c r="B244" s="8">
        <v>647619.68805999984</v>
      </c>
      <c r="C244" s="8">
        <v>-560149.83091000014</v>
      </c>
      <c r="D244" s="8">
        <v>698.31570999999997</v>
      </c>
      <c r="E244" s="8">
        <v>187127.48025000002</v>
      </c>
      <c r="F244" s="14">
        <v>0</v>
      </c>
      <c r="G244" s="8">
        <v>1237.32575</v>
      </c>
      <c r="H244" s="8">
        <f t="shared" si="3"/>
        <v>290085.65102999995</v>
      </c>
    </row>
    <row r="245" spans="1:11" ht="13.4" customHeight="1" x14ac:dyDescent="0.3">
      <c r="A245" s="7" t="s">
        <v>288</v>
      </c>
      <c r="B245" s="8">
        <v>650780.32266999991</v>
      </c>
      <c r="C245" s="8">
        <v>-530467.69587000005</v>
      </c>
      <c r="D245" s="8">
        <v>81.446400000000011</v>
      </c>
      <c r="E245" s="8">
        <v>232358.36440999998</v>
      </c>
      <c r="F245" s="14">
        <v>0</v>
      </c>
      <c r="G245" s="8">
        <v>186.03787000000003</v>
      </c>
      <c r="H245" s="8">
        <f t="shared" si="3"/>
        <v>453804.52960000013</v>
      </c>
    </row>
    <row r="246" spans="1:11" ht="13.4" customHeight="1" x14ac:dyDescent="0.3">
      <c r="A246" s="7" t="s">
        <v>289</v>
      </c>
      <c r="B246" s="8">
        <v>746955.50439000013</v>
      </c>
      <c r="C246" s="8">
        <v>-412848.60313</v>
      </c>
      <c r="D246" s="8">
        <v>132.46015</v>
      </c>
      <c r="E246" s="8">
        <v>221670.26369000002</v>
      </c>
      <c r="F246" s="14">
        <v>0</v>
      </c>
      <c r="G246" s="8">
        <v>248.03869999999998</v>
      </c>
      <c r="H246" s="8">
        <f t="shared" si="3"/>
        <v>461972.90234999917</v>
      </c>
    </row>
    <row r="247" spans="1:11" ht="13.4" customHeight="1" x14ac:dyDescent="0.3">
      <c r="A247" s="7" t="s">
        <v>290</v>
      </c>
      <c r="B247" s="8">
        <v>733459.14246</v>
      </c>
      <c r="C247" s="8">
        <v>-548520.46759999997</v>
      </c>
      <c r="D247" s="8">
        <v>328.22090999999995</v>
      </c>
      <c r="E247" s="8">
        <v>198752.37437000001</v>
      </c>
      <c r="F247" s="14">
        <v>0</v>
      </c>
      <c r="G247" s="8">
        <v>371.91156999999998</v>
      </c>
      <c r="H247" s="8">
        <f t="shared" si="3"/>
        <v>414501.68039000488</v>
      </c>
    </row>
    <row r="248" spans="1:11" ht="13.4" customHeight="1" x14ac:dyDescent="0.3">
      <c r="A248" s="7" t="s">
        <v>291</v>
      </c>
      <c r="B248" s="8">
        <v>721654.19125000003</v>
      </c>
      <c r="C248" s="8">
        <v>-525590.78559999994</v>
      </c>
      <c r="D248" s="8">
        <v>334.33422999999999</v>
      </c>
      <c r="E248" s="8">
        <v>216949.94134000002</v>
      </c>
      <c r="F248" s="14">
        <v>0</v>
      </c>
      <c r="G248" s="8">
        <v>367.37311</v>
      </c>
      <c r="H248" s="8">
        <f t="shared" si="3"/>
        <v>531282.7460300005</v>
      </c>
    </row>
    <row r="249" spans="1:11" ht="13.4" customHeight="1" x14ac:dyDescent="0.3">
      <c r="A249" s="7" t="s">
        <v>292</v>
      </c>
      <c r="B249" s="8">
        <v>863274.4492700008</v>
      </c>
      <c r="C249" s="8">
        <v>-493288.96395000088</v>
      </c>
      <c r="D249" s="8">
        <v>225.48771999999997</v>
      </c>
      <c r="E249" s="8">
        <v>202887.18352999998</v>
      </c>
      <c r="F249" s="14">
        <v>0</v>
      </c>
      <c r="G249" s="8">
        <v>385.01456999999999</v>
      </c>
      <c r="H249" s="8">
        <f t="shared" si="3"/>
        <v>443290.82000999479</v>
      </c>
    </row>
    <row r="250" spans="1:11" ht="13.4" customHeight="1" x14ac:dyDescent="0.3">
      <c r="A250" s="7" t="s">
        <v>293</v>
      </c>
      <c r="B250" s="8">
        <v>764841.71995999513</v>
      </c>
      <c r="C250" s="8">
        <v>-506233.10613999516</v>
      </c>
      <c r="D250" s="8">
        <v>86.989659999999986</v>
      </c>
      <c r="E250" s="8">
        <v>183143.42788</v>
      </c>
      <c r="F250" s="14">
        <v>0</v>
      </c>
      <c r="G250" s="8">
        <v>382.27491000000003</v>
      </c>
      <c r="H250" s="8">
        <f t="shared" si="3"/>
        <v>407771.19780000183</v>
      </c>
    </row>
    <row r="251" spans="1:11" ht="13.4" customHeight="1" x14ac:dyDescent="0.3">
      <c r="A251" s="7" t="s">
        <v>294</v>
      </c>
      <c r="B251" s="8">
        <v>687737.23904000025</v>
      </c>
      <c r="C251" s="8">
        <v>-549275.97881000035</v>
      </c>
      <c r="D251" s="8">
        <v>-43.732700000000008</v>
      </c>
      <c r="E251" s="8">
        <v>215029.59073999999</v>
      </c>
      <c r="F251" s="14">
        <v>0</v>
      </c>
      <c r="G251" s="8">
        <v>369.84348999999997</v>
      </c>
      <c r="H251" s="8">
        <f t="shared" si="3"/>
        <v>460056.18151000072</v>
      </c>
    </row>
    <row r="252" spans="1:11" ht="13.4" customHeight="1" x14ac:dyDescent="0.3">
      <c r="A252" s="7" t="s">
        <v>295</v>
      </c>
      <c r="B252" s="8">
        <v>841647.38599000033</v>
      </c>
      <c r="C252" s="8">
        <v>-524663.57120000036</v>
      </c>
      <c r="D252" s="8">
        <v>198.83613000000003</v>
      </c>
      <c r="E252" s="8">
        <v>267551.36137</v>
      </c>
      <c r="F252" s="14">
        <v>-1.02928</v>
      </c>
      <c r="G252" s="8">
        <v>566.06951000000004</v>
      </c>
      <c r="H252" s="8">
        <f t="shared" si="3"/>
        <v>545309.45106999832</v>
      </c>
    </row>
    <row r="253" spans="1:11" ht="13.4" customHeight="1" x14ac:dyDescent="0.3">
      <c r="A253" s="7" t="s">
        <v>296</v>
      </c>
      <c r="B253" s="8">
        <v>837217.59737999842</v>
      </c>
      <c r="C253" s="8">
        <v>-463196.45877999841</v>
      </c>
      <c r="D253" s="8">
        <v>161.60209</v>
      </c>
      <c r="E253" s="8">
        <v>231595.58624999999</v>
      </c>
      <c r="F253" s="14">
        <v>0.93594000000000011</v>
      </c>
      <c r="G253" s="8">
        <v>537.29508999999996</v>
      </c>
      <c r="H253" s="8">
        <f t="shared" si="3"/>
        <v>431071.58114999998</v>
      </c>
    </row>
    <row r="254" spans="1:11" ht="13.4" customHeight="1" x14ac:dyDescent="0.3">
      <c r="A254" s="49" t="s">
        <v>297</v>
      </c>
      <c r="B254" s="50">
        <v>838064.73661999975</v>
      </c>
      <c r="C254" s="50">
        <v>-596577.06251999957</v>
      </c>
      <c r="D254" s="50">
        <v>337.49176</v>
      </c>
      <c r="E254" s="50">
        <v>243272.37164999999</v>
      </c>
      <c r="F254" s="55">
        <v>-0.52784000000000009</v>
      </c>
      <c r="G254" s="50">
        <v>537.80608000000007</v>
      </c>
      <c r="H254" s="50">
        <f t="shared" si="3"/>
        <v>585244.7369200004</v>
      </c>
    </row>
    <row r="255" spans="1:11" ht="13.4" customHeight="1" x14ac:dyDescent="0.3">
      <c r="A255" s="7" t="s">
        <v>298</v>
      </c>
      <c r="B255" s="8">
        <v>915840.86040000024</v>
      </c>
      <c r="C255" s="8">
        <v>-559657.31453000009</v>
      </c>
      <c r="D255" s="8">
        <v>510.18063000000001</v>
      </c>
      <c r="E255" s="8">
        <v>163348.74813000002</v>
      </c>
      <c r="F255" s="14">
        <v>-0.45845000000000002</v>
      </c>
      <c r="G255" s="8">
        <v>369.49642</v>
      </c>
      <c r="H255" s="8">
        <f t="shared" si="3"/>
        <v>405282.11464000057</v>
      </c>
    </row>
    <row r="256" spans="1:11" ht="13.4" customHeight="1" x14ac:dyDescent="0.3">
      <c r="A256" s="7" t="s">
        <v>299</v>
      </c>
      <c r="B256" s="8">
        <v>683668.69951999991</v>
      </c>
      <c r="C256" s="8">
        <v>-638751.27974999975</v>
      </c>
      <c r="D256" s="8">
        <v>572.46087</v>
      </c>
      <c r="E256" s="8">
        <v>187966.2746</v>
      </c>
      <c r="F256" s="14">
        <v>-3.0000000000029559E-5</v>
      </c>
      <c r="G256" s="8">
        <v>109.38638</v>
      </c>
      <c r="H256" s="8">
        <f t="shared" si="3"/>
        <v>390938.82750999962</v>
      </c>
    </row>
    <row r="257" spans="1:8" ht="13.4" customHeight="1" x14ac:dyDescent="0.3">
      <c r="A257" s="7" t="s">
        <v>300</v>
      </c>
      <c r="B257" s="8">
        <v>677617.40919999976</v>
      </c>
      <c r="C257" s="8">
        <v>-574205.45904999983</v>
      </c>
      <c r="D257" s="8">
        <v>1213.4462900000001</v>
      </c>
      <c r="E257" s="8">
        <v>220848.91675</v>
      </c>
      <c r="F257" s="14">
        <v>-0.79924000000000006</v>
      </c>
      <c r="G257" s="8">
        <v>356.84818000000001</v>
      </c>
      <c r="H257" s="8">
        <f t="shared" si="3"/>
        <v>495417.09094999958</v>
      </c>
    </row>
    <row r="258" spans="1:8" ht="13.4" customHeight="1" x14ac:dyDescent="0.3">
      <c r="A258" s="7" t="s">
        <v>301</v>
      </c>
      <c r="B258" s="8">
        <v>747114.87091999932</v>
      </c>
      <c r="C258" s="8">
        <v>-442245.05518999934</v>
      </c>
      <c r="D258" s="8">
        <v>503.18797999999998</v>
      </c>
      <c r="E258" s="8">
        <v>179682.87914999999</v>
      </c>
      <c r="F258" s="8">
        <v>1.9980000000000019E-2</v>
      </c>
      <c r="G258" s="8">
        <v>433.37420999999995</v>
      </c>
      <c r="H258" s="8">
        <f t="shared" si="3"/>
        <v>387056.55427000031</v>
      </c>
    </row>
    <row r="259" spans="1:8" ht="13.4" customHeight="1" x14ac:dyDescent="0.3">
      <c r="A259" s="7" t="s">
        <v>302</v>
      </c>
      <c r="B259" s="8">
        <v>730229.83923000027</v>
      </c>
      <c r="C259" s="8">
        <v>-475217.31713000016</v>
      </c>
      <c r="D259" s="8">
        <v>658.83902</v>
      </c>
      <c r="E259" s="8">
        <v>232468.64776000002</v>
      </c>
      <c r="F259" s="8">
        <v>-0.6536900000000001</v>
      </c>
      <c r="G259" s="8">
        <v>430.12333999999998</v>
      </c>
      <c r="H259" s="8">
        <f t="shared" si="3"/>
        <v>511019.96366999991</v>
      </c>
    </row>
    <row r="260" spans="1:8" ht="13.4" customHeight="1" x14ac:dyDescent="0.3">
      <c r="A260" s="7" t="s">
        <v>303</v>
      </c>
      <c r="B260" s="8">
        <v>727821.72360999987</v>
      </c>
      <c r="C260" s="8">
        <v>-473759.34376999974</v>
      </c>
      <c r="D260" s="8">
        <v>631.68318000000011</v>
      </c>
      <c r="E260" s="8">
        <v>192071.36371999999</v>
      </c>
      <c r="F260" s="8">
        <v>-9.0700000000000044E-2</v>
      </c>
      <c r="G260" s="8">
        <v>535.26679000000001</v>
      </c>
      <c r="H260" s="8">
        <f t="shared" si="3"/>
        <v>456951.8230499996</v>
      </c>
    </row>
    <row r="261" spans="1:8" ht="13.4" customHeight="1" x14ac:dyDescent="0.3">
      <c r="A261" s="7" t="s">
        <v>304</v>
      </c>
      <c r="B261" s="8">
        <v>795991.83710999996</v>
      </c>
      <c r="C261" s="8">
        <v>-523359.37206999992</v>
      </c>
      <c r="D261" s="8">
        <v>777.99968999999999</v>
      </c>
      <c r="E261" s="8">
        <v>174382.40749999997</v>
      </c>
      <c r="F261" s="8">
        <v>0</v>
      </c>
      <c r="G261" s="8">
        <v>592.73749999999995</v>
      </c>
      <c r="H261" s="8">
        <f t="shared" si="3"/>
        <v>441729.59271999967</v>
      </c>
    </row>
    <row r="262" spans="1:8" ht="13.4" customHeight="1" x14ac:dyDescent="0.3">
      <c r="A262" s="7" t="s">
        <v>305</v>
      </c>
      <c r="B262" s="8">
        <v>652155.12976999988</v>
      </c>
      <c r="C262" s="8">
        <v>-449928.59302999999</v>
      </c>
      <c r="D262" s="8">
        <v>707.91078000000005</v>
      </c>
      <c r="E262" s="8">
        <v>216396.08756999997</v>
      </c>
      <c r="F262" s="8">
        <v>0</v>
      </c>
      <c r="G262" s="8">
        <v>376.57656999999995</v>
      </c>
      <c r="H262" s="8">
        <f t="shared" si="3"/>
        <v>443918.61268999963</v>
      </c>
    </row>
    <row r="263" spans="1:8" ht="13.4" customHeight="1" x14ac:dyDescent="0.3">
      <c r="A263" s="7" t="s">
        <v>306</v>
      </c>
      <c r="B263" s="8">
        <v>718407.02713000018</v>
      </c>
      <c r="C263" s="8">
        <v>-531742.97026000032</v>
      </c>
      <c r="D263" s="8">
        <v>846.53525000000002</v>
      </c>
      <c r="E263" s="8">
        <v>204823.28312000001</v>
      </c>
      <c r="F263" s="8">
        <v>0</v>
      </c>
      <c r="G263" s="8">
        <v>560.13550999999995</v>
      </c>
      <c r="H263" s="8">
        <f t="shared" si="3"/>
        <v>400024.51717999973</v>
      </c>
    </row>
    <row r="264" spans="1:8" ht="13.4" customHeight="1" x14ac:dyDescent="0.3">
      <c r="A264" s="7" t="s">
        <v>307</v>
      </c>
      <c r="B264" s="8">
        <v>777145.73129000026</v>
      </c>
      <c r="C264" s="8">
        <v>-385585.94424000022</v>
      </c>
      <c r="D264" s="8">
        <v>639.81105999999988</v>
      </c>
      <c r="E264" s="8">
        <v>253363.70363</v>
      </c>
      <c r="F264" s="8">
        <v>0</v>
      </c>
      <c r="G264" s="8">
        <v>449.55471</v>
      </c>
      <c r="H264" s="8">
        <f t="shared" si="3"/>
        <v>492808.6194200007</v>
      </c>
    </row>
    <row r="265" spans="1:8" ht="13.4" customHeight="1" x14ac:dyDescent="0.3">
      <c r="A265" s="7" t="s">
        <v>308</v>
      </c>
      <c r="B265" s="8">
        <v>760202.50767000066</v>
      </c>
      <c r="C265" s="8">
        <v>-491592.41279000056</v>
      </c>
      <c r="D265" s="8">
        <v>868.7055600000001</v>
      </c>
      <c r="E265" s="8">
        <v>224614.11756999997</v>
      </c>
      <c r="F265" s="8">
        <v>0</v>
      </c>
      <c r="G265" s="8">
        <v>696.51578999999992</v>
      </c>
      <c r="H265" s="8">
        <f t="shared" si="3"/>
        <v>422610.84034000052</v>
      </c>
    </row>
    <row r="266" spans="1:8" ht="13.4" customHeight="1" x14ac:dyDescent="0.3">
      <c r="A266" s="49" t="s">
        <v>309</v>
      </c>
      <c r="B266" s="50">
        <v>793827.64149000065</v>
      </c>
      <c r="C266" s="50">
        <v>-582791.03248000052</v>
      </c>
      <c r="D266" s="50">
        <v>1049.1168799999998</v>
      </c>
      <c r="E266" s="50">
        <v>253492.79336999997</v>
      </c>
      <c r="F266" s="50">
        <v>0</v>
      </c>
      <c r="G266" s="50">
        <v>651.05142999999998</v>
      </c>
      <c r="H266" s="50">
        <f t="shared" si="3"/>
        <v>574042.38382000092</v>
      </c>
    </row>
    <row r="267" spans="1:8" ht="13.4" customHeight="1" x14ac:dyDescent="0.3">
      <c r="A267" s="7" t="s">
        <v>310</v>
      </c>
      <c r="B267" s="8">
        <v>877275.94249999989</v>
      </c>
      <c r="C267" s="8">
        <v>-521397.40293999994</v>
      </c>
      <c r="D267" s="8">
        <v>-311.48507999999998</v>
      </c>
      <c r="E267" s="8">
        <v>194479.99138000002</v>
      </c>
      <c r="F267" s="8">
        <v>0</v>
      </c>
      <c r="G267" s="8">
        <v>521.23635000000002</v>
      </c>
      <c r="H267" s="8">
        <f t="shared" si="3"/>
        <v>446269.31243999995</v>
      </c>
    </row>
    <row r="268" spans="1:8" ht="13.4" customHeight="1" x14ac:dyDescent="0.3">
      <c r="A268" s="7" t="s">
        <v>311</v>
      </c>
      <c r="B268" s="8">
        <v>710945.42749999987</v>
      </c>
      <c r="C268" s="8">
        <v>-596699.62428000011</v>
      </c>
      <c r="D268" s="8">
        <v>112.00807</v>
      </c>
      <c r="E268" s="8">
        <v>214997.81502000004</v>
      </c>
      <c r="F268" s="8">
        <v>0</v>
      </c>
      <c r="G268" s="8">
        <v>589.30840999999987</v>
      </c>
      <c r="H268" s="8">
        <f t="shared" si="3"/>
        <v>378680.84472999931</v>
      </c>
    </row>
    <row r="269" spans="1:8" ht="13.4" customHeight="1" x14ac:dyDescent="0.3">
      <c r="A269" s="7" t="s">
        <v>312</v>
      </c>
      <c r="B269" s="8">
        <v>694471.82030999917</v>
      </c>
      <c r="C269" s="8">
        <v>-557775.46892999893</v>
      </c>
      <c r="D269" s="8">
        <v>873.57249999999999</v>
      </c>
      <c r="E269" s="8">
        <v>250758.81249999997</v>
      </c>
      <c r="F269" s="8">
        <v>0</v>
      </c>
      <c r="G269" s="8">
        <v>884.01088000000004</v>
      </c>
      <c r="H269" s="8">
        <f t="shared" si="3"/>
        <v>482558.54093999986</v>
      </c>
    </row>
    <row r="270" spans="1:8" ht="13.4" customHeight="1" x14ac:dyDescent="0.3">
      <c r="A270" s="7" t="s">
        <v>313</v>
      </c>
      <c r="B270" s="8">
        <v>826342.57606999995</v>
      </c>
      <c r="C270" s="8">
        <v>-458844.62135999993</v>
      </c>
      <c r="D270" s="8">
        <v>1254.5469900000001</v>
      </c>
      <c r="E270" s="8">
        <v>222432.93730000002</v>
      </c>
      <c r="F270" s="8">
        <v>0</v>
      </c>
      <c r="G270" s="8">
        <v>1889.0973699999997</v>
      </c>
      <c r="H270" s="8">
        <f t="shared" si="3"/>
        <v>460161.94106999959</v>
      </c>
    </row>
    <row r="271" spans="1:8" ht="13.4" customHeight="1" x14ac:dyDescent="0.3">
      <c r="A271" s="7" t="s">
        <v>314</v>
      </c>
      <c r="B271" s="8">
        <v>753317.53584999999</v>
      </c>
      <c r="C271" s="8">
        <v>-530900.79866999993</v>
      </c>
      <c r="D271" s="8">
        <v>840.30952000000025</v>
      </c>
      <c r="E271" s="8">
        <v>230557.92572</v>
      </c>
      <c r="F271" s="8">
        <v>0</v>
      </c>
      <c r="G271" s="8">
        <v>501.78051000000119</v>
      </c>
      <c r="H271" s="8">
        <f t="shared" ref="H271:H302" si="4">B272+C274+D271+E271+F271</f>
        <v>472275.8205500007</v>
      </c>
    </row>
    <row r="272" spans="1:8" ht="13.4" customHeight="1" x14ac:dyDescent="0.3">
      <c r="A272" s="7" t="s">
        <v>315</v>
      </c>
      <c r="B272" s="8">
        <v>783844.79948000028</v>
      </c>
      <c r="C272" s="8">
        <v>-595416.4201300001</v>
      </c>
      <c r="D272" s="8">
        <v>943.45516999999961</v>
      </c>
      <c r="E272" s="8">
        <v>210148.89637999999</v>
      </c>
      <c r="F272" s="8">
        <v>0</v>
      </c>
      <c r="G272" s="8">
        <v>333.24585999999806</v>
      </c>
      <c r="H272" s="8">
        <f t="shared" si="4"/>
        <v>558157.68921000045</v>
      </c>
    </row>
    <row r="273" spans="1:8" ht="13.5" customHeight="1" x14ac:dyDescent="0.3">
      <c r="A273" s="7" t="s">
        <v>316</v>
      </c>
      <c r="B273" s="8">
        <v>851744.23469000054</v>
      </c>
      <c r="C273" s="8">
        <v>-516843.07907000044</v>
      </c>
      <c r="D273" s="8">
        <v>614.71260999999981</v>
      </c>
      <c r="E273" s="8">
        <v>196148.77433000001</v>
      </c>
      <c r="F273" s="8">
        <v>0</v>
      </c>
      <c r="G273" s="8">
        <v>386.74747999999954</v>
      </c>
      <c r="H273" s="8">
        <f t="shared" si="4"/>
        <v>485158.3798599994</v>
      </c>
    </row>
    <row r="274" spans="1:8" ht="13.5" customHeight="1" x14ac:dyDescent="0.3">
      <c r="A274" s="7" t="s">
        <v>317</v>
      </c>
      <c r="B274" s="8">
        <v>719496.40427999955</v>
      </c>
      <c r="C274" s="8">
        <v>-542967.21416999958</v>
      </c>
      <c r="D274" s="8">
        <v>936.66730000000064</v>
      </c>
      <c r="E274" s="8">
        <v>220123.41613</v>
      </c>
      <c r="F274" s="8">
        <v>0</v>
      </c>
      <c r="G274" s="8">
        <v>406.14285999999998</v>
      </c>
      <c r="H274" s="8">
        <f t="shared" si="4"/>
        <v>468435.24080000009</v>
      </c>
    </row>
    <row r="275" spans="1:8" ht="13.5" customHeight="1" x14ac:dyDescent="0.3">
      <c r="A275" s="7" t="s">
        <v>318</v>
      </c>
      <c r="B275" s="8">
        <v>761396.44232000003</v>
      </c>
      <c r="C275" s="8">
        <v>-504678.89702999999</v>
      </c>
      <c r="D275" s="8">
        <v>1112.6348599999999</v>
      </c>
      <c r="E275" s="8">
        <v>224019.70820999998</v>
      </c>
      <c r="F275" s="8">
        <v>0</v>
      </c>
      <c r="G275" s="8">
        <v>365.43800999999939</v>
      </c>
      <c r="H275" s="8">
        <f t="shared" si="4"/>
        <v>543953.12695000065</v>
      </c>
    </row>
    <row r="276" spans="1:8" ht="13.5" customHeight="1" x14ac:dyDescent="0.3">
      <c r="A276" s="7" t="s">
        <v>319</v>
      </c>
      <c r="B276" s="8">
        <v>813387.64770000044</v>
      </c>
      <c r="C276" s="8">
        <v>-431101.51136000012</v>
      </c>
      <c r="D276" s="8">
        <v>432.37227999999931</v>
      </c>
      <c r="E276" s="8">
        <v>256838.96391999998</v>
      </c>
      <c r="F276" s="8">
        <v>0</v>
      </c>
      <c r="G276" s="8">
        <v>516.23699999999906</v>
      </c>
      <c r="H276" s="8">
        <f t="shared" si="4"/>
        <v>546824.88936999999</v>
      </c>
    </row>
    <row r="277" spans="1:8" ht="13.5" customHeight="1" x14ac:dyDescent="0.3">
      <c r="A277" s="7" t="s">
        <v>320</v>
      </c>
      <c r="B277" s="8">
        <v>835088.23599999992</v>
      </c>
      <c r="C277" s="8">
        <v>-514021.28494999994</v>
      </c>
      <c r="D277" s="8">
        <v>798.19122999999956</v>
      </c>
      <c r="E277" s="8">
        <v>217112.4143</v>
      </c>
      <c r="F277" s="8">
        <v>0</v>
      </c>
      <c r="G277" s="8">
        <v>856.00449000000299</v>
      </c>
      <c r="H277" s="8">
        <f t="shared" si="4"/>
        <v>462275.7879599997</v>
      </c>
    </row>
    <row r="278" spans="1:8" ht="13.5" customHeight="1" x14ac:dyDescent="0.3">
      <c r="A278" s="49" t="s">
        <v>321</v>
      </c>
      <c r="B278" s="50">
        <v>866290.57465999981</v>
      </c>
      <c r="C278" s="50">
        <v>-494566.86381999974</v>
      </c>
      <c r="D278" s="50">
        <v>1107.6223200000013</v>
      </c>
      <c r="E278" s="50">
        <v>240215.08859999999</v>
      </c>
      <c r="F278" s="50">
        <v>0</v>
      </c>
      <c r="G278" s="50">
        <v>756.04741999999931</v>
      </c>
      <c r="H278" s="50">
        <f t="shared" si="4"/>
        <v>613320.77550999995</v>
      </c>
    </row>
    <row r="279" spans="1:8" ht="13.5" customHeight="1" x14ac:dyDescent="0.3">
      <c r="A279" s="7" t="s">
        <v>322</v>
      </c>
      <c r="B279" s="8">
        <v>967421.23875999998</v>
      </c>
      <c r="C279" s="8">
        <v>-545534.68282999995</v>
      </c>
      <c r="D279" s="8">
        <v>902.37504000000001</v>
      </c>
      <c r="E279" s="8">
        <v>187058.2144</v>
      </c>
      <c r="F279" s="8">
        <v>0</v>
      </c>
      <c r="G279" s="8">
        <v>381.87784000000005</v>
      </c>
      <c r="H279" s="8">
        <f t="shared" si="4"/>
        <v>504130.48147000023</v>
      </c>
    </row>
    <row r="280" spans="1:8" ht="13.5" customHeight="1" x14ac:dyDescent="0.3">
      <c r="A280" s="7" t="s">
        <v>323</v>
      </c>
      <c r="B280" s="8">
        <v>781397.9803800002</v>
      </c>
      <c r="C280" s="8">
        <v>-621925.39223000011</v>
      </c>
      <c r="D280" s="8">
        <v>994.98018000000013</v>
      </c>
      <c r="E280" s="8">
        <v>218225.94746000002</v>
      </c>
      <c r="F280" s="8">
        <v>0</v>
      </c>
      <c r="G280" s="8">
        <v>458.99034999999992</v>
      </c>
      <c r="H280" s="8">
        <f t="shared" si="4"/>
        <v>410890.74928000045</v>
      </c>
    </row>
    <row r="281" spans="1:8" ht="13.5" customHeight="1" x14ac:dyDescent="0.3">
      <c r="A281" s="7" t="s">
        <v>324</v>
      </c>
      <c r="B281" s="8">
        <v>728169.20923000004</v>
      </c>
      <c r="C281" s="8">
        <v>-595423.17417000001</v>
      </c>
      <c r="D281" s="8">
        <v>2016.7628399999996</v>
      </c>
      <c r="E281" s="8">
        <v>213232.34237000003</v>
      </c>
      <c r="F281" s="8">
        <v>0</v>
      </c>
      <c r="G281" s="8">
        <v>716.05371000000036</v>
      </c>
      <c r="H281" s="8">
        <f t="shared" si="4"/>
        <v>508341.14904999995</v>
      </c>
    </row>
    <row r="282" spans="1:8" ht="13.5" customHeight="1" x14ac:dyDescent="0.3">
      <c r="A282" s="7" t="s">
        <v>325</v>
      </c>
      <c r="B282" s="8">
        <v>842229.65554999991</v>
      </c>
      <c r="C282" s="8">
        <v>-465228.08834999998</v>
      </c>
      <c r="D282" s="8">
        <v>2940.9790100000009</v>
      </c>
      <c r="E282" s="8">
        <v>200462.79601000002</v>
      </c>
      <c r="F282" s="8">
        <v>0</v>
      </c>
      <c r="G282" s="8">
        <v>752.61443000000008</v>
      </c>
      <c r="H282" s="8">
        <f t="shared" si="4"/>
        <v>506690.56770999881</v>
      </c>
    </row>
    <row r="283" spans="1:8" ht="13.4" customHeight="1" x14ac:dyDescent="0.3">
      <c r="A283" s="7" t="s">
        <v>326</v>
      </c>
      <c r="B283" s="8">
        <v>827232.08468999935</v>
      </c>
      <c r="C283" s="8">
        <v>-536499.38758999959</v>
      </c>
      <c r="D283" s="8">
        <v>918.44845000000021</v>
      </c>
      <c r="E283" s="8">
        <v>208688.76918</v>
      </c>
      <c r="F283" s="2">
        <v>0</v>
      </c>
      <c r="G283" s="8">
        <v>443.2403599999999</v>
      </c>
      <c r="H283" s="8">
        <f t="shared" si="4"/>
        <v>510763.73375000007</v>
      </c>
    </row>
    <row r="284" spans="1:8" ht="13.4" customHeight="1" x14ac:dyDescent="0.3">
      <c r="A284" s="7" t="s">
        <v>327</v>
      </c>
      <c r="B284" s="8">
        <v>846050.92981000012</v>
      </c>
      <c r="C284" s="8">
        <v>-549137.61170999997</v>
      </c>
      <c r="D284" s="8">
        <v>1871.5107799999985</v>
      </c>
      <c r="E284" s="8">
        <v>210129.78427999999</v>
      </c>
      <c r="F284" s="2">
        <v>0</v>
      </c>
      <c r="G284" s="8">
        <v>519.04926</v>
      </c>
      <c r="H284" s="8">
        <f t="shared" si="4"/>
        <v>582391.28204999957</v>
      </c>
    </row>
    <row r="285" spans="1:8" ht="13.4" customHeight="1" x14ac:dyDescent="0.3">
      <c r="A285" s="7" t="s">
        <v>328</v>
      </c>
      <c r="B285" s="8">
        <v>916904.2280800005</v>
      </c>
      <c r="C285" s="8">
        <v>-523945.29200000054</v>
      </c>
      <c r="D285" s="8">
        <v>2301.3922200000002</v>
      </c>
      <c r="E285" s="8">
        <v>225624.65937000001</v>
      </c>
      <c r="F285" s="2">
        <v>0</v>
      </c>
      <c r="G285" s="8">
        <v>688.78691999999955</v>
      </c>
      <c r="H285" s="8">
        <f t="shared" si="4"/>
        <v>523056.27395000029</v>
      </c>
    </row>
    <row r="286" spans="1:8" ht="13.4" customHeight="1" x14ac:dyDescent="0.3">
      <c r="A286" s="7" t="s">
        <v>329</v>
      </c>
      <c r="B286" s="8">
        <v>780127.35848000029</v>
      </c>
      <c r="C286" s="8">
        <v>-544894.41369000007</v>
      </c>
      <c r="D286" s="8">
        <v>402.94025999999894</v>
      </c>
      <c r="E286" s="8">
        <v>215217.47805999999</v>
      </c>
      <c r="F286" s="2">
        <v>0</v>
      </c>
      <c r="G286" s="8">
        <v>475.63252999999997</v>
      </c>
      <c r="H286" s="8">
        <f t="shared" si="4"/>
        <v>491191.65831000073</v>
      </c>
    </row>
    <row r="287" spans="1:8" ht="13.4" customHeight="1" x14ac:dyDescent="0.3">
      <c r="A287" s="7" t="s">
        <v>330</v>
      </c>
      <c r="B287" s="8">
        <v>829601.83531000069</v>
      </c>
      <c r="C287" s="8">
        <v>-546514.24109000096</v>
      </c>
      <c r="D287" s="8">
        <v>633.77829000000202</v>
      </c>
      <c r="E287" s="8">
        <v>219632.24012999999</v>
      </c>
      <c r="F287" s="2">
        <v>0</v>
      </c>
      <c r="G287" s="8">
        <v>572.77931999999998</v>
      </c>
      <c r="H287" s="8">
        <f t="shared" si="4"/>
        <v>541301.41885999951</v>
      </c>
    </row>
    <row r="288" spans="1:8" ht="13.4" customHeight="1" x14ac:dyDescent="0.3">
      <c r="A288" s="7" t="s">
        <v>331</v>
      </c>
      <c r="B288" s="8">
        <v>881610.08318999957</v>
      </c>
      <c r="C288" s="8">
        <v>-484997.13611999998</v>
      </c>
      <c r="D288" s="8">
        <v>878.53542000000175</v>
      </c>
      <c r="E288" s="8">
        <v>266923.73806</v>
      </c>
      <c r="F288" s="2">
        <v>0</v>
      </c>
      <c r="G288" s="8">
        <v>464.63941000000005</v>
      </c>
      <c r="H288" s="8">
        <f t="shared" si="4"/>
        <v>586874.06608999986</v>
      </c>
    </row>
    <row r="289" spans="1:10" ht="13.4" customHeight="1" x14ac:dyDescent="0.3">
      <c r="A289" s="7" t="s">
        <v>332</v>
      </c>
      <c r="B289" s="8">
        <v>931200.3797899998</v>
      </c>
      <c r="C289" s="8">
        <v>-554030.59531999996</v>
      </c>
      <c r="D289" s="8">
        <v>1677.1716499999984</v>
      </c>
      <c r="E289" s="8">
        <v>276196.49064000003</v>
      </c>
      <c r="F289" s="2">
        <v>0</v>
      </c>
      <c r="G289" s="8">
        <v>505.31004999999959</v>
      </c>
      <c r="H289" s="8">
        <f t="shared" si="4"/>
        <v>538878.30249000003</v>
      </c>
    </row>
    <row r="290" spans="1:10" ht="13.4" customHeight="1" x14ac:dyDescent="0.3">
      <c r="A290" s="49" t="s">
        <v>333</v>
      </c>
      <c r="B290" s="50">
        <v>920640.07218999998</v>
      </c>
      <c r="C290" s="50">
        <v>-560574.68275000004</v>
      </c>
      <c r="D290" s="50">
        <v>898.58158000000253</v>
      </c>
      <c r="E290" s="50">
        <v>231697.94955999995</v>
      </c>
      <c r="F290" s="58">
        <v>0</v>
      </c>
      <c r="G290" s="50">
        <v>555.45177000000206</v>
      </c>
      <c r="H290" s="50">
        <f t="shared" si="4"/>
        <v>612629.22889999999</v>
      </c>
    </row>
    <row r="291" spans="1:10" ht="13.4" customHeight="1" x14ac:dyDescent="0.3">
      <c r="A291" s="7" t="s">
        <v>334</v>
      </c>
      <c r="B291" s="8">
        <v>1000911.04386</v>
      </c>
      <c r="C291" s="8">
        <v>-612128.58718000003</v>
      </c>
      <c r="D291" s="8">
        <v>692.53710999999998</v>
      </c>
      <c r="E291" s="8">
        <v>213065.97180999999</v>
      </c>
      <c r="F291" s="2">
        <v>0</v>
      </c>
      <c r="G291" s="8">
        <f>0.7426+378.30722</f>
        <v>379.04981999999995</v>
      </c>
      <c r="H291" s="8">
        <f t="shared" si="4"/>
        <v>533050.87722999998</v>
      </c>
    </row>
    <row r="292" spans="1:10" ht="13.4" customHeight="1" x14ac:dyDescent="0.3">
      <c r="A292" s="7" t="s">
        <v>335</v>
      </c>
      <c r="B292" s="8">
        <v>849188.54092000006</v>
      </c>
      <c r="C292" s="8">
        <v>-659635.43198999995</v>
      </c>
      <c r="D292" s="8">
        <v>1005.21352</v>
      </c>
      <c r="E292" s="8">
        <v>218265.95008000001</v>
      </c>
      <c r="F292" s="2">
        <v>0</v>
      </c>
      <c r="G292" s="8">
        <f>1174.12827+4.60641</f>
        <v>1178.73468</v>
      </c>
      <c r="H292" s="8">
        <f t="shared" si="4"/>
        <v>453985.72873999691</v>
      </c>
    </row>
    <row r="293" spans="1:10" ht="13.4" customHeight="1" x14ac:dyDescent="0.3">
      <c r="A293" s="7" t="s">
        <v>336</v>
      </c>
      <c r="B293" s="8">
        <v>790324.68167999992</v>
      </c>
      <c r="C293" s="8">
        <v>-620878.34609999997</v>
      </c>
      <c r="D293" s="8">
        <v>945.88469000000066</v>
      </c>
      <c r="E293" s="8">
        <v>233841.23814999999</v>
      </c>
      <c r="F293" s="2">
        <v>0</v>
      </c>
      <c r="G293" s="8">
        <v>1401.7250300000001</v>
      </c>
      <c r="H293" s="8">
        <f t="shared" si="4"/>
        <v>566074.84106000001</v>
      </c>
    </row>
    <row r="294" spans="1:10" ht="13.4" customHeight="1" x14ac:dyDescent="0.3">
      <c r="A294" s="7" t="s">
        <v>337</v>
      </c>
      <c r="B294" s="8">
        <v>916142.30844000005</v>
      </c>
      <c r="C294" s="8">
        <v>-529896.17261000001</v>
      </c>
      <c r="D294" s="8">
        <v>1214.0982699999995</v>
      </c>
      <c r="E294" s="8">
        <v>238282.95346000002</v>
      </c>
      <c r="F294" s="2">
        <v>0</v>
      </c>
      <c r="G294" s="8">
        <v>992.1719599999999</v>
      </c>
      <c r="H294" s="8">
        <f t="shared" si="4"/>
        <v>556318.40343000251</v>
      </c>
    </row>
    <row r="295" spans="1:10" ht="13.4" customHeight="1" x14ac:dyDescent="0.3">
      <c r="A295" s="7" t="s">
        <v>338</v>
      </c>
      <c r="B295" s="8">
        <v>882515.65201000252</v>
      </c>
      <c r="C295" s="8">
        <v>-555610.11654000299</v>
      </c>
      <c r="D295" s="8">
        <v>1320.1379900000002</v>
      </c>
      <c r="E295" s="8">
        <v>216689.98132999998</v>
      </c>
      <c r="F295" s="2">
        <v>0</v>
      </c>
      <c r="G295" s="8">
        <v>1141.6344000000006</v>
      </c>
      <c r="H295" s="8">
        <f t="shared" si="4"/>
        <v>509291.73081000039</v>
      </c>
    </row>
    <row r="296" spans="1:10" ht="13.4" customHeight="1" x14ac:dyDescent="0.3">
      <c r="A296" s="7" t="s">
        <v>339</v>
      </c>
      <c r="B296" s="8">
        <v>876917.07747000002</v>
      </c>
      <c r="C296" s="8">
        <v>-584854.59022000001</v>
      </c>
      <c r="D296" s="8">
        <v>1473.99613</v>
      </c>
      <c r="E296" s="8">
        <v>196838.78015000001</v>
      </c>
      <c r="F296" s="2">
        <v>0</v>
      </c>
      <c r="G296" s="8">
        <v>607.62282999999854</v>
      </c>
      <c r="H296" s="8">
        <f t="shared" si="4"/>
        <v>611838.63539000018</v>
      </c>
      <c r="J296" s="8"/>
    </row>
    <row r="297" spans="1:10" ht="12" customHeight="1" x14ac:dyDescent="0.3">
      <c r="A297" s="7" t="s">
        <v>340</v>
      </c>
      <c r="B297" s="8">
        <v>949756.3272800002</v>
      </c>
      <c r="C297" s="8">
        <v>-565694.30031000008</v>
      </c>
      <c r="D297" s="8">
        <v>1241.6637400000011</v>
      </c>
      <c r="E297" s="8">
        <v>206870.91988000003</v>
      </c>
      <c r="F297" s="8">
        <v>0</v>
      </c>
      <c r="G297" s="8">
        <v>606.875349999999</v>
      </c>
      <c r="H297" s="8">
        <f t="shared" si="4"/>
        <v>576428.92677999986</v>
      </c>
      <c r="J297" s="59"/>
    </row>
    <row r="298" spans="1:10" ht="12" customHeight="1" x14ac:dyDescent="0.3">
      <c r="A298" s="7" t="s">
        <v>341</v>
      </c>
      <c r="B298" s="8">
        <v>852294.89418999979</v>
      </c>
      <c r="C298" s="8">
        <v>-585635.46597999963</v>
      </c>
      <c r="D298" s="8">
        <v>2602.513509999997</v>
      </c>
      <c r="E298" s="8">
        <v>186258.55837000001</v>
      </c>
      <c r="F298" s="8">
        <v>0</v>
      </c>
      <c r="G298" s="8">
        <v>955.48838999999828</v>
      </c>
      <c r="H298" s="8">
        <f t="shared" si="4"/>
        <v>507902.44139999931</v>
      </c>
    </row>
    <row r="299" spans="1:10" ht="12" customHeight="1" x14ac:dyDescent="0.3">
      <c r="A299" s="7" t="s">
        <v>342</v>
      </c>
      <c r="B299" s="8">
        <v>852228.63467999978</v>
      </c>
      <c r="C299" s="8">
        <v>-536230.46817000001</v>
      </c>
      <c r="D299" s="8">
        <v>1328.0755099999999</v>
      </c>
      <c r="E299" s="8">
        <v>241018.89868000001</v>
      </c>
      <c r="F299" s="8">
        <v>0</v>
      </c>
      <c r="G299" s="8">
        <f>1.31626+1085.93805</f>
        <v>1087.25431</v>
      </c>
      <c r="H299" s="8">
        <f t="shared" si="4"/>
        <v>612226.66498999973</v>
      </c>
    </row>
    <row r="300" spans="1:10" ht="12" customHeight="1" x14ac:dyDescent="0.3">
      <c r="A300" s="7" t="s">
        <v>343</v>
      </c>
      <c r="B300" s="8">
        <v>961444.26663999993</v>
      </c>
      <c r="C300" s="8">
        <v>-483978.55102999997</v>
      </c>
      <c r="D300" s="8">
        <v>1028.23479</v>
      </c>
      <c r="E300" s="8">
        <v>260843.06030000001</v>
      </c>
      <c r="F300" s="8">
        <v>0</v>
      </c>
      <c r="G300" s="8">
        <v>1052.1732199999999</v>
      </c>
      <c r="H300" s="8">
        <f t="shared" si="4"/>
        <v>621210.46039000072</v>
      </c>
    </row>
    <row r="301" spans="1:10" ht="12" customHeight="1" x14ac:dyDescent="0.3">
      <c r="A301" s="7" t="s">
        <v>344</v>
      </c>
      <c r="B301" s="8">
        <v>979387.96309000056</v>
      </c>
      <c r="C301" s="8">
        <v>-533187.26516000053</v>
      </c>
      <c r="D301" s="8">
        <v>1219.1101600000027</v>
      </c>
      <c r="E301" s="8">
        <v>236374.94797000001</v>
      </c>
      <c r="F301" s="8">
        <v>0</v>
      </c>
      <c r="G301" s="8">
        <v>985.48629000000108</v>
      </c>
      <c r="H301" s="8">
        <f t="shared" si="4"/>
        <v>590881.33748999971</v>
      </c>
    </row>
    <row r="302" spans="1:10" ht="12" customHeight="1" x14ac:dyDescent="0.3">
      <c r="A302" s="49" t="s">
        <v>345</v>
      </c>
      <c r="B302" s="50">
        <v>964597.7095499998</v>
      </c>
      <c r="C302" s="50">
        <v>-591564.57584000018</v>
      </c>
      <c r="D302" s="50">
        <v>4987.120539999999</v>
      </c>
      <c r="E302" s="50">
        <v>246077.00735999999</v>
      </c>
      <c r="F302" s="50">
        <v>0</v>
      </c>
      <c r="G302" s="50">
        <v>1617.9812699999993</v>
      </c>
      <c r="H302" s="50">
        <f t="shared" si="4"/>
        <v>692966.79340999993</v>
      </c>
    </row>
    <row r="303" spans="1:10" ht="12" customHeight="1" x14ac:dyDescent="0.3">
      <c r="A303" s="7" t="s">
        <v>346</v>
      </c>
      <c r="B303" s="8">
        <v>1062795.19942</v>
      </c>
      <c r="C303" s="8">
        <v>-620048.79778999987</v>
      </c>
      <c r="D303" s="8">
        <v>1183.44236</v>
      </c>
      <c r="E303" s="8">
        <v>199394.62382000001</v>
      </c>
      <c r="F303" s="8">
        <v>0</v>
      </c>
      <c r="G303" s="8">
        <v>857.10483999999997</v>
      </c>
      <c r="H303" s="8">
        <v>570652.1739299997</v>
      </c>
    </row>
    <row r="304" spans="1:10" ht="12" customHeight="1" x14ac:dyDescent="0.3">
      <c r="A304" s="7" t="s">
        <v>347</v>
      </c>
      <c r="B304" s="8">
        <v>877479.95216999983</v>
      </c>
      <c r="C304" s="8">
        <v>-611310.4301900001</v>
      </c>
      <c r="D304" s="8">
        <v>1006.4082899999997</v>
      </c>
      <c r="E304" s="8">
        <v>228809.5221</v>
      </c>
      <c r="F304" s="8">
        <v>0</v>
      </c>
      <c r="G304" s="8">
        <v>1249.3698700000002</v>
      </c>
      <c r="H304" s="8">
        <v>447383.62885000027</v>
      </c>
    </row>
    <row r="305" spans="1:8" ht="12" customHeight="1" x14ac:dyDescent="0.3">
      <c r="A305" s="7" t="s">
        <v>348</v>
      </c>
      <c r="B305" s="8">
        <v>758254.10832999984</v>
      </c>
      <c r="C305" s="8">
        <v>-620892.53391</v>
      </c>
      <c r="D305" s="8">
        <v>1535.9650900000001</v>
      </c>
      <c r="E305" s="8">
        <v>229691.69024</v>
      </c>
      <c r="F305" s="8">
        <v>0</v>
      </c>
      <c r="G305" s="8">
        <v>1184.1908399999998</v>
      </c>
      <c r="H305" s="8">
        <v>551805.94475999987</v>
      </c>
    </row>
    <row r="306" spans="1:8" ht="12" customHeight="1" x14ac:dyDescent="0.3">
      <c r="A306" s="7" t="s">
        <v>349</v>
      </c>
      <c r="B306" s="8">
        <v>813748.95825999998</v>
      </c>
      <c r="C306" s="8">
        <v>-507405.84442000004</v>
      </c>
      <c r="D306" s="8">
        <v>655.87363000000016</v>
      </c>
      <c r="E306" s="8">
        <v>152781.60638999997</v>
      </c>
      <c r="F306" s="8">
        <v>0</v>
      </c>
      <c r="G306" s="8">
        <v>677.10652000000005</v>
      </c>
      <c r="H306" s="8">
        <v>473912.57012999977</v>
      </c>
    </row>
    <row r="307" spans="1:8" ht="12" customHeight="1" x14ac:dyDescent="0.3">
      <c r="A307" s="7" t="s">
        <v>350</v>
      </c>
      <c r="B307" s="8">
        <v>699103.19339999976</v>
      </c>
      <c r="C307" s="8">
        <v>-540686.93659999978</v>
      </c>
      <c r="D307" s="8">
        <v>1147.8181400000001</v>
      </c>
      <c r="E307" s="8">
        <v>146730.08194</v>
      </c>
      <c r="F307" s="8">
        <v>0</v>
      </c>
      <c r="G307" s="8">
        <f>331.04443+0.17371</f>
        <v>331.21814000000001</v>
      </c>
      <c r="H307" s="8">
        <v>465904.1276900004</v>
      </c>
    </row>
    <row r="308" spans="1:8" ht="12" customHeight="1" x14ac:dyDescent="0.3">
      <c r="A308" s="7" t="s">
        <v>351</v>
      </c>
      <c r="B308" s="8">
        <v>745852.52747000044</v>
      </c>
      <c r="C308" s="8">
        <v>-493171.92585000006</v>
      </c>
      <c r="D308" s="8">
        <v>344.24925999999988</v>
      </c>
      <c r="E308" s="8">
        <v>159171.17050000001</v>
      </c>
      <c r="F308" s="8">
        <v>0</v>
      </c>
      <c r="G308" s="8">
        <f>340.336829999999+0.30361</f>
        <v>340.64043999999899</v>
      </c>
      <c r="H308" s="8">
        <v>647398.8825200001</v>
      </c>
    </row>
    <row r="309" spans="1:8" ht="12" customHeight="1" x14ac:dyDescent="0.3">
      <c r="A309" s="7" t="s">
        <v>352</v>
      </c>
      <c r="B309" s="8">
        <v>984412.10266000032</v>
      </c>
      <c r="C309" s="8">
        <v>-378628.10329000046</v>
      </c>
      <c r="D309" s="8">
        <v>1045.8839399999999</v>
      </c>
      <c r="E309" s="8">
        <v>162974.82912000001</v>
      </c>
      <c r="F309" s="8">
        <v>0</v>
      </c>
      <c r="G309" s="8">
        <v>211.52483999997727</v>
      </c>
      <c r="H309" s="8">
        <v>614441.45511999994</v>
      </c>
    </row>
    <row r="310" spans="1:8" ht="12" customHeight="1" x14ac:dyDescent="0.3">
      <c r="A310" s="7" t="s">
        <v>353</v>
      </c>
      <c r="B310" s="8">
        <v>914560.96461999975</v>
      </c>
      <c r="C310" s="8">
        <v>-427826.47356999986</v>
      </c>
      <c r="D310" s="8">
        <v>331.56114000000071</v>
      </c>
      <c r="E310" s="8">
        <v>157745.51561999999</v>
      </c>
      <c r="F310" s="8">
        <v>0</v>
      </c>
      <c r="G310" s="8">
        <v>174.08149000000017</v>
      </c>
      <c r="H310" s="8">
        <v>581937.3254100004</v>
      </c>
    </row>
    <row r="311" spans="1:8" ht="12" customHeight="1" x14ac:dyDescent="0.3">
      <c r="A311" s="7" t="s">
        <v>354</v>
      </c>
      <c r="B311" s="8">
        <v>919540.20069000032</v>
      </c>
      <c r="C311" s="8">
        <v>-496528.94351000019</v>
      </c>
      <c r="D311" s="8">
        <v>439.64743000000016</v>
      </c>
      <c r="E311" s="8">
        <v>193194.09864000001</v>
      </c>
      <c r="F311" s="8">
        <v>0</v>
      </c>
      <c r="G311" s="8">
        <v>277.43697999993032</v>
      </c>
      <c r="H311" s="8">
        <v>550708.92769999907</v>
      </c>
    </row>
    <row r="312" spans="1:8" ht="12" customHeight="1" x14ac:dyDescent="0.3">
      <c r="A312" s="7" t="s">
        <v>355</v>
      </c>
      <c r="B312" s="8">
        <v>964451.96515999991</v>
      </c>
      <c r="C312" s="8">
        <v>-464141.67245999991</v>
      </c>
      <c r="D312" s="8">
        <v>800.37629000000163</v>
      </c>
      <c r="E312" s="8">
        <v>238756.9123</v>
      </c>
      <c r="F312" s="8">
        <v>0</v>
      </c>
      <c r="G312" s="8">
        <v>358.67979999997345</v>
      </c>
      <c r="H312" s="8">
        <v>640773.60980999982</v>
      </c>
    </row>
    <row r="313" spans="1:8" ht="12" customHeight="1" x14ac:dyDescent="0.3">
      <c r="A313" s="7" t="s">
        <v>356</v>
      </c>
      <c r="B313" s="8">
        <v>979057.79663999984</v>
      </c>
      <c r="C313" s="8">
        <v>-495681.04429000005</v>
      </c>
      <c r="D313" s="8">
        <v>1003.3387399999975</v>
      </c>
      <c r="E313" s="8">
        <v>235301.75541000001</v>
      </c>
      <c r="F313" s="8">
        <v>0</v>
      </c>
      <c r="G313" s="8">
        <v>639.99613000000147</v>
      </c>
      <c r="H313" s="8">
        <v>533444.62686000124</v>
      </c>
    </row>
    <row r="314" spans="1:8" ht="12" customHeight="1" x14ac:dyDescent="0.3">
      <c r="A314" s="49" t="s">
        <v>357</v>
      </c>
      <c r="B314" s="50">
        <v>964112.96148000064</v>
      </c>
      <c r="C314" s="50">
        <v>-607380.00254000071</v>
      </c>
      <c r="D314" s="50">
        <v>3063.9454200000009</v>
      </c>
      <c r="E314" s="50">
        <v>257042.28253999999</v>
      </c>
      <c r="F314" s="50">
        <v>0</v>
      </c>
      <c r="G314" s="50">
        <v>781.25251000000708</v>
      </c>
      <c r="H314" s="50">
        <v>741854.11942999985</v>
      </c>
    </row>
    <row r="315" spans="1:8" ht="12" customHeight="1" x14ac:dyDescent="0.3">
      <c r="A315" s="7" t="s">
        <v>358</v>
      </c>
      <c r="B315" s="8">
        <v>1054833.0139499996</v>
      </c>
      <c r="C315" s="8">
        <v>-577842.35203999991</v>
      </c>
      <c r="D315" s="8">
        <v>963.03849000000002</v>
      </c>
      <c r="E315" s="8">
        <v>171915.99810999999</v>
      </c>
      <c r="F315" s="8">
        <v>0</v>
      </c>
      <c r="G315" s="8">
        <v>566.36235000000715</v>
      </c>
      <c r="H315" s="8">
        <v>446182.75120999978</v>
      </c>
    </row>
    <row r="316" spans="1:8" ht="12" customHeight="1" x14ac:dyDescent="0.3">
      <c r="A316" s="7" t="s">
        <v>359</v>
      </c>
      <c r="B316" s="8">
        <v>798896.93184999994</v>
      </c>
      <c r="C316" s="8">
        <v>-664900.8202999999</v>
      </c>
      <c r="D316" s="8">
        <v>1261.1754400000002</v>
      </c>
      <c r="E316" s="8">
        <v>241530.91941</v>
      </c>
      <c r="F316" s="8">
        <v>0</v>
      </c>
      <c r="G316" s="8">
        <v>252.65335000000363</v>
      </c>
      <c r="H316" s="8">
        <v>423084.62583999994</v>
      </c>
    </row>
    <row r="317" spans="1:8" ht="12" customHeight="1" x14ac:dyDescent="0.3">
      <c r="A317" s="7" t="s">
        <v>360</v>
      </c>
      <c r="B317" s="8">
        <v>821770.46726999991</v>
      </c>
      <c r="C317" s="8">
        <v>-573085.95215999999</v>
      </c>
      <c r="D317" s="8">
        <v>2251.3964000000001</v>
      </c>
      <c r="E317" s="8">
        <v>284021.91625000001</v>
      </c>
      <c r="F317" s="8">
        <v>0</v>
      </c>
      <c r="G317" s="8">
        <v>424.89363999999546</v>
      </c>
      <c r="H317" s="8">
        <v>644811.61682999996</v>
      </c>
    </row>
    <row r="318" spans="1:8" ht="12" customHeight="1" x14ac:dyDescent="0.3">
      <c r="A318" s="7" t="s">
        <v>361</v>
      </c>
      <c r="B318" s="8">
        <v>1000255.6983399999</v>
      </c>
      <c r="C318" s="8">
        <v>-549642.87961000006</v>
      </c>
      <c r="D318" s="8">
        <v>4110.7154299999984</v>
      </c>
      <c r="E318" s="8">
        <v>261015.00013</v>
      </c>
      <c r="F318" s="8">
        <v>0</v>
      </c>
      <c r="G318" s="8">
        <v>323.10731000000794</v>
      </c>
      <c r="H318" s="8">
        <v>571016.38095999963</v>
      </c>
    </row>
    <row r="319" spans="1:8" ht="12" customHeight="1" x14ac:dyDescent="0.3">
      <c r="A319" s="7" t="s">
        <v>362</v>
      </c>
      <c r="B319" s="8">
        <v>919758.78820999956</v>
      </c>
      <c r="C319" s="8">
        <v>-617436.00818</v>
      </c>
      <c r="D319" s="8">
        <v>1075.6701700000012</v>
      </c>
      <c r="E319" s="8">
        <v>273984.93155000004</v>
      </c>
      <c r="F319" s="8">
        <v>0</v>
      </c>
      <c r="G319" s="8">
        <v>249.60134999997405</v>
      </c>
      <c r="H319" s="8">
        <v>600268.35094999976</v>
      </c>
    </row>
    <row r="320" spans="1:8" ht="12" customHeight="1" x14ac:dyDescent="0.3">
      <c r="A320" s="7" t="s">
        <v>363</v>
      </c>
      <c r="B320" s="8">
        <v>930510.89848999993</v>
      </c>
      <c r="C320" s="8">
        <v>-641717.84603999997</v>
      </c>
      <c r="D320" s="8">
        <v>1474.8936099999994</v>
      </c>
      <c r="E320" s="8">
        <v>287442.64452000003</v>
      </c>
      <c r="F320" s="8">
        <v>0</v>
      </c>
      <c r="G320" s="8">
        <v>447.11745999992354</v>
      </c>
      <c r="H320" s="8">
        <v>722463.61560000002</v>
      </c>
    </row>
    <row r="321" spans="1:8" ht="12" customHeight="1" x14ac:dyDescent="0.3">
      <c r="A321" s="7" t="s">
        <v>364</v>
      </c>
      <c r="B321" s="8">
        <v>1054851.9542799999</v>
      </c>
      <c r="C321" s="8">
        <v>-613870.27501999994</v>
      </c>
      <c r="D321" s="8">
        <v>1815.5883099999996</v>
      </c>
      <c r="E321" s="8">
        <v>265060.99281000003</v>
      </c>
      <c r="F321" s="8">
        <v>0</v>
      </c>
      <c r="G321" s="8">
        <v>918.04455000001906</v>
      </c>
      <c r="H321" s="8">
        <v>681170.40904000029</v>
      </c>
    </row>
    <row r="322" spans="1:8" ht="12" customHeight="1" x14ac:dyDescent="0.3">
      <c r="A322" s="7" t="s">
        <v>365</v>
      </c>
      <c r="B322" s="8">
        <v>955547.76999000041</v>
      </c>
      <c r="C322" s="8">
        <v>-605304.86460000009</v>
      </c>
      <c r="D322" s="8">
        <v>900.55359000000431</v>
      </c>
      <c r="E322" s="8">
        <v>253195.27177000002</v>
      </c>
      <c r="F322" s="8">
        <v>0</v>
      </c>
      <c r="G322" s="8">
        <v>593.5657299999649</v>
      </c>
      <c r="H322" s="8">
        <v>594539.09447999974</v>
      </c>
    </row>
    <row r="323" spans="1:8" ht="12" customHeight="1" x14ac:dyDescent="0.3">
      <c r="A323" s="7" t="s">
        <v>366</v>
      </c>
      <c r="B323" s="8">
        <v>911036.74139999982</v>
      </c>
      <c r="C323" s="8">
        <v>-621312.45338999992</v>
      </c>
      <c r="D323" s="8">
        <v>1490.6538600000001</v>
      </c>
      <c r="E323" s="8">
        <v>267759.98879999999</v>
      </c>
      <c r="F323" s="8">
        <v>0</v>
      </c>
      <c r="G323" s="8">
        <v>1100.9376400000094</v>
      </c>
      <c r="H323" s="8">
        <v>743089.03839</v>
      </c>
    </row>
    <row r="324" spans="1:8" ht="12" customHeight="1" x14ac:dyDescent="0.3">
      <c r="A324" s="7" t="s">
        <v>367</v>
      </c>
      <c r="B324" s="8">
        <v>1061042.7119</v>
      </c>
      <c r="C324" s="8">
        <v>-541257.94230000011</v>
      </c>
      <c r="D324" s="8">
        <v>1724.0944100000011</v>
      </c>
      <c r="E324" s="8">
        <v>292066.06145000004</v>
      </c>
      <c r="F324" s="8">
        <v>0</v>
      </c>
      <c r="G324" s="8">
        <v>929.60179999997717</v>
      </c>
      <c r="H324" s="8">
        <v>715892.57896999991</v>
      </c>
    </row>
    <row r="325" spans="1:8" ht="12" customHeight="1" x14ac:dyDescent="0.3">
      <c r="A325" s="7" t="s">
        <v>368</v>
      </c>
      <c r="B325" s="8">
        <v>1070267.7120300001</v>
      </c>
      <c r="C325" s="8">
        <v>-570595.85466000007</v>
      </c>
      <c r="D325" s="8">
        <v>2481.9028899999998</v>
      </c>
      <c r="E325" s="8">
        <v>312761.17873000004</v>
      </c>
      <c r="F325" s="8">
        <v>0</v>
      </c>
      <c r="G325" s="8">
        <v>1146.9049000000414</v>
      </c>
      <c r="H325" s="8">
        <v>643583.52982000017</v>
      </c>
    </row>
    <row r="326" spans="1:8" ht="12" customHeight="1" x14ac:dyDescent="0.3">
      <c r="A326" s="49" t="s">
        <v>369</v>
      </c>
      <c r="B326" s="50">
        <v>1081661.9583800002</v>
      </c>
      <c r="C326" s="50">
        <v>-587204.64919000003</v>
      </c>
      <c r="D326" s="50">
        <v>1690.702089999998</v>
      </c>
      <c r="E326" s="50">
        <v>333276.04765000002</v>
      </c>
      <c r="F326" s="50">
        <v>0</v>
      </c>
      <c r="G326" s="50">
        <v>1649.947519999999</v>
      </c>
      <c r="H326" s="50">
        <v>707965.53252999962</v>
      </c>
    </row>
    <row r="327" spans="1:8" ht="12" customHeight="1" x14ac:dyDescent="0.3">
      <c r="A327" s="7" t="s">
        <v>370</v>
      </c>
      <c r="B327" s="8">
        <v>1173582.6839300001</v>
      </c>
      <c r="C327" s="8">
        <v>-648166.61156999995</v>
      </c>
      <c r="D327" s="8">
        <v>929.24845999999991</v>
      </c>
      <c r="E327" s="8">
        <v>266748.49982000003</v>
      </c>
      <c r="F327" s="8">
        <v>0</v>
      </c>
      <c r="G327" s="8">
        <v>509.74788999999402</v>
      </c>
      <c r="H327" s="8">
        <v>629214.15113999974</v>
      </c>
    </row>
    <row r="328" spans="1:8" ht="12" customHeight="1" x14ac:dyDescent="0.3">
      <c r="A328" s="7" t="s">
        <v>371</v>
      </c>
      <c r="B328" s="8">
        <v>1018208.79626</v>
      </c>
      <c r="C328" s="8">
        <f>-752446.87046</f>
        <v>-752446.87046000001</v>
      </c>
      <c r="D328" s="8">
        <v>963.10253</v>
      </c>
      <c r="E328" s="8">
        <v>307351.05527999997</v>
      </c>
      <c r="F328" s="8">
        <v>0</v>
      </c>
      <c r="G328" s="8">
        <v>638.14367000000004</v>
      </c>
      <c r="H328" s="8">
        <v>547507.39408000035</v>
      </c>
    </row>
    <row r="329" spans="1:8" ht="12" customHeight="1" x14ac:dyDescent="0.3">
      <c r="A329" s="7" t="s">
        <v>372</v>
      </c>
      <c r="B329" s="8">
        <v>982083.91914999997</v>
      </c>
      <c r="C329" s="8">
        <v>-800588.79485000006</v>
      </c>
      <c r="D329" s="8">
        <v>5401.1804499999998</v>
      </c>
      <c r="E329" s="8">
        <v>328003.73735000001</v>
      </c>
      <c r="F329" s="8">
        <v>0</v>
      </c>
      <c r="G329" s="8">
        <v>1041.2563399999999</v>
      </c>
      <c r="H329" s="8">
        <v>748938.01263000024</v>
      </c>
    </row>
    <row r="330" spans="1:8" ht="12" customHeight="1" x14ac:dyDescent="0.3">
      <c r="A330" s="7" t="s">
        <v>373</v>
      </c>
      <c r="B330" s="8">
        <v>1187789.9807500001</v>
      </c>
      <c r="C330" s="8">
        <v>-656672.94200000004</v>
      </c>
      <c r="D330" s="8">
        <v>2388.2310400000001</v>
      </c>
      <c r="E330" s="8">
        <v>318836.21243999997</v>
      </c>
      <c r="F330" s="8">
        <v>0</v>
      </c>
      <c r="G330" s="8">
        <v>927.82177999999999</v>
      </c>
      <c r="H330" s="8">
        <v>650795.30525000021</v>
      </c>
    </row>
    <row r="331" spans="1:8" ht="12" customHeight="1" x14ac:dyDescent="0.3">
      <c r="A331" s="7" t="s">
        <v>374</v>
      </c>
      <c r="B331" s="8">
        <v>1064555.12158</v>
      </c>
      <c r="C331" s="8">
        <v>-742890.68287999998</v>
      </c>
      <c r="D331" s="8">
        <v>3587.2489799999998</v>
      </c>
      <c r="E331" s="8">
        <v>334752.08468000003</v>
      </c>
      <c r="F331" s="8">
        <v>0</v>
      </c>
      <c r="G331" s="8">
        <v>740.40376000000003</v>
      </c>
      <c r="H331" s="8">
        <v>699914.04579000012</v>
      </c>
    </row>
    <row r="332" spans="1:8" ht="12" customHeight="1" x14ac:dyDescent="0.3">
      <c r="A332" s="7" t="s">
        <v>375</v>
      </c>
      <c r="B332" s="8">
        <v>1127731.1396699999</v>
      </c>
      <c r="C332" s="8">
        <v>-772256.88592000003</v>
      </c>
      <c r="D332" s="8">
        <v>1617.0517500000001</v>
      </c>
      <c r="E332" s="8">
        <v>365783.53554999997</v>
      </c>
      <c r="F332" s="8">
        <v>0</v>
      </c>
      <c r="G332" s="8">
        <v>1026.79043</v>
      </c>
      <c r="H332" s="8">
        <v>785009.22107999981</v>
      </c>
    </row>
    <row r="333" spans="1:8" ht="12" customHeight="1" x14ac:dyDescent="0.3">
      <c r="A333" s="7" t="s">
        <v>376</v>
      </c>
      <c r="B333" s="8">
        <v>1193029.13864</v>
      </c>
      <c r="C333" s="8">
        <v>-734985.98577999999</v>
      </c>
      <c r="D333" s="8">
        <v>2296.1570299999998</v>
      </c>
      <c r="E333" s="8">
        <v>287948.82027999999</v>
      </c>
      <c r="F333" s="8">
        <v>0</v>
      </c>
      <c r="G333" s="8">
        <v>1029.6593399999999</v>
      </c>
      <c r="H333" s="8">
        <v>690728.08075999992</v>
      </c>
    </row>
    <row r="334" spans="1:8" ht="12" customHeight="1" x14ac:dyDescent="0.3">
      <c r="A334" s="7" t="s">
        <v>377</v>
      </c>
      <c r="B334" s="8">
        <v>1084509.37075</v>
      </c>
      <c r="C334" s="8">
        <v>-766157.57926000003</v>
      </c>
      <c r="D334" s="8">
        <v>3323.3258599999999</v>
      </c>
      <c r="E334" s="8">
        <v>277068.90649999998</v>
      </c>
      <c r="F334" s="8">
        <v>0</v>
      </c>
      <c r="G334" s="8">
        <v>755.49981000000105</v>
      </c>
      <c r="H334" s="8">
        <v>719997.95785000001</v>
      </c>
    </row>
    <row r="335" spans="1:8" ht="12" customHeight="1" x14ac:dyDescent="0.3">
      <c r="A335" s="7" t="s">
        <v>378</v>
      </c>
      <c r="B335" s="8">
        <v>1129281.0747700001</v>
      </c>
      <c r="C335" s="8">
        <v>-775420.50485999999</v>
      </c>
      <c r="D335" s="8">
        <v>1601.3427899999999</v>
      </c>
      <c r="E335" s="8">
        <v>351490.82046999998</v>
      </c>
      <c r="F335" s="8">
        <v>0</v>
      </c>
      <c r="G335" s="8">
        <v>1248.4697799999999</v>
      </c>
      <c r="H335" s="8">
        <v>654776.09052000009</v>
      </c>
    </row>
    <row r="336" spans="1:8" ht="12" customHeight="1" x14ac:dyDescent="0.3">
      <c r="A336" s="7" t="s">
        <v>379</v>
      </c>
      <c r="B336" s="8">
        <v>1128532.54749</v>
      </c>
      <c r="C336" s="8">
        <v>-684026.26729999995</v>
      </c>
      <c r="D336" s="8">
        <v>1828.8191400000001</v>
      </c>
      <c r="E336" s="8">
        <v>380140.06965000002</v>
      </c>
      <c r="F336" s="8">
        <v>22776.14143</v>
      </c>
      <c r="G336" s="8">
        <v>1251.62158</v>
      </c>
      <c r="H336" s="8">
        <v>815646.97019000002</v>
      </c>
    </row>
    <row r="337" spans="1:12" ht="12" customHeight="1" x14ac:dyDescent="0.3">
      <c r="A337" s="7" t="s">
        <v>380</v>
      </c>
      <c r="B337" s="8">
        <v>1196486.6564199999</v>
      </c>
      <c r="C337" s="8">
        <v>-689675.34927999997</v>
      </c>
      <c r="D337" s="8">
        <v>1605.11382</v>
      </c>
      <c r="E337" s="8">
        <v>364097.28051999997</v>
      </c>
      <c r="F337" s="8">
        <v>0</v>
      </c>
      <c r="G337" s="8">
        <v>1988.9793400000001</v>
      </c>
      <c r="H337" s="8">
        <v>663882.16628999938</v>
      </c>
    </row>
    <row r="338" spans="1:12" ht="12" customHeight="1" x14ac:dyDescent="0.3">
      <c r="A338" s="49" t="s">
        <v>381</v>
      </c>
      <c r="B338" s="50">
        <v>1192509.49544</v>
      </c>
      <c r="C338" s="50">
        <v>-826849.85095999995</v>
      </c>
      <c r="D338" s="50">
        <v>3555.2348900000002</v>
      </c>
      <c r="E338" s="50">
        <v>347336.55222999997</v>
      </c>
      <c r="F338" s="50">
        <v>92093.878319999989</v>
      </c>
      <c r="G338" s="50">
        <v>1556.69921</v>
      </c>
      <c r="H338" s="50">
        <v>949303.77022000006</v>
      </c>
      <c r="I338" s="8"/>
      <c r="J338" s="44"/>
    </row>
    <row r="339" spans="1:12" ht="12" customHeight="1" x14ac:dyDescent="0.3">
      <c r="A339" s="7" t="s">
        <v>382</v>
      </c>
      <c r="B339" s="8">
        <v>1387129.9245600002</v>
      </c>
      <c r="C339" s="8">
        <v>-785583.02083000005</v>
      </c>
      <c r="D339" s="8">
        <v>1201.6693199999997</v>
      </c>
      <c r="E339" s="8">
        <v>295083.26461000001</v>
      </c>
      <c r="F339" s="8">
        <v>0</v>
      </c>
      <c r="G339" s="8">
        <v>1141.2047200000002</v>
      </c>
      <c r="H339" s="8">
        <v>731714.43706999987</v>
      </c>
      <c r="I339" s="8"/>
      <c r="K339" s="8"/>
      <c r="L339" s="60"/>
    </row>
    <row r="340" spans="1:12" ht="12" customHeight="1" x14ac:dyDescent="0.3">
      <c r="A340" s="7" t="s">
        <v>383</v>
      </c>
      <c r="B340" s="8">
        <v>1161454.3931699998</v>
      </c>
      <c r="C340" s="8">
        <v>-892444.36859999993</v>
      </c>
      <c r="D340" s="8">
        <v>1080.9288200000003</v>
      </c>
      <c r="E340" s="8">
        <v>316032.56281999999</v>
      </c>
      <c r="F340" s="8">
        <v>0</v>
      </c>
      <c r="G340" s="8">
        <v>1551.26234</v>
      </c>
      <c r="H340" s="8">
        <v>654483.1340699998</v>
      </c>
      <c r="I340" s="8"/>
      <c r="K340" s="8"/>
      <c r="L340" s="60"/>
    </row>
    <row r="341" spans="1:12" ht="12" customHeight="1" x14ac:dyDescent="0.3">
      <c r="A341" s="7" t="s">
        <v>384</v>
      </c>
      <c r="B341" s="8">
        <v>1134340.5337699996</v>
      </c>
      <c r="C341" s="8">
        <v>-880814.58025999996</v>
      </c>
      <c r="D341" s="8">
        <v>1475.8149099999998</v>
      </c>
      <c r="E341" s="8">
        <v>308926.61924000003</v>
      </c>
      <c r="F341" s="8">
        <v>0</v>
      </c>
      <c r="G341" s="8">
        <v>2052.7524399999998</v>
      </c>
      <c r="H341" s="8">
        <v>873351.56653999991</v>
      </c>
      <c r="I341" s="8"/>
      <c r="K341" s="8"/>
      <c r="L341" s="60"/>
    </row>
    <row r="342" spans="1:12" ht="12" customHeight="1" x14ac:dyDescent="0.3">
      <c r="A342" s="7" t="s">
        <v>385</v>
      </c>
      <c r="B342" s="8">
        <v>1339863.7390999999</v>
      </c>
      <c r="C342" s="8">
        <v>-726025.11449000007</v>
      </c>
      <c r="D342" s="8">
        <v>952.34849999999994</v>
      </c>
      <c r="E342" s="8">
        <v>274889.04674000002</v>
      </c>
      <c r="F342" s="8">
        <v>0</v>
      </c>
      <c r="G342" s="8">
        <v>1763.9853499999986</v>
      </c>
      <c r="H342" s="8">
        <v>750987.1045200004</v>
      </c>
      <c r="I342" s="8"/>
      <c r="K342" s="8"/>
      <c r="L342" s="60"/>
    </row>
    <row r="343" spans="1:12" ht="12" customHeight="1" x14ac:dyDescent="0.3">
      <c r="A343" s="7" t="s">
        <v>386</v>
      </c>
      <c r="B343" s="8">
        <v>1214883.12008</v>
      </c>
      <c r="C343" s="8">
        <v>-796977.73367999995</v>
      </c>
      <c r="D343" s="8">
        <v>2319.6183300000002</v>
      </c>
      <c r="E343" s="8">
        <v>313286.87605000002</v>
      </c>
      <c r="F343" s="8">
        <v>0</v>
      </c>
      <c r="G343" s="8">
        <v>1202.3056200000001</v>
      </c>
      <c r="H343" s="8">
        <v>805045.21007999987</v>
      </c>
      <c r="I343" s="8"/>
      <c r="K343" s="8"/>
      <c r="L343" s="60"/>
    </row>
    <row r="344" spans="1:12" ht="12" customHeight="1" x14ac:dyDescent="0.3">
      <c r="A344" s="7" t="s">
        <v>387</v>
      </c>
      <c r="B344" s="8">
        <v>1276534.2950599999</v>
      </c>
      <c r="C344" s="8">
        <v>-776915.82054999995</v>
      </c>
      <c r="D344" s="8">
        <v>2802.8958499999999</v>
      </c>
      <c r="E344" s="8">
        <f>304637859.93/1000</f>
        <v>304637.85993000004</v>
      </c>
      <c r="F344" s="8">
        <v>0</v>
      </c>
      <c r="G344" s="8">
        <v>1449.08383999997</v>
      </c>
      <c r="H344" s="8">
        <v>845692.19977999979</v>
      </c>
      <c r="I344" s="8"/>
      <c r="K344" s="8"/>
      <c r="L344" s="60"/>
    </row>
    <row r="345" spans="1:12" ht="12" customHeight="1" x14ac:dyDescent="0.3">
      <c r="A345" s="7" t="s">
        <v>388</v>
      </c>
      <c r="B345" s="8">
        <v>1332053.86143</v>
      </c>
      <c r="C345" s="8">
        <v>-739739.47638000001</v>
      </c>
      <c r="D345" s="8">
        <v>1448.5596</v>
      </c>
      <c r="E345" s="8">
        <v>280747.03382000001</v>
      </c>
      <c r="F345" s="8">
        <v>-76669.087429999985</v>
      </c>
      <c r="G345" s="8">
        <v>1178.013450000009</v>
      </c>
      <c r="H345" s="8">
        <v>742678.03371000045</v>
      </c>
      <c r="I345" s="8"/>
      <c r="K345" s="8"/>
      <c r="L345" s="60"/>
    </row>
    <row r="346" spans="1:12" ht="12" customHeight="1" x14ac:dyDescent="0.3">
      <c r="A346" s="7" t="s">
        <v>389</v>
      </c>
      <c r="B346" s="8">
        <v>1169538.6981300001</v>
      </c>
      <c r="C346" s="8">
        <v>-787096.90298999997</v>
      </c>
      <c r="D346" s="8">
        <v>1954.0301299999999</v>
      </c>
      <c r="E346" s="8">
        <v>288659.75033999997</v>
      </c>
      <c r="F346" s="8">
        <v>0</v>
      </c>
      <c r="G346" s="8">
        <v>825.88045999998997</v>
      </c>
      <c r="H346" s="8">
        <v>743367.59915000014</v>
      </c>
      <c r="I346" s="8"/>
    </row>
    <row r="347" spans="1:12" ht="12" customHeight="1" x14ac:dyDescent="0.3">
      <c r="A347" s="7" t="s">
        <v>390</v>
      </c>
      <c r="B347" s="8">
        <f>1185513139.9/1000</f>
        <v>1185513.1399000001</v>
      </c>
      <c r="C347" s="8">
        <f>-793804649.46/1000</f>
        <v>-793804.64945999999</v>
      </c>
      <c r="D347" s="8">
        <f>2074345.66/1000</f>
        <v>2074.34566</v>
      </c>
      <c r="E347" s="8">
        <f>318318388.92/1000</f>
        <v>318318.38892</v>
      </c>
      <c r="F347" s="8">
        <v>0</v>
      </c>
      <c r="G347" s="8">
        <f>887658.460000021/1000</f>
        <v>887.65846000002102</v>
      </c>
      <c r="H347" s="8">
        <v>841935.72262000036</v>
      </c>
      <c r="I347" s="8"/>
    </row>
    <row r="348" spans="1:12" ht="12" customHeight="1" x14ac:dyDescent="0.3">
      <c r="A348" s="7" t="s">
        <v>391</v>
      </c>
      <c r="B348" s="8">
        <f>1292416456.53/1000</f>
        <v>1292416.4565300001</v>
      </c>
      <c r="C348" s="8">
        <f>-632396455.09/1000</f>
        <v>-632396.45509000006</v>
      </c>
      <c r="D348" s="8">
        <f>1342058.41/1000</f>
        <v>1342.0584099999999</v>
      </c>
      <c r="E348" s="8">
        <f>338812601.36/1000</f>
        <v>338812.60136000003</v>
      </c>
      <c r="F348" s="8">
        <v>-764.01864999999998</v>
      </c>
      <c r="G348" s="8">
        <f>1536112.25000003/1000</f>
        <v>1536.1122500000301</v>
      </c>
      <c r="H348" s="8">
        <v>920731.0565400006</v>
      </c>
      <c r="I348" s="8"/>
    </row>
    <row r="349" spans="1:12" ht="12" customHeight="1" x14ac:dyDescent="0.3">
      <c r="A349" s="7" t="s">
        <v>392</v>
      </c>
      <c r="B349" s="8">
        <f>1409815976.98/1000</f>
        <v>1409815.97698</v>
      </c>
      <c r="C349" s="8">
        <f>-732761428.48/1000</f>
        <v>-732761.42848</v>
      </c>
      <c r="D349" s="8">
        <f>1316386.2/1000</f>
        <v>1316.3861999999999</v>
      </c>
      <c r="E349" s="8">
        <f>337775950.8/1000</f>
        <v>337775.95079999999</v>
      </c>
      <c r="F349" s="8">
        <v>0</v>
      </c>
      <c r="G349" s="8">
        <f>1201822.39/1000</f>
        <v>1201.8223899999998</v>
      </c>
      <c r="H349" s="8">
        <v>870907.46932000038</v>
      </c>
      <c r="I349" s="8"/>
    </row>
    <row r="350" spans="1:12" ht="12" customHeight="1" x14ac:dyDescent="0.3">
      <c r="A350" s="49" t="s">
        <v>393</v>
      </c>
      <c r="B350" s="50">
        <f>1371909478.2/1000</f>
        <v>1371909.4782</v>
      </c>
      <c r="C350" s="50">
        <f>-770874341.53/1000</f>
        <v>-770874.34152999998</v>
      </c>
      <c r="D350" s="50">
        <f>2824633.93/1000</f>
        <v>2824.63393</v>
      </c>
      <c r="E350" s="50">
        <f>293225049.38/1000</f>
        <v>293225.04937999998</v>
      </c>
      <c r="F350" s="50">
        <v>-37436.913670000002</v>
      </c>
      <c r="G350" s="50">
        <f>1117638.28/1000</f>
        <v>1117.6382800000001</v>
      </c>
      <c r="H350" s="50">
        <v>952066.26760000002</v>
      </c>
      <c r="I350" s="8"/>
      <c r="J350" s="44"/>
    </row>
    <row r="351" spans="1:12" ht="12" customHeight="1" x14ac:dyDescent="0.3">
      <c r="A351" s="7" t="s">
        <v>394</v>
      </c>
      <c r="B351" s="8">
        <v>1512071.96884</v>
      </c>
      <c r="C351" s="8">
        <v>-828477.50152999989</v>
      </c>
      <c r="D351" s="8">
        <v>1250.6229699999999</v>
      </c>
      <c r="E351" s="8">
        <v>253978.19290999998</v>
      </c>
      <c r="F351" s="8">
        <v>0</v>
      </c>
      <c r="G351" s="8">
        <v>954.89325999999994</v>
      </c>
      <c r="H351" s="8">
        <v>782629.47927999985</v>
      </c>
    </row>
    <row r="352" spans="1:12" ht="12" customHeight="1" x14ac:dyDescent="0.3">
      <c r="A352" s="7" t="s">
        <v>395</v>
      </c>
      <c r="B352" s="8">
        <v>1180330.1478499998</v>
      </c>
      <c r="C352" s="8">
        <v>-837918.47515999991</v>
      </c>
      <c r="D352" s="8">
        <v>1415.38375</v>
      </c>
      <c r="E352" s="8">
        <v>289855.68669</v>
      </c>
      <c r="F352" s="8">
        <v>0</v>
      </c>
      <c r="G352" s="8">
        <v>1126.4502399999999</v>
      </c>
      <c r="H352" s="8">
        <v>663326.58307000017</v>
      </c>
    </row>
    <row r="353" spans="1:8" ht="12" customHeight="1" x14ac:dyDescent="0.3">
      <c r="A353" s="7" t="s">
        <v>396</v>
      </c>
      <c r="B353" s="8">
        <v>1119560.0271000001</v>
      </c>
      <c r="C353" s="8">
        <v>-818621.81372000009</v>
      </c>
      <c r="D353" s="8">
        <v>1492.23253</v>
      </c>
      <c r="E353" s="8">
        <v>286936.55552999995</v>
      </c>
      <c r="F353" s="8">
        <v>0</v>
      </c>
      <c r="G353" s="8">
        <v>964.38292000000058</v>
      </c>
      <c r="H353" s="8">
        <v>818217.16557000007</v>
      </c>
    </row>
    <row r="354" spans="1:8" ht="12" customHeight="1" x14ac:dyDescent="0.3">
      <c r="A354" s="7" t="s">
        <v>397</v>
      </c>
      <c r="B354" s="8">
        <v>1252972.2061000001</v>
      </c>
      <c r="C354" s="8">
        <v>-652930.66893000016</v>
      </c>
      <c r="D354" s="8">
        <v>1853.6833499999989</v>
      </c>
      <c r="E354" s="8">
        <v>295464.26718999998</v>
      </c>
      <c r="F354" s="8">
        <v>0</v>
      </c>
      <c r="G354" s="8">
        <v>1724.4283699999992</v>
      </c>
      <c r="H354" s="8">
        <v>818374.79666000023</v>
      </c>
    </row>
    <row r="355" spans="1:8" ht="12" customHeight="1" x14ac:dyDescent="0.3">
      <c r="A355" s="7" t="s">
        <v>398</v>
      </c>
      <c r="B355" s="8">
        <v>1268871.6549099998</v>
      </c>
      <c r="C355" s="8">
        <v>-747506.72794999997</v>
      </c>
      <c r="D355" s="8">
        <v>1352.2233500000011</v>
      </c>
      <c r="E355" s="8">
        <v>313407.95799000002</v>
      </c>
      <c r="F355" s="8">
        <v>0</v>
      </c>
      <c r="G355" s="8">
        <v>739.10078999999905</v>
      </c>
      <c r="H355" s="8">
        <v>766031.86095000186</v>
      </c>
    </row>
    <row r="356" spans="1:8" ht="12" customHeight="1" x14ac:dyDescent="0.3">
      <c r="A356" s="7" t="s">
        <v>399</v>
      </c>
      <c r="B356" s="8">
        <v>1212133.45019</v>
      </c>
      <c r="C356" s="8">
        <v>-723185.24514999997</v>
      </c>
      <c r="D356" s="8">
        <v>1274.0166299999999</v>
      </c>
      <c r="E356" s="8">
        <v>263125.01616999996</v>
      </c>
      <c r="F356" s="8">
        <v>0</v>
      </c>
      <c r="G356" s="8">
        <v>703.34018000000242</v>
      </c>
      <c r="H356" s="8">
        <v>791100.22952000005</v>
      </c>
    </row>
    <row r="357" spans="1:8" ht="12" customHeight="1" x14ac:dyDescent="0.3">
      <c r="A357" s="7" t="s">
        <v>400</v>
      </c>
      <c r="B357" s="8">
        <v>1262247.7593699999</v>
      </c>
      <c r="C357" s="8">
        <v>-747821.85362999979</v>
      </c>
      <c r="D357" s="8">
        <v>2865.0887400000001</v>
      </c>
      <c r="E357" s="8">
        <v>277391.34693</v>
      </c>
      <c r="F357" s="8">
        <v>0</v>
      </c>
      <c r="G357" s="8">
        <v>1642.0714400000002</v>
      </c>
      <c r="H357" s="8">
        <v>879506.03372999805</v>
      </c>
    </row>
    <row r="358" spans="1:8" ht="12" customHeight="1" x14ac:dyDescent="0.3">
      <c r="A358" s="7" t="s">
        <v>401</v>
      </c>
      <c r="B358" s="8">
        <v>1256954.492369998</v>
      </c>
      <c r="C358" s="8">
        <v>-760863.51096999797</v>
      </c>
      <c r="D358" s="8">
        <v>1421.3375700000011</v>
      </c>
      <c r="E358" s="8">
        <v>289647.17089999991</v>
      </c>
      <c r="F358" s="8">
        <v>0</v>
      </c>
      <c r="G358" s="8">
        <v>1935.2456500000012</v>
      </c>
      <c r="H358" s="8">
        <v>694493.90745000006</v>
      </c>
    </row>
    <row r="359" spans="1:8" ht="12" customHeight="1" x14ac:dyDescent="0.3">
      <c r="A359" s="7" t="s">
        <v>402</v>
      </c>
      <c r="B359" s="8">
        <v>1151802.3875799999</v>
      </c>
      <c r="C359" s="8">
        <v>-735547.60463999992</v>
      </c>
      <c r="D359" s="8">
        <v>1746.2307700000001</v>
      </c>
      <c r="E359" s="8">
        <v>322057.75935999991</v>
      </c>
      <c r="F359" s="8">
        <v>0</v>
      </c>
      <c r="G359" s="8">
        <v>1251.23091</v>
      </c>
      <c r="H359" s="8">
        <v>782568.23848000006</v>
      </c>
    </row>
    <row r="360" spans="1:8" ht="12" customHeight="1" x14ac:dyDescent="0.3">
      <c r="A360" s="7" t="s">
        <v>403</v>
      </c>
      <c r="B360" s="8">
        <v>1251697.79523</v>
      </c>
      <c r="C360" s="8">
        <v>-657707.42417000001</v>
      </c>
      <c r="D360" s="8">
        <v>1891.37491</v>
      </c>
      <c r="E360" s="8">
        <v>353453.32452999998</v>
      </c>
      <c r="F360" s="8">
        <v>0</v>
      </c>
      <c r="G360" s="8">
        <v>5479.2043400000002</v>
      </c>
      <c r="H360" s="8">
        <v>901874.03735999996</v>
      </c>
    </row>
    <row r="361" spans="1:8" ht="12" customHeight="1" x14ac:dyDescent="0.3">
      <c r="A361" s="7" t="s">
        <v>404</v>
      </c>
      <c r="B361" s="8">
        <v>1404798.9547300001</v>
      </c>
      <c r="C361" s="8">
        <v>-748378.15282000008</v>
      </c>
      <c r="D361" s="8">
        <v>2502.65308</v>
      </c>
      <c r="E361" s="8">
        <v>318449.85482000001</v>
      </c>
      <c r="F361" s="8">
        <v>0</v>
      </c>
      <c r="G361" s="8">
        <v>1257.2811999999999</v>
      </c>
      <c r="H361" s="8">
        <v>867881.08469000098</v>
      </c>
    </row>
    <row r="362" spans="1:8" ht="12" customHeight="1" x14ac:dyDescent="0.3">
      <c r="A362" s="49" t="s">
        <v>405</v>
      </c>
      <c r="B362" s="50">
        <v>1362651.0475099999</v>
      </c>
      <c r="C362" s="50">
        <v>-792934.22376999992</v>
      </c>
      <c r="D362" s="50">
        <v>1441.5109399999999</v>
      </c>
      <c r="E362" s="50">
        <v>345551.90668999997</v>
      </c>
      <c r="F362" s="50">
        <v>0</v>
      </c>
      <c r="G362" s="50">
        <v>1447.13383999999</v>
      </c>
      <c r="H362" s="50">
        <v>1148692.4053499999</v>
      </c>
    </row>
    <row r="363" spans="1:8" ht="12" customHeight="1" x14ac:dyDescent="0.3">
      <c r="A363" s="7">
        <v>45658</v>
      </c>
      <c r="B363" s="8">
        <v>1666972.3931499999</v>
      </c>
      <c r="C363" s="8">
        <v>-858270.94073999987</v>
      </c>
      <c r="D363" s="8">
        <v>1043.5464200000001</v>
      </c>
      <c r="E363" s="8">
        <v>279474.99867</v>
      </c>
      <c r="F363" s="8">
        <v>0</v>
      </c>
      <c r="G363" s="8">
        <v>786.45004000000006</v>
      </c>
      <c r="H363" s="8">
        <v>874902.28189999994</v>
      </c>
    </row>
    <row r="364" spans="1:8" ht="12" customHeight="1" x14ac:dyDescent="0.3">
      <c r="A364" s="7">
        <v>45689</v>
      </c>
      <c r="B364" s="8">
        <v>1376170.3563700002</v>
      </c>
      <c r="C364" s="8">
        <v>-817048.61197000009</v>
      </c>
      <c r="D364" s="8">
        <v>813.80715999999995</v>
      </c>
      <c r="E364" s="8">
        <v>381163.63432000001</v>
      </c>
      <c r="F364" s="8">
        <v>0</v>
      </c>
      <c r="G364" s="8">
        <v>712.53493999999989</v>
      </c>
      <c r="H364" s="8">
        <v>677673.60479000001</v>
      </c>
    </row>
    <row r="365" spans="1:8" ht="12" customHeight="1" x14ac:dyDescent="0.3">
      <c r="A365" s="7">
        <v>45717</v>
      </c>
      <c r="B365" s="8">
        <v>1236214.3937000001</v>
      </c>
      <c r="C365" s="8">
        <v>-865274.96973000001</v>
      </c>
      <c r="D365" s="8">
        <v>2500.9321199999999</v>
      </c>
      <c r="E365" s="8">
        <v>364238.55556000001</v>
      </c>
      <c r="F365" s="8">
        <v>0</v>
      </c>
      <c r="G365" s="8">
        <v>895.07120000000066</v>
      </c>
      <c r="H365" s="8">
        <v>874812.67776000057</v>
      </c>
    </row>
    <row r="366" spans="1:8" ht="12" customHeight="1" x14ac:dyDescent="0.3">
      <c r="A366" s="7">
        <v>45748</v>
      </c>
      <c r="B366" s="8">
        <v>1435686.4929000004</v>
      </c>
      <c r="C366" s="8">
        <v>-781788.4593799999</v>
      </c>
      <c r="D366" s="8">
        <v>1274.7158700000005</v>
      </c>
      <c r="E366" s="8">
        <v>413865.62537999998</v>
      </c>
      <c r="F366" s="8">
        <v>0</v>
      </c>
      <c r="G366" s="8">
        <v>1464.7067099999999</v>
      </c>
      <c r="H366" s="8">
        <v>867392.27309999999</v>
      </c>
    </row>
    <row r="367" spans="1:8" ht="12" customHeight="1" x14ac:dyDescent="0.3">
      <c r="A367" s="7">
        <v>45778</v>
      </c>
      <c r="B367" s="8">
        <v>1391800.98917</v>
      </c>
      <c r="C367" s="8">
        <v>-940518.9044199998</v>
      </c>
      <c r="D367" s="8">
        <v>1041.4362100000003</v>
      </c>
      <c r="E367" s="8">
        <v>369194.41726999998</v>
      </c>
      <c r="F367" s="8">
        <v>0</v>
      </c>
      <c r="G367" s="8">
        <v>794.53856999999994</v>
      </c>
      <c r="H367" s="8">
        <v>844207.90817999991</v>
      </c>
    </row>
    <row r="368" spans="1:8" ht="12" customHeight="1" x14ac:dyDescent="0.3">
      <c r="A368" s="7">
        <v>45809</v>
      </c>
      <c r="B368" s="8">
        <v>1358832.18759</v>
      </c>
      <c r="C368" s="8">
        <v>-927615.31945999991</v>
      </c>
      <c r="D368" s="8">
        <v>1045.3624999999993</v>
      </c>
      <c r="E368" s="8">
        <v>368981.79463000008</v>
      </c>
      <c r="F368" s="8">
        <v>0</v>
      </c>
      <c r="G368" s="8">
        <v>612.12544000000059</v>
      </c>
      <c r="H368" s="8">
        <v>956097.7689299999</v>
      </c>
    </row>
    <row r="369" spans="1:9" ht="12" customHeight="1" x14ac:dyDescent="0.3">
      <c r="A369" s="7">
        <v>45839</v>
      </c>
      <c r="B369" s="8">
        <v>1447803.5991099998</v>
      </c>
      <c r="C369" s="8">
        <v>-939555.20441000001</v>
      </c>
      <c r="D369" s="8">
        <v>2551.8697000000002</v>
      </c>
      <c r="E369" s="8">
        <v>256079.20407000001</v>
      </c>
      <c r="F369" s="8">
        <v>0</v>
      </c>
      <c r="G369" s="8">
        <v>1282.9875299999997</v>
      </c>
      <c r="H369" s="8">
        <v>915601.77914999996</v>
      </c>
    </row>
    <row r="370" spans="1:9" ht="12" customHeight="1" x14ac:dyDescent="0.3">
      <c r="A370" s="7">
        <v>45870</v>
      </c>
      <c r="B370" s="8">
        <v>1443230.7818199999</v>
      </c>
      <c r="C370" s="8">
        <v>-884865.38295</v>
      </c>
      <c r="D370" s="8">
        <v>1169.9734900000001</v>
      </c>
      <c r="E370" s="8">
        <v>128340.64348999999</v>
      </c>
      <c r="F370" s="8">
        <v>0</v>
      </c>
      <c r="G370" s="8">
        <v>772.77423999999996</v>
      </c>
      <c r="H370" s="8">
        <v>783366.46904999996</v>
      </c>
    </row>
    <row r="371" spans="1:9" ht="12" customHeight="1" x14ac:dyDescent="0.3">
      <c r="A371" s="7">
        <v>45901</v>
      </c>
      <c r="B371" s="8">
        <v>1365392.1089300001</v>
      </c>
      <c r="C371" s="8">
        <v>-861735.00395000004</v>
      </c>
      <c r="D371" s="8">
        <v>2106.3657000000003</v>
      </c>
      <c r="E371" s="8">
        <v>159952.05506000001</v>
      </c>
      <c r="F371" s="8">
        <v>0</v>
      </c>
      <c r="G371" s="8">
        <v>1518.6401599999999</v>
      </c>
      <c r="H371" s="8">
        <v>879565.32427999994</v>
      </c>
    </row>
    <row r="372" spans="1:9" ht="12" customHeight="1" x14ac:dyDescent="0.3">
      <c r="A372" s="7">
        <v>45931</v>
      </c>
      <c r="B372" s="8">
        <v>1554407.1240999999</v>
      </c>
      <c r="C372" s="8">
        <v>-786273.82701000001</v>
      </c>
      <c r="D372" s="8">
        <v>1761.11653</v>
      </c>
      <c r="E372" s="8">
        <v>201825.53750999999</v>
      </c>
      <c r="F372" s="8">
        <v>0</v>
      </c>
      <c r="G372" s="8">
        <v>874.40333000000294</v>
      </c>
    </row>
    <row r="373" spans="1:9" ht="12" customHeight="1" x14ac:dyDescent="0.3">
      <c r="A373" s="7">
        <v>45962</v>
      </c>
      <c r="B373" s="8">
        <v>1690520.3523299999</v>
      </c>
      <c r="C373" s="8">
        <v>-711537.5453</v>
      </c>
      <c r="D373" s="8">
        <v>1153.4613999999999</v>
      </c>
      <c r="E373" s="8">
        <v>152406.44125999999</v>
      </c>
      <c r="F373" s="8">
        <v>0</v>
      </c>
      <c r="G373" s="8">
        <v>788.84814999999901</v>
      </c>
    </row>
    <row r="374" spans="1:9" ht="12" customHeight="1" x14ac:dyDescent="0.3">
      <c r="A374" s="49">
        <v>45992</v>
      </c>
      <c r="B374" s="50">
        <v>1671478.7741400001</v>
      </c>
      <c r="C374" s="50">
        <v>-836908.57602000004</v>
      </c>
      <c r="D374" s="50">
        <v>-1465.2280000000001</v>
      </c>
      <c r="E374" s="50">
        <v>180913.19188</v>
      </c>
      <c r="F374" s="50">
        <v>0</v>
      </c>
      <c r="G374" s="50">
        <v>886.02705999999898</v>
      </c>
      <c r="H374" s="58"/>
    </row>
    <row r="375" spans="1:9" ht="12" customHeight="1" x14ac:dyDescent="0.3">
      <c r="A375" s="7"/>
      <c r="B375" s="8"/>
      <c r="C375" s="8"/>
      <c r="D375" s="8"/>
      <c r="E375" s="8"/>
      <c r="F375" s="8"/>
      <c r="G375" s="8"/>
    </row>
    <row r="376" spans="1:9" ht="12" customHeight="1" x14ac:dyDescent="0.3">
      <c r="A376" s="7"/>
      <c r="B376" s="8"/>
      <c r="C376" s="8"/>
      <c r="D376" s="8"/>
      <c r="E376" s="8"/>
      <c r="F376" s="8"/>
      <c r="G376" s="8"/>
    </row>
    <row r="377" spans="1:9" ht="13" x14ac:dyDescent="0.3">
      <c r="A377" s="61" t="s">
        <v>433</v>
      </c>
      <c r="B377" s="61"/>
      <c r="C377" s="61"/>
      <c r="D377" s="61"/>
      <c r="E377" s="61"/>
      <c r="F377" s="61"/>
      <c r="G377" s="61"/>
      <c r="H377" s="61"/>
    </row>
    <row r="378" spans="1:9" ht="13" x14ac:dyDescent="0.3">
      <c r="A378" s="61"/>
      <c r="B378" s="61"/>
      <c r="C378" s="61"/>
      <c r="D378" s="61"/>
      <c r="E378" s="61"/>
      <c r="F378" s="61"/>
      <c r="G378" s="61"/>
      <c r="H378" s="61"/>
    </row>
    <row r="379" spans="1:9" ht="13.4" customHeight="1" x14ac:dyDescent="0.3">
      <c r="G379" s="14"/>
    </row>
    <row r="380" spans="1:9" ht="13.4" customHeight="1" x14ac:dyDescent="0.3">
      <c r="H380" s="57"/>
    </row>
    <row r="382" spans="1:9" ht="13.4" customHeight="1" x14ac:dyDescent="0.3">
      <c r="B382" s="8"/>
      <c r="C382" s="8"/>
      <c r="D382" s="8"/>
      <c r="E382" s="8"/>
      <c r="G382" s="8"/>
      <c r="H382" s="8"/>
      <c r="I382" s="62"/>
    </row>
    <row r="383" spans="1:9" ht="13.4" customHeight="1" x14ac:dyDescent="0.3">
      <c r="B383" s="8"/>
      <c r="C383" s="8"/>
      <c r="D383" s="8"/>
      <c r="E383" s="8"/>
      <c r="G383" s="8"/>
      <c r="H383" s="8"/>
      <c r="I383" s="62"/>
    </row>
    <row r="384" spans="1:9" ht="13.4" customHeight="1" x14ac:dyDescent="0.3">
      <c r="B384" s="8"/>
      <c r="C384" s="8"/>
      <c r="D384" s="8"/>
      <c r="E384" s="8"/>
      <c r="G384" s="8"/>
      <c r="H384" s="8"/>
      <c r="I384" s="62"/>
    </row>
    <row r="385" spans="2:10" ht="13.4" customHeight="1" x14ac:dyDescent="0.3">
      <c r="E385" s="8"/>
      <c r="G385" s="8"/>
    </row>
    <row r="386" spans="2:10" ht="13.4" customHeight="1" x14ac:dyDescent="0.3">
      <c r="J386" s="8"/>
    </row>
    <row r="387" spans="2:10" ht="13.4" customHeight="1" x14ac:dyDescent="0.3">
      <c r="J387" s="8"/>
    </row>
    <row r="388" spans="2:10" ht="13.4" customHeight="1" x14ac:dyDescent="0.3">
      <c r="B388" s="8"/>
      <c r="C388" s="8"/>
      <c r="D388" s="8"/>
      <c r="E388" s="8"/>
      <c r="J388" s="8"/>
    </row>
    <row r="389" spans="2:10" ht="13.4" customHeight="1" x14ac:dyDescent="0.3">
      <c r="B389" s="13"/>
      <c r="C389" s="13"/>
      <c r="D389" s="13"/>
      <c r="E389" s="8"/>
      <c r="H389" s="13"/>
    </row>
    <row r="390" spans="2:10" ht="13.4" customHeight="1" x14ac:dyDescent="0.3">
      <c r="B390" s="13"/>
      <c r="C390" s="13"/>
      <c r="D390" s="13"/>
      <c r="E390" s="8"/>
      <c r="H390" s="13"/>
    </row>
    <row r="391" spans="2:10" ht="13.4" customHeight="1" x14ac:dyDescent="0.3">
      <c r="B391" s="13"/>
      <c r="C391" s="13"/>
      <c r="D391" s="13"/>
      <c r="E391" s="8"/>
    </row>
    <row r="392" spans="2:10" ht="13.4" customHeight="1" x14ac:dyDescent="0.3">
      <c r="B392" s="13"/>
      <c r="C392" s="13"/>
      <c r="D392" s="13"/>
    </row>
    <row r="393" spans="2:10" ht="13.4" customHeight="1" x14ac:dyDescent="0.3">
      <c r="B393" s="8"/>
      <c r="C393" s="8"/>
      <c r="D393" s="8"/>
    </row>
  </sheetData>
  <mergeCells count="2">
    <mergeCell ref="A1:H1"/>
    <mergeCell ref="A377:H378"/>
  </mergeCells>
  <pageMargins left="0.75" right="0.75" top="1" bottom="1" header="0.4921259845" footer="0.4921259845"/>
  <pageSetup paperSize="9" orientation="portrait"/>
  <headerFooter>
    <oddFooter>&amp;L_x000D_&amp;1#&amp;"Calibri"&amp;10&amp;K000000 Interné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FE94-4814-4418-BA5B-8F27018E9AD8}">
  <sheetPr codeName="Hárok7"/>
  <dimension ref="A1:O375"/>
  <sheetViews>
    <sheetView showGridLines="0" workbookViewId="0">
      <pane xSplit="1" ySplit="3" topLeftCell="B352" activePane="bottomRight" state="frozen"/>
      <selection sqref="A1:H1"/>
      <selection pane="topRight" sqref="A1:H1"/>
      <selection pane="bottomLeft" sqref="A1:H1"/>
      <selection pane="bottomRight" sqref="A1:H1"/>
    </sheetView>
  </sheetViews>
  <sheetFormatPr defaultColWidth="11.19921875" defaultRowHeight="13.4" customHeight="1" x14ac:dyDescent="0.35"/>
  <cols>
    <col min="1" max="1" width="30.796875" style="65" customWidth="1"/>
    <col min="2" max="2" width="15.69921875" style="65" customWidth="1"/>
    <col min="3" max="3" width="14.796875" style="65" customWidth="1"/>
    <col min="4" max="4" width="12.796875" style="65" customWidth="1"/>
    <col min="5" max="5" width="14.19921875" style="65" customWidth="1"/>
    <col min="6" max="6" width="13" style="65" customWidth="1"/>
    <col min="7" max="7" width="15.69921875" style="65" customWidth="1"/>
    <col min="8" max="16384" width="11.19921875" style="65"/>
  </cols>
  <sheetData>
    <row r="1" spans="1:8" ht="16.5" customHeight="1" x14ac:dyDescent="0.35">
      <c r="A1" s="63" t="s">
        <v>434</v>
      </c>
      <c r="B1" s="63"/>
      <c r="C1" s="63"/>
      <c r="D1" s="63"/>
      <c r="E1" s="63"/>
      <c r="F1" s="63"/>
      <c r="G1" s="63"/>
      <c r="H1" s="64"/>
    </row>
    <row r="2" spans="1:8" ht="16.5" customHeight="1" x14ac:dyDescent="0.35">
      <c r="A2" s="66"/>
      <c r="B2" s="67" t="s">
        <v>427</v>
      </c>
      <c r="C2" s="67"/>
      <c r="D2" s="67"/>
      <c r="E2" s="68" t="s">
        <v>430</v>
      </c>
      <c r="F2" s="69"/>
      <c r="G2" s="69"/>
      <c r="H2" s="70"/>
    </row>
    <row r="3" spans="1:8" ht="26.65" customHeight="1" x14ac:dyDescent="0.35">
      <c r="A3" s="71"/>
      <c r="B3" s="72" t="s">
        <v>435</v>
      </c>
      <c r="C3" s="72" t="s">
        <v>429</v>
      </c>
      <c r="D3" s="73" t="s">
        <v>422</v>
      </c>
      <c r="E3" s="72" t="s">
        <v>435</v>
      </c>
      <c r="F3" s="72" t="s">
        <v>436</v>
      </c>
      <c r="G3" s="72" t="s">
        <v>422</v>
      </c>
      <c r="H3" s="74" t="s">
        <v>437</v>
      </c>
    </row>
    <row r="4" spans="1:8" ht="13.4" customHeight="1" x14ac:dyDescent="0.35">
      <c r="A4" s="7" t="s">
        <v>46</v>
      </c>
      <c r="B4" s="26">
        <v>-2365.6394808471086</v>
      </c>
      <c r="C4" s="26"/>
      <c r="D4" s="26"/>
      <c r="E4" s="75"/>
      <c r="F4" s="26">
        <v>2661.0129124344417</v>
      </c>
      <c r="G4" s="76"/>
      <c r="H4" s="8">
        <f>E5+F4+G4+B5+C4</f>
        <v>24254.872933678547</v>
      </c>
    </row>
    <row r="5" spans="1:8" ht="13.4" customHeight="1" x14ac:dyDescent="0.35">
      <c r="A5" s="7" t="s">
        <v>47</v>
      </c>
      <c r="B5" s="26">
        <v>21593.860021244105</v>
      </c>
      <c r="C5" s="26"/>
      <c r="D5" s="26"/>
      <c r="E5" s="75"/>
      <c r="F5" s="26">
        <v>1898.1316138883356</v>
      </c>
      <c r="G5" s="76"/>
      <c r="H5" s="8">
        <f t="shared" ref="H5:H68" si="0">E6+F5+G5+B6+C5</f>
        <v>19295.676392484896</v>
      </c>
    </row>
    <row r="6" spans="1:8" ht="13.4" customHeight="1" x14ac:dyDescent="0.35">
      <c r="A6" s="7" t="s">
        <v>48</v>
      </c>
      <c r="B6" s="26">
        <v>17397.544778596563</v>
      </c>
      <c r="C6" s="26"/>
      <c r="D6" s="26"/>
      <c r="E6" s="75"/>
      <c r="F6" s="26">
        <v>965.18356237137357</v>
      </c>
      <c r="G6" s="76"/>
      <c r="H6" s="8">
        <f t="shared" si="0"/>
        <v>28714.802794927971</v>
      </c>
    </row>
    <row r="7" spans="1:8" ht="13.4" customHeight="1" x14ac:dyDescent="0.35">
      <c r="A7" s="7" t="s">
        <v>49</v>
      </c>
      <c r="B7" s="26">
        <v>27749.619232556597</v>
      </c>
      <c r="C7" s="26"/>
      <c r="D7" s="26"/>
      <c r="E7" s="75"/>
      <c r="F7" s="26">
        <v>3750.0864701586665</v>
      </c>
      <c r="G7" s="76"/>
      <c r="H7" s="8">
        <f t="shared" si="0"/>
        <v>28476.389563831905</v>
      </c>
    </row>
    <row r="8" spans="1:8" ht="13.4" customHeight="1" x14ac:dyDescent="0.35">
      <c r="A8" s="7" t="s">
        <v>50</v>
      </c>
      <c r="B8" s="26">
        <v>24726.303093673239</v>
      </c>
      <c r="C8" s="26"/>
      <c r="D8" s="26"/>
      <c r="E8" s="75"/>
      <c r="F8" s="26">
        <v>4338.6817035119166</v>
      </c>
      <c r="G8" s="76"/>
      <c r="H8" s="8">
        <f t="shared" si="0"/>
        <v>35987.5808935803</v>
      </c>
    </row>
    <row r="9" spans="1:8" ht="13.4" customHeight="1" x14ac:dyDescent="0.35">
      <c r="A9" s="7" t="s">
        <v>51</v>
      </c>
      <c r="B9" s="26">
        <v>31648.899190068383</v>
      </c>
      <c r="C9" s="26"/>
      <c r="D9" s="26"/>
      <c r="E9" s="75"/>
      <c r="F9" s="26">
        <v>4129.0964615282473</v>
      </c>
      <c r="G9" s="76"/>
      <c r="H9" s="8">
        <f t="shared" si="0"/>
        <v>35915.180508530837</v>
      </c>
    </row>
    <row r="10" spans="1:8" ht="13.4" customHeight="1" x14ac:dyDescent="0.35">
      <c r="A10" s="7" t="s">
        <v>52</v>
      </c>
      <c r="B10" s="26">
        <v>31786.084047002587</v>
      </c>
      <c r="C10" s="26"/>
      <c r="D10" s="26"/>
      <c r="E10" s="75"/>
      <c r="F10" s="26">
        <v>3748.4329482838743</v>
      </c>
      <c r="G10" s="76"/>
      <c r="H10" s="8">
        <f t="shared" si="0"/>
        <v>38836.931288587919</v>
      </c>
    </row>
    <row r="11" spans="1:8" ht="13.4" customHeight="1" x14ac:dyDescent="0.35">
      <c r="A11" s="7" t="s">
        <v>53</v>
      </c>
      <c r="B11" s="26">
        <v>35088.498340304046</v>
      </c>
      <c r="C11" s="26"/>
      <c r="D11" s="26"/>
      <c r="E11" s="75"/>
      <c r="F11" s="26">
        <v>2472.985129124344</v>
      </c>
      <c r="G11" s="76"/>
      <c r="H11" s="8">
        <f t="shared" si="0"/>
        <v>46866.56316802762</v>
      </c>
    </row>
    <row r="12" spans="1:8" ht="13.4" customHeight="1" x14ac:dyDescent="0.35">
      <c r="A12" s="7" t="s">
        <v>54</v>
      </c>
      <c r="B12" s="26">
        <v>44393.578038903273</v>
      </c>
      <c r="C12" s="26"/>
      <c r="D12" s="26"/>
      <c r="E12" s="75"/>
      <c r="F12" s="26">
        <v>3745.950142733851</v>
      </c>
      <c r="G12" s="76"/>
      <c r="H12" s="8">
        <f t="shared" si="0"/>
        <v>32613.424682998077</v>
      </c>
    </row>
    <row r="13" spans="1:8" ht="13.4" customHeight="1" x14ac:dyDescent="0.35">
      <c r="A13" s="7" t="s">
        <v>55</v>
      </c>
      <c r="B13" s="26">
        <v>28867.474540264226</v>
      </c>
      <c r="C13" s="26"/>
      <c r="D13" s="26"/>
      <c r="E13" s="75"/>
      <c r="F13" s="26">
        <v>5964.3398725353518</v>
      </c>
      <c r="G13" s="76"/>
      <c r="H13" s="8">
        <f t="shared" si="0"/>
        <v>41979.421064860922</v>
      </c>
    </row>
    <row r="14" spans="1:8" ht="13.4" customHeight="1" x14ac:dyDescent="0.35">
      <c r="A14" s="7" t="s">
        <v>56</v>
      </c>
      <c r="B14" s="26">
        <v>36015.081192325568</v>
      </c>
      <c r="C14" s="26"/>
      <c r="D14" s="26"/>
      <c r="E14" s="75"/>
      <c r="F14" s="26">
        <v>2730.0033193918871</v>
      </c>
      <c r="G14" s="76"/>
      <c r="H14" s="8">
        <f t="shared" si="0"/>
        <v>56126.173139480845</v>
      </c>
    </row>
    <row r="15" spans="1:8" ht="13.4" customHeight="1" x14ac:dyDescent="0.35">
      <c r="A15" s="7" t="s">
        <v>57</v>
      </c>
      <c r="B15" s="26">
        <v>53396.169820088959</v>
      </c>
      <c r="C15" s="26"/>
      <c r="D15" s="26">
        <v>365.133107614685</v>
      </c>
      <c r="E15" s="75"/>
      <c r="F15" s="26">
        <v>3829.6972382659496</v>
      </c>
      <c r="G15" s="76"/>
      <c r="H15" s="8">
        <f t="shared" si="0"/>
        <v>14801.915209453628</v>
      </c>
    </row>
    <row r="16" spans="1:8" ht="13.4" customHeight="1" x14ac:dyDescent="0.35">
      <c r="A16" s="7" t="s">
        <v>58</v>
      </c>
      <c r="B16" s="26">
        <v>10972.217971187678</v>
      </c>
      <c r="C16" s="26"/>
      <c r="D16" s="26">
        <v>0</v>
      </c>
      <c r="E16" s="75"/>
      <c r="F16" s="26">
        <v>2884.0879970789351</v>
      </c>
      <c r="G16" s="76"/>
      <c r="H16" s="8">
        <f t="shared" si="0"/>
        <v>30660.642328885348</v>
      </c>
    </row>
    <row r="17" spans="1:8" ht="13.4" customHeight="1" x14ac:dyDescent="0.35">
      <c r="A17" s="7" t="s">
        <v>59</v>
      </c>
      <c r="B17" s="26">
        <v>27776.554331806412</v>
      </c>
      <c r="C17" s="26"/>
      <c r="D17" s="26">
        <v>0</v>
      </c>
      <c r="E17" s="75"/>
      <c r="F17" s="26">
        <v>2364.1268339640174</v>
      </c>
      <c r="G17" s="76"/>
      <c r="H17" s="8">
        <f t="shared" si="0"/>
        <v>24293.109091814375</v>
      </c>
    </row>
    <row r="18" spans="1:8" ht="13.4" customHeight="1" x14ac:dyDescent="0.35">
      <c r="A18" s="7" t="s">
        <v>60</v>
      </c>
      <c r="B18" s="26">
        <v>21928.982257850359</v>
      </c>
      <c r="C18" s="26"/>
      <c r="D18" s="26">
        <v>0</v>
      </c>
      <c r="E18" s="75"/>
      <c r="F18" s="26">
        <v>3178.5726282944966</v>
      </c>
      <c r="G18" s="76"/>
      <c r="H18" s="8">
        <f t="shared" si="0"/>
        <v>30755.264973776801</v>
      </c>
    </row>
    <row r="19" spans="1:8" ht="13.4" customHeight="1" x14ac:dyDescent="0.35">
      <c r="A19" s="7" t="s">
        <v>61</v>
      </c>
      <c r="B19" s="26">
        <v>27576.692345482305</v>
      </c>
      <c r="C19" s="26"/>
      <c r="D19" s="26">
        <v>0</v>
      </c>
      <c r="E19" s="75"/>
      <c r="F19" s="26">
        <v>2900.7701321117966</v>
      </c>
      <c r="G19" s="76"/>
      <c r="H19" s="8">
        <f t="shared" si="0"/>
        <v>38952.50522472283</v>
      </c>
    </row>
    <row r="20" spans="1:8" ht="13.4" customHeight="1" x14ac:dyDescent="0.35">
      <c r="A20" s="7" t="s">
        <v>62</v>
      </c>
      <c r="B20" s="26">
        <v>36051.735092611038</v>
      </c>
      <c r="C20" s="26"/>
      <c r="D20" s="26">
        <v>0</v>
      </c>
      <c r="E20" s="75"/>
      <c r="F20" s="26">
        <v>3236.1009427072959</v>
      </c>
      <c r="G20" s="76"/>
      <c r="H20" s="8">
        <f t="shared" si="0"/>
        <v>30761.144748722043</v>
      </c>
    </row>
    <row r="21" spans="1:8" ht="13.4" customHeight="1" x14ac:dyDescent="0.35">
      <c r="A21" s="7" t="s">
        <v>63</v>
      </c>
      <c r="B21" s="26">
        <v>27525.043806014746</v>
      </c>
      <c r="C21" s="26"/>
      <c r="D21" s="26">
        <v>0</v>
      </c>
      <c r="E21" s="75"/>
      <c r="F21" s="26">
        <v>2921.4956184027087</v>
      </c>
      <c r="G21" s="76"/>
      <c r="H21" s="8">
        <f t="shared" si="0"/>
        <v>34512.836958109263</v>
      </c>
    </row>
    <row r="22" spans="1:8" ht="13.4" customHeight="1" x14ac:dyDescent="0.35">
      <c r="A22" s="7" t="s">
        <v>64</v>
      </c>
      <c r="B22" s="26">
        <v>31591.341339706556</v>
      </c>
      <c r="C22" s="26"/>
      <c r="D22" s="26">
        <v>0</v>
      </c>
      <c r="E22" s="75"/>
      <c r="F22" s="26">
        <v>6134.5383389762992</v>
      </c>
      <c r="G22" s="76"/>
      <c r="H22" s="8">
        <f t="shared" si="0"/>
        <v>42922.871591316456</v>
      </c>
    </row>
    <row r="23" spans="1:8" ht="13.4" customHeight="1" x14ac:dyDescent="0.35">
      <c r="A23" s="7" t="s">
        <v>65</v>
      </c>
      <c r="B23" s="26">
        <v>36788.333252340155</v>
      </c>
      <c r="C23" s="26"/>
      <c r="D23" s="26">
        <v>0</v>
      </c>
      <c r="E23" s="75"/>
      <c r="F23" s="26">
        <v>3803.1880103565027</v>
      </c>
      <c r="G23" s="76"/>
      <c r="H23" s="8">
        <f t="shared" si="0"/>
        <v>36673.217104826399</v>
      </c>
    </row>
    <row r="24" spans="1:8" ht="13.4" customHeight="1" x14ac:dyDescent="0.35">
      <c r="A24" s="7" t="s">
        <v>66</v>
      </c>
      <c r="B24" s="26">
        <v>32870.029094469894</v>
      </c>
      <c r="C24" s="26"/>
      <c r="D24" s="26">
        <v>0</v>
      </c>
      <c r="E24" s="75"/>
      <c r="F24" s="26">
        <v>7426.2702648874729</v>
      </c>
      <c r="G24" s="76"/>
      <c r="H24" s="8">
        <f t="shared" si="0"/>
        <v>45129.204185753173</v>
      </c>
    </row>
    <row r="25" spans="1:8" ht="13.4" customHeight="1" x14ac:dyDescent="0.35">
      <c r="A25" s="7" t="s">
        <v>67</v>
      </c>
      <c r="B25" s="26">
        <v>37702.933920865704</v>
      </c>
      <c r="C25" s="26"/>
      <c r="D25" s="26">
        <v>0</v>
      </c>
      <c r="E25" s="75"/>
      <c r="F25" s="26">
        <v>7195.9839009493462</v>
      </c>
      <c r="G25" s="76"/>
      <c r="H25" s="8">
        <f t="shared" si="0"/>
        <v>31938.306569076565</v>
      </c>
    </row>
    <row r="26" spans="1:8" ht="13.4" customHeight="1" x14ac:dyDescent="0.35">
      <c r="A26" s="7" t="s">
        <v>68</v>
      </c>
      <c r="B26" s="26">
        <v>24742.322668127221</v>
      </c>
      <c r="C26" s="26"/>
      <c r="D26" s="26">
        <v>0</v>
      </c>
      <c r="E26" s="75"/>
      <c r="F26" s="26">
        <v>5148.9781252074617</v>
      </c>
      <c r="G26" s="76"/>
      <c r="H26" s="8">
        <f t="shared" si="0"/>
        <v>45833.296253402368</v>
      </c>
    </row>
    <row r="27" spans="1:8" ht="13.4" customHeight="1" x14ac:dyDescent="0.35">
      <c r="A27" s="7" t="s">
        <v>69</v>
      </c>
      <c r="B27" s="26">
        <v>40684.318128194907</v>
      </c>
      <c r="C27" s="26">
        <v>0</v>
      </c>
      <c r="D27" s="26">
        <v>3750.9128327690364</v>
      </c>
      <c r="E27" s="75"/>
      <c r="F27" s="26">
        <v>4714.4098453163379</v>
      </c>
      <c r="G27" s="76">
        <v>0</v>
      </c>
      <c r="H27" s="8">
        <f t="shared" si="0"/>
        <v>12429.355810263558</v>
      </c>
    </row>
    <row r="28" spans="1:8" ht="13.4" customHeight="1" x14ac:dyDescent="0.35">
      <c r="A28" s="7" t="s">
        <v>70</v>
      </c>
      <c r="B28" s="26">
        <v>7714.9459649472201</v>
      </c>
      <c r="C28" s="26">
        <v>6.5677819823408354</v>
      </c>
      <c r="D28" s="26">
        <v>-72.304321848237407</v>
      </c>
      <c r="E28" s="75">
        <v>0</v>
      </c>
      <c r="F28" s="26">
        <v>7148.1130584876846</v>
      </c>
      <c r="G28" s="76">
        <v>0</v>
      </c>
      <c r="H28" s="8">
        <f t="shared" si="0"/>
        <v>31776.184096793466</v>
      </c>
    </row>
    <row r="29" spans="1:8" ht="13.4" customHeight="1" x14ac:dyDescent="0.35">
      <c r="A29" s="7" t="s">
        <v>71</v>
      </c>
      <c r="B29" s="26">
        <v>24621.503256323442</v>
      </c>
      <c r="C29" s="26">
        <v>14.055201819026754</v>
      </c>
      <c r="D29" s="26">
        <v>190.24948582619666</v>
      </c>
      <c r="E29" s="75">
        <v>0</v>
      </c>
      <c r="F29" s="26">
        <v>4483.2332868618469</v>
      </c>
      <c r="G29" s="76">
        <v>0</v>
      </c>
      <c r="H29" s="8">
        <f t="shared" si="0"/>
        <v>35959.339962490871</v>
      </c>
    </row>
    <row r="30" spans="1:8" ht="13.4" customHeight="1" x14ac:dyDescent="0.35">
      <c r="A30" s="7" t="s">
        <v>72</v>
      </c>
      <c r="B30" s="26">
        <v>31462.051473809992</v>
      </c>
      <c r="C30" s="26">
        <v>0.4646152824802508</v>
      </c>
      <c r="D30" s="26">
        <v>138.46189338113257</v>
      </c>
      <c r="E30" s="75">
        <v>0</v>
      </c>
      <c r="F30" s="26">
        <v>6187.1874128659629</v>
      </c>
      <c r="G30" s="76">
        <v>0</v>
      </c>
      <c r="H30" s="8">
        <f t="shared" si="0"/>
        <v>29384.556463187932</v>
      </c>
    </row>
    <row r="31" spans="1:8" ht="13.4" customHeight="1" x14ac:dyDescent="0.35">
      <c r="A31" s="7" t="s">
        <v>73</v>
      </c>
      <c r="B31" s="26">
        <v>23196.904435039491</v>
      </c>
      <c r="C31" s="26">
        <v>27.069474872203415</v>
      </c>
      <c r="D31" s="26">
        <v>-280.36911637787961</v>
      </c>
      <c r="E31" s="75">
        <v>0</v>
      </c>
      <c r="F31" s="26">
        <v>9087.9395538737317</v>
      </c>
      <c r="G31" s="76">
        <v>0</v>
      </c>
      <c r="H31" s="8">
        <f t="shared" si="0"/>
        <v>32760.139278364215</v>
      </c>
    </row>
    <row r="32" spans="1:8" ht="13.4" customHeight="1" x14ac:dyDescent="0.35">
      <c r="A32" s="7" t="s">
        <v>74</v>
      </c>
      <c r="B32" s="26">
        <v>23645.130249618283</v>
      </c>
      <c r="C32" s="26">
        <v>8.4627232291044265</v>
      </c>
      <c r="D32" s="26">
        <v>303.93646683927506</v>
      </c>
      <c r="E32" s="75">
        <v>0</v>
      </c>
      <c r="F32" s="26">
        <v>9210.7315607780656</v>
      </c>
      <c r="G32" s="76">
        <v>0</v>
      </c>
      <c r="H32" s="8">
        <f t="shared" si="0"/>
        <v>41909.296391821023</v>
      </c>
    </row>
    <row r="33" spans="1:8" ht="13.4" customHeight="1" x14ac:dyDescent="0.35">
      <c r="A33" s="7" t="s">
        <v>75</v>
      </c>
      <c r="B33" s="26">
        <v>32690.102107813851</v>
      </c>
      <c r="C33" s="26">
        <v>3.6579698599216575</v>
      </c>
      <c r="D33" s="26">
        <v>13.413264289982067</v>
      </c>
      <c r="E33" s="75">
        <v>0</v>
      </c>
      <c r="F33" s="26">
        <v>7130.3292836752307</v>
      </c>
      <c r="G33" s="76">
        <v>0</v>
      </c>
      <c r="H33" s="8">
        <f t="shared" si="0"/>
        <v>25038.709249485477</v>
      </c>
    </row>
    <row r="34" spans="1:8" ht="13.4" customHeight="1" x14ac:dyDescent="0.35">
      <c r="A34" s="7" t="s">
        <v>76</v>
      </c>
      <c r="B34" s="26">
        <v>17904.721995950324</v>
      </c>
      <c r="C34" s="26">
        <v>1.2663480050454798</v>
      </c>
      <c r="D34" s="26">
        <v>-1.7715926442275276</v>
      </c>
      <c r="E34" s="75">
        <v>0</v>
      </c>
      <c r="F34" s="26">
        <v>8429.6543185288447</v>
      </c>
      <c r="G34" s="76">
        <v>0</v>
      </c>
      <c r="H34" s="8">
        <f t="shared" si="0"/>
        <v>44252.44986722435</v>
      </c>
    </row>
    <row r="35" spans="1:8" ht="13.4" customHeight="1" x14ac:dyDescent="0.35">
      <c r="A35" s="7" t="s">
        <v>77</v>
      </c>
      <c r="B35" s="26">
        <v>35821.529200690456</v>
      </c>
      <c r="C35" s="26">
        <v>630.87953926840601</v>
      </c>
      <c r="D35" s="26">
        <v>1425.519219279028</v>
      </c>
      <c r="E35" s="75">
        <v>0</v>
      </c>
      <c r="F35" s="26">
        <v>6867.994091482441</v>
      </c>
      <c r="G35" s="76">
        <v>0</v>
      </c>
      <c r="H35" s="8">
        <f t="shared" si="0"/>
        <v>44039.922738498324</v>
      </c>
    </row>
    <row r="36" spans="1:8" ht="13.4" customHeight="1" x14ac:dyDescent="0.35">
      <c r="A36" s="7" t="s">
        <v>78</v>
      </c>
      <c r="B36" s="26">
        <v>36541.04910774748</v>
      </c>
      <c r="C36" s="26">
        <v>18.756356303525166</v>
      </c>
      <c r="D36" s="26">
        <v>-13.10907554935949</v>
      </c>
      <c r="E36" s="75">
        <v>0</v>
      </c>
      <c r="F36" s="26">
        <v>6937.9587731527581</v>
      </c>
      <c r="G36" s="76">
        <v>0</v>
      </c>
      <c r="H36" s="8">
        <f t="shared" si="0"/>
        <v>39081.682391621762</v>
      </c>
    </row>
    <row r="37" spans="1:8" ht="13.4" customHeight="1" x14ac:dyDescent="0.35">
      <c r="A37" s="7" t="s">
        <v>79</v>
      </c>
      <c r="B37" s="26">
        <v>32124.967262165483</v>
      </c>
      <c r="C37" s="26">
        <v>5.5398990904866308</v>
      </c>
      <c r="D37" s="26">
        <v>-3.5793002721901304</v>
      </c>
      <c r="E37" s="75">
        <v>0</v>
      </c>
      <c r="F37" s="26">
        <v>7622.4650799973451</v>
      </c>
      <c r="G37" s="76">
        <v>0</v>
      </c>
      <c r="H37" s="8">
        <f t="shared" si="0"/>
        <v>42382.123162716685</v>
      </c>
    </row>
    <row r="38" spans="1:8" ht="13.4" customHeight="1" x14ac:dyDescent="0.35">
      <c r="A38" s="7" t="s">
        <v>80</v>
      </c>
      <c r="B38" s="26">
        <v>34754.118183628852</v>
      </c>
      <c r="C38" s="26">
        <v>0</v>
      </c>
      <c r="D38" s="26">
        <v>-5.2350461395472028</v>
      </c>
      <c r="E38" s="75">
        <v>0</v>
      </c>
      <c r="F38" s="26">
        <v>7167.5099581756622</v>
      </c>
      <c r="G38" s="76">
        <v>0</v>
      </c>
      <c r="H38" s="8">
        <f t="shared" si="0"/>
        <v>61951.490644957841</v>
      </c>
    </row>
    <row r="39" spans="1:8" ht="13.4" customHeight="1" x14ac:dyDescent="0.35">
      <c r="A39" s="7" t="s">
        <v>81</v>
      </c>
      <c r="B39" s="26">
        <v>54783.980686782175</v>
      </c>
      <c r="C39" s="26">
        <v>197.14034388899958</v>
      </c>
      <c r="D39" s="26">
        <v>44.508032928367477</v>
      </c>
      <c r="E39" s="75">
        <v>0</v>
      </c>
      <c r="F39" s="26">
        <v>6107.8360983867815</v>
      </c>
      <c r="G39" s="76">
        <v>0</v>
      </c>
      <c r="H39" s="8">
        <f t="shared" si="0"/>
        <v>5985.3472913762253</v>
      </c>
    </row>
    <row r="40" spans="1:8" ht="13.4" customHeight="1" x14ac:dyDescent="0.35">
      <c r="A40" s="7" t="s">
        <v>82</v>
      </c>
      <c r="B40" s="26">
        <v>-319.6291508995551</v>
      </c>
      <c r="C40" s="26">
        <v>0</v>
      </c>
      <c r="D40" s="26">
        <v>-0.44954524331142531</v>
      </c>
      <c r="E40" s="75">
        <v>0</v>
      </c>
      <c r="F40" s="26">
        <v>8066.0752838080061</v>
      </c>
      <c r="G40" s="76">
        <v>0</v>
      </c>
      <c r="H40" s="8">
        <f t="shared" si="0"/>
        <v>35991.841995286464</v>
      </c>
    </row>
    <row r="41" spans="1:8" ht="13.4" customHeight="1" x14ac:dyDescent="0.35">
      <c r="A41" s="7" t="s">
        <v>83</v>
      </c>
      <c r="B41" s="26">
        <v>27925.766711478456</v>
      </c>
      <c r="C41" s="26">
        <v>16.963254331806414</v>
      </c>
      <c r="D41" s="26">
        <v>-4.8103963353913564</v>
      </c>
      <c r="E41" s="75">
        <v>0</v>
      </c>
      <c r="F41" s="26">
        <v>6544.6914625240652</v>
      </c>
      <c r="G41" s="76">
        <v>0</v>
      </c>
      <c r="H41" s="8">
        <f t="shared" si="0"/>
        <v>36669.650378410675</v>
      </c>
    </row>
    <row r="42" spans="1:8" ht="13.4" customHeight="1" x14ac:dyDescent="0.35">
      <c r="A42" s="7" t="s">
        <v>84</v>
      </c>
      <c r="B42" s="26">
        <v>30107.9956615548</v>
      </c>
      <c r="C42" s="26">
        <v>0</v>
      </c>
      <c r="D42" s="26">
        <v>15.294496448250682</v>
      </c>
      <c r="E42" s="75">
        <v>0</v>
      </c>
      <c r="F42" s="26">
        <v>8770.7859656111013</v>
      </c>
      <c r="G42" s="76">
        <v>0</v>
      </c>
      <c r="H42" s="8">
        <f t="shared" si="0"/>
        <v>41136.542652526041</v>
      </c>
    </row>
    <row r="43" spans="1:8" ht="13.4" customHeight="1" x14ac:dyDescent="0.35">
      <c r="A43" s="7" t="s">
        <v>85</v>
      </c>
      <c r="B43" s="26">
        <v>32365.756686914941</v>
      </c>
      <c r="C43" s="26">
        <v>308.31238797052379</v>
      </c>
      <c r="D43" s="26">
        <v>299.59646152824803</v>
      </c>
      <c r="E43" s="75">
        <v>0</v>
      </c>
      <c r="F43" s="26">
        <v>11225.956947487219</v>
      </c>
      <c r="G43" s="76">
        <v>0</v>
      </c>
      <c r="H43" s="8">
        <f t="shared" si="0"/>
        <v>34649.808895970273</v>
      </c>
    </row>
    <row r="44" spans="1:8" ht="13.4" customHeight="1" x14ac:dyDescent="0.35">
      <c r="A44" s="7" t="s">
        <v>86</v>
      </c>
      <c r="B44" s="26">
        <v>23115.53956051253</v>
      </c>
      <c r="C44" s="26">
        <v>0.58852818163713227</v>
      </c>
      <c r="D44" s="26">
        <v>-480.61561441943837</v>
      </c>
      <c r="E44" s="75">
        <v>0</v>
      </c>
      <c r="F44" s="26">
        <v>10971.831242116445</v>
      </c>
      <c r="G44" s="76">
        <v>0</v>
      </c>
      <c r="H44" s="8">
        <f t="shared" si="0"/>
        <v>33365.124967138028</v>
      </c>
    </row>
    <row r="45" spans="1:8" ht="13.4" customHeight="1" x14ac:dyDescent="0.35">
      <c r="A45" s="7" t="s">
        <v>87</v>
      </c>
      <c r="B45" s="26">
        <v>22392.705196839946</v>
      </c>
      <c r="C45" s="26">
        <v>-3256.9740755493594</v>
      </c>
      <c r="D45" s="26">
        <v>-3301.6273650667199</v>
      </c>
      <c r="E45" s="75">
        <v>0</v>
      </c>
      <c r="F45" s="26">
        <v>14992.483834561508</v>
      </c>
      <c r="G45" s="76">
        <v>0</v>
      </c>
      <c r="H45" s="8">
        <f t="shared" si="0"/>
        <v>31254.880722631588</v>
      </c>
    </row>
    <row r="46" spans="1:8" ht="13.4" customHeight="1" x14ac:dyDescent="0.35">
      <c r="A46" s="7" t="s">
        <v>88</v>
      </c>
      <c r="B46" s="26">
        <v>19519.37096361944</v>
      </c>
      <c r="C46" s="26">
        <v>-131.3732324238201</v>
      </c>
      <c r="D46" s="26">
        <v>-199.73869747062312</v>
      </c>
      <c r="E46" s="75">
        <v>0</v>
      </c>
      <c r="F46" s="26">
        <v>11457.18867423488</v>
      </c>
      <c r="G46" s="76">
        <v>0</v>
      </c>
      <c r="H46" s="8">
        <f t="shared" si="0"/>
        <v>39494.983582287728</v>
      </c>
    </row>
    <row r="47" spans="1:8" ht="13.4" customHeight="1" x14ac:dyDescent="0.35">
      <c r="A47" s="7" t="s">
        <v>89</v>
      </c>
      <c r="B47" s="26">
        <v>28169.168140476671</v>
      </c>
      <c r="C47" s="26">
        <v>0.31318462457665497</v>
      </c>
      <c r="D47" s="26">
        <v>193.8268605191526</v>
      </c>
      <c r="E47" s="75">
        <v>0</v>
      </c>
      <c r="F47" s="26">
        <v>12637.034056960763</v>
      </c>
      <c r="G47" s="76">
        <v>0</v>
      </c>
      <c r="H47" s="8">
        <f t="shared" si="0"/>
        <v>45838.372173537799</v>
      </c>
    </row>
    <row r="48" spans="1:8" ht="13.4" customHeight="1" x14ac:dyDescent="0.35">
      <c r="A48" s="7" t="s">
        <v>90</v>
      </c>
      <c r="B48" s="26">
        <v>33201.024931952459</v>
      </c>
      <c r="C48" s="26">
        <v>4.3223129522674562</v>
      </c>
      <c r="D48" s="26">
        <v>0.7082918409347434</v>
      </c>
      <c r="E48" s="75">
        <v>0</v>
      </c>
      <c r="F48" s="26">
        <v>11508.854577441412</v>
      </c>
      <c r="G48" s="76">
        <v>0</v>
      </c>
      <c r="H48" s="8">
        <f t="shared" si="0"/>
        <v>36570.649936931615</v>
      </c>
    </row>
    <row r="49" spans="1:8" ht="13.4" customHeight="1" x14ac:dyDescent="0.35">
      <c r="A49" s="7" t="s">
        <v>91</v>
      </c>
      <c r="B49" s="26">
        <v>25057.473046537933</v>
      </c>
      <c r="C49" s="26">
        <v>2.7564894111396083</v>
      </c>
      <c r="D49" s="26">
        <v>9.1562769700594639</v>
      </c>
      <c r="E49" s="75">
        <v>0</v>
      </c>
      <c r="F49" s="26">
        <v>11552.675994157869</v>
      </c>
      <c r="G49" s="76">
        <v>0</v>
      </c>
      <c r="H49" s="8">
        <f t="shared" si="0"/>
        <v>35520.965621058211</v>
      </c>
    </row>
    <row r="50" spans="1:8" ht="13.4" customHeight="1" x14ac:dyDescent="0.35">
      <c r="A50" s="7" t="s">
        <v>92</v>
      </c>
      <c r="B50" s="26">
        <v>23965.533137489198</v>
      </c>
      <c r="C50" s="26">
        <v>1.4393547102171513</v>
      </c>
      <c r="D50" s="26">
        <v>-9.2845050786698184</v>
      </c>
      <c r="E50" s="75">
        <v>0</v>
      </c>
      <c r="F50" s="26">
        <v>13050.211179711876</v>
      </c>
      <c r="G50" s="76">
        <v>0</v>
      </c>
      <c r="H50" s="8">
        <f t="shared" si="0"/>
        <v>49335.800024895434</v>
      </c>
    </row>
    <row r="51" spans="1:8" ht="13.4" customHeight="1" x14ac:dyDescent="0.35">
      <c r="A51" s="7" t="s">
        <v>93</v>
      </c>
      <c r="B51" s="26">
        <v>36284.149490473341</v>
      </c>
      <c r="C51" s="26">
        <v>16.3152094536281</v>
      </c>
      <c r="D51" s="26">
        <v>-0.52223992564553323</v>
      </c>
      <c r="E51" s="75">
        <v>0</v>
      </c>
      <c r="F51" s="26">
        <v>14531.026654716856</v>
      </c>
      <c r="G51" s="76">
        <v>0</v>
      </c>
      <c r="H51" s="8">
        <f t="shared" si="0"/>
        <v>23684.621388833562</v>
      </c>
    </row>
    <row r="52" spans="1:8" ht="13.4" customHeight="1" x14ac:dyDescent="0.35">
      <c r="A52" s="7" t="s">
        <v>94</v>
      </c>
      <c r="B52" s="26">
        <v>9137.2795246630812</v>
      </c>
      <c r="C52" s="26">
        <v>31.108842859988052</v>
      </c>
      <c r="D52" s="26">
        <v>71.401115315674161</v>
      </c>
      <c r="E52" s="75">
        <v>0</v>
      </c>
      <c r="F52" s="26">
        <v>12927.276339374626</v>
      </c>
      <c r="G52" s="76">
        <v>0</v>
      </c>
      <c r="H52" s="8">
        <f t="shared" si="0"/>
        <v>24538.117647546969</v>
      </c>
    </row>
    <row r="53" spans="1:8" ht="13.4" customHeight="1" x14ac:dyDescent="0.35">
      <c r="A53" s="7" t="s">
        <v>95</v>
      </c>
      <c r="B53" s="26">
        <v>11579.732465312356</v>
      </c>
      <c r="C53" s="26">
        <v>2.7574852287060985</v>
      </c>
      <c r="D53" s="26">
        <v>-67.1522936997942</v>
      </c>
      <c r="E53" s="75">
        <v>0</v>
      </c>
      <c r="F53" s="26">
        <v>9707.6226847241596</v>
      </c>
      <c r="G53" s="76">
        <v>0</v>
      </c>
      <c r="H53" s="8">
        <f t="shared" si="0"/>
        <v>31858.864094137953</v>
      </c>
    </row>
    <row r="54" spans="1:8" ht="13.4" customHeight="1" x14ac:dyDescent="0.35">
      <c r="A54" s="7" t="s">
        <v>96</v>
      </c>
      <c r="B54" s="26">
        <v>22148.483924185086</v>
      </c>
      <c r="C54" s="26">
        <v>0.86637787957246504</v>
      </c>
      <c r="D54" s="26">
        <v>-307.64077540994487</v>
      </c>
      <c r="E54" s="75">
        <v>0</v>
      </c>
      <c r="F54" s="26">
        <v>13388.586204607314</v>
      </c>
      <c r="G54" s="76">
        <v>0</v>
      </c>
      <c r="H54" s="8">
        <f t="shared" si="0"/>
        <v>24617.614860917474</v>
      </c>
    </row>
    <row r="55" spans="1:8" ht="13.4" customHeight="1" x14ac:dyDescent="0.35">
      <c r="A55" s="7" t="s">
        <v>97</v>
      </c>
      <c r="B55" s="26">
        <v>11228.162278430591</v>
      </c>
      <c r="C55" s="26">
        <v>1.6931720108876056</v>
      </c>
      <c r="D55" s="26">
        <v>342.45618402708629</v>
      </c>
      <c r="E55" s="75">
        <v>0</v>
      </c>
      <c r="F55" s="26">
        <v>14199.537608710083</v>
      </c>
      <c r="G55" s="76">
        <v>0</v>
      </c>
      <c r="H55" s="8">
        <f t="shared" si="0"/>
        <v>37927.247779326834</v>
      </c>
    </row>
    <row r="56" spans="1:8" ht="13.4" customHeight="1" x14ac:dyDescent="0.35">
      <c r="A56" s="7" t="s">
        <v>98</v>
      </c>
      <c r="B56" s="26">
        <v>23726.016998605865</v>
      </c>
      <c r="C56" s="26">
        <v>0.15767111465179684</v>
      </c>
      <c r="D56" s="26">
        <v>-38.970324636526591</v>
      </c>
      <c r="E56" s="75">
        <v>0</v>
      </c>
      <c r="F56" s="26">
        <v>17845.335988846844</v>
      </c>
      <c r="G56" s="76">
        <v>0</v>
      </c>
      <c r="H56" s="8">
        <f t="shared" si="0"/>
        <v>47297.248655646275</v>
      </c>
    </row>
    <row r="57" spans="1:8" ht="13.4" customHeight="1" x14ac:dyDescent="0.35">
      <c r="A57" s="7" t="s">
        <v>99</v>
      </c>
      <c r="B57" s="26">
        <v>29451.754995684776</v>
      </c>
      <c r="C57" s="26">
        <v>2.8988249352718549</v>
      </c>
      <c r="D57" s="26">
        <v>0.57857000597490538</v>
      </c>
      <c r="E57" s="75">
        <v>0</v>
      </c>
      <c r="F57" s="26">
        <v>20038.662251875459</v>
      </c>
      <c r="G57" s="76">
        <v>0</v>
      </c>
      <c r="H57" s="8">
        <f t="shared" si="0"/>
        <v>58038.466299873871</v>
      </c>
    </row>
    <row r="58" spans="1:8" ht="13.4" customHeight="1" x14ac:dyDescent="0.35">
      <c r="A58" s="7" t="s">
        <v>100</v>
      </c>
      <c r="B58" s="26">
        <v>37996.905223063142</v>
      </c>
      <c r="C58" s="26">
        <v>1.3196574387572164</v>
      </c>
      <c r="D58" s="26">
        <v>1.5991170417579497</v>
      </c>
      <c r="E58" s="75">
        <v>0</v>
      </c>
      <c r="F58" s="26">
        <v>18251.449113722367</v>
      </c>
      <c r="G58" s="76">
        <v>0</v>
      </c>
      <c r="H58" s="8">
        <f t="shared" si="0"/>
        <v>49421.287648542755</v>
      </c>
    </row>
    <row r="59" spans="1:8" ht="13.4" customHeight="1" x14ac:dyDescent="0.35">
      <c r="A59" s="7" t="s">
        <v>101</v>
      </c>
      <c r="B59" s="26">
        <v>31168.518877381634</v>
      </c>
      <c r="C59" s="26">
        <v>6.916849233220475</v>
      </c>
      <c r="D59" s="26">
        <v>0.58585275177587448</v>
      </c>
      <c r="E59" s="75">
        <v>0</v>
      </c>
      <c r="F59" s="26">
        <v>20741.345316338047</v>
      </c>
      <c r="G59" s="76">
        <v>0</v>
      </c>
      <c r="H59" s="8">
        <f t="shared" si="0"/>
        <v>52340.229834694299</v>
      </c>
    </row>
    <row r="60" spans="1:8" ht="13.4" customHeight="1" x14ac:dyDescent="0.35">
      <c r="A60" s="7" t="s">
        <v>102</v>
      </c>
      <c r="B60" s="26">
        <v>31591.967669123034</v>
      </c>
      <c r="C60" s="26">
        <v>1.4143928832237946</v>
      </c>
      <c r="D60" s="26">
        <v>526.0124344420102</v>
      </c>
      <c r="E60" s="75">
        <v>0</v>
      </c>
      <c r="F60" s="26">
        <v>17917.909878510254</v>
      </c>
      <c r="G60" s="76">
        <v>0</v>
      </c>
      <c r="H60" s="8">
        <f t="shared" si="0"/>
        <v>52489.918920533761</v>
      </c>
    </row>
    <row r="61" spans="1:8" ht="13.4" customHeight="1" x14ac:dyDescent="0.35">
      <c r="A61" s="7" t="s">
        <v>103</v>
      </c>
      <c r="B61" s="26">
        <v>34570.594649140279</v>
      </c>
      <c r="C61" s="26">
        <v>26.447686383854482</v>
      </c>
      <c r="D61" s="26">
        <v>-172.09251145190203</v>
      </c>
      <c r="E61" s="75">
        <v>0</v>
      </c>
      <c r="F61" s="26">
        <v>15157.89298280555</v>
      </c>
      <c r="G61" s="76">
        <v>0</v>
      </c>
      <c r="H61" s="8">
        <f t="shared" si="0"/>
        <v>49901.735925778397</v>
      </c>
    </row>
    <row r="62" spans="1:8" ht="13.4" customHeight="1" x14ac:dyDescent="0.35">
      <c r="A62" s="7" t="s">
        <v>104</v>
      </c>
      <c r="B62" s="26">
        <v>34717.395256588992</v>
      </c>
      <c r="C62" s="26">
        <v>1.2313284206333359</v>
      </c>
      <c r="D62" s="26">
        <v>-2.541957113456776</v>
      </c>
      <c r="E62" s="75">
        <v>0</v>
      </c>
      <c r="F62" s="26">
        <v>16503.469693952065</v>
      </c>
      <c r="G62" s="76">
        <v>0</v>
      </c>
      <c r="H62" s="8">
        <f t="shared" si="0"/>
        <v>45619.50930923452</v>
      </c>
    </row>
    <row r="63" spans="1:8" ht="13.4" customHeight="1" x14ac:dyDescent="0.35">
      <c r="A63" s="7" t="s">
        <v>105</v>
      </c>
      <c r="B63" s="26">
        <v>29114.808286861818</v>
      </c>
      <c r="C63" s="26">
        <v>48.269169488149764</v>
      </c>
      <c r="D63" s="26">
        <v>17.921761933213833</v>
      </c>
      <c r="E63" s="75">
        <v>0</v>
      </c>
      <c r="F63" s="26">
        <v>12121.291110668526</v>
      </c>
      <c r="G63" s="76">
        <v>0</v>
      </c>
      <c r="H63" s="8">
        <f t="shared" si="0"/>
        <v>25874.867177853019</v>
      </c>
    </row>
    <row r="64" spans="1:8" ht="13.4" customHeight="1" x14ac:dyDescent="0.35">
      <c r="A64" s="7" t="s">
        <v>106</v>
      </c>
      <c r="B64" s="26">
        <v>13705.306897696342</v>
      </c>
      <c r="C64" s="26">
        <v>0.86636128261302525</v>
      </c>
      <c r="D64" s="26">
        <v>51.265451769235881</v>
      </c>
      <c r="E64" s="75">
        <v>0</v>
      </c>
      <c r="F64" s="26">
        <v>13927.176956781517</v>
      </c>
      <c r="G64" s="76">
        <v>0</v>
      </c>
      <c r="H64" s="8">
        <f t="shared" si="0"/>
        <v>8092.7110651928542</v>
      </c>
    </row>
    <row r="65" spans="1:8" ht="13.4" customHeight="1" x14ac:dyDescent="0.35">
      <c r="A65" s="7" t="s">
        <v>107</v>
      </c>
      <c r="B65" s="26">
        <v>-5835.3322528712761</v>
      </c>
      <c r="C65" s="26">
        <v>3.9389895771094734</v>
      </c>
      <c r="D65" s="26">
        <v>40.570072362743133</v>
      </c>
      <c r="E65" s="75">
        <v>0</v>
      </c>
      <c r="F65" s="26">
        <v>9330.4300604129312</v>
      </c>
      <c r="G65" s="76">
        <v>0</v>
      </c>
      <c r="H65" s="8">
        <f t="shared" si="0"/>
        <v>72645.568483701791</v>
      </c>
    </row>
    <row r="66" spans="1:8" ht="13.4" customHeight="1" x14ac:dyDescent="0.35">
      <c r="A66" s="7" t="s">
        <v>108</v>
      </c>
      <c r="B66" s="26">
        <v>63311.199433711736</v>
      </c>
      <c r="C66" s="26">
        <v>3.3416318130518485</v>
      </c>
      <c r="D66" s="26">
        <v>-9.3562039434375563</v>
      </c>
      <c r="E66" s="75">
        <v>0</v>
      </c>
      <c r="F66" s="26">
        <v>11843.378344287317</v>
      </c>
      <c r="G66" s="76">
        <v>0</v>
      </c>
      <c r="H66" s="8">
        <f t="shared" si="0"/>
        <v>67522.579180774061</v>
      </c>
    </row>
    <row r="67" spans="1:8" ht="13.4" customHeight="1" x14ac:dyDescent="0.35">
      <c r="A67" s="7" t="s">
        <v>109</v>
      </c>
      <c r="B67" s="26">
        <v>55675.859204673696</v>
      </c>
      <c r="C67" s="26">
        <v>1.1463519883157418</v>
      </c>
      <c r="D67" s="26">
        <v>3453.690765451769</v>
      </c>
      <c r="E67" s="75">
        <v>0</v>
      </c>
      <c r="F67" s="26">
        <v>12473.012779658773</v>
      </c>
      <c r="G67" s="76">
        <v>0</v>
      </c>
      <c r="H67" s="8">
        <f t="shared" si="0"/>
        <v>52266.344184425434</v>
      </c>
    </row>
    <row r="68" spans="1:8" ht="13.4" customHeight="1" x14ac:dyDescent="0.35">
      <c r="A68" s="7" t="s">
        <v>110</v>
      </c>
      <c r="B68" s="26">
        <v>39792.185052778339</v>
      </c>
      <c r="C68" s="26">
        <v>6.6387837748124595E-2</v>
      </c>
      <c r="D68" s="26">
        <v>-3451.6565458408018</v>
      </c>
      <c r="E68" s="75">
        <v>0</v>
      </c>
      <c r="F68" s="26">
        <v>14655.438555068713</v>
      </c>
      <c r="G68" s="76">
        <v>0</v>
      </c>
      <c r="H68" s="8">
        <f t="shared" si="0"/>
        <v>50232.03828619796</v>
      </c>
    </row>
    <row r="69" spans="1:8" ht="13.4" customHeight="1" x14ac:dyDescent="0.35">
      <c r="A69" s="7" t="s">
        <v>111</v>
      </c>
      <c r="B69" s="26">
        <v>35576.533343291499</v>
      </c>
      <c r="C69" s="26">
        <v>-50.940416915621057</v>
      </c>
      <c r="D69" s="26">
        <v>-3217.8411637787954</v>
      </c>
      <c r="E69" s="75">
        <v>0</v>
      </c>
      <c r="F69" s="26">
        <v>13802.038305782373</v>
      </c>
      <c r="G69" s="76">
        <v>0</v>
      </c>
      <c r="H69" s="8">
        <f t="shared" ref="H69:H132" si="1">E70+F69+G69+B70+C69</f>
        <v>56052.207058354907</v>
      </c>
    </row>
    <row r="70" spans="1:8" ht="13.4" customHeight="1" x14ac:dyDescent="0.35">
      <c r="A70" s="7" t="s">
        <v>112</v>
      </c>
      <c r="B70" s="26">
        <v>42301.109169488154</v>
      </c>
      <c r="C70" s="26">
        <v>1.0186549824072244</v>
      </c>
      <c r="D70" s="26">
        <v>3208.3755228042219</v>
      </c>
      <c r="E70" s="75">
        <v>0</v>
      </c>
      <c r="F70" s="26">
        <v>8930.657704308569</v>
      </c>
      <c r="G70" s="76">
        <v>0</v>
      </c>
      <c r="H70" s="8">
        <f t="shared" si="1"/>
        <v>52461.20854079532</v>
      </c>
    </row>
    <row r="71" spans="1:8" ht="13.4" customHeight="1" x14ac:dyDescent="0.35">
      <c r="A71" s="7" t="s">
        <v>113</v>
      </c>
      <c r="B71" s="26">
        <v>43529.532181504343</v>
      </c>
      <c r="C71" s="26">
        <v>-10.022953594901411</v>
      </c>
      <c r="D71" s="26">
        <v>4.0430193188607966</v>
      </c>
      <c r="E71" s="75">
        <v>0</v>
      </c>
      <c r="F71" s="26">
        <v>7227.3397729535955</v>
      </c>
      <c r="G71" s="76">
        <v>0</v>
      </c>
      <c r="H71" s="8">
        <f t="shared" si="1"/>
        <v>55372.870966606955</v>
      </c>
    </row>
    <row r="72" spans="1:8" ht="13.4" customHeight="1" x14ac:dyDescent="0.35">
      <c r="A72" s="7" t="s">
        <v>114</v>
      </c>
      <c r="B72" s="26">
        <v>48155.554147248266</v>
      </c>
      <c r="C72" s="26">
        <v>0</v>
      </c>
      <c r="D72" s="26">
        <v>90.441163778795698</v>
      </c>
      <c r="E72" s="75">
        <v>0</v>
      </c>
      <c r="F72" s="26">
        <v>5937.1159795525464</v>
      </c>
      <c r="G72" s="76">
        <v>0</v>
      </c>
      <c r="H72" s="8">
        <f t="shared" si="1"/>
        <v>50751.909746398465</v>
      </c>
    </row>
    <row r="73" spans="1:8" ht="13.4" customHeight="1" x14ac:dyDescent="0.35">
      <c r="A73" s="7" t="s">
        <v>115</v>
      </c>
      <c r="B73" s="26">
        <v>44814.79376684592</v>
      </c>
      <c r="C73" s="26">
        <v>10.878145123813317</v>
      </c>
      <c r="D73" s="26">
        <v>372.47766049259775</v>
      </c>
      <c r="E73" s="75">
        <v>0</v>
      </c>
      <c r="F73" s="26">
        <v>4241.9983071101369</v>
      </c>
      <c r="G73" s="76">
        <v>0</v>
      </c>
      <c r="H73" s="8">
        <f t="shared" si="1"/>
        <v>57484.306591648434</v>
      </c>
    </row>
    <row r="74" spans="1:8" ht="13.4" customHeight="1" x14ac:dyDescent="0.35">
      <c r="A74" s="7" t="s">
        <v>116</v>
      </c>
      <c r="B74" s="26">
        <v>53231.430139414486</v>
      </c>
      <c r="C74" s="26">
        <v>0.43367855008962702</v>
      </c>
      <c r="D74" s="26">
        <v>-372.61033658633733</v>
      </c>
      <c r="E74" s="75">
        <v>0</v>
      </c>
      <c r="F74" s="26">
        <v>4191.9608643696474</v>
      </c>
      <c r="G74" s="76">
        <v>0</v>
      </c>
      <c r="H74" s="8">
        <f t="shared" si="1"/>
        <v>43464.727300670565</v>
      </c>
    </row>
    <row r="75" spans="1:8" ht="13.4" customHeight="1" x14ac:dyDescent="0.35">
      <c r="A75" s="7" t="s">
        <v>117</v>
      </c>
      <c r="B75" s="26">
        <v>39272.332757750824</v>
      </c>
      <c r="C75" s="26">
        <v>92.32120095598485</v>
      </c>
      <c r="D75" s="26">
        <v>0.46209254464584537</v>
      </c>
      <c r="E75" s="75">
        <v>0</v>
      </c>
      <c r="F75" s="26">
        <v>4142.2480747527052</v>
      </c>
      <c r="G75" s="76">
        <v>0</v>
      </c>
      <c r="H75" s="8">
        <f t="shared" si="1"/>
        <v>50190.385371439959</v>
      </c>
    </row>
    <row r="76" spans="1:8" ht="13.4" customHeight="1" x14ac:dyDescent="0.35">
      <c r="A76" s="7" t="s">
        <v>118</v>
      </c>
      <c r="B76" s="26">
        <v>45955.816095731265</v>
      </c>
      <c r="C76" s="26">
        <v>4.0219079864568803</v>
      </c>
      <c r="D76" s="26">
        <v>42.525758481046267</v>
      </c>
      <c r="E76" s="75">
        <v>0</v>
      </c>
      <c r="F76" s="26">
        <v>5370.3960366460869</v>
      </c>
      <c r="G76" s="76">
        <v>0</v>
      </c>
      <c r="H76" s="8">
        <f t="shared" si="1"/>
        <v>41808.070932085255</v>
      </c>
    </row>
    <row r="77" spans="1:8" ht="13.4" customHeight="1" x14ac:dyDescent="0.35">
      <c r="A77" s="7" t="s">
        <v>119</v>
      </c>
      <c r="B77" s="26">
        <v>36433.652987452711</v>
      </c>
      <c r="C77" s="26">
        <v>-79.112185487618675</v>
      </c>
      <c r="D77" s="26">
        <v>-131.72128726017394</v>
      </c>
      <c r="E77" s="75">
        <v>0</v>
      </c>
      <c r="F77" s="26">
        <v>11177.63529841333</v>
      </c>
      <c r="G77" s="76">
        <v>0</v>
      </c>
      <c r="H77" s="8">
        <f t="shared" si="1"/>
        <v>42079.509924317863</v>
      </c>
    </row>
    <row r="78" spans="1:8" ht="13.4" customHeight="1" x14ac:dyDescent="0.35">
      <c r="A78" s="7" t="s">
        <v>120</v>
      </c>
      <c r="B78" s="26">
        <v>30980.986811392148</v>
      </c>
      <c r="C78" s="26">
        <v>6.1923587598751952</v>
      </c>
      <c r="D78" s="26">
        <v>4.8164376286260004E-2</v>
      </c>
      <c r="E78" s="75">
        <v>0</v>
      </c>
      <c r="F78" s="26">
        <v>8518.6119962822813</v>
      </c>
      <c r="G78" s="76">
        <v>0</v>
      </c>
      <c r="H78" s="8">
        <f t="shared" si="1"/>
        <v>46592.910538405369</v>
      </c>
    </row>
    <row r="79" spans="1:8" ht="13.4" customHeight="1" x14ac:dyDescent="0.35">
      <c r="A79" s="7" t="s">
        <v>121</v>
      </c>
      <c r="B79" s="26">
        <v>38068.106183363212</v>
      </c>
      <c r="C79" s="26">
        <v>1.5876983336652857</v>
      </c>
      <c r="D79" s="26">
        <v>18.258859456947487</v>
      </c>
      <c r="E79" s="75">
        <v>0</v>
      </c>
      <c r="F79" s="26">
        <v>10753.679745070702</v>
      </c>
      <c r="G79" s="76">
        <v>0</v>
      </c>
      <c r="H79" s="8">
        <f t="shared" si="1"/>
        <v>47391.964901414038</v>
      </c>
    </row>
    <row r="80" spans="1:8" ht="13.4" customHeight="1" x14ac:dyDescent="0.35">
      <c r="A80" s="7" t="s">
        <v>122</v>
      </c>
      <c r="B80" s="26">
        <v>36636.697458009672</v>
      </c>
      <c r="C80" s="26">
        <v>3.7887539002854571</v>
      </c>
      <c r="D80" s="26">
        <v>2659.1594171147844</v>
      </c>
      <c r="E80" s="75">
        <v>0</v>
      </c>
      <c r="F80" s="26">
        <v>11145.339507402243</v>
      </c>
      <c r="G80" s="76">
        <v>0</v>
      </c>
      <c r="H80" s="8">
        <f t="shared" si="1"/>
        <v>49218.38094868217</v>
      </c>
    </row>
    <row r="81" spans="1:8" ht="13.4" customHeight="1" x14ac:dyDescent="0.35">
      <c r="A81" s="7" t="s">
        <v>123</v>
      </c>
      <c r="B81" s="26">
        <v>38069.252687379645</v>
      </c>
      <c r="C81" s="26">
        <v>0.93334661090088578</v>
      </c>
      <c r="D81" s="26">
        <v>-2230.2849365996149</v>
      </c>
      <c r="E81" s="75">
        <v>0</v>
      </c>
      <c r="F81" s="26">
        <v>13173.610436168092</v>
      </c>
      <c r="G81" s="76">
        <v>0</v>
      </c>
      <c r="H81" s="8">
        <f t="shared" si="1"/>
        <v>51903.825562968974</v>
      </c>
    </row>
    <row r="82" spans="1:8" ht="13.4" customHeight="1" x14ac:dyDescent="0.35">
      <c r="A82" s="7" t="s">
        <v>124</v>
      </c>
      <c r="B82" s="26">
        <v>38729.28178018998</v>
      </c>
      <c r="C82" s="26">
        <v>4.2079930956648752</v>
      </c>
      <c r="D82" s="26">
        <v>21.713138153090362</v>
      </c>
      <c r="E82" s="75">
        <v>0</v>
      </c>
      <c r="F82" s="26">
        <v>17776.308670251608</v>
      </c>
      <c r="G82" s="76">
        <v>0</v>
      </c>
      <c r="H82" s="8">
        <f t="shared" si="1"/>
        <v>62873.003416981963</v>
      </c>
    </row>
    <row r="83" spans="1:8" ht="13.4" customHeight="1" x14ac:dyDescent="0.35">
      <c r="A83" s="7" t="s">
        <v>125</v>
      </c>
      <c r="B83" s="26">
        <v>45092.486753634686</v>
      </c>
      <c r="C83" s="26">
        <v>0.72734515036845027</v>
      </c>
      <c r="D83" s="26">
        <v>-0.51208258647018334</v>
      </c>
      <c r="E83" s="75">
        <v>0</v>
      </c>
      <c r="F83" s="26">
        <v>25089.021609241187</v>
      </c>
      <c r="G83" s="76">
        <v>0</v>
      </c>
      <c r="H83" s="8">
        <f t="shared" si="1"/>
        <v>43877.423501958387</v>
      </c>
    </row>
    <row r="84" spans="1:8" ht="13.4" customHeight="1" x14ac:dyDescent="0.35">
      <c r="A84" s="7" t="s">
        <v>126</v>
      </c>
      <c r="B84" s="26">
        <v>18787.674547566829</v>
      </c>
      <c r="C84" s="26">
        <v>10.290924782579827</v>
      </c>
      <c r="D84" s="26">
        <v>-19.643122220009275</v>
      </c>
      <c r="E84" s="75">
        <v>0</v>
      </c>
      <c r="F84" s="26">
        <v>23451.957047068976</v>
      </c>
      <c r="G84" s="76">
        <v>0</v>
      </c>
      <c r="H84" s="8">
        <f t="shared" si="1"/>
        <v>48544.486281285259</v>
      </c>
    </row>
    <row r="85" spans="1:8" ht="13.4" customHeight="1" x14ac:dyDescent="0.35">
      <c r="A85" s="7" t="s">
        <v>127</v>
      </c>
      <c r="B85" s="26">
        <v>25082.238309433698</v>
      </c>
      <c r="C85" s="26">
        <v>4.6368054172475688</v>
      </c>
      <c r="D85" s="26">
        <v>16.92477262165572</v>
      </c>
      <c r="E85" s="75">
        <v>0</v>
      </c>
      <c r="F85" s="26">
        <v>27573.998506273649</v>
      </c>
      <c r="G85" s="76">
        <v>0</v>
      </c>
      <c r="H85" s="8">
        <f t="shared" si="1"/>
        <v>58944.676728075443</v>
      </c>
    </row>
    <row r="86" spans="1:8" ht="13.4" customHeight="1" x14ac:dyDescent="0.35">
      <c r="A86" s="7" t="s">
        <v>128</v>
      </c>
      <c r="B86" s="26">
        <v>31366.041416384545</v>
      </c>
      <c r="C86" s="26">
        <v>3.4363606187346418</v>
      </c>
      <c r="D86" s="26">
        <v>0.89816105689438508</v>
      </c>
      <c r="E86" s="75">
        <v>0</v>
      </c>
      <c r="F86" s="26">
        <v>22664.076711146517</v>
      </c>
      <c r="G86" s="76">
        <v>0</v>
      </c>
      <c r="H86" s="8">
        <f t="shared" si="1"/>
        <v>48254.829285002976</v>
      </c>
    </row>
    <row r="87" spans="1:8" ht="13.4" customHeight="1" x14ac:dyDescent="0.35">
      <c r="A87" s="7" t="s">
        <v>129</v>
      </c>
      <c r="B87" s="26">
        <v>25587.316213237726</v>
      </c>
      <c r="C87" s="26">
        <v>4.1351988315740531</v>
      </c>
      <c r="D87" s="26">
        <v>-20.330976565093284</v>
      </c>
      <c r="E87" s="75">
        <v>0</v>
      </c>
      <c r="F87" s="26">
        <v>15223.833604527654</v>
      </c>
      <c r="G87" s="76">
        <v>0</v>
      </c>
      <c r="H87" s="8">
        <f t="shared" si="1"/>
        <v>41075.971206930888</v>
      </c>
    </row>
    <row r="88" spans="1:8" ht="13.4" customHeight="1" x14ac:dyDescent="0.35">
      <c r="A88" s="7" t="s">
        <v>130</v>
      </c>
      <c r="B88" s="26">
        <v>25846.774228573318</v>
      </c>
      <c r="C88" s="26">
        <v>5.5020912168890659</v>
      </c>
      <c r="D88" s="26">
        <v>31.811458540795325</v>
      </c>
      <c r="E88" s="75">
        <v>1.2281749983403039</v>
      </c>
      <c r="F88" s="26">
        <v>19604.955586536544</v>
      </c>
      <c r="G88" s="76">
        <v>0</v>
      </c>
      <c r="H88" s="8">
        <f t="shared" si="1"/>
        <v>15251.145590519816</v>
      </c>
    </row>
    <row r="89" spans="1:8" ht="13.4" customHeight="1" x14ac:dyDescent="0.35">
      <c r="A89" s="7" t="s">
        <v>131</v>
      </c>
      <c r="B89" s="26">
        <v>-5573.7448031600597</v>
      </c>
      <c r="C89" s="26">
        <v>7.1145057425479639</v>
      </c>
      <c r="D89" s="26">
        <v>-30.42866626833964</v>
      </c>
      <c r="E89" s="75">
        <v>1214.4327159264421</v>
      </c>
      <c r="F89" s="26">
        <v>16647.669820088959</v>
      </c>
      <c r="G89" s="76">
        <v>0</v>
      </c>
      <c r="H89" s="8">
        <f t="shared" si="1"/>
        <v>78709.340436831961</v>
      </c>
    </row>
    <row r="90" spans="1:8" ht="13.4" customHeight="1" x14ac:dyDescent="0.35">
      <c r="A90" s="7" t="s">
        <v>132</v>
      </c>
      <c r="B90" s="26">
        <v>-2275.2254730133418</v>
      </c>
      <c r="C90" s="26">
        <v>2.9038836885082655</v>
      </c>
      <c r="D90" s="26">
        <v>-2679.1128593241719</v>
      </c>
      <c r="E90" s="75">
        <v>64329.781584013799</v>
      </c>
      <c r="F90" s="26">
        <v>18359.577142667466</v>
      </c>
      <c r="G90" s="76">
        <v>0</v>
      </c>
      <c r="H90" s="8">
        <f t="shared" si="1"/>
        <v>22279.929247161926</v>
      </c>
    </row>
    <row r="91" spans="1:8" ht="13.4" customHeight="1" x14ac:dyDescent="0.35">
      <c r="A91" s="7" t="s">
        <v>133</v>
      </c>
      <c r="B91" s="26">
        <v>-108.8413629423062</v>
      </c>
      <c r="C91" s="26">
        <v>1.8735643630086958</v>
      </c>
      <c r="D91" s="26">
        <v>2224.7442076611565</v>
      </c>
      <c r="E91" s="75">
        <v>4026.289583748257</v>
      </c>
      <c r="F91" s="26">
        <v>20545.851357631283</v>
      </c>
      <c r="G91" s="76">
        <v>0</v>
      </c>
      <c r="H91" s="8">
        <f t="shared" si="1"/>
        <v>95540.538376817363</v>
      </c>
    </row>
    <row r="92" spans="1:8" ht="13.4" customHeight="1" x14ac:dyDescent="0.35">
      <c r="A92" s="7" t="s">
        <v>134</v>
      </c>
      <c r="B92" s="26">
        <v>-212.55732125075082</v>
      </c>
      <c r="C92" s="26">
        <v>0.33104295293102337</v>
      </c>
      <c r="D92" s="26">
        <v>7.0501228174998163</v>
      </c>
      <c r="E92" s="75">
        <v>75205.370776073818</v>
      </c>
      <c r="F92" s="26">
        <v>17553.697935338245</v>
      </c>
      <c r="G92" s="76">
        <v>0</v>
      </c>
      <c r="H92" s="8">
        <f t="shared" si="1"/>
        <v>52616.837070968606</v>
      </c>
    </row>
    <row r="93" spans="1:8" ht="13.4" customHeight="1" x14ac:dyDescent="0.35">
      <c r="A93" s="7" t="s">
        <v>135</v>
      </c>
      <c r="B93" s="26">
        <v>-12.57529708557183</v>
      </c>
      <c r="C93" s="26">
        <v>5.4106087764722172E-2</v>
      </c>
      <c r="D93" s="26">
        <v>0.79243842528048969</v>
      </c>
      <c r="E93" s="75">
        <v>35075.383389762996</v>
      </c>
      <c r="F93" s="26">
        <v>16720.978789085839</v>
      </c>
      <c r="G93" s="76">
        <v>0</v>
      </c>
      <c r="H93" s="8">
        <f t="shared" si="1"/>
        <v>55337.623109606313</v>
      </c>
    </row>
    <row r="94" spans="1:8" ht="13.4" customHeight="1" x14ac:dyDescent="0.35">
      <c r="A94" s="7" t="s">
        <v>136</v>
      </c>
      <c r="B94" s="26">
        <v>-16.749757684392868</v>
      </c>
      <c r="C94" s="26">
        <v>7.4586735710017879E-2</v>
      </c>
      <c r="D94" s="26">
        <v>-1.1409745734581567</v>
      </c>
      <c r="E94" s="75">
        <v>38633.339972117108</v>
      </c>
      <c r="F94" s="26">
        <v>19846.013808670254</v>
      </c>
      <c r="G94" s="76">
        <v>0</v>
      </c>
      <c r="H94" s="8">
        <f t="shared" si="1"/>
        <v>62502.643630086975</v>
      </c>
    </row>
    <row r="95" spans="1:8" ht="13.4" customHeight="1" x14ac:dyDescent="0.35">
      <c r="A95" s="7" t="s">
        <v>137</v>
      </c>
      <c r="B95" s="26">
        <v>-0.45200159331034628</v>
      </c>
      <c r="C95" s="26">
        <v>3.7524397530372426</v>
      </c>
      <c r="D95" s="26">
        <v>0.12238597888870431</v>
      </c>
      <c r="E95" s="75">
        <v>42657.007236274316</v>
      </c>
      <c r="F95" s="26">
        <v>18510.688773816637</v>
      </c>
      <c r="G95" s="76">
        <v>0</v>
      </c>
      <c r="H95" s="8">
        <f t="shared" si="1"/>
        <v>63675.028878709418</v>
      </c>
    </row>
    <row r="96" spans="1:8" ht="13.4" customHeight="1" x14ac:dyDescent="0.35">
      <c r="A96" s="7" t="s">
        <v>138</v>
      </c>
      <c r="B96" s="26">
        <v>-1.8965677487888888</v>
      </c>
      <c r="C96" s="26">
        <v>1.6617207727544321</v>
      </c>
      <c r="D96" s="26">
        <v>-0.12238597888870431</v>
      </c>
      <c r="E96" s="75">
        <v>45162.484232888535</v>
      </c>
      <c r="F96" s="26">
        <v>17863.299641505677</v>
      </c>
      <c r="G96" s="76">
        <v>0</v>
      </c>
      <c r="H96" s="8">
        <f t="shared" si="1"/>
        <v>60324.579599017452</v>
      </c>
    </row>
    <row r="97" spans="1:8" ht="13.4" customHeight="1" x14ac:dyDescent="0.35">
      <c r="A97" s="7" t="s">
        <v>139</v>
      </c>
      <c r="B97" s="26">
        <v>-4.5987187147325228</v>
      </c>
      <c r="C97" s="26">
        <v>0.29004846312155691</v>
      </c>
      <c r="D97" s="26">
        <v>1.4225253933479782</v>
      </c>
      <c r="E97" s="75">
        <v>42464.216955453754</v>
      </c>
      <c r="F97" s="26">
        <v>18848.367191130586</v>
      </c>
      <c r="G97" s="76">
        <v>0</v>
      </c>
      <c r="H97" s="8">
        <f t="shared" si="1"/>
        <v>68911.817300670518</v>
      </c>
    </row>
    <row r="98" spans="1:8" ht="13.4" customHeight="1" x14ac:dyDescent="0.35">
      <c r="A98" s="7" t="s">
        <v>140</v>
      </c>
      <c r="B98" s="26">
        <v>-0.53906924250851473</v>
      </c>
      <c r="C98" s="26">
        <v>1.6397463984598011</v>
      </c>
      <c r="D98" s="26">
        <v>-1.3893314744738754</v>
      </c>
      <c r="E98" s="75">
        <v>50063.699130319328</v>
      </c>
      <c r="F98" s="26">
        <v>16848.26355340903</v>
      </c>
      <c r="G98" s="76">
        <v>0</v>
      </c>
      <c r="H98" s="8">
        <f t="shared" si="1"/>
        <v>59630.877607714283</v>
      </c>
    </row>
    <row r="99" spans="1:8" ht="13.4" customHeight="1" x14ac:dyDescent="0.35">
      <c r="A99" s="7" t="s">
        <v>141</v>
      </c>
      <c r="B99" s="26">
        <v>-15.148642368717972</v>
      </c>
      <c r="C99" s="26">
        <v>6.9707229635692616E-4</v>
      </c>
      <c r="D99" s="26">
        <v>-3.3193918874102835E-2</v>
      </c>
      <c r="E99" s="75">
        <v>42796.122950275509</v>
      </c>
      <c r="F99" s="26">
        <v>18541.473843191925</v>
      </c>
      <c r="G99" s="76">
        <v>0</v>
      </c>
      <c r="H99" s="8">
        <f t="shared" si="1"/>
        <v>61195.408125871334</v>
      </c>
    </row>
    <row r="100" spans="1:8" ht="13.4" customHeight="1" x14ac:dyDescent="0.35">
      <c r="A100" s="7" t="s">
        <v>142</v>
      </c>
      <c r="B100" s="26">
        <v>-1.1152094536280952</v>
      </c>
      <c r="C100" s="26">
        <v>1.1030671181039631</v>
      </c>
      <c r="D100" s="26">
        <v>0</v>
      </c>
      <c r="E100" s="75">
        <v>42655.048795060742</v>
      </c>
      <c r="F100" s="26">
        <v>18232.921728739293</v>
      </c>
      <c r="G100" s="76">
        <v>0</v>
      </c>
      <c r="H100" s="8">
        <f t="shared" si="1"/>
        <v>52581.051709486812</v>
      </c>
    </row>
    <row r="101" spans="1:8" ht="13.4" customHeight="1" x14ac:dyDescent="0.35">
      <c r="A101" s="7" t="s">
        <v>143</v>
      </c>
      <c r="B101" s="26">
        <v>11.27042421828321</v>
      </c>
      <c r="C101" s="26">
        <v>0.70371108013012029</v>
      </c>
      <c r="D101" s="26">
        <v>0.39580428865431855</v>
      </c>
      <c r="E101" s="75">
        <v>34335.756489411135</v>
      </c>
      <c r="F101" s="26">
        <v>16650.136095067381</v>
      </c>
      <c r="G101" s="76">
        <v>0</v>
      </c>
      <c r="H101" s="8">
        <f t="shared" si="1"/>
        <v>58835.796322113791</v>
      </c>
    </row>
    <row r="102" spans="1:8" ht="13.4" customHeight="1" x14ac:dyDescent="0.35">
      <c r="A102" s="7" t="s">
        <v>144</v>
      </c>
      <c r="B102" s="26">
        <v>0</v>
      </c>
      <c r="C102" s="26">
        <v>0</v>
      </c>
      <c r="D102" s="26">
        <v>0.63763194582752436</v>
      </c>
      <c r="E102" s="75">
        <v>42184.956515966274</v>
      </c>
      <c r="F102" s="26">
        <v>16521.177720241649</v>
      </c>
      <c r="G102" s="76">
        <v>0</v>
      </c>
      <c r="H102" s="8">
        <f t="shared" si="1"/>
        <v>62220.720341233478</v>
      </c>
    </row>
    <row r="103" spans="1:8" ht="13.4" customHeight="1" x14ac:dyDescent="0.35">
      <c r="A103" s="7" t="s">
        <v>145</v>
      </c>
      <c r="B103" s="26">
        <v>-0.78267941313151534</v>
      </c>
      <c r="C103" s="26">
        <v>0.61057890194516395</v>
      </c>
      <c r="D103" s="26">
        <v>0</v>
      </c>
      <c r="E103" s="75">
        <v>45700.325300404962</v>
      </c>
      <c r="F103" s="26">
        <v>19250.11617871606</v>
      </c>
      <c r="G103" s="76">
        <v>0</v>
      </c>
      <c r="H103" s="8">
        <f t="shared" si="1"/>
        <v>65857.384926641447</v>
      </c>
    </row>
    <row r="104" spans="1:8" ht="13.4" customHeight="1" x14ac:dyDescent="0.35">
      <c r="A104" s="7" t="s">
        <v>146</v>
      </c>
      <c r="B104" s="26">
        <v>-0.89012812852685497</v>
      </c>
      <c r="C104" s="26">
        <v>3.6712474274712734E-2</v>
      </c>
      <c r="D104" s="26">
        <v>0</v>
      </c>
      <c r="E104" s="75">
        <v>46607.54829715196</v>
      </c>
      <c r="F104" s="26">
        <v>16902.509460266876</v>
      </c>
      <c r="G104" s="76">
        <v>0</v>
      </c>
      <c r="H104" s="8">
        <f t="shared" si="1"/>
        <v>63019.289384584743</v>
      </c>
    </row>
    <row r="105" spans="1:8" ht="13.4" customHeight="1" x14ac:dyDescent="0.35">
      <c r="A105" s="7" t="s">
        <v>147</v>
      </c>
      <c r="B105" s="26">
        <v>1.9916351324411214E-4</v>
      </c>
      <c r="C105" s="26">
        <v>-2.1576047268140403E-2</v>
      </c>
      <c r="D105" s="26">
        <v>0</v>
      </c>
      <c r="E105" s="75">
        <v>46116.743012680075</v>
      </c>
      <c r="F105" s="26">
        <v>21100.278828918545</v>
      </c>
      <c r="G105" s="76">
        <v>0</v>
      </c>
      <c r="H105" s="8">
        <f t="shared" si="1"/>
        <v>69268.882958242044</v>
      </c>
    </row>
    <row r="106" spans="1:8" ht="13.4" customHeight="1" x14ac:dyDescent="0.35">
      <c r="A106" s="7" t="s">
        <v>148</v>
      </c>
      <c r="B106" s="26">
        <v>5.9749053973325776E-4</v>
      </c>
      <c r="C106" s="26">
        <v>0</v>
      </c>
      <c r="D106" s="26">
        <v>0</v>
      </c>
      <c r="E106" s="75">
        <v>48168.625107880231</v>
      </c>
      <c r="F106" s="26">
        <v>22887.671778530173</v>
      </c>
      <c r="G106" s="76">
        <v>0</v>
      </c>
      <c r="H106" s="8">
        <f t="shared" si="1"/>
        <v>167274.08218814313</v>
      </c>
    </row>
    <row r="107" spans="1:8" ht="13.4" customHeight="1" x14ac:dyDescent="0.35">
      <c r="A107" s="7" t="s">
        <v>149</v>
      </c>
      <c r="B107" s="26">
        <v>0</v>
      </c>
      <c r="C107" s="26">
        <v>2.643762862643563</v>
      </c>
      <c r="D107" s="26">
        <v>9.8983934143264953</v>
      </c>
      <c r="E107" s="75">
        <v>144386.41040961296</v>
      </c>
      <c r="F107" s="26">
        <v>19921.595963619464</v>
      </c>
      <c r="G107" s="76">
        <v>0</v>
      </c>
      <c r="H107" s="8">
        <f t="shared" si="1"/>
        <v>-3742.0286131580733</v>
      </c>
    </row>
    <row r="108" spans="1:8" ht="13.4" customHeight="1" x14ac:dyDescent="0.35">
      <c r="A108" s="7" t="s">
        <v>150</v>
      </c>
      <c r="B108" s="26">
        <v>0</v>
      </c>
      <c r="C108" s="26">
        <v>2.1926243112261834</v>
      </c>
      <c r="D108" s="26">
        <v>6.9787226980017278</v>
      </c>
      <c r="E108" s="75">
        <v>-23666.268339640181</v>
      </c>
      <c r="F108" s="26">
        <v>17080.793998539466</v>
      </c>
      <c r="G108" s="76">
        <v>0</v>
      </c>
      <c r="H108" s="8">
        <f t="shared" si="1"/>
        <v>78995.454255460398</v>
      </c>
    </row>
    <row r="109" spans="1:8" ht="13.4" customHeight="1" x14ac:dyDescent="0.35">
      <c r="A109" s="7" t="s">
        <v>151</v>
      </c>
      <c r="B109" s="26">
        <v>-3.3193918861197039E-6</v>
      </c>
      <c r="C109" s="26">
        <v>0</v>
      </c>
      <c r="D109" s="26">
        <v>0</v>
      </c>
      <c r="E109" s="75">
        <v>61912.467635929097</v>
      </c>
      <c r="F109" s="26">
        <v>22665.073358560712</v>
      </c>
      <c r="G109" s="76">
        <v>0</v>
      </c>
      <c r="H109" s="8">
        <f t="shared" si="1"/>
        <v>95014.306579034717</v>
      </c>
    </row>
    <row r="110" spans="1:8" ht="13.4" customHeight="1" x14ac:dyDescent="0.35">
      <c r="A110" s="7" t="s">
        <v>152</v>
      </c>
      <c r="B110" s="26">
        <v>-1.3497284165470476E-13</v>
      </c>
      <c r="C110" s="26">
        <v>0.3618801035650267</v>
      </c>
      <c r="D110" s="26">
        <v>0</v>
      </c>
      <c r="E110" s="75">
        <v>72349.233220474009</v>
      </c>
      <c r="F110" s="26">
        <v>22897.663148111267</v>
      </c>
      <c r="G110" s="76">
        <v>0</v>
      </c>
      <c r="H110" s="8">
        <f t="shared" si="1"/>
        <v>80678.804421429988</v>
      </c>
    </row>
    <row r="111" spans="1:8" ht="13.4" customHeight="1" x14ac:dyDescent="0.35">
      <c r="A111" s="7" t="s">
        <v>153</v>
      </c>
      <c r="B111" s="26">
        <v>-7.4354378277914884E-2</v>
      </c>
      <c r="C111" s="26">
        <v>-4.0529774945230031E-2</v>
      </c>
      <c r="D111" s="26">
        <v>0.27202416517294242</v>
      </c>
      <c r="E111" s="75">
        <v>57780.853747593435</v>
      </c>
      <c r="F111" s="26">
        <v>23647.812520746196</v>
      </c>
      <c r="G111" s="76">
        <v>0</v>
      </c>
      <c r="H111" s="8">
        <f t="shared" si="1"/>
        <v>80157.514468233421</v>
      </c>
    </row>
    <row r="112" spans="1:8" ht="13.4" customHeight="1" x14ac:dyDescent="0.35">
      <c r="A112" s="7" t="s">
        <v>154</v>
      </c>
      <c r="B112" s="26">
        <v>-1.2713270928765848E-2</v>
      </c>
      <c r="C112" s="26">
        <v>4816.0459071898022</v>
      </c>
      <c r="D112" s="26">
        <v>0</v>
      </c>
      <c r="E112" s="75">
        <v>56509.755190533091</v>
      </c>
      <c r="F112" s="26">
        <v>16278.420035849433</v>
      </c>
      <c r="G112" s="76">
        <v>0.82984797185155679</v>
      </c>
      <c r="H112" s="8">
        <f t="shared" si="1"/>
        <v>65781.882655181573</v>
      </c>
    </row>
    <row r="113" spans="1:8" ht="13.4" customHeight="1" x14ac:dyDescent="0.35">
      <c r="A113" s="7" t="s">
        <v>155</v>
      </c>
      <c r="B113" s="26">
        <v>0</v>
      </c>
      <c r="C113" s="26">
        <v>6.1939852619226132E-2</v>
      </c>
      <c r="D113" s="26">
        <v>4.0529774945230038E-2</v>
      </c>
      <c r="E113" s="75">
        <v>44686.58686417048</v>
      </c>
      <c r="F113" s="26">
        <v>23078.318628427271</v>
      </c>
      <c r="G113" s="76">
        <v>0.82984797185155679</v>
      </c>
      <c r="H113" s="8">
        <f t="shared" si="1"/>
        <v>71155.038644028406</v>
      </c>
    </row>
    <row r="114" spans="1:8" ht="13.4" customHeight="1" x14ac:dyDescent="0.35">
      <c r="A114" s="7" t="s">
        <v>156</v>
      </c>
      <c r="B114" s="26">
        <v>0</v>
      </c>
      <c r="C114" s="26">
        <v>0</v>
      </c>
      <c r="D114" s="26">
        <v>2114.260074354378</v>
      </c>
      <c r="E114" s="75">
        <v>48075.82822777667</v>
      </c>
      <c r="F114" s="26">
        <v>24531.845249950209</v>
      </c>
      <c r="G114" s="76">
        <v>0.16596959437031134</v>
      </c>
      <c r="H114" s="8">
        <f t="shared" si="1"/>
        <v>83270.679843988575</v>
      </c>
    </row>
    <row r="115" spans="1:8" ht="13.4" customHeight="1" x14ac:dyDescent="0.35">
      <c r="A115" s="7" t="s">
        <v>157</v>
      </c>
      <c r="B115" s="26">
        <v>0</v>
      </c>
      <c r="C115" s="26">
        <v>0</v>
      </c>
      <c r="D115" s="26">
        <v>0</v>
      </c>
      <c r="E115" s="75">
        <v>58738.668624443999</v>
      </c>
      <c r="F115" s="26">
        <v>21337.707760738234</v>
      </c>
      <c r="G115" s="76">
        <v>1.6596959437031136</v>
      </c>
      <c r="H115" s="8">
        <f t="shared" si="1"/>
        <v>80873.95494124676</v>
      </c>
    </row>
    <row r="116" spans="1:8" ht="13.4" customHeight="1" x14ac:dyDescent="0.35">
      <c r="A116" s="7" t="s">
        <v>158</v>
      </c>
      <c r="B116" s="26">
        <v>2.4612958905928428</v>
      </c>
      <c r="C116" s="26">
        <v>0</v>
      </c>
      <c r="D116" s="26">
        <v>0</v>
      </c>
      <c r="E116" s="75">
        <v>59532.126188674236</v>
      </c>
      <c r="F116" s="26">
        <v>11363.207096859855</v>
      </c>
      <c r="G116" s="76">
        <v>21.096793467436761</v>
      </c>
      <c r="H116" s="8">
        <f t="shared" si="1"/>
        <v>88708.569782247898</v>
      </c>
    </row>
    <row r="117" spans="1:8" ht="13.4" customHeight="1" x14ac:dyDescent="0.35">
      <c r="A117" s="7" t="s">
        <v>159</v>
      </c>
      <c r="B117" s="26">
        <v>1.0954325167629291</v>
      </c>
      <c r="C117" s="26">
        <v>0</v>
      </c>
      <c r="D117" s="26">
        <v>3.3193918874220761E-2</v>
      </c>
      <c r="E117" s="75">
        <v>77323.170459403831</v>
      </c>
      <c r="F117" s="26">
        <v>920.72395937064323</v>
      </c>
      <c r="G117" s="76">
        <v>35.407090221071499</v>
      </c>
      <c r="H117" s="8">
        <f t="shared" si="1"/>
        <v>82544.249362676754</v>
      </c>
    </row>
    <row r="118" spans="1:8" ht="13.4" customHeight="1" x14ac:dyDescent="0.35">
      <c r="A118" s="7" t="s">
        <v>160</v>
      </c>
      <c r="B118" s="26">
        <v>0.55052114452632284</v>
      </c>
      <c r="C118" s="26">
        <v>0</v>
      </c>
      <c r="D118" s="26">
        <v>0</v>
      </c>
      <c r="E118" s="75">
        <v>81587.567791940513</v>
      </c>
      <c r="F118" s="26">
        <v>1215.511319126336</v>
      </c>
      <c r="G118" s="76">
        <v>14.93709752373365</v>
      </c>
      <c r="H118" s="8">
        <f t="shared" si="1"/>
        <v>89116.753518887344</v>
      </c>
    </row>
    <row r="119" spans="1:8" ht="13.4" customHeight="1" x14ac:dyDescent="0.35">
      <c r="A119" s="7" t="s">
        <v>161</v>
      </c>
      <c r="B119" s="26">
        <v>-0.42571200955984873</v>
      </c>
      <c r="C119" s="26">
        <v>0</v>
      </c>
      <c r="D119" s="26">
        <v>0</v>
      </c>
      <c r="E119" s="75">
        <v>87886.730814246825</v>
      </c>
      <c r="F119" s="26">
        <v>791.39331474473875</v>
      </c>
      <c r="G119" s="76">
        <v>14.386659364004514</v>
      </c>
      <c r="H119" s="8">
        <f t="shared" si="1"/>
        <v>92552.378075748507</v>
      </c>
    </row>
    <row r="120" spans="1:8" ht="13.4" customHeight="1" x14ac:dyDescent="0.35">
      <c r="A120" s="7" t="s">
        <v>162</v>
      </c>
      <c r="B120" s="26">
        <v>8.8019650799973448</v>
      </c>
      <c r="C120" s="26">
        <v>0</v>
      </c>
      <c r="D120" s="26">
        <v>0</v>
      </c>
      <c r="E120" s="75">
        <v>91737.796136559773</v>
      </c>
      <c r="F120" s="26">
        <v>919.39349731129255</v>
      </c>
      <c r="G120" s="76">
        <v>15.844552877912765</v>
      </c>
      <c r="H120" s="8">
        <f t="shared" si="1"/>
        <v>86917.054152559242</v>
      </c>
    </row>
    <row r="121" spans="1:8" ht="13.4" customHeight="1" x14ac:dyDescent="0.35">
      <c r="A121" s="7" t="s">
        <v>163</v>
      </c>
      <c r="B121" s="26">
        <v>-11.352818163712406</v>
      </c>
      <c r="C121" s="26">
        <v>10.911770563632208</v>
      </c>
      <c r="D121" s="26">
        <v>0</v>
      </c>
      <c r="E121" s="75">
        <v>85993.168920533746</v>
      </c>
      <c r="F121" s="26">
        <v>789.17305649604998</v>
      </c>
      <c r="G121" s="76">
        <v>39.958706764920663</v>
      </c>
      <c r="H121" s="8">
        <f t="shared" si="1"/>
        <v>91864.819897098845</v>
      </c>
    </row>
    <row r="122" spans="1:8" ht="13.4" customHeight="1" x14ac:dyDescent="0.35">
      <c r="A122" s="7" t="s">
        <v>164</v>
      </c>
      <c r="B122" s="26">
        <v>-0.9692624311226169</v>
      </c>
      <c r="C122" s="26">
        <v>0</v>
      </c>
      <c r="D122" s="26">
        <v>0</v>
      </c>
      <c r="E122" s="75">
        <v>91025.745625705371</v>
      </c>
      <c r="F122" s="26">
        <v>1206.4720839142269</v>
      </c>
      <c r="G122" s="76">
        <v>8.8627763393746264</v>
      </c>
      <c r="H122" s="8">
        <f t="shared" si="1"/>
        <v>90296.137986456873</v>
      </c>
    </row>
    <row r="123" spans="1:8" ht="13.4" customHeight="1" x14ac:dyDescent="0.35">
      <c r="A123" s="7" t="s">
        <v>165</v>
      </c>
      <c r="B123" s="26">
        <v>-0.279622253203196</v>
      </c>
      <c r="C123" s="26">
        <v>0</v>
      </c>
      <c r="D123" s="26">
        <v>0</v>
      </c>
      <c r="E123" s="75">
        <v>89081.08274845648</v>
      </c>
      <c r="F123" s="26">
        <v>658.18663280886938</v>
      </c>
      <c r="G123" s="76">
        <v>10.745601805749187</v>
      </c>
      <c r="H123" s="8">
        <f t="shared" si="1"/>
        <v>85785.564811790478</v>
      </c>
    </row>
    <row r="124" spans="1:8" ht="13.4" customHeight="1" x14ac:dyDescent="0.35">
      <c r="A124" s="7" t="s">
        <v>166</v>
      </c>
      <c r="B124" s="26">
        <v>2.9343424284671047E-2</v>
      </c>
      <c r="C124" s="26">
        <v>0</v>
      </c>
      <c r="D124" s="26">
        <v>0</v>
      </c>
      <c r="E124" s="75">
        <v>85116.603233751579</v>
      </c>
      <c r="F124" s="26">
        <v>513.07294363672577</v>
      </c>
      <c r="G124" s="76">
        <v>21.26911969727146</v>
      </c>
      <c r="H124" s="8">
        <f t="shared" si="1"/>
        <v>66260.117168890662</v>
      </c>
    </row>
    <row r="125" spans="1:8" ht="13.4" customHeight="1" x14ac:dyDescent="0.35">
      <c r="A125" s="7" t="s">
        <v>167</v>
      </c>
      <c r="B125" s="26">
        <v>5.2877912766381201E-2</v>
      </c>
      <c r="C125" s="26">
        <v>0</v>
      </c>
      <c r="D125" s="26">
        <v>0</v>
      </c>
      <c r="E125" s="75">
        <v>65725.722227643899</v>
      </c>
      <c r="F125" s="26">
        <v>759.96308836221203</v>
      </c>
      <c r="G125" s="76">
        <v>27.76671313815309</v>
      </c>
      <c r="H125" s="8">
        <f t="shared" si="1"/>
        <v>76938.98379705238</v>
      </c>
    </row>
    <row r="126" spans="1:8" ht="13.4" customHeight="1" x14ac:dyDescent="0.35">
      <c r="A126" s="7" t="s">
        <v>168</v>
      </c>
      <c r="B126" s="26">
        <v>3.3193918874062362E-4</v>
      </c>
      <c r="C126" s="26">
        <v>0</v>
      </c>
      <c r="D126" s="26">
        <v>0</v>
      </c>
      <c r="E126" s="75">
        <v>76151.253663612835</v>
      </c>
      <c r="F126" s="26">
        <v>374.18993560379738</v>
      </c>
      <c r="G126" s="76">
        <v>20.0282812188807</v>
      </c>
      <c r="H126" s="8">
        <f t="shared" si="1"/>
        <v>82586.1984797185</v>
      </c>
    </row>
    <row r="127" spans="1:8" ht="13.4" customHeight="1" x14ac:dyDescent="0.35">
      <c r="A127" s="7" t="s">
        <v>169</v>
      </c>
      <c r="B127" s="26">
        <v>0.24473876385846116</v>
      </c>
      <c r="C127" s="26">
        <v>0</v>
      </c>
      <c r="D127" s="26">
        <v>0</v>
      </c>
      <c r="E127" s="75">
        <v>82191.735524131975</v>
      </c>
      <c r="F127" s="26">
        <v>938.6419040031866</v>
      </c>
      <c r="G127" s="76">
        <v>21.150567616012747</v>
      </c>
      <c r="H127" s="8">
        <f t="shared" si="1"/>
        <v>79497.881013078411</v>
      </c>
    </row>
    <row r="128" spans="1:8" ht="13.4" customHeight="1" x14ac:dyDescent="0.35">
      <c r="A128" s="7" t="s">
        <v>170</v>
      </c>
      <c r="B128" s="26">
        <v>1.659695943703046E-4</v>
      </c>
      <c r="C128" s="26">
        <v>0</v>
      </c>
      <c r="D128" s="26">
        <v>0</v>
      </c>
      <c r="E128" s="75">
        <v>78538.088375489606</v>
      </c>
      <c r="F128" s="26">
        <v>231.43185288455155</v>
      </c>
      <c r="G128" s="76">
        <v>31.777401580030535</v>
      </c>
      <c r="H128" s="8">
        <f t="shared" si="1"/>
        <v>87046.08032928365</v>
      </c>
    </row>
    <row r="129" spans="1:8" ht="13.4" customHeight="1" x14ac:dyDescent="0.35">
      <c r="A129" s="7" t="s">
        <v>171</v>
      </c>
      <c r="B129" s="26">
        <v>-0.34116709818761193</v>
      </c>
      <c r="C129" s="26">
        <v>0</v>
      </c>
      <c r="D129" s="26">
        <v>0</v>
      </c>
      <c r="E129" s="75">
        <v>86783.212241917267</v>
      </c>
      <c r="F129" s="26">
        <v>483.50816570404299</v>
      </c>
      <c r="G129" s="76">
        <v>23.296820022571865</v>
      </c>
      <c r="H129" s="8">
        <f t="shared" si="1"/>
        <v>95380.291741352979</v>
      </c>
    </row>
    <row r="130" spans="1:8" ht="13.4" customHeight="1" x14ac:dyDescent="0.35">
      <c r="A130" s="7" t="s">
        <v>172</v>
      </c>
      <c r="B130" s="26">
        <v>1.6430989842661597E-2</v>
      </c>
      <c r="C130" s="26">
        <v>0</v>
      </c>
      <c r="D130" s="26">
        <v>0</v>
      </c>
      <c r="E130" s="75">
        <v>94873.470324636524</v>
      </c>
      <c r="F130" s="26">
        <v>606.81550819889787</v>
      </c>
      <c r="G130" s="76">
        <v>71.751045608444528</v>
      </c>
      <c r="H130" s="8">
        <f t="shared" si="1"/>
        <v>91406.691977029797</v>
      </c>
    </row>
    <row r="131" spans="1:8" ht="13.4" customHeight="1" x14ac:dyDescent="0.35">
      <c r="A131" s="7" t="s">
        <v>173</v>
      </c>
      <c r="B131" s="26">
        <v>5.8089358029620999E-3</v>
      </c>
      <c r="C131" s="26">
        <v>0</v>
      </c>
      <c r="D131" s="26">
        <v>0</v>
      </c>
      <c r="E131" s="75">
        <v>90728.119614286654</v>
      </c>
      <c r="F131" s="26">
        <v>151.15358826263028</v>
      </c>
      <c r="G131" s="76">
        <v>11.494290645953662</v>
      </c>
      <c r="H131" s="8">
        <f t="shared" si="1"/>
        <v>95313.664110734884</v>
      </c>
    </row>
    <row r="132" spans="1:8" ht="13.4" customHeight="1" x14ac:dyDescent="0.35">
      <c r="A132" s="7" t="s">
        <v>174</v>
      </c>
      <c r="B132" s="26">
        <v>-1525.3064130651267</v>
      </c>
      <c r="C132" s="26">
        <v>0</v>
      </c>
      <c r="D132" s="26">
        <v>1525.3065790347207</v>
      </c>
      <c r="E132" s="75">
        <v>96676.322644891436</v>
      </c>
      <c r="F132" s="26">
        <v>674.66258381464502</v>
      </c>
      <c r="G132" s="76">
        <v>8.6518289849299617</v>
      </c>
      <c r="H132" s="8">
        <f t="shared" si="1"/>
        <v>94081.292488216146</v>
      </c>
    </row>
    <row r="133" spans="1:8" ht="13.4" customHeight="1" x14ac:dyDescent="0.35">
      <c r="A133" s="7" t="s">
        <v>175</v>
      </c>
      <c r="B133" s="26">
        <v>7.2097191794516929E-2</v>
      </c>
      <c r="C133" s="26">
        <v>0</v>
      </c>
      <c r="D133" s="26">
        <v>0</v>
      </c>
      <c r="E133" s="75">
        <v>93397.905978224779</v>
      </c>
      <c r="F133" s="26">
        <v>858.59729137621991</v>
      </c>
      <c r="G133" s="76">
        <v>4.4790546371904671</v>
      </c>
      <c r="H133" s="8">
        <f t="shared" ref="H133:H196" si="2">E134+F133+G133+B134+C133</f>
        <v>95461.296106353315</v>
      </c>
    </row>
    <row r="134" spans="1:8" ht="13.4" customHeight="1" x14ac:dyDescent="0.35">
      <c r="A134" s="7" t="s">
        <v>176</v>
      </c>
      <c r="B134" s="26">
        <v>-0.2044413463452398</v>
      </c>
      <c r="C134" s="26">
        <v>88.652393281550815</v>
      </c>
      <c r="D134" s="26">
        <v>0</v>
      </c>
      <c r="E134" s="75">
        <v>94598.424201686241</v>
      </c>
      <c r="F134" s="26">
        <v>926.36904999004173</v>
      </c>
      <c r="G134" s="76">
        <v>3.3275575914492466</v>
      </c>
      <c r="H134" s="8">
        <f t="shared" si="2"/>
        <v>96833.353364203664</v>
      </c>
    </row>
    <row r="135" spans="1:8" ht="13.4" customHeight="1" x14ac:dyDescent="0.35">
      <c r="A135" s="7" t="s">
        <v>177</v>
      </c>
      <c r="B135" s="26">
        <v>1.6596959489470633E-4</v>
      </c>
      <c r="C135" s="26">
        <v>0</v>
      </c>
      <c r="D135" s="26">
        <v>0</v>
      </c>
      <c r="E135" s="75">
        <v>95815.004197371032</v>
      </c>
      <c r="F135" s="26">
        <v>1109.0001991635131</v>
      </c>
      <c r="G135" s="76">
        <v>23.183363207860317</v>
      </c>
      <c r="H135" s="8">
        <f t="shared" si="2"/>
        <v>85648.921763592909</v>
      </c>
    </row>
    <row r="136" spans="1:8" ht="13.4" customHeight="1" x14ac:dyDescent="0.35">
      <c r="A136" s="7" t="s">
        <v>178</v>
      </c>
      <c r="B136" s="26">
        <v>1.6437628626435635E-2</v>
      </c>
      <c r="C136" s="26">
        <v>0</v>
      </c>
      <c r="D136" s="26">
        <v>772.35076014074207</v>
      </c>
      <c r="E136" s="75">
        <v>84516.721763592912</v>
      </c>
      <c r="F136" s="26">
        <v>539.63407023833236</v>
      </c>
      <c r="G136" s="76">
        <v>22.435504215627699</v>
      </c>
      <c r="H136" s="8">
        <f t="shared" si="2"/>
        <v>74389.914253468756</v>
      </c>
    </row>
    <row r="137" spans="1:8" ht="13.4" customHeight="1" x14ac:dyDescent="0.35">
      <c r="A137" s="7" t="s">
        <v>179</v>
      </c>
      <c r="B137" s="26">
        <v>-0.42774347739497204</v>
      </c>
      <c r="C137" s="26">
        <v>0.2061342362079267</v>
      </c>
      <c r="D137" s="26">
        <v>0.22176857199762268</v>
      </c>
      <c r="E137" s="75">
        <v>73828.272422492199</v>
      </c>
      <c r="F137" s="26">
        <v>697.55719312221993</v>
      </c>
      <c r="G137" s="76">
        <v>7.7621323773484692</v>
      </c>
      <c r="H137" s="8">
        <f t="shared" si="2"/>
        <v>76496.943570337928</v>
      </c>
    </row>
    <row r="138" spans="1:8" ht="13.4" customHeight="1" x14ac:dyDescent="0.35">
      <c r="A138" s="7" t="s">
        <v>180</v>
      </c>
      <c r="B138" s="26">
        <v>0</v>
      </c>
      <c r="C138" s="26">
        <v>2.4231560778065462</v>
      </c>
      <c r="D138" s="26">
        <v>0</v>
      </c>
      <c r="E138" s="75">
        <v>75791.418110602142</v>
      </c>
      <c r="F138" s="26">
        <v>1003.0229701918607</v>
      </c>
      <c r="G138" s="76">
        <v>6331.6069508066121</v>
      </c>
      <c r="H138" s="8">
        <f t="shared" si="2"/>
        <v>88762.537519086502</v>
      </c>
    </row>
    <row r="139" spans="1:8" ht="13.4" customHeight="1" x14ac:dyDescent="0.35">
      <c r="A139" s="7" t="s">
        <v>181</v>
      </c>
      <c r="B139" s="26">
        <v>0</v>
      </c>
      <c r="C139" s="26">
        <v>4.8371174400849757</v>
      </c>
      <c r="D139" s="26">
        <v>0</v>
      </c>
      <c r="E139" s="75">
        <v>81425.484442010216</v>
      </c>
      <c r="F139" s="26">
        <v>536.75944366991962</v>
      </c>
      <c r="G139" s="76">
        <v>9.5426641439288336</v>
      </c>
      <c r="H139" s="8">
        <f t="shared" si="2"/>
        <v>84776.421645754483</v>
      </c>
    </row>
    <row r="140" spans="1:8" ht="13.4" customHeight="1" x14ac:dyDescent="0.35">
      <c r="A140" s="7" t="s">
        <v>182</v>
      </c>
      <c r="B140" s="26">
        <v>-1.5933081051163419E-4</v>
      </c>
      <c r="C140" s="26">
        <v>-4.9790878311093446E-2</v>
      </c>
      <c r="D140" s="26">
        <v>0.12016198632415558</v>
      </c>
      <c r="E140" s="75">
        <v>84225.282579831372</v>
      </c>
      <c r="F140" s="26">
        <v>559.89354710217083</v>
      </c>
      <c r="G140" s="76">
        <v>14.448572661488415</v>
      </c>
      <c r="H140" s="8">
        <f t="shared" si="2"/>
        <v>94269.517718913892</v>
      </c>
    </row>
    <row r="141" spans="1:8" ht="13.4" customHeight="1" x14ac:dyDescent="0.35">
      <c r="A141" s="7" t="s">
        <v>183</v>
      </c>
      <c r="B141" s="26">
        <v>1.5933081051163419E-4</v>
      </c>
      <c r="C141" s="26">
        <v>16.759609639514039</v>
      </c>
      <c r="D141" s="26">
        <v>15.961760605457092</v>
      </c>
      <c r="E141" s="75">
        <v>93695.225230697732</v>
      </c>
      <c r="F141" s="26">
        <v>367.38860120825865</v>
      </c>
      <c r="G141" s="76">
        <v>40.48233087698334</v>
      </c>
      <c r="H141" s="8">
        <f t="shared" si="2"/>
        <v>96143.794204341772</v>
      </c>
    </row>
    <row r="142" spans="1:8" ht="13.4" customHeight="1" x14ac:dyDescent="0.35">
      <c r="A142" s="7" t="s">
        <v>184</v>
      </c>
      <c r="B142" s="26">
        <v>0</v>
      </c>
      <c r="C142" s="26">
        <v>0.61727411538206012</v>
      </c>
      <c r="D142" s="26">
        <v>1.6596959436992454E-2</v>
      </c>
      <c r="E142" s="75">
        <v>95719.163662617008</v>
      </c>
      <c r="F142" s="26">
        <v>226.46282281086104</v>
      </c>
      <c r="G142" s="76">
        <v>32.472316271659032</v>
      </c>
      <c r="H142" s="8">
        <f t="shared" si="2"/>
        <v>96383.466490738894</v>
      </c>
    </row>
    <row r="143" spans="1:8" ht="13.4" customHeight="1" x14ac:dyDescent="0.35">
      <c r="A143" s="7" t="s">
        <v>185</v>
      </c>
      <c r="B143" s="26">
        <v>0</v>
      </c>
      <c r="C143" s="26">
        <v>0</v>
      </c>
      <c r="D143" s="26">
        <v>0</v>
      </c>
      <c r="E143" s="75">
        <v>96123.914077540991</v>
      </c>
      <c r="F143" s="26">
        <v>718.75127796587651</v>
      </c>
      <c r="G143" s="76">
        <v>28.314014472548628</v>
      </c>
      <c r="H143" s="8">
        <f t="shared" si="2"/>
        <v>97862.599289650112</v>
      </c>
    </row>
    <row r="144" spans="1:8" ht="13.4" customHeight="1" x14ac:dyDescent="0.35">
      <c r="A144" s="7" t="s">
        <v>186</v>
      </c>
      <c r="B144" s="26">
        <v>-0.88603863772148694</v>
      </c>
      <c r="C144" s="26">
        <v>0</v>
      </c>
      <c r="D144" s="26">
        <v>1.6596959436992454E-2</v>
      </c>
      <c r="E144" s="75">
        <v>97116.420035849413</v>
      </c>
      <c r="F144" s="26">
        <v>589.19026754298613</v>
      </c>
      <c r="G144" s="76">
        <v>22.132842063333992</v>
      </c>
      <c r="H144" s="8">
        <f t="shared" si="2"/>
        <v>97783.908086038631</v>
      </c>
    </row>
    <row r="145" spans="1:8" ht="13.4" customHeight="1" x14ac:dyDescent="0.35">
      <c r="A145" s="7" t="s">
        <v>187</v>
      </c>
      <c r="B145" s="26">
        <v>-2.6395804288735256E-2</v>
      </c>
      <c r="C145" s="26">
        <v>0</v>
      </c>
      <c r="D145" s="26">
        <v>1.6596959437110381E-2</v>
      </c>
      <c r="E145" s="75">
        <v>97172.611372236599</v>
      </c>
      <c r="F145" s="26">
        <v>365.55181570736238</v>
      </c>
      <c r="G145" s="76">
        <v>30.783077740157999</v>
      </c>
      <c r="H145" s="8">
        <f t="shared" si="2"/>
        <v>104879.00311358958</v>
      </c>
    </row>
    <row r="146" spans="1:8" ht="13.4" customHeight="1" x14ac:dyDescent="0.35">
      <c r="A146" s="7" t="s">
        <v>188</v>
      </c>
      <c r="B146" s="26">
        <v>-6.5458408019248232E-3</v>
      </c>
      <c r="C146" s="26">
        <v>0</v>
      </c>
      <c r="D146" s="26">
        <v>2.9874526986655994</v>
      </c>
      <c r="E146" s="75">
        <v>104482.67476598287</v>
      </c>
      <c r="F146" s="26">
        <v>492.0626369249153</v>
      </c>
      <c r="G146" s="76">
        <v>74.242315607780654</v>
      </c>
      <c r="H146" s="8">
        <f t="shared" si="2"/>
        <v>96908.453417313955</v>
      </c>
    </row>
    <row r="147" spans="1:8" ht="13.4" customHeight="1" x14ac:dyDescent="0.35">
      <c r="A147" s="7" t="s">
        <v>189</v>
      </c>
      <c r="B147" s="26">
        <v>3.1169089822767355E-2</v>
      </c>
      <c r="C147" s="26">
        <v>0</v>
      </c>
      <c r="D147" s="26">
        <v>6.6387837748124312</v>
      </c>
      <c r="E147" s="75">
        <v>96342.117295691423</v>
      </c>
      <c r="F147" s="26">
        <v>542.17380335922462</v>
      </c>
      <c r="G147" s="76">
        <v>43.877945960300067</v>
      </c>
      <c r="H147" s="8">
        <f t="shared" si="2"/>
        <v>87946.137640244298</v>
      </c>
    </row>
    <row r="148" spans="1:8" ht="13.4" customHeight="1" x14ac:dyDescent="0.35">
      <c r="A148" s="7" t="s">
        <v>190</v>
      </c>
      <c r="B148" s="26">
        <v>0</v>
      </c>
      <c r="C148" s="26">
        <v>-45.95196839938923</v>
      </c>
      <c r="D148" s="26">
        <v>49.434010489278364</v>
      </c>
      <c r="E148" s="75">
        <v>87360.085890924776</v>
      </c>
      <c r="F148" s="26">
        <v>849.86589656774868</v>
      </c>
      <c r="G148" s="76">
        <v>4763.942873265617</v>
      </c>
      <c r="H148" s="8">
        <f t="shared" si="2"/>
        <v>83279.557691031005</v>
      </c>
    </row>
    <row r="149" spans="1:8" ht="13.4" customHeight="1" x14ac:dyDescent="0.35">
      <c r="A149" s="7" t="s">
        <v>191</v>
      </c>
      <c r="B149" s="26">
        <v>0</v>
      </c>
      <c r="C149" s="26">
        <v>41.187114120693089</v>
      </c>
      <c r="D149" s="26">
        <v>3.3193918874062277E-2</v>
      </c>
      <c r="E149" s="75">
        <v>77711.700889597021</v>
      </c>
      <c r="F149" s="26">
        <v>336.87751443935463</v>
      </c>
      <c r="G149" s="76">
        <v>18.506804753369185</v>
      </c>
      <c r="H149" s="8">
        <f t="shared" si="2"/>
        <v>78658.669521343691</v>
      </c>
    </row>
    <row r="150" spans="1:8" ht="13.4" customHeight="1" x14ac:dyDescent="0.35">
      <c r="A150" s="7" t="s">
        <v>192</v>
      </c>
      <c r="B150" s="26">
        <v>0</v>
      </c>
      <c r="C150" s="26">
        <v>0</v>
      </c>
      <c r="D150" s="26">
        <v>6.6387837748124543</v>
      </c>
      <c r="E150" s="75">
        <v>78262.098088030267</v>
      </c>
      <c r="F150" s="26">
        <v>414.32868618469092</v>
      </c>
      <c r="G150" s="76">
        <v>52.182101838943105</v>
      </c>
      <c r="H150" s="8">
        <f t="shared" si="2"/>
        <v>92515.45014273384</v>
      </c>
    </row>
    <row r="151" spans="1:8" ht="13.4" customHeight="1" x14ac:dyDescent="0.35">
      <c r="A151" s="7" t="s">
        <v>193</v>
      </c>
      <c r="B151" s="26">
        <v>0</v>
      </c>
      <c r="C151" s="26">
        <v>8.8875721967735508</v>
      </c>
      <c r="D151" s="26">
        <v>0</v>
      </c>
      <c r="E151" s="75">
        <v>92048.939354710208</v>
      </c>
      <c r="F151" s="26">
        <v>532.31813051848894</v>
      </c>
      <c r="G151" s="76">
        <v>15.862975502887869</v>
      </c>
      <c r="H151" s="8">
        <f t="shared" si="2"/>
        <v>92237.515401978337</v>
      </c>
    </row>
    <row r="152" spans="1:8" ht="13.4" customHeight="1" x14ac:dyDescent="0.35">
      <c r="A152" s="7" t="s">
        <v>194</v>
      </c>
      <c r="B152" s="26">
        <v>0</v>
      </c>
      <c r="C152" s="26">
        <v>10.445595166965413</v>
      </c>
      <c r="D152" s="26">
        <v>3.3674898758547434</v>
      </c>
      <c r="E152" s="75">
        <v>91680.446723760193</v>
      </c>
      <c r="F152" s="26">
        <v>826.86938192923049</v>
      </c>
      <c r="G152" s="76">
        <v>21.026654716855873</v>
      </c>
      <c r="H152" s="8">
        <f t="shared" si="2"/>
        <v>96220.851722764375</v>
      </c>
    </row>
    <row r="153" spans="1:8" ht="13.4" customHeight="1" x14ac:dyDescent="0.35">
      <c r="A153" s="7" t="s">
        <v>195</v>
      </c>
      <c r="B153" s="26">
        <v>0</v>
      </c>
      <c r="C153" s="26">
        <v>0</v>
      </c>
      <c r="D153" s="26">
        <v>3.3193918874062271</v>
      </c>
      <c r="E153" s="75">
        <v>95362.510090951328</v>
      </c>
      <c r="F153" s="26">
        <v>1307.3035583881033</v>
      </c>
      <c r="G153" s="76">
        <v>18.835955652924383</v>
      </c>
      <c r="H153" s="8">
        <f t="shared" si="2"/>
        <v>96240.872771028327</v>
      </c>
    </row>
    <row r="154" spans="1:8" ht="13.4" customHeight="1" x14ac:dyDescent="0.35">
      <c r="A154" s="7" t="s">
        <v>196</v>
      </c>
      <c r="B154" s="26">
        <v>0</v>
      </c>
      <c r="C154" s="26">
        <v>-10.379340104892785</v>
      </c>
      <c r="D154" s="26">
        <v>1.6596959437031136</v>
      </c>
      <c r="E154" s="75">
        <v>94914.733256987311</v>
      </c>
      <c r="F154" s="26">
        <v>585.19275708690168</v>
      </c>
      <c r="G154" s="76">
        <v>16.144028413994555</v>
      </c>
      <c r="H154" s="8">
        <f t="shared" si="2"/>
        <v>99167.128364203687</v>
      </c>
    </row>
    <row r="155" spans="1:8" ht="13.4" customHeight="1" x14ac:dyDescent="0.35">
      <c r="A155" s="7" t="s">
        <v>197</v>
      </c>
      <c r="B155" s="26">
        <v>0</v>
      </c>
      <c r="C155" s="26">
        <v>0</v>
      </c>
      <c r="D155" s="26">
        <v>0.86304189072561899</v>
      </c>
      <c r="E155" s="75">
        <v>98576.170918807678</v>
      </c>
      <c r="F155" s="26">
        <v>130.0870012613689</v>
      </c>
      <c r="G155" s="76">
        <v>15.364967138020313</v>
      </c>
      <c r="H155" s="8">
        <f t="shared" si="2"/>
        <v>100224.84622917083</v>
      </c>
    </row>
    <row r="156" spans="1:8" ht="13.4" customHeight="1" x14ac:dyDescent="0.35">
      <c r="A156" s="7" t="s">
        <v>198</v>
      </c>
      <c r="B156" s="26">
        <v>0</v>
      </c>
      <c r="C156" s="26">
        <v>0</v>
      </c>
      <c r="D156" s="26">
        <v>0.66387837748124534</v>
      </c>
      <c r="E156" s="75">
        <v>100079.39426077143</v>
      </c>
      <c r="F156" s="26">
        <v>560.6904335125804</v>
      </c>
      <c r="G156" s="76">
        <v>27.601075482971517</v>
      </c>
      <c r="H156" s="8">
        <f t="shared" si="2"/>
        <v>88815.242162583832</v>
      </c>
    </row>
    <row r="157" spans="1:8" ht="13.4" customHeight="1" x14ac:dyDescent="0.35">
      <c r="A157" s="7" t="s">
        <v>199</v>
      </c>
      <c r="B157" s="26">
        <v>0</v>
      </c>
      <c r="C157" s="26">
        <v>46.114618601872131</v>
      </c>
      <c r="D157" s="26">
        <v>-44.786861846909645</v>
      </c>
      <c r="E157" s="75">
        <v>88226.950653588268</v>
      </c>
      <c r="F157" s="26">
        <v>547.60343225121153</v>
      </c>
      <c r="G157" s="76">
        <v>13.589623580959968</v>
      </c>
      <c r="H157" s="8">
        <f t="shared" si="2"/>
        <v>117246.39819458277</v>
      </c>
    </row>
    <row r="158" spans="1:8" ht="13.4" customHeight="1" x14ac:dyDescent="0.35">
      <c r="A158" s="7" t="s">
        <v>200</v>
      </c>
      <c r="B158" s="26">
        <v>0</v>
      </c>
      <c r="C158" s="26">
        <v>26.382410542388634</v>
      </c>
      <c r="D158" s="26">
        <v>0.66387837748124534</v>
      </c>
      <c r="E158" s="75">
        <v>116639.09052014872</v>
      </c>
      <c r="F158" s="26">
        <v>407.35985527451373</v>
      </c>
      <c r="G158" s="76">
        <v>86.872485228706097</v>
      </c>
      <c r="H158" s="8">
        <f t="shared" si="2"/>
        <v>96208.481525592506</v>
      </c>
    </row>
    <row r="159" spans="1:8" ht="13.4" customHeight="1" x14ac:dyDescent="0.35">
      <c r="A159" s="7" t="s">
        <v>201</v>
      </c>
      <c r="B159" s="26">
        <v>0</v>
      </c>
      <c r="C159" s="26">
        <v>0</v>
      </c>
      <c r="D159" s="26">
        <v>0.66387837748124534</v>
      </c>
      <c r="E159" s="75">
        <v>95687.866774546899</v>
      </c>
      <c r="F159" s="26">
        <v>73.156442939653459</v>
      </c>
      <c r="G159" s="76">
        <v>14.904467901480448</v>
      </c>
      <c r="H159" s="8">
        <f t="shared" si="2"/>
        <v>82192.770366128927</v>
      </c>
    </row>
    <row r="160" spans="1:8" ht="13.4" customHeight="1" x14ac:dyDescent="0.35">
      <c r="A160" s="7" t="s">
        <v>202</v>
      </c>
      <c r="B160" s="26">
        <v>0</v>
      </c>
      <c r="C160" s="26">
        <v>0</v>
      </c>
      <c r="D160" s="26">
        <v>0.13901613224457279</v>
      </c>
      <c r="E160" s="75">
        <v>82104.709455287797</v>
      </c>
      <c r="F160" s="26">
        <v>327.63310761468495</v>
      </c>
      <c r="G160" s="76">
        <v>12.442574520347872</v>
      </c>
      <c r="H160" s="8">
        <f t="shared" si="2"/>
        <v>88011.120015933091</v>
      </c>
    </row>
    <row r="161" spans="1:8" ht="13.4" customHeight="1" x14ac:dyDescent="0.35">
      <c r="A161" s="7" t="s">
        <v>203</v>
      </c>
      <c r="B161" s="26">
        <v>0</v>
      </c>
      <c r="C161" s="26">
        <v>3.9038704109407156</v>
      </c>
      <c r="D161" s="26">
        <v>1.4937263493328021</v>
      </c>
      <c r="E161" s="75">
        <v>87671.044333798054</v>
      </c>
      <c r="F161" s="26">
        <v>342.38428599880501</v>
      </c>
      <c r="G161" s="76">
        <v>38.10907521742017</v>
      </c>
      <c r="H161" s="8">
        <f t="shared" si="2"/>
        <v>90085.529535949012</v>
      </c>
    </row>
    <row r="162" spans="1:8" ht="13.4" customHeight="1" x14ac:dyDescent="0.35">
      <c r="A162" s="7" t="s">
        <v>204</v>
      </c>
      <c r="B162" s="26">
        <v>0</v>
      </c>
      <c r="C162" s="26">
        <v>0</v>
      </c>
      <c r="D162" s="26">
        <v>0.66387837748124534</v>
      </c>
      <c r="E162" s="75">
        <v>89701.132304321844</v>
      </c>
      <c r="F162" s="26">
        <v>57.688807010555664</v>
      </c>
      <c r="G162" s="76">
        <v>18.919743742946292</v>
      </c>
      <c r="H162" s="8">
        <f t="shared" si="2"/>
        <v>90713.746488083372</v>
      </c>
    </row>
    <row r="163" spans="1:8" ht="13.4" customHeight="1" x14ac:dyDescent="0.35">
      <c r="A163" s="7" t="s">
        <v>205</v>
      </c>
      <c r="B163" s="26">
        <v>-0.16596959437031134</v>
      </c>
      <c r="C163" s="26">
        <v>0</v>
      </c>
      <c r="D163" s="26">
        <v>0.16596959437031134</v>
      </c>
      <c r="E163" s="75">
        <v>90637.303906924251</v>
      </c>
      <c r="F163" s="26">
        <v>99.578536812056029</v>
      </c>
      <c r="G163" s="76">
        <v>16.839706565757151</v>
      </c>
      <c r="H163" s="8">
        <f t="shared" si="2"/>
        <v>101311.04979087831</v>
      </c>
    </row>
    <row r="164" spans="1:8" ht="13.4" customHeight="1" x14ac:dyDescent="0.35">
      <c r="A164" s="7" t="s">
        <v>206</v>
      </c>
      <c r="B164" s="26">
        <v>0</v>
      </c>
      <c r="C164" s="26">
        <v>11.230780720971916</v>
      </c>
      <c r="D164" s="26">
        <v>1.3277567549624907</v>
      </c>
      <c r="E164" s="75">
        <v>101194.6315475005</v>
      </c>
      <c r="F164" s="26">
        <v>101.37100843125539</v>
      </c>
      <c r="G164" s="76">
        <v>8.8515899887140677</v>
      </c>
      <c r="H164" s="8">
        <f t="shared" si="2"/>
        <v>101557.50557989777</v>
      </c>
    </row>
    <row r="165" spans="1:8" ht="13.4" customHeight="1" x14ac:dyDescent="0.35">
      <c r="A165" s="7" t="s">
        <v>207</v>
      </c>
      <c r="B165" s="26">
        <v>-7.1698864767974495</v>
      </c>
      <c r="C165" s="26">
        <v>0</v>
      </c>
      <c r="D165" s="26">
        <v>7.1698864767974495</v>
      </c>
      <c r="E165" s="75">
        <v>101443.22208723362</v>
      </c>
      <c r="F165" s="26">
        <v>140.24629887804554</v>
      </c>
      <c r="G165" s="76">
        <v>13.569474872203411</v>
      </c>
      <c r="H165" s="8">
        <f t="shared" si="2"/>
        <v>100927.25516829317</v>
      </c>
    </row>
    <row r="166" spans="1:8" ht="13.4" customHeight="1" x14ac:dyDescent="0.35">
      <c r="A166" s="7" t="s">
        <v>208</v>
      </c>
      <c r="B166" s="26">
        <v>-0.10953993228440549</v>
      </c>
      <c r="C166" s="26">
        <v>0</v>
      </c>
      <c r="D166" s="26">
        <v>1.4372966872468964</v>
      </c>
      <c r="E166" s="75">
        <v>100773.5489344752</v>
      </c>
      <c r="F166" s="26">
        <v>200.31288587930689</v>
      </c>
      <c r="G166" s="76">
        <v>22.187121091416053</v>
      </c>
      <c r="H166" s="8">
        <f t="shared" si="2"/>
        <v>106680.8364704906</v>
      </c>
    </row>
    <row r="167" spans="1:8" ht="13.4" customHeight="1" x14ac:dyDescent="0.35">
      <c r="A167" s="7" t="s">
        <v>209</v>
      </c>
      <c r="B167" s="26">
        <v>-8.2984797185155668E-2</v>
      </c>
      <c r="C167" s="26">
        <v>4.1194649140277502</v>
      </c>
      <c r="D167" s="26">
        <v>-2.4123016663347272</v>
      </c>
      <c r="E167" s="75">
        <v>106458.41944831707</v>
      </c>
      <c r="F167" s="26">
        <v>4.5140078337648548</v>
      </c>
      <c r="G167" s="76">
        <v>17.367442740489942</v>
      </c>
      <c r="H167" s="8">
        <f t="shared" si="2"/>
        <v>102663.67225585874</v>
      </c>
    </row>
    <row r="168" spans="1:8" ht="13.4" customHeight="1" x14ac:dyDescent="0.35">
      <c r="A168" s="7" t="s">
        <v>210</v>
      </c>
      <c r="B168" s="26">
        <v>0</v>
      </c>
      <c r="C168" s="26">
        <v>0</v>
      </c>
      <c r="D168" s="26">
        <v>0</v>
      </c>
      <c r="E168" s="75">
        <v>102637.67134037045</v>
      </c>
      <c r="F168" s="26">
        <v>3.2616012746464844</v>
      </c>
      <c r="G168" s="76">
        <v>29.413529841333066</v>
      </c>
      <c r="H168" s="8">
        <f t="shared" si="2"/>
        <v>103365.32342826793</v>
      </c>
    </row>
    <row r="169" spans="1:8" ht="13.4" customHeight="1" x14ac:dyDescent="0.35">
      <c r="A169" s="7" t="s">
        <v>211</v>
      </c>
      <c r="B169" s="26">
        <v>1.5767111465179579E-2</v>
      </c>
      <c r="C169" s="26">
        <v>0</v>
      </c>
      <c r="D169" s="26">
        <v>2.1418376153488681</v>
      </c>
      <c r="E169" s="75">
        <v>103332.63253004049</v>
      </c>
      <c r="F169" s="26">
        <v>2.6544513045210119</v>
      </c>
      <c r="G169" s="76">
        <v>17.721001792471618</v>
      </c>
      <c r="H169" s="8">
        <f t="shared" si="2"/>
        <v>110621.63951072162</v>
      </c>
    </row>
    <row r="170" spans="1:8" ht="13.4" customHeight="1" x14ac:dyDescent="0.35">
      <c r="A170" s="7" t="s">
        <v>212</v>
      </c>
      <c r="B170" s="26">
        <v>6.7217685719976092E-2</v>
      </c>
      <c r="C170" s="26">
        <v>0</v>
      </c>
      <c r="D170" s="26">
        <v>-6.7217685719976092E-2</v>
      </c>
      <c r="E170" s="75">
        <v>110601.19683993892</v>
      </c>
      <c r="F170" s="26">
        <v>1.817798579300272</v>
      </c>
      <c r="G170" s="76">
        <v>12.604129323507932</v>
      </c>
      <c r="H170" s="8">
        <f t="shared" si="2"/>
        <v>96105.776321118159</v>
      </c>
    </row>
    <row r="171" spans="1:8" ht="13.4" customHeight="1" x14ac:dyDescent="0.35">
      <c r="A171" s="7" t="s">
        <v>213</v>
      </c>
      <c r="B171" s="26">
        <v>5.2370045807608037</v>
      </c>
      <c r="C171" s="26">
        <v>0</v>
      </c>
      <c r="D171" s="26">
        <v>-4.5731262032795597</v>
      </c>
      <c r="E171" s="75">
        <v>96086.117388634593</v>
      </c>
      <c r="F171" s="26">
        <v>1.2287724888800373</v>
      </c>
      <c r="G171" s="76">
        <v>72.994245502224004</v>
      </c>
      <c r="H171" s="8">
        <f t="shared" si="2"/>
        <v>93695.471948151098</v>
      </c>
    </row>
    <row r="172" spans="1:8" ht="13.4" customHeight="1" x14ac:dyDescent="0.35">
      <c r="A172" s="7" t="s">
        <v>214</v>
      </c>
      <c r="B172" s="26">
        <v>0</v>
      </c>
      <c r="C172" s="26">
        <v>0</v>
      </c>
      <c r="D172" s="26">
        <v>0.66388000000000003</v>
      </c>
      <c r="E172" s="75">
        <v>93621.24893016</v>
      </c>
      <c r="F172" s="26">
        <v>1.4062399999999999</v>
      </c>
      <c r="G172" s="76">
        <v>6.4795299999999996</v>
      </c>
      <c r="H172" s="8">
        <f t="shared" si="2"/>
        <v>73991.193539999993</v>
      </c>
    </row>
    <row r="173" spans="1:8" ht="13.4" customHeight="1" x14ac:dyDescent="0.35">
      <c r="A173" s="7" t="s">
        <v>215</v>
      </c>
      <c r="B173" s="26">
        <v>0.31036000000000002</v>
      </c>
      <c r="C173" s="26">
        <v>0</v>
      </c>
      <c r="D173" s="26">
        <v>0.79270000000000007</v>
      </c>
      <c r="E173" s="75">
        <v>73982.997409999996</v>
      </c>
      <c r="F173" s="26">
        <v>0.70322000000000007</v>
      </c>
      <c r="G173" s="76">
        <v>13.898750000000001</v>
      </c>
      <c r="H173" s="8">
        <f t="shared" si="2"/>
        <v>72732.932249999983</v>
      </c>
    </row>
    <row r="174" spans="1:8" ht="13.4" customHeight="1" x14ac:dyDescent="0.35">
      <c r="A174" s="7" t="s">
        <v>216</v>
      </c>
      <c r="B174" s="26">
        <v>-0.31036000000000002</v>
      </c>
      <c r="C174" s="26">
        <v>0</v>
      </c>
      <c r="D174" s="26">
        <v>0.66400000000000003</v>
      </c>
      <c r="E174" s="75">
        <v>72718.640639999998</v>
      </c>
      <c r="F174" s="26">
        <v>0.85177000000000003</v>
      </c>
      <c r="G174" s="76">
        <v>13.243539999999998</v>
      </c>
      <c r="H174" s="8">
        <f t="shared" si="2"/>
        <v>80617.149059999996</v>
      </c>
    </row>
    <row r="175" spans="1:8" ht="13.4" customHeight="1" x14ac:dyDescent="0.35">
      <c r="A175" s="7" t="s">
        <v>217</v>
      </c>
      <c r="B175" s="26">
        <v>0</v>
      </c>
      <c r="C175" s="26">
        <v>0</v>
      </c>
      <c r="D175" s="26">
        <v>0</v>
      </c>
      <c r="E175" s="75">
        <v>80603.053750000006</v>
      </c>
      <c r="F175" s="26">
        <v>272.52803999999998</v>
      </c>
      <c r="G175" s="76">
        <v>10.013200000000005</v>
      </c>
      <c r="H175" s="8">
        <f t="shared" si="2"/>
        <v>85513.670090000014</v>
      </c>
    </row>
    <row r="176" spans="1:8" ht="13.4" customHeight="1" x14ac:dyDescent="0.35">
      <c r="A176" s="7" t="s">
        <v>218</v>
      </c>
      <c r="B176" s="26">
        <v>2.0000000000000002E-5</v>
      </c>
      <c r="C176" s="26">
        <v>0</v>
      </c>
      <c r="D176" s="26">
        <v>0</v>
      </c>
      <c r="E176" s="75">
        <v>85231.128830000001</v>
      </c>
      <c r="F176" s="26">
        <v>281.31112999999999</v>
      </c>
      <c r="G176" s="76">
        <v>8.3947399999999899</v>
      </c>
      <c r="H176" s="8">
        <f t="shared" si="2"/>
        <v>86460.333079999997</v>
      </c>
    </row>
    <row r="177" spans="1:8" ht="13.4" customHeight="1" x14ac:dyDescent="0.35">
      <c r="A177" s="7" t="s">
        <v>219</v>
      </c>
      <c r="B177" s="26">
        <v>0</v>
      </c>
      <c r="C177" s="26">
        <v>0</v>
      </c>
      <c r="D177" s="26">
        <v>11.954000000000001</v>
      </c>
      <c r="E177" s="75">
        <v>86170.627209999991</v>
      </c>
      <c r="F177" s="26">
        <v>411.59253000000001</v>
      </c>
      <c r="G177" s="76">
        <v>9.5889200000000052</v>
      </c>
      <c r="H177" s="8">
        <f t="shared" si="2"/>
        <v>89864.043359999981</v>
      </c>
    </row>
    <row r="178" spans="1:8" ht="13.4" customHeight="1" x14ac:dyDescent="0.35">
      <c r="A178" s="7" t="s">
        <v>220</v>
      </c>
      <c r="B178" s="26">
        <v>2.367E-2</v>
      </c>
      <c r="C178" s="26">
        <v>0</v>
      </c>
      <c r="D178" s="26">
        <v>0</v>
      </c>
      <c r="E178" s="75">
        <v>89442.838239999997</v>
      </c>
      <c r="F178" s="26">
        <v>443.61894999999998</v>
      </c>
      <c r="G178" s="76">
        <v>12.968110000000008</v>
      </c>
      <c r="H178" s="8">
        <f t="shared" si="2"/>
        <v>98528.306520000027</v>
      </c>
    </row>
    <row r="179" spans="1:8" ht="13.4" customHeight="1" x14ac:dyDescent="0.35">
      <c r="A179" s="7" t="s">
        <v>221</v>
      </c>
      <c r="B179" s="26">
        <v>-2.367E-2</v>
      </c>
      <c r="C179" s="26">
        <v>0</v>
      </c>
      <c r="D179" s="26">
        <v>16.7</v>
      </c>
      <c r="E179" s="75">
        <v>98071.743130000017</v>
      </c>
      <c r="F179" s="26">
        <v>578.29093</v>
      </c>
      <c r="G179" s="76">
        <v>6.884909999999989</v>
      </c>
      <c r="H179" s="8">
        <f t="shared" si="2"/>
        <v>93110.56293</v>
      </c>
    </row>
    <row r="180" spans="1:8" ht="13.4" customHeight="1" x14ac:dyDescent="0.35">
      <c r="A180" s="7" t="s">
        <v>222</v>
      </c>
      <c r="B180" s="26">
        <v>0</v>
      </c>
      <c r="C180" s="26">
        <v>0</v>
      </c>
      <c r="D180" s="26">
        <v>21.8</v>
      </c>
      <c r="E180" s="75">
        <v>92525.387090000004</v>
      </c>
      <c r="F180" s="26">
        <v>286.49501000000004</v>
      </c>
      <c r="G180" s="76">
        <v>5.8858200000000069</v>
      </c>
      <c r="H180" s="8">
        <f t="shared" si="2"/>
        <v>93571.873739999995</v>
      </c>
    </row>
    <row r="181" spans="1:8" ht="13.4" customHeight="1" x14ac:dyDescent="0.35">
      <c r="A181" s="7" t="s">
        <v>223</v>
      </c>
      <c r="B181" s="26">
        <v>0</v>
      </c>
      <c r="C181" s="26">
        <v>0</v>
      </c>
      <c r="D181" s="26">
        <v>21</v>
      </c>
      <c r="E181" s="75">
        <v>93279.492910000001</v>
      </c>
      <c r="F181" s="26">
        <v>2.4043899999999998</v>
      </c>
      <c r="G181" s="76">
        <v>3.409449999999997</v>
      </c>
      <c r="H181" s="8">
        <f t="shared" si="2"/>
        <v>97106.048120000007</v>
      </c>
    </row>
    <row r="182" spans="1:8" ht="13.4" customHeight="1" x14ac:dyDescent="0.35">
      <c r="A182" s="7" t="s">
        <v>224</v>
      </c>
      <c r="B182" s="26">
        <v>0</v>
      </c>
      <c r="C182" s="26">
        <v>0</v>
      </c>
      <c r="D182" s="26">
        <v>24.3</v>
      </c>
      <c r="E182" s="75">
        <v>97100.234280000004</v>
      </c>
      <c r="F182" s="26">
        <v>5.57599</v>
      </c>
      <c r="G182" s="76">
        <v>5.6113099999999978</v>
      </c>
      <c r="H182" s="8">
        <f t="shared" si="2"/>
        <v>87659.627359839986</v>
      </c>
    </row>
    <row r="183" spans="1:8" ht="13.4" customHeight="1" x14ac:dyDescent="0.35">
      <c r="A183" s="7" t="s">
        <v>225</v>
      </c>
      <c r="B183" s="26">
        <v>-1.7763568394002505E-17</v>
      </c>
      <c r="C183" s="26">
        <v>0</v>
      </c>
      <c r="D183" s="26">
        <v>2.2050800000000019</v>
      </c>
      <c r="E183" s="75">
        <f>87632.88884+15.55121984</f>
        <v>87648.440059839995</v>
      </c>
      <c r="F183" s="26">
        <v>3.0133700000000001</v>
      </c>
      <c r="G183" s="76">
        <v>15.909569999999992</v>
      </c>
      <c r="H183" s="8">
        <f t="shared" si="2"/>
        <v>87456.604849999989</v>
      </c>
    </row>
    <row r="184" spans="1:8" ht="13.4" customHeight="1" x14ac:dyDescent="0.35">
      <c r="A184" s="7" t="s">
        <v>226</v>
      </c>
      <c r="B184" s="26">
        <v>-2.0000000000000002E-5</v>
      </c>
      <c r="C184" s="26">
        <v>0</v>
      </c>
      <c r="D184" s="26">
        <v>0</v>
      </c>
      <c r="E184" s="75">
        <v>87437.681929999992</v>
      </c>
      <c r="F184" s="26">
        <v>3.7602399999999996</v>
      </c>
      <c r="G184" s="76">
        <v>5.3824300000000003</v>
      </c>
      <c r="H184" s="8">
        <f t="shared" si="2"/>
        <v>64281.212980000004</v>
      </c>
    </row>
    <row r="185" spans="1:8" ht="13.4" customHeight="1" x14ac:dyDescent="0.35">
      <c r="A185" s="7" t="s">
        <v>227</v>
      </c>
      <c r="B185" s="26">
        <v>0</v>
      </c>
      <c r="C185" s="26">
        <v>0</v>
      </c>
      <c r="D185" s="26">
        <v>0</v>
      </c>
      <c r="E185" s="75">
        <v>64272.070310000003</v>
      </c>
      <c r="F185" s="26">
        <v>4.6553399999999998</v>
      </c>
      <c r="G185" s="76">
        <v>13.94758</v>
      </c>
      <c r="H185" s="8">
        <f t="shared" si="2"/>
        <v>71985.639169999995</v>
      </c>
    </row>
    <row r="186" spans="1:8" ht="13.4" customHeight="1" x14ac:dyDescent="0.35">
      <c r="A186" s="7" t="s">
        <v>228</v>
      </c>
      <c r="B186" s="26">
        <v>0</v>
      </c>
      <c r="C186" s="26">
        <v>0</v>
      </c>
      <c r="D186" s="26">
        <v>0</v>
      </c>
      <c r="E186" s="75">
        <v>71967.036250000005</v>
      </c>
      <c r="F186" s="26">
        <v>6.7558299999999996</v>
      </c>
      <c r="G186" s="76">
        <v>5.44313</v>
      </c>
      <c r="H186" s="8">
        <f t="shared" si="2"/>
        <v>86903.486479999992</v>
      </c>
    </row>
    <row r="187" spans="1:8" ht="13.4" customHeight="1" x14ac:dyDescent="0.35">
      <c r="A187" s="7" t="s">
        <v>229</v>
      </c>
      <c r="B187" s="26">
        <v>0</v>
      </c>
      <c r="C187" s="26">
        <v>0</v>
      </c>
      <c r="D187" s="26">
        <v>0</v>
      </c>
      <c r="E187" s="75">
        <v>86891.287519999998</v>
      </c>
      <c r="F187" s="26">
        <v>4.7731599999999998</v>
      </c>
      <c r="G187" s="76">
        <v>61.177980000000005</v>
      </c>
      <c r="H187" s="8">
        <f t="shared" si="2"/>
        <v>84083.062139999995</v>
      </c>
    </row>
    <row r="188" spans="1:8" ht="13.4" customHeight="1" x14ac:dyDescent="0.35">
      <c r="A188" s="7" t="s">
        <v>230</v>
      </c>
      <c r="B188" s="26">
        <v>1.0000000000000001E-5</v>
      </c>
      <c r="C188" s="26">
        <v>0</v>
      </c>
      <c r="D188" s="26">
        <v>0</v>
      </c>
      <c r="E188" s="75">
        <v>84017.110990000001</v>
      </c>
      <c r="F188" s="26">
        <v>3.4871699999999999</v>
      </c>
      <c r="G188" s="76">
        <v>8.7592199999999991</v>
      </c>
      <c r="H188" s="8">
        <f t="shared" si="2"/>
        <v>85686.617849999995</v>
      </c>
    </row>
    <row r="189" spans="1:8" ht="13.4" customHeight="1" x14ac:dyDescent="0.35">
      <c r="A189" s="7" t="s">
        <v>231</v>
      </c>
      <c r="B189" s="26">
        <v>0</v>
      </c>
      <c r="C189" s="26">
        <v>0</v>
      </c>
      <c r="D189" s="26">
        <v>0</v>
      </c>
      <c r="E189" s="75">
        <v>85674.371459999995</v>
      </c>
      <c r="F189" s="26">
        <v>7.2643999999999993</v>
      </c>
      <c r="G189" s="76">
        <v>4.2951999999999995</v>
      </c>
      <c r="H189" s="8">
        <f t="shared" si="2"/>
        <v>89116.284029999995</v>
      </c>
    </row>
    <row r="190" spans="1:8" ht="13.4" customHeight="1" x14ac:dyDescent="0.35">
      <c r="A190" s="7" t="s">
        <v>232</v>
      </c>
      <c r="B190" s="26">
        <v>0</v>
      </c>
      <c r="C190" s="26">
        <v>0</v>
      </c>
      <c r="D190" s="26">
        <v>0</v>
      </c>
      <c r="E190" s="75">
        <v>89104.724430000002</v>
      </c>
      <c r="F190" s="26">
        <v>5.23787</v>
      </c>
      <c r="G190" s="76">
        <v>8.1478400000000004</v>
      </c>
      <c r="H190" s="8">
        <f t="shared" si="2"/>
        <v>94458.045669999992</v>
      </c>
    </row>
    <row r="191" spans="1:8" ht="13.4" customHeight="1" x14ac:dyDescent="0.35">
      <c r="A191" s="7" t="s">
        <v>233</v>
      </c>
      <c r="B191" s="26">
        <v>0</v>
      </c>
      <c r="C191" s="26">
        <v>0</v>
      </c>
      <c r="D191" s="26">
        <v>0</v>
      </c>
      <c r="E191" s="75">
        <v>94444.65995999999</v>
      </c>
      <c r="F191" s="26">
        <v>4.2900499999999999</v>
      </c>
      <c r="G191" s="76">
        <v>2.9855</v>
      </c>
      <c r="H191" s="8">
        <f t="shared" si="2"/>
        <v>94355.750159999996</v>
      </c>
    </row>
    <row r="192" spans="1:8" ht="13.4" customHeight="1" x14ac:dyDescent="0.35">
      <c r="A192" s="7" t="s">
        <v>234</v>
      </c>
      <c r="B192" s="26">
        <v>0.78933000000000009</v>
      </c>
      <c r="C192" s="26">
        <v>0</v>
      </c>
      <c r="D192" s="26">
        <v>0</v>
      </c>
      <c r="E192" s="75">
        <v>94347.685280000005</v>
      </c>
      <c r="F192" s="26">
        <v>10.520719999999999</v>
      </c>
      <c r="G192" s="76">
        <v>3.9081700000000001</v>
      </c>
      <c r="H192" s="8">
        <f t="shared" si="2"/>
        <v>91012.466209999999</v>
      </c>
    </row>
    <row r="193" spans="1:8" ht="13.4" customHeight="1" x14ac:dyDescent="0.35">
      <c r="A193" s="7" t="s">
        <v>235</v>
      </c>
      <c r="B193" s="26">
        <v>-0.78933000000000009</v>
      </c>
      <c r="C193" s="26">
        <v>0</v>
      </c>
      <c r="D193" s="26">
        <v>0</v>
      </c>
      <c r="E193" s="75">
        <v>90998.826650000003</v>
      </c>
      <c r="F193" s="26">
        <v>10.84224</v>
      </c>
      <c r="G193" s="76">
        <v>6.3489899999999997</v>
      </c>
      <c r="H193" s="8">
        <f t="shared" si="2"/>
        <v>95323.324039999992</v>
      </c>
    </row>
    <row r="194" spans="1:8" ht="13.4" customHeight="1" x14ac:dyDescent="0.35">
      <c r="A194" s="7" t="s">
        <v>236</v>
      </c>
      <c r="B194" s="26">
        <v>0</v>
      </c>
      <c r="C194" s="26">
        <v>0</v>
      </c>
      <c r="D194" s="26">
        <v>0</v>
      </c>
      <c r="E194" s="75">
        <v>95306.132809999996</v>
      </c>
      <c r="F194" s="26">
        <v>5.8508000000000004</v>
      </c>
      <c r="G194" s="76">
        <v>12.546659999999999</v>
      </c>
      <c r="H194" s="8">
        <f t="shared" si="2"/>
        <v>87876.217179999978</v>
      </c>
    </row>
    <row r="195" spans="1:8" ht="13.4" customHeight="1" x14ac:dyDescent="0.35">
      <c r="A195" s="7" t="s">
        <v>237</v>
      </c>
      <c r="B195" s="26">
        <v>-1.7763568394002505E-17</v>
      </c>
      <c r="C195" s="26">
        <v>0</v>
      </c>
      <c r="D195" s="26">
        <v>0</v>
      </c>
      <c r="E195" s="75">
        <f>87875.6998-17.8800800000317</f>
        <v>87857.81971999997</v>
      </c>
      <c r="F195" s="26">
        <v>7.1480299999999994</v>
      </c>
      <c r="G195" s="76">
        <v>3.0638999999999998</v>
      </c>
      <c r="H195" s="8">
        <f t="shared" si="2"/>
        <v>87190.059929999989</v>
      </c>
    </row>
    <row r="196" spans="1:8" ht="13.4" customHeight="1" x14ac:dyDescent="0.35">
      <c r="A196" s="7" t="s">
        <v>238</v>
      </c>
      <c r="B196" s="26">
        <v>0</v>
      </c>
      <c r="C196" s="26">
        <v>0</v>
      </c>
      <c r="D196" s="26">
        <v>0</v>
      </c>
      <c r="E196" s="75">
        <v>87179.847999999998</v>
      </c>
      <c r="F196" s="26">
        <v>6.8717799999999993</v>
      </c>
      <c r="G196" s="76">
        <v>4.3792999999999997</v>
      </c>
      <c r="H196" s="8">
        <f t="shared" si="2"/>
        <v>69416.328080000007</v>
      </c>
    </row>
    <row r="197" spans="1:8" ht="13.4" customHeight="1" x14ac:dyDescent="0.35">
      <c r="A197" s="7" t="s">
        <v>239</v>
      </c>
      <c r="B197" s="26">
        <v>0</v>
      </c>
      <c r="C197" s="26">
        <v>0</v>
      </c>
      <c r="D197" s="26">
        <v>0</v>
      </c>
      <c r="E197" s="75">
        <v>69405.077000000005</v>
      </c>
      <c r="F197" s="26">
        <v>8.1426799999999986</v>
      </c>
      <c r="G197" s="76">
        <v>4.8513900000000003</v>
      </c>
      <c r="H197" s="8">
        <f t="shared" ref="H197:H260" si="3">E198+F197+G197+B198+C197</f>
        <v>77717.476259999996</v>
      </c>
    </row>
    <row r="198" spans="1:8" ht="13.4" customHeight="1" x14ac:dyDescent="0.35">
      <c r="A198" s="7" t="s">
        <v>240</v>
      </c>
      <c r="B198" s="26">
        <v>0</v>
      </c>
      <c r="C198" s="26">
        <v>0</v>
      </c>
      <c r="D198" s="26">
        <v>0</v>
      </c>
      <c r="E198" s="75">
        <v>77704.482189999995</v>
      </c>
      <c r="F198" s="26">
        <v>42.927340000000001</v>
      </c>
      <c r="G198" s="76">
        <v>5.34884</v>
      </c>
      <c r="H198" s="8">
        <f t="shared" si="3"/>
        <v>90436.01685</v>
      </c>
    </row>
    <row r="199" spans="1:8" ht="13.4" customHeight="1" x14ac:dyDescent="0.35">
      <c r="A199" s="7" t="s">
        <v>241</v>
      </c>
      <c r="B199" s="26">
        <v>0</v>
      </c>
      <c r="C199" s="26">
        <v>0</v>
      </c>
      <c r="D199" s="26">
        <v>0</v>
      </c>
      <c r="E199" s="75">
        <v>90387.740669999999</v>
      </c>
      <c r="F199" s="26">
        <v>49.208030000000001</v>
      </c>
      <c r="G199" s="76">
        <v>8.67544</v>
      </c>
      <c r="H199" s="8">
        <f t="shared" si="3"/>
        <v>88268.825989999998</v>
      </c>
    </row>
    <row r="200" spans="1:8" ht="13.4" customHeight="1" x14ac:dyDescent="0.35">
      <c r="A200" s="7" t="s">
        <v>242</v>
      </c>
      <c r="B200" s="26">
        <v>0</v>
      </c>
      <c r="C200" s="26">
        <v>0</v>
      </c>
      <c r="D200" s="26">
        <v>0</v>
      </c>
      <c r="E200" s="75">
        <v>88210.942519999997</v>
      </c>
      <c r="F200" s="26">
        <v>86.39612000000001</v>
      </c>
      <c r="G200" s="76">
        <v>13.15818</v>
      </c>
      <c r="H200" s="8">
        <f t="shared" si="3"/>
        <v>92154.850030000001</v>
      </c>
    </row>
    <row r="201" spans="1:8" ht="13.4" customHeight="1" x14ac:dyDescent="0.35">
      <c r="A201" s="7" t="s">
        <v>243</v>
      </c>
      <c r="B201" s="26">
        <v>0</v>
      </c>
      <c r="C201" s="26">
        <v>0</v>
      </c>
      <c r="D201" s="26">
        <v>0</v>
      </c>
      <c r="E201" s="75">
        <v>92055.295729999998</v>
      </c>
      <c r="F201" s="26">
        <v>134.78368</v>
      </c>
      <c r="G201" s="76">
        <v>6.97797</v>
      </c>
      <c r="H201" s="8">
        <f t="shared" si="3"/>
        <v>90842.677330000006</v>
      </c>
    </row>
    <row r="202" spans="1:8" ht="13.4" customHeight="1" x14ac:dyDescent="0.35">
      <c r="A202" s="7" t="s">
        <v>244</v>
      </c>
      <c r="B202" s="26">
        <v>0.14000000000000001</v>
      </c>
      <c r="C202" s="26">
        <v>0</v>
      </c>
      <c r="D202" s="26">
        <v>0</v>
      </c>
      <c r="E202" s="75">
        <v>90700.775680000006</v>
      </c>
      <c r="F202" s="26">
        <v>110.66563000000001</v>
      </c>
      <c r="G202" s="76">
        <v>53.568769999999994</v>
      </c>
      <c r="H202" s="8">
        <f t="shared" si="3"/>
        <v>94586.542330000011</v>
      </c>
    </row>
    <row r="203" spans="1:8" ht="13.4" customHeight="1" x14ac:dyDescent="0.35">
      <c r="A203" s="7" t="s">
        <v>245</v>
      </c>
      <c r="B203" s="26">
        <v>-0.14000000000000001</v>
      </c>
      <c r="C203" s="26">
        <v>0</v>
      </c>
      <c r="D203" s="26">
        <v>0</v>
      </c>
      <c r="E203" s="75">
        <v>94422.447930000009</v>
      </c>
      <c r="F203" s="26">
        <v>170.33666000000002</v>
      </c>
      <c r="G203" s="76">
        <v>4.3131300000000001</v>
      </c>
      <c r="H203" s="8">
        <f t="shared" si="3"/>
        <v>98353.876979999986</v>
      </c>
    </row>
    <row r="204" spans="1:8" ht="13.4" customHeight="1" x14ac:dyDescent="0.35">
      <c r="A204" s="7" t="s">
        <v>246</v>
      </c>
      <c r="B204" s="26">
        <v>0</v>
      </c>
      <c r="C204" s="26">
        <v>0</v>
      </c>
      <c r="D204" s="26">
        <v>0</v>
      </c>
      <c r="E204" s="75">
        <v>98179.227189999991</v>
      </c>
      <c r="F204" s="26">
        <v>61.748409999999915</v>
      </c>
      <c r="G204" s="76">
        <v>11.9564</v>
      </c>
      <c r="H204" s="8">
        <f t="shared" si="3"/>
        <v>95006.074529999998</v>
      </c>
    </row>
    <row r="205" spans="1:8" ht="13.4" customHeight="1" x14ac:dyDescent="0.35">
      <c r="A205" s="7" t="s">
        <v>247</v>
      </c>
      <c r="B205" s="26">
        <v>0</v>
      </c>
      <c r="C205" s="26">
        <v>0</v>
      </c>
      <c r="D205" s="26">
        <v>0</v>
      </c>
      <c r="E205" s="75">
        <v>94932.369720000002</v>
      </c>
      <c r="F205" s="26">
        <v>73.804800000000043</v>
      </c>
      <c r="G205" s="76">
        <v>20.59815</v>
      </c>
      <c r="H205" s="8">
        <f t="shared" si="3"/>
        <v>98134.563750000001</v>
      </c>
    </row>
    <row r="206" spans="1:8" ht="13.4" customHeight="1" x14ac:dyDescent="0.35">
      <c r="A206" s="7" t="s">
        <v>248</v>
      </c>
      <c r="B206" s="26">
        <v>7.0000000000000007E-2</v>
      </c>
      <c r="C206" s="26">
        <v>0</v>
      </c>
      <c r="D206" s="26">
        <v>0</v>
      </c>
      <c r="E206" s="75">
        <v>98040.090799999991</v>
      </c>
      <c r="F206" s="26">
        <v>65.130260000000007</v>
      </c>
      <c r="G206" s="76">
        <v>1.4324700000000001</v>
      </c>
      <c r="H206" s="8">
        <f t="shared" si="3"/>
        <v>91546.983640000006</v>
      </c>
    </row>
    <row r="207" spans="1:8" ht="13.4" customHeight="1" x14ac:dyDescent="0.35">
      <c r="A207" s="7" t="s">
        <v>249</v>
      </c>
      <c r="B207" s="26">
        <v>0</v>
      </c>
      <c r="C207" s="26">
        <v>0</v>
      </c>
      <c r="D207" s="26">
        <v>0</v>
      </c>
      <c r="E207" s="75">
        <v>91480.420910000001</v>
      </c>
      <c r="F207" s="26">
        <v>69.181250000000006</v>
      </c>
      <c r="G207" s="76">
        <v>0.87651999999999997</v>
      </c>
      <c r="H207" s="8">
        <f t="shared" si="3"/>
        <v>84875.84586999999</v>
      </c>
    </row>
    <row r="208" spans="1:8" ht="13.4" customHeight="1" x14ac:dyDescent="0.35">
      <c r="A208" s="7" t="s">
        <v>250</v>
      </c>
      <c r="B208" s="26">
        <v>0</v>
      </c>
      <c r="C208" s="26">
        <v>0</v>
      </c>
      <c r="D208" s="26">
        <v>0</v>
      </c>
      <c r="E208" s="75">
        <v>84805.788099999991</v>
      </c>
      <c r="F208" s="26">
        <v>36.316209999999998</v>
      </c>
      <c r="G208" s="76">
        <v>0.67574999999999996</v>
      </c>
      <c r="H208" s="8">
        <f t="shared" si="3"/>
        <v>74213.910499999998</v>
      </c>
    </row>
    <row r="209" spans="1:11" ht="13.4" customHeight="1" x14ac:dyDescent="0.35">
      <c r="A209" s="7" t="s">
        <v>251</v>
      </c>
      <c r="B209" s="2">
        <v>0</v>
      </c>
      <c r="C209" s="2">
        <v>0</v>
      </c>
      <c r="D209" s="2">
        <v>0</v>
      </c>
      <c r="E209" s="75">
        <v>74176.918539999999</v>
      </c>
      <c r="F209" s="26">
        <v>25.952169999999999</v>
      </c>
      <c r="G209" s="76">
        <v>14.944959999999998</v>
      </c>
      <c r="H209" s="8">
        <f t="shared" si="3"/>
        <v>78697.589650000009</v>
      </c>
    </row>
    <row r="210" spans="1:11" ht="13.4" customHeight="1" x14ac:dyDescent="0.35">
      <c r="A210" s="7" t="s">
        <v>252</v>
      </c>
      <c r="B210" s="2">
        <v>0</v>
      </c>
      <c r="C210" s="2">
        <v>0</v>
      </c>
      <c r="D210" s="2">
        <v>0</v>
      </c>
      <c r="E210" s="75">
        <v>78656.692520000011</v>
      </c>
      <c r="F210" s="26">
        <v>31.806120000000004</v>
      </c>
      <c r="G210" s="76">
        <v>3.5304899999999999</v>
      </c>
      <c r="H210" s="8">
        <f t="shared" si="3"/>
        <v>89310.865180000023</v>
      </c>
    </row>
    <row r="211" spans="1:11" ht="13.4" customHeight="1" x14ac:dyDescent="0.35">
      <c r="A211" s="7" t="s">
        <v>253</v>
      </c>
      <c r="B211" s="14">
        <v>0</v>
      </c>
      <c r="C211" s="14">
        <v>0</v>
      </c>
      <c r="D211" s="14">
        <v>0</v>
      </c>
      <c r="E211" s="75">
        <v>89275.528570000024</v>
      </c>
      <c r="F211" s="26">
        <v>35.435270000000003</v>
      </c>
      <c r="G211" s="76">
        <v>0.44580999999999998</v>
      </c>
      <c r="H211" s="8">
        <f t="shared" si="3"/>
        <v>79896.333599999984</v>
      </c>
    </row>
    <row r="212" spans="1:11" ht="13.4" customHeight="1" x14ac:dyDescent="0.35">
      <c r="A212" s="7" t="s">
        <v>254</v>
      </c>
      <c r="B212" s="14">
        <v>0</v>
      </c>
      <c r="C212" s="14">
        <v>0</v>
      </c>
      <c r="D212" s="14">
        <v>0.01</v>
      </c>
      <c r="E212" s="75">
        <v>79860.452519999977</v>
      </c>
      <c r="F212" s="26">
        <v>75.754460000000009</v>
      </c>
      <c r="G212" s="76">
        <v>13.52881</v>
      </c>
      <c r="H212" s="8">
        <f t="shared" si="3"/>
        <v>90122.474159999998</v>
      </c>
    </row>
    <row r="213" spans="1:11" ht="13.4" customHeight="1" x14ac:dyDescent="0.35">
      <c r="A213" s="7" t="s">
        <v>255</v>
      </c>
      <c r="B213" s="14">
        <v>0</v>
      </c>
      <c r="C213" s="14">
        <v>0</v>
      </c>
      <c r="D213" s="14">
        <v>0</v>
      </c>
      <c r="E213" s="75">
        <v>90033.190889999998</v>
      </c>
      <c r="F213" s="26">
        <v>52.01117</v>
      </c>
      <c r="G213" s="76">
        <v>1.20157</v>
      </c>
      <c r="H213" s="8">
        <f t="shared" si="3"/>
        <v>88887.125920000064</v>
      </c>
    </row>
    <row r="214" spans="1:11" ht="13.4" customHeight="1" x14ac:dyDescent="0.35">
      <c r="A214" s="7" t="s">
        <v>256</v>
      </c>
      <c r="B214" s="14">
        <v>0</v>
      </c>
      <c r="C214" s="14">
        <v>0</v>
      </c>
      <c r="D214" s="14">
        <v>0</v>
      </c>
      <c r="E214" s="75">
        <v>88833.913180000061</v>
      </c>
      <c r="F214" s="26">
        <v>44.309440000000002</v>
      </c>
      <c r="G214" s="76">
        <v>4.2956199999999995</v>
      </c>
      <c r="H214" s="8">
        <f t="shared" si="3"/>
        <v>92305.265499999936</v>
      </c>
    </row>
    <row r="215" spans="1:11" ht="13.4" customHeight="1" x14ac:dyDescent="0.35">
      <c r="A215" s="7" t="s">
        <v>257</v>
      </c>
      <c r="B215" s="14">
        <v>0.01</v>
      </c>
      <c r="C215" s="14">
        <v>0</v>
      </c>
      <c r="D215" s="14">
        <v>0</v>
      </c>
      <c r="E215" s="75">
        <v>92256.650439999939</v>
      </c>
      <c r="F215" s="26">
        <v>24.066619999999997</v>
      </c>
      <c r="G215" s="76">
        <v>19.655819999999999</v>
      </c>
      <c r="H215" s="8">
        <f t="shared" si="3"/>
        <v>95376.289120000059</v>
      </c>
    </row>
    <row r="216" spans="1:11" ht="13.4" customHeight="1" x14ac:dyDescent="0.35">
      <c r="A216" s="7" t="s">
        <v>258</v>
      </c>
      <c r="B216" s="14">
        <v>0</v>
      </c>
      <c r="C216" s="14">
        <v>0</v>
      </c>
      <c r="D216" s="14">
        <v>0</v>
      </c>
      <c r="E216" s="75">
        <v>95332.566680000062</v>
      </c>
      <c r="F216" s="26">
        <v>20.269500000000001</v>
      </c>
      <c r="G216" s="76">
        <v>5.9864799999999994</v>
      </c>
      <c r="H216" s="8">
        <f t="shared" si="3"/>
        <v>87180.681329999919</v>
      </c>
    </row>
    <row r="217" spans="1:11" ht="13.4" customHeight="1" x14ac:dyDescent="0.35">
      <c r="A217" s="7" t="s">
        <v>259</v>
      </c>
      <c r="B217" s="14">
        <v>7.0000000000000007E-2</v>
      </c>
      <c r="C217" s="14">
        <v>0</v>
      </c>
      <c r="D217" s="14">
        <v>0</v>
      </c>
      <c r="E217" s="75">
        <v>87154.355349999911</v>
      </c>
      <c r="F217" s="26">
        <v>17.045249999999999</v>
      </c>
      <c r="G217" s="76">
        <v>4.4766499999999994</v>
      </c>
      <c r="H217" s="8">
        <f t="shared" si="3"/>
        <v>97717.995340000052</v>
      </c>
    </row>
    <row r="218" spans="1:11" ht="13.4" customHeight="1" x14ac:dyDescent="0.35">
      <c r="A218" s="7" t="s">
        <v>260</v>
      </c>
      <c r="B218" s="14">
        <v>-0.01</v>
      </c>
      <c r="C218" s="14">
        <v>0</v>
      </c>
      <c r="D218" s="14">
        <v>0</v>
      </c>
      <c r="E218" s="75">
        <v>97696.483440000055</v>
      </c>
      <c r="F218" s="26">
        <v>21.788099999999975</v>
      </c>
      <c r="G218" s="76">
        <v>3.4916</v>
      </c>
      <c r="H218" s="8">
        <f t="shared" si="3"/>
        <v>84219.761630000023</v>
      </c>
    </row>
    <row r="219" spans="1:11" ht="13.4" customHeight="1" x14ac:dyDescent="0.35">
      <c r="A219" s="7" t="s">
        <v>261</v>
      </c>
      <c r="B219" s="14">
        <v>0</v>
      </c>
      <c r="C219" s="14">
        <v>0</v>
      </c>
      <c r="D219" s="14">
        <v>6.5100000000002205E-3</v>
      </c>
      <c r="E219" s="75">
        <v>84194.481930000024</v>
      </c>
      <c r="F219" s="26">
        <v>47.31440000000002</v>
      </c>
      <c r="G219" s="76">
        <v>4.6757100000000005</v>
      </c>
      <c r="H219" s="8">
        <f t="shared" si="3"/>
        <v>78525.838109999997</v>
      </c>
    </row>
    <row r="220" spans="1:11" ht="13.4" customHeight="1" x14ac:dyDescent="0.35">
      <c r="A220" s="7" t="s">
        <v>262</v>
      </c>
      <c r="B220" s="14">
        <v>0</v>
      </c>
      <c r="C220" s="14">
        <v>0</v>
      </c>
      <c r="D220" s="14">
        <v>0</v>
      </c>
      <c r="E220" s="75">
        <v>78473.847999999998</v>
      </c>
      <c r="F220" s="26">
        <v>81.057270000000003</v>
      </c>
      <c r="G220" s="76">
        <v>1.9705599999999999</v>
      </c>
      <c r="H220" s="8">
        <f t="shared" si="3"/>
        <v>71612.270200000014</v>
      </c>
      <c r="I220" s="77"/>
      <c r="K220" s="78"/>
    </row>
    <row r="221" spans="1:11" ht="13.4" customHeight="1" x14ac:dyDescent="0.35">
      <c r="A221" s="7" t="s">
        <v>263</v>
      </c>
      <c r="B221" s="14">
        <v>0</v>
      </c>
      <c r="C221" s="14">
        <v>0</v>
      </c>
      <c r="D221" s="14">
        <v>0</v>
      </c>
      <c r="E221" s="75">
        <v>71529.242370000007</v>
      </c>
      <c r="F221" s="26">
        <v>79.857810000000001</v>
      </c>
      <c r="G221" s="76">
        <v>11.019159999999999</v>
      </c>
      <c r="H221" s="8">
        <f t="shared" si="3"/>
        <v>70505.540540000016</v>
      </c>
      <c r="I221" s="77"/>
      <c r="K221" s="78"/>
    </row>
    <row r="222" spans="1:11" ht="13.4" customHeight="1" x14ac:dyDescent="0.35">
      <c r="A222" s="7" t="s">
        <v>264</v>
      </c>
      <c r="B222" s="14">
        <v>6.6390000000000005E-2</v>
      </c>
      <c r="C222" s="14">
        <v>0</v>
      </c>
      <c r="D222" s="14">
        <v>0</v>
      </c>
      <c r="E222" s="75">
        <v>70414.597180000012</v>
      </c>
      <c r="F222" s="26">
        <v>88.549369999999996</v>
      </c>
      <c r="G222" s="76">
        <v>7.5949499999999999</v>
      </c>
      <c r="H222" s="8">
        <f t="shared" si="3"/>
        <v>79585.221419999987</v>
      </c>
      <c r="I222" s="77"/>
      <c r="K222" s="78"/>
    </row>
    <row r="223" spans="1:11" ht="13.4" customHeight="1" x14ac:dyDescent="0.35">
      <c r="A223" s="7" t="s">
        <v>265</v>
      </c>
      <c r="B223" s="14">
        <v>6.6390000000000005E-2</v>
      </c>
      <c r="C223" s="14">
        <v>0</v>
      </c>
      <c r="D223" s="14">
        <v>2.8559999999999999E-2</v>
      </c>
      <c r="E223" s="75">
        <v>79489.010709999988</v>
      </c>
      <c r="F223" s="26">
        <v>74.125439999999998</v>
      </c>
      <c r="G223" s="76">
        <v>7.8044200000000004</v>
      </c>
      <c r="H223" s="8">
        <f t="shared" si="3"/>
        <v>84868.733840000015</v>
      </c>
      <c r="I223" s="77"/>
      <c r="K223" s="78"/>
    </row>
    <row r="224" spans="1:11" ht="13.4" customHeight="1" x14ac:dyDescent="0.35">
      <c r="A224" s="7" t="s">
        <v>266</v>
      </c>
      <c r="B224" s="14">
        <v>6.6390000000000005E-2</v>
      </c>
      <c r="C224" s="14">
        <v>0</v>
      </c>
      <c r="D224" s="14">
        <v>0</v>
      </c>
      <c r="E224" s="75">
        <v>84786.737590000004</v>
      </c>
      <c r="F224" s="26">
        <v>86.21951</v>
      </c>
      <c r="G224" s="76">
        <v>5.2474399999999992</v>
      </c>
      <c r="H224" s="8">
        <f t="shared" si="3"/>
        <v>91700.403350000008</v>
      </c>
      <c r="I224" s="77"/>
      <c r="K224" s="78"/>
    </row>
    <row r="225" spans="1:15" ht="13.4" customHeight="1" x14ac:dyDescent="0.35">
      <c r="A225" s="7" t="s">
        <v>267</v>
      </c>
      <c r="B225" s="14">
        <v>0</v>
      </c>
      <c r="C225" s="14">
        <v>0</v>
      </c>
      <c r="D225" s="14">
        <v>0</v>
      </c>
      <c r="E225" s="75">
        <v>91608.936400000006</v>
      </c>
      <c r="F225" s="26">
        <v>113.15302</v>
      </c>
      <c r="G225" s="76">
        <v>1.5635599999999998</v>
      </c>
      <c r="H225" s="8">
        <f t="shared" si="3"/>
        <v>88125.628379999995</v>
      </c>
      <c r="I225" s="77"/>
      <c r="K225" s="78"/>
    </row>
    <row r="226" spans="1:15" ht="13.4" customHeight="1" x14ac:dyDescent="0.35">
      <c r="A226" s="7" t="s">
        <v>268</v>
      </c>
      <c r="B226" s="14">
        <v>0.13278000000000001</v>
      </c>
      <c r="C226" s="14">
        <v>0</v>
      </c>
      <c r="D226" s="14">
        <v>0</v>
      </c>
      <c r="E226" s="75">
        <v>88010.779020000002</v>
      </c>
      <c r="F226" s="26">
        <v>88.766089999999991</v>
      </c>
      <c r="G226" s="76">
        <v>7.9919599999999997</v>
      </c>
      <c r="H226" s="8">
        <f t="shared" si="3"/>
        <v>98909.722420000006</v>
      </c>
      <c r="I226" s="77"/>
      <c r="K226" s="78"/>
    </row>
    <row r="227" spans="1:15" ht="13.4" customHeight="1" x14ac:dyDescent="0.35">
      <c r="A227" s="7" t="s">
        <v>269</v>
      </c>
      <c r="B227" s="14">
        <v>0</v>
      </c>
      <c r="C227" s="14">
        <v>0</v>
      </c>
      <c r="D227" s="14">
        <v>0</v>
      </c>
      <c r="E227" s="75">
        <v>98812.964370000002</v>
      </c>
      <c r="F227" s="26">
        <v>108.57928</v>
      </c>
      <c r="G227" s="76">
        <v>1.53939</v>
      </c>
      <c r="H227" s="8">
        <f t="shared" si="3"/>
        <v>95086.249130000011</v>
      </c>
      <c r="I227" s="79"/>
      <c r="K227" s="78"/>
    </row>
    <row r="228" spans="1:15" ht="13.4" customHeight="1" x14ac:dyDescent="0.35">
      <c r="A228" s="7" t="s">
        <v>270</v>
      </c>
      <c r="B228" s="14">
        <v>0.13278000000000001</v>
      </c>
      <c r="C228" s="14">
        <v>0</v>
      </c>
      <c r="D228" s="14">
        <v>0</v>
      </c>
      <c r="E228" s="75">
        <v>94975.99768</v>
      </c>
      <c r="F228" s="26">
        <v>94.459890000000001</v>
      </c>
      <c r="G228" s="76">
        <v>2.3001399999999999</v>
      </c>
      <c r="H228" s="8">
        <f t="shared" si="3"/>
        <v>90948.520100000023</v>
      </c>
      <c r="I228" s="77"/>
      <c r="K228" s="78"/>
    </row>
    <row r="229" spans="1:15" ht="13.4" customHeight="1" x14ac:dyDescent="0.35">
      <c r="A229" s="7" t="s">
        <v>271</v>
      </c>
      <c r="B229" s="14">
        <v>6.6390000000000005E-2</v>
      </c>
      <c r="C229" s="14">
        <v>0</v>
      </c>
      <c r="D229" s="14">
        <v>0</v>
      </c>
      <c r="E229" s="75">
        <v>90851.693680000011</v>
      </c>
      <c r="F229" s="26">
        <v>197.96270999999999</v>
      </c>
      <c r="G229" s="76">
        <v>7.2553100000000006</v>
      </c>
      <c r="H229" s="8">
        <f t="shared" si="3"/>
        <v>101612.83887000001</v>
      </c>
      <c r="I229" s="77"/>
      <c r="K229" s="78"/>
    </row>
    <row r="230" spans="1:15" ht="13.4" customHeight="1" x14ac:dyDescent="0.35">
      <c r="A230" s="7" t="s">
        <v>272</v>
      </c>
      <c r="B230" s="14">
        <v>6.6390000000000005E-2</v>
      </c>
      <c r="C230" s="14">
        <v>0</v>
      </c>
      <c r="D230" s="14">
        <v>0</v>
      </c>
      <c r="E230" s="75">
        <v>101407.55446</v>
      </c>
      <c r="F230" s="26">
        <v>78.505499999999998</v>
      </c>
      <c r="G230" s="76">
        <v>1.87042</v>
      </c>
      <c r="H230" s="8">
        <f t="shared" si="3"/>
        <v>90603.755859999976</v>
      </c>
      <c r="I230" s="77"/>
      <c r="K230" s="78"/>
    </row>
    <row r="231" spans="1:15" ht="13.4" customHeight="1" x14ac:dyDescent="0.35">
      <c r="A231" s="7" t="s">
        <v>273</v>
      </c>
      <c r="B231" s="14">
        <v>6.6390000000000005E-2</v>
      </c>
      <c r="C231" s="14">
        <v>0</v>
      </c>
      <c r="D231" s="14">
        <v>0</v>
      </c>
      <c r="E231" s="75">
        <v>90523.313549999963</v>
      </c>
      <c r="F231" s="26">
        <v>43.56962</v>
      </c>
      <c r="G231" s="76">
        <v>5.4649399999999995</v>
      </c>
      <c r="H231" s="8">
        <f t="shared" si="3"/>
        <v>81847.605930000005</v>
      </c>
      <c r="I231" s="77"/>
      <c r="K231" s="78"/>
    </row>
    <row r="232" spans="1:15" ht="13.4" customHeight="1" x14ac:dyDescent="0.35">
      <c r="A232" s="7" t="s">
        <v>274</v>
      </c>
      <c r="B232" s="14">
        <v>6.6390000000000005E-2</v>
      </c>
      <c r="C232" s="14">
        <v>0</v>
      </c>
      <c r="D232" s="14">
        <v>0</v>
      </c>
      <c r="E232" s="75">
        <v>81798.504979999998</v>
      </c>
      <c r="F232" s="26">
        <v>79.892330000000001</v>
      </c>
      <c r="G232" s="76">
        <v>9.4135200000000001</v>
      </c>
      <c r="H232" s="8">
        <f t="shared" si="3"/>
        <v>74583.092319999996</v>
      </c>
      <c r="I232" s="77"/>
      <c r="K232" s="78"/>
    </row>
    <row r="233" spans="1:15" ht="13.4" customHeight="1" x14ac:dyDescent="0.35">
      <c r="A233" s="7" t="s">
        <v>275</v>
      </c>
      <c r="B233" s="14">
        <v>0</v>
      </c>
      <c r="C233" s="14">
        <v>0</v>
      </c>
      <c r="D233" s="14">
        <v>0</v>
      </c>
      <c r="E233" s="75">
        <v>74493.786469999992</v>
      </c>
      <c r="F233" s="26">
        <v>79.546869999999998</v>
      </c>
      <c r="G233" s="76">
        <v>3.66682</v>
      </c>
      <c r="H233" s="8">
        <f t="shared" si="3"/>
        <v>73851.28327</v>
      </c>
      <c r="I233" s="77"/>
      <c r="K233" s="78"/>
    </row>
    <row r="234" spans="1:15" ht="13.4" customHeight="1" x14ac:dyDescent="0.35">
      <c r="A234" s="7" t="s">
        <v>276</v>
      </c>
      <c r="B234" s="14">
        <v>0</v>
      </c>
      <c r="C234" s="14">
        <v>0</v>
      </c>
      <c r="D234" s="14">
        <v>0</v>
      </c>
      <c r="E234" s="75">
        <v>73768.069579999996</v>
      </c>
      <c r="F234" s="26">
        <v>121.29298</v>
      </c>
      <c r="G234" s="76">
        <v>19.713999999999999</v>
      </c>
      <c r="H234" s="8">
        <f t="shared" si="3"/>
        <v>84076.021090000009</v>
      </c>
    </row>
    <row r="235" spans="1:15" ht="13.4" customHeight="1" x14ac:dyDescent="0.35">
      <c r="A235" s="7" t="s">
        <v>277</v>
      </c>
      <c r="B235" s="2">
        <v>0</v>
      </c>
      <c r="C235" s="2">
        <v>0</v>
      </c>
      <c r="D235" s="2">
        <v>0</v>
      </c>
      <c r="E235" s="75">
        <v>83935.014110000004</v>
      </c>
      <c r="F235" s="26">
        <v>52.730019999999996</v>
      </c>
      <c r="G235" s="76">
        <v>2.6806399999999999</v>
      </c>
      <c r="H235" s="8">
        <f t="shared" si="3"/>
        <v>90254.211020000002</v>
      </c>
      <c r="M235" s="80"/>
      <c r="N235" s="80"/>
      <c r="O235" s="80"/>
    </row>
    <row r="236" spans="1:15" ht="13.4" customHeight="1" x14ac:dyDescent="0.35">
      <c r="A236" s="7" t="s">
        <v>278</v>
      </c>
      <c r="B236" s="2">
        <v>0</v>
      </c>
      <c r="C236" s="2">
        <v>0</v>
      </c>
      <c r="D236" s="2">
        <v>0</v>
      </c>
      <c r="E236" s="75">
        <v>90198.800359999994</v>
      </c>
      <c r="F236" s="26">
        <v>107.21058000000001</v>
      </c>
      <c r="G236" s="76">
        <v>8.5786800000000003</v>
      </c>
      <c r="H236" s="8">
        <f t="shared" si="3"/>
        <v>90573.393530000001</v>
      </c>
      <c r="M236" s="80"/>
      <c r="N236" s="80"/>
      <c r="O236" s="80"/>
    </row>
    <row r="237" spans="1:15" ht="13.4" customHeight="1" x14ac:dyDescent="0.35">
      <c r="A237" s="7" t="s">
        <v>279</v>
      </c>
      <c r="B237" s="2">
        <v>0</v>
      </c>
      <c r="C237" s="2">
        <v>0</v>
      </c>
      <c r="D237" s="2">
        <v>0</v>
      </c>
      <c r="E237" s="75">
        <v>90457.604269999996</v>
      </c>
      <c r="F237" s="26">
        <v>46.290910000000004</v>
      </c>
      <c r="G237" s="76">
        <v>11.302239999999999</v>
      </c>
      <c r="H237" s="8">
        <f t="shared" si="3"/>
        <v>93162.457380000007</v>
      </c>
      <c r="M237" s="80"/>
      <c r="N237" s="80"/>
      <c r="O237" s="80"/>
    </row>
    <row r="238" spans="1:15" ht="13.4" customHeight="1" x14ac:dyDescent="0.35">
      <c r="A238" s="7" t="s">
        <v>280</v>
      </c>
      <c r="B238" s="2">
        <v>0</v>
      </c>
      <c r="C238" s="2">
        <v>0</v>
      </c>
      <c r="D238" s="2">
        <v>0</v>
      </c>
      <c r="E238" s="75">
        <v>93104.864230000007</v>
      </c>
      <c r="F238" s="26">
        <v>25.00262</v>
      </c>
      <c r="G238" s="76">
        <v>6.5540399999999996</v>
      </c>
      <c r="H238" s="8">
        <f t="shared" si="3"/>
        <v>98402.692429999996</v>
      </c>
      <c r="M238" s="80"/>
      <c r="N238" s="80"/>
      <c r="O238" s="80"/>
    </row>
    <row r="239" spans="1:15" ht="13.4" customHeight="1" x14ac:dyDescent="0.35">
      <c r="A239" s="7" t="s">
        <v>281</v>
      </c>
      <c r="B239" s="2">
        <v>0</v>
      </c>
      <c r="C239" s="2">
        <v>0</v>
      </c>
      <c r="D239" s="2">
        <v>0</v>
      </c>
      <c r="E239" s="75">
        <v>98371.135769999993</v>
      </c>
      <c r="F239" s="26">
        <v>49.790030000000002</v>
      </c>
      <c r="G239" s="76">
        <v>2.8123899999999997</v>
      </c>
      <c r="H239" s="8">
        <f t="shared" si="3"/>
        <v>92510.771300000008</v>
      </c>
      <c r="M239" s="80"/>
      <c r="N239" s="80"/>
      <c r="O239" s="80"/>
    </row>
    <row r="240" spans="1:15" ht="13.4" customHeight="1" x14ac:dyDescent="0.35">
      <c r="A240" s="7" t="s">
        <v>282</v>
      </c>
      <c r="B240" s="2">
        <v>0</v>
      </c>
      <c r="C240" s="2">
        <v>0</v>
      </c>
      <c r="D240" s="2">
        <v>0</v>
      </c>
      <c r="E240" s="75">
        <v>92458.168879999997</v>
      </c>
      <c r="F240" s="26">
        <v>7.61897</v>
      </c>
      <c r="G240" s="76">
        <v>12.373209999999998</v>
      </c>
      <c r="H240" s="8">
        <f t="shared" si="3"/>
        <v>94633.056339999996</v>
      </c>
      <c r="M240" s="80"/>
      <c r="N240" s="80"/>
      <c r="O240" s="80"/>
    </row>
    <row r="241" spans="1:15" ht="13.4" customHeight="1" x14ac:dyDescent="0.35">
      <c r="A241" s="7" t="s">
        <v>283</v>
      </c>
      <c r="B241" s="2">
        <v>0</v>
      </c>
      <c r="C241" s="2">
        <v>0</v>
      </c>
      <c r="D241" s="2">
        <v>0</v>
      </c>
      <c r="E241" s="75">
        <v>94613.064159999994</v>
      </c>
      <c r="F241" s="26">
        <v>65.681119999999993</v>
      </c>
      <c r="G241" s="76">
        <v>7.4567399999999999</v>
      </c>
      <c r="H241" s="8">
        <f t="shared" si="3"/>
        <v>103556.42248999998</v>
      </c>
      <c r="M241" s="80"/>
      <c r="N241" s="80"/>
      <c r="O241" s="80"/>
    </row>
    <row r="242" spans="1:15" ht="13.4" customHeight="1" x14ac:dyDescent="0.35">
      <c r="A242" s="7" t="s">
        <v>284</v>
      </c>
      <c r="B242" s="2">
        <v>0</v>
      </c>
      <c r="C242" s="2">
        <v>0</v>
      </c>
      <c r="D242" s="2">
        <v>0</v>
      </c>
      <c r="E242" s="75">
        <v>103483.28462999999</v>
      </c>
      <c r="F242" s="26">
        <v>28.043530000000001</v>
      </c>
      <c r="G242" s="76">
        <v>8.5408200000000001</v>
      </c>
      <c r="H242" s="8">
        <f t="shared" si="3"/>
        <v>93010.030259999985</v>
      </c>
      <c r="M242" s="80"/>
      <c r="N242" s="80"/>
      <c r="O242" s="80"/>
    </row>
    <row r="243" spans="1:15" ht="13.4" customHeight="1" x14ac:dyDescent="0.35">
      <c r="A243" s="7" t="s">
        <v>285</v>
      </c>
      <c r="B243" s="2">
        <v>0</v>
      </c>
      <c r="C243" s="2">
        <v>0</v>
      </c>
      <c r="D243" s="2">
        <v>0</v>
      </c>
      <c r="E243" s="75">
        <v>92973.445909999995</v>
      </c>
      <c r="F243" s="26">
        <v>54.251829999999998</v>
      </c>
      <c r="G243" s="76">
        <v>11.250690000000001</v>
      </c>
      <c r="H243" s="8">
        <f t="shared" si="3"/>
        <v>88303.543720000001</v>
      </c>
    </row>
    <row r="244" spans="1:15" ht="13.4" customHeight="1" x14ac:dyDescent="0.35">
      <c r="A244" s="7" t="s">
        <v>286</v>
      </c>
      <c r="B244" s="2">
        <v>0</v>
      </c>
      <c r="C244" s="2">
        <v>0</v>
      </c>
      <c r="D244" s="2">
        <v>0</v>
      </c>
      <c r="E244" s="75">
        <v>88238.041200000007</v>
      </c>
      <c r="F244" s="26">
        <v>113.94673</v>
      </c>
      <c r="G244" s="76">
        <v>4.4617100000000001</v>
      </c>
      <c r="H244" s="8">
        <f t="shared" si="3"/>
        <v>74355.683319999996</v>
      </c>
    </row>
    <row r="245" spans="1:15" ht="13.4" customHeight="1" x14ac:dyDescent="0.35">
      <c r="A245" s="7" t="s">
        <v>287</v>
      </c>
      <c r="B245" s="2">
        <v>0</v>
      </c>
      <c r="C245" s="2">
        <v>0</v>
      </c>
      <c r="D245" s="81">
        <v>0</v>
      </c>
      <c r="E245" s="75">
        <v>74237.274879999997</v>
      </c>
      <c r="F245" s="26">
        <v>95.784059999999997</v>
      </c>
      <c r="G245" s="76">
        <v>7.0711400000000006</v>
      </c>
      <c r="H245" s="8">
        <f t="shared" si="3"/>
        <v>81610.346690000006</v>
      </c>
    </row>
    <row r="246" spans="1:15" ht="13.4" customHeight="1" x14ac:dyDescent="0.35">
      <c r="A246" s="7" t="s">
        <v>288</v>
      </c>
      <c r="B246" s="2">
        <v>0</v>
      </c>
      <c r="C246" s="2">
        <v>0</v>
      </c>
      <c r="D246" s="81">
        <v>0</v>
      </c>
      <c r="E246" s="75">
        <v>81507.49149</v>
      </c>
      <c r="F246" s="26">
        <v>46.824959999999997</v>
      </c>
      <c r="G246" s="76">
        <v>13.75919</v>
      </c>
      <c r="H246" s="8">
        <f t="shared" si="3"/>
        <v>92311.195999999996</v>
      </c>
    </row>
    <row r="247" spans="1:15" ht="13.4" customHeight="1" x14ac:dyDescent="0.35">
      <c r="A247" s="7" t="s">
        <v>289</v>
      </c>
      <c r="B247" s="2">
        <v>0</v>
      </c>
      <c r="C247" s="2">
        <v>0</v>
      </c>
      <c r="D247" s="81">
        <v>0</v>
      </c>
      <c r="E247" s="75">
        <v>92250.611850000001</v>
      </c>
      <c r="F247" s="26">
        <v>43.496639999999999</v>
      </c>
      <c r="G247" s="76">
        <v>3.6274200000000021</v>
      </c>
      <c r="H247" s="8">
        <f t="shared" si="3"/>
        <v>93767.136809999996</v>
      </c>
    </row>
    <row r="248" spans="1:15" ht="13.4" customHeight="1" x14ac:dyDescent="0.35">
      <c r="A248" s="7" t="s">
        <v>290</v>
      </c>
      <c r="B248" s="2">
        <v>0</v>
      </c>
      <c r="C248" s="2">
        <v>0</v>
      </c>
      <c r="D248" s="2">
        <v>0</v>
      </c>
      <c r="E248" s="75">
        <v>93720.012749999994</v>
      </c>
      <c r="F248" s="26">
        <v>50.664230000000003</v>
      </c>
      <c r="G248" s="76">
        <v>28.810919999999999</v>
      </c>
      <c r="H248" s="8">
        <f t="shared" si="3"/>
        <v>92630.771240000002</v>
      </c>
    </row>
    <row r="249" spans="1:15" ht="13.4" customHeight="1" x14ac:dyDescent="0.35">
      <c r="A249" s="7" t="s">
        <v>291</v>
      </c>
      <c r="B249" s="2">
        <v>0</v>
      </c>
      <c r="C249" s="2">
        <v>0</v>
      </c>
      <c r="D249" s="2">
        <v>0</v>
      </c>
      <c r="E249" s="75">
        <v>92551.296090000003</v>
      </c>
      <c r="F249" s="26">
        <v>64.89425</v>
      </c>
      <c r="G249" s="76">
        <v>7.0841000000000003</v>
      </c>
      <c r="H249" s="8">
        <f t="shared" si="3"/>
        <v>99762.112119999991</v>
      </c>
    </row>
    <row r="250" spans="1:15" ht="13.4" customHeight="1" x14ac:dyDescent="0.35">
      <c r="A250" s="7" t="s">
        <v>292</v>
      </c>
      <c r="B250" s="14">
        <v>4.6050000000000001E-2</v>
      </c>
      <c r="C250" s="14">
        <v>0</v>
      </c>
      <c r="D250" s="82">
        <v>0</v>
      </c>
      <c r="E250" s="75">
        <v>99690.087719999996</v>
      </c>
      <c r="F250" s="26">
        <v>42.491099999999996</v>
      </c>
      <c r="G250" s="76">
        <v>23.577830000000002</v>
      </c>
      <c r="H250" s="8">
        <f t="shared" si="3"/>
        <v>105589.89912999999</v>
      </c>
    </row>
    <row r="251" spans="1:15" ht="13.4" customHeight="1" x14ac:dyDescent="0.35">
      <c r="A251" s="7" t="s">
        <v>293</v>
      </c>
      <c r="B251" s="14">
        <v>0</v>
      </c>
      <c r="C251" s="14">
        <v>0</v>
      </c>
      <c r="D251" s="82">
        <v>0</v>
      </c>
      <c r="E251" s="75">
        <v>105523.8302</v>
      </c>
      <c r="F251" s="26">
        <v>54.261940000000003</v>
      </c>
      <c r="G251" s="76">
        <v>21.891960000000001</v>
      </c>
      <c r="H251" s="8">
        <f t="shared" si="3"/>
        <v>97940.810549999995</v>
      </c>
    </row>
    <row r="252" spans="1:15" ht="13.4" customHeight="1" x14ac:dyDescent="0.35">
      <c r="A252" s="7" t="s">
        <v>294</v>
      </c>
      <c r="B252" s="8">
        <v>0</v>
      </c>
      <c r="C252" s="8">
        <v>0</v>
      </c>
      <c r="D252" s="83">
        <v>0</v>
      </c>
      <c r="E252" s="84">
        <v>97864.656650000004</v>
      </c>
      <c r="F252" s="8">
        <v>94.89761</v>
      </c>
      <c r="G252" s="83">
        <v>5.0882700000000005</v>
      </c>
      <c r="H252" s="8">
        <f t="shared" si="3"/>
        <v>101377.19680999999</v>
      </c>
    </row>
    <row r="253" spans="1:15" ht="13.4" customHeight="1" x14ac:dyDescent="0.35">
      <c r="A253" s="7" t="s">
        <v>295</v>
      </c>
      <c r="B253" s="8">
        <v>0.21950999999999998</v>
      </c>
      <c r="C253" s="8">
        <v>0</v>
      </c>
      <c r="D253" s="83">
        <v>0</v>
      </c>
      <c r="E253" s="84">
        <v>101276.99142000001</v>
      </c>
      <c r="F253" s="8">
        <v>73.347589999999997</v>
      </c>
      <c r="G253" s="83">
        <v>43.458160000000007</v>
      </c>
      <c r="H253" s="8">
        <f t="shared" si="3"/>
        <v>106768.38273</v>
      </c>
    </row>
    <row r="254" spans="1:15" ht="13.4" customHeight="1" x14ac:dyDescent="0.35">
      <c r="A254" s="7" t="s">
        <v>296</v>
      </c>
      <c r="B254" s="8">
        <v>0.11629</v>
      </c>
      <c r="C254" s="8">
        <v>0</v>
      </c>
      <c r="D254" s="83">
        <v>0</v>
      </c>
      <c r="E254" s="84">
        <v>106651.46068999999</v>
      </c>
      <c r="F254" s="8">
        <v>46.377249999999997</v>
      </c>
      <c r="G254" s="83">
        <v>12.941610000000001</v>
      </c>
      <c r="H254" s="8">
        <f t="shared" si="3"/>
        <v>98468.303430000014</v>
      </c>
    </row>
    <row r="255" spans="1:15" ht="13.4" customHeight="1" x14ac:dyDescent="0.35">
      <c r="A255" s="7" t="s">
        <v>297</v>
      </c>
      <c r="B255" s="8">
        <v>6.6390000000000005E-2</v>
      </c>
      <c r="C255" s="8">
        <v>0</v>
      </c>
      <c r="D255" s="83">
        <v>0</v>
      </c>
      <c r="E255" s="84">
        <v>98408.918180000008</v>
      </c>
      <c r="F255" s="8">
        <v>62.466059999999999</v>
      </c>
      <c r="G255" s="83">
        <v>39.899480000000004</v>
      </c>
      <c r="H255" s="8">
        <f t="shared" si="3"/>
        <v>94940.234089999998</v>
      </c>
    </row>
    <row r="256" spans="1:15" ht="13.4" customHeight="1" x14ac:dyDescent="0.35">
      <c r="A256" s="7" t="s">
        <v>298</v>
      </c>
      <c r="B256" s="8">
        <v>-2.0000000000000002E-5</v>
      </c>
      <c r="C256" s="8">
        <v>0</v>
      </c>
      <c r="D256" s="83">
        <v>0</v>
      </c>
      <c r="E256" s="84">
        <v>94837.868570000006</v>
      </c>
      <c r="F256" s="8">
        <v>64.620930000000001</v>
      </c>
      <c r="G256" s="83">
        <v>6.6829999999999998</v>
      </c>
      <c r="H256" s="8">
        <f t="shared" si="3"/>
        <v>80104.47484000001</v>
      </c>
    </row>
    <row r="257" spans="1:8" ht="13.4" customHeight="1" x14ac:dyDescent="0.35">
      <c r="A257" s="7" t="s">
        <v>299</v>
      </c>
      <c r="B257" s="8">
        <v>0</v>
      </c>
      <c r="C257" s="8">
        <v>0</v>
      </c>
      <c r="D257" s="83">
        <v>1.069E-2</v>
      </c>
      <c r="E257" s="84">
        <v>80033.170910000001</v>
      </c>
      <c r="F257" s="8">
        <v>31.578169999999997</v>
      </c>
      <c r="G257" s="83">
        <v>15.269819999999999</v>
      </c>
      <c r="H257" s="8">
        <f t="shared" si="3"/>
        <v>83779.130969999998</v>
      </c>
    </row>
    <row r="258" spans="1:8" ht="13.4" customHeight="1" x14ac:dyDescent="0.35">
      <c r="A258" s="7" t="s">
        <v>300</v>
      </c>
      <c r="B258" s="8">
        <v>0</v>
      </c>
      <c r="C258" s="8">
        <v>0</v>
      </c>
      <c r="D258" s="83">
        <v>0.15527000000000002</v>
      </c>
      <c r="E258" s="84">
        <v>83732.282980000004</v>
      </c>
      <c r="F258" s="8">
        <v>76.467960000000005</v>
      </c>
      <c r="G258" s="83">
        <v>12.198040000000001</v>
      </c>
      <c r="H258" s="8">
        <f t="shared" si="3"/>
        <v>97057.149149999997</v>
      </c>
    </row>
    <row r="259" spans="1:8" ht="13.4" customHeight="1" x14ac:dyDescent="0.35">
      <c r="A259" s="7" t="s">
        <v>301</v>
      </c>
      <c r="B259" s="8">
        <v>0</v>
      </c>
      <c r="C259" s="8">
        <v>0</v>
      </c>
      <c r="D259" s="83">
        <v>0</v>
      </c>
      <c r="E259" s="84">
        <v>96968.48315</v>
      </c>
      <c r="F259" s="8">
        <v>52.10577</v>
      </c>
      <c r="G259" s="83">
        <v>24.805299999999999</v>
      </c>
      <c r="H259" s="8">
        <f t="shared" si="3"/>
        <v>99245.522960000002</v>
      </c>
    </row>
    <row r="260" spans="1:8" ht="13.4" customHeight="1" x14ac:dyDescent="0.35">
      <c r="A260" s="7" t="s">
        <v>302</v>
      </c>
      <c r="B260" s="8">
        <v>0</v>
      </c>
      <c r="C260" s="8">
        <v>0</v>
      </c>
      <c r="D260" s="83">
        <v>1.1939999999999999E-2</v>
      </c>
      <c r="E260" s="84">
        <v>99168.61189</v>
      </c>
      <c r="F260" s="8">
        <v>55.405639999999998</v>
      </c>
      <c r="G260" s="83">
        <v>13.70382</v>
      </c>
      <c r="H260" s="8">
        <f t="shared" si="3"/>
        <v>102333.78830999999</v>
      </c>
    </row>
    <row r="261" spans="1:8" ht="13.4" customHeight="1" x14ac:dyDescent="0.35">
      <c r="A261" s="7" t="s">
        <v>303</v>
      </c>
      <c r="B261" s="8">
        <v>0</v>
      </c>
      <c r="C261" s="8">
        <v>0</v>
      </c>
      <c r="D261" s="83">
        <v>0</v>
      </c>
      <c r="E261" s="84">
        <v>102264.67885</v>
      </c>
      <c r="F261" s="8">
        <v>67.423469999999995</v>
      </c>
      <c r="G261" s="83">
        <v>9.1135000000000002</v>
      </c>
      <c r="H261" s="8">
        <f t="shared" ref="H261:H324" si="4">E262+F261+G261+B262+C261</f>
        <v>103356.9938</v>
      </c>
    </row>
    <row r="262" spans="1:8" ht="13.4" customHeight="1" x14ac:dyDescent="0.35">
      <c r="A262" s="7" t="s">
        <v>304</v>
      </c>
      <c r="B262" s="8">
        <v>0</v>
      </c>
      <c r="C262" s="8">
        <v>0</v>
      </c>
      <c r="D262" s="83">
        <v>-0.20368</v>
      </c>
      <c r="E262" s="84">
        <v>103280.45683</v>
      </c>
      <c r="F262" s="8">
        <v>75.434449999999998</v>
      </c>
      <c r="G262" s="83">
        <v>29.29664</v>
      </c>
      <c r="H262" s="8">
        <f t="shared" si="4"/>
        <v>103456.23412000001</v>
      </c>
    </row>
    <row r="263" spans="1:8" ht="13.4" customHeight="1" x14ac:dyDescent="0.35">
      <c r="A263" s="7" t="s">
        <v>305</v>
      </c>
      <c r="B263" s="8">
        <v>0</v>
      </c>
      <c r="C263" s="8">
        <v>0</v>
      </c>
      <c r="D263" s="83">
        <v>0</v>
      </c>
      <c r="E263" s="84">
        <v>103351.50303000001</v>
      </c>
      <c r="F263" s="8">
        <v>65.830650000000006</v>
      </c>
      <c r="G263" s="83">
        <v>47.184810000000006</v>
      </c>
      <c r="H263" s="8">
        <f t="shared" si="4"/>
        <v>107984.49375000002</v>
      </c>
    </row>
    <row r="264" spans="1:8" ht="13.4" customHeight="1" x14ac:dyDescent="0.35">
      <c r="A264" s="7" t="s">
        <v>306</v>
      </c>
      <c r="B264" s="8">
        <v>0</v>
      </c>
      <c r="C264" s="8">
        <v>0</v>
      </c>
      <c r="D264" s="83">
        <v>-1.196E-2</v>
      </c>
      <c r="E264" s="84">
        <v>107871.47829000001</v>
      </c>
      <c r="F264" s="8">
        <v>23.447110000000002</v>
      </c>
      <c r="G264" s="83">
        <v>26.603130000000004</v>
      </c>
      <c r="H264" s="8">
        <f t="shared" si="4"/>
        <v>104829.40408000001</v>
      </c>
    </row>
    <row r="265" spans="1:8" ht="13.4" customHeight="1" x14ac:dyDescent="0.35">
      <c r="A265" s="7" t="s">
        <v>307</v>
      </c>
      <c r="B265" s="8">
        <v>0</v>
      </c>
      <c r="C265" s="8">
        <v>0</v>
      </c>
      <c r="D265" s="83">
        <v>-2.8E-3</v>
      </c>
      <c r="E265" s="84">
        <v>104779.35384000001</v>
      </c>
      <c r="F265" s="8">
        <v>49.29392</v>
      </c>
      <c r="G265" s="83">
        <v>42.465580000000003</v>
      </c>
      <c r="H265" s="8">
        <f t="shared" si="4"/>
        <v>107781.43019</v>
      </c>
    </row>
    <row r="266" spans="1:8" ht="13.4" customHeight="1" x14ac:dyDescent="0.35">
      <c r="A266" s="7" t="s">
        <v>308</v>
      </c>
      <c r="B266" s="8">
        <v>0</v>
      </c>
      <c r="C266" s="8">
        <v>0</v>
      </c>
      <c r="D266" s="83">
        <v>0</v>
      </c>
      <c r="E266" s="84">
        <v>107689.67069</v>
      </c>
      <c r="F266" s="8">
        <v>41.664699999999996</v>
      </c>
      <c r="G266" s="83">
        <v>7.6522200000000007</v>
      </c>
      <c r="H266" s="8">
        <f t="shared" si="4"/>
        <v>105169.46264</v>
      </c>
    </row>
    <row r="267" spans="1:8" ht="13.4" customHeight="1" x14ac:dyDescent="0.35">
      <c r="A267" s="7" t="s">
        <v>309</v>
      </c>
      <c r="B267" s="8">
        <v>0</v>
      </c>
      <c r="C267" s="8">
        <v>0</v>
      </c>
      <c r="D267" s="83">
        <v>-1.3389200000000001</v>
      </c>
      <c r="E267" s="84">
        <v>105120.14572</v>
      </c>
      <c r="F267" s="8">
        <v>38.164709999999999</v>
      </c>
      <c r="G267" s="83">
        <v>6.0776700000000003</v>
      </c>
      <c r="H267" s="8">
        <f t="shared" si="4"/>
        <v>99192.195059999998</v>
      </c>
    </row>
    <row r="268" spans="1:8" ht="13.4" customHeight="1" x14ac:dyDescent="0.35">
      <c r="A268" s="7" t="s">
        <v>310</v>
      </c>
      <c r="B268" s="8">
        <v>0</v>
      </c>
      <c r="C268" s="8">
        <v>0</v>
      </c>
      <c r="D268" s="83">
        <v>0</v>
      </c>
      <c r="E268" s="84">
        <v>99147.952680000002</v>
      </c>
      <c r="F268" s="8">
        <v>46.528870000000005</v>
      </c>
      <c r="G268" s="83">
        <v>21.56345</v>
      </c>
      <c r="H268" s="8">
        <f t="shared" si="4"/>
        <v>86340.210720000003</v>
      </c>
    </row>
    <row r="269" spans="1:8" ht="13.4" customHeight="1" x14ac:dyDescent="0.35">
      <c r="A269" s="7" t="s">
        <v>311</v>
      </c>
      <c r="B269" s="8">
        <v>0</v>
      </c>
      <c r="C269" s="8">
        <v>0</v>
      </c>
      <c r="D269" s="83">
        <v>0</v>
      </c>
      <c r="E269" s="84">
        <v>86272.118400000007</v>
      </c>
      <c r="F269" s="8">
        <v>19.997979999999998</v>
      </c>
      <c r="G269" s="83">
        <v>14.335600000000003</v>
      </c>
      <c r="H269" s="8">
        <f t="shared" si="4"/>
        <v>84749.175789999994</v>
      </c>
    </row>
    <row r="270" spans="1:8" ht="13.4" customHeight="1" x14ac:dyDescent="0.35">
      <c r="A270" s="7" t="s">
        <v>312</v>
      </c>
      <c r="B270" s="8">
        <v>0</v>
      </c>
      <c r="C270" s="8">
        <v>0</v>
      </c>
      <c r="D270" s="83">
        <v>0</v>
      </c>
      <c r="E270" s="84">
        <v>84714.842209999988</v>
      </c>
      <c r="F270" s="8">
        <v>49.327289999999998</v>
      </c>
      <c r="G270" s="83">
        <v>2.3354599999999999</v>
      </c>
      <c r="H270" s="8">
        <f t="shared" si="4"/>
        <v>103871.29771</v>
      </c>
    </row>
    <row r="271" spans="1:8" ht="13.4" customHeight="1" x14ac:dyDescent="0.35">
      <c r="A271" s="7" t="s">
        <v>313</v>
      </c>
      <c r="B271" s="8">
        <v>0</v>
      </c>
      <c r="C271" s="8">
        <v>0</v>
      </c>
      <c r="D271" s="83">
        <v>0</v>
      </c>
      <c r="E271" s="84">
        <v>103819.63496</v>
      </c>
      <c r="F271" s="8">
        <v>29.027139999999999</v>
      </c>
      <c r="G271" s="83">
        <v>8.482190000000001</v>
      </c>
      <c r="H271" s="8">
        <f t="shared" si="4"/>
        <v>96023.237979999991</v>
      </c>
    </row>
    <row r="272" spans="1:8" ht="13.4" customHeight="1" x14ac:dyDescent="0.35">
      <c r="A272" s="7" t="s">
        <v>314</v>
      </c>
      <c r="B272" s="8">
        <v>0</v>
      </c>
      <c r="C272" s="8">
        <v>0</v>
      </c>
      <c r="D272" s="83">
        <v>0</v>
      </c>
      <c r="E272" s="84">
        <v>95985.72864999999</v>
      </c>
      <c r="F272" s="8">
        <v>35.317569999999996</v>
      </c>
      <c r="G272" s="83">
        <v>14.961179999999993</v>
      </c>
      <c r="H272" s="8">
        <f t="shared" si="4"/>
        <v>108621.13152999998</v>
      </c>
    </row>
    <row r="273" spans="1:8" ht="13.4" customHeight="1" x14ac:dyDescent="0.35">
      <c r="A273" s="7" t="s">
        <v>315</v>
      </c>
      <c r="B273" s="8">
        <v>0</v>
      </c>
      <c r="C273" s="8">
        <v>0</v>
      </c>
      <c r="D273" s="83">
        <v>0</v>
      </c>
      <c r="E273" s="84">
        <v>108570.85277999999</v>
      </c>
      <c r="F273" s="8">
        <v>43.556069999999998</v>
      </c>
      <c r="G273" s="83">
        <v>12.601039999999987</v>
      </c>
      <c r="H273" s="8">
        <f t="shared" si="4"/>
        <v>108354.92866000001</v>
      </c>
    </row>
    <row r="274" spans="1:8" ht="13.4" customHeight="1" x14ac:dyDescent="0.35">
      <c r="A274" s="7" t="s">
        <v>316</v>
      </c>
      <c r="B274" s="8">
        <v>7.5116400000000008</v>
      </c>
      <c r="C274" s="8">
        <v>0</v>
      </c>
      <c r="D274" s="83">
        <v>0</v>
      </c>
      <c r="E274" s="84">
        <v>108291.25991000001</v>
      </c>
      <c r="F274" s="8">
        <v>17.583929999999999</v>
      </c>
      <c r="G274" s="83">
        <v>23.588130000000021</v>
      </c>
      <c r="H274" s="8">
        <f t="shared" si="4"/>
        <v>106828.29080999999</v>
      </c>
    </row>
    <row r="275" spans="1:8" ht="13.4" customHeight="1" x14ac:dyDescent="0.35">
      <c r="A275" s="7" t="s">
        <v>317</v>
      </c>
      <c r="B275" s="8">
        <v>0</v>
      </c>
      <c r="C275" s="8">
        <v>0</v>
      </c>
      <c r="D275" s="83">
        <v>0</v>
      </c>
      <c r="E275" s="84">
        <v>106787.11874999999</v>
      </c>
      <c r="F275" s="8">
        <v>34.918579999999999</v>
      </c>
      <c r="G275" s="83">
        <v>19.388859999999994</v>
      </c>
      <c r="H275" s="8">
        <f t="shared" si="4"/>
        <v>112771.13184000002</v>
      </c>
    </row>
    <row r="276" spans="1:8" ht="13.4" customHeight="1" x14ac:dyDescent="0.35">
      <c r="A276" s="7" t="s">
        <v>318</v>
      </c>
      <c r="B276" s="8">
        <v>0</v>
      </c>
      <c r="C276" s="8">
        <v>0</v>
      </c>
      <c r="D276" s="83">
        <v>0</v>
      </c>
      <c r="E276" s="84">
        <v>112716.82440000001</v>
      </c>
      <c r="F276" s="8">
        <v>14.64274</v>
      </c>
      <c r="G276" s="83">
        <v>13.646300000000004</v>
      </c>
      <c r="H276" s="8">
        <f t="shared" si="4"/>
        <v>103473.69107999999</v>
      </c>
    </row>
    <row r="277" spans="1:8" ht="13.4" customHeight="1" x14ac:dyDescent="0.35">
      <c r="A277" s="7" t="s">
        <v>319</v>
      </c>
      <c r="B277" s="8">
        <v>0</v>
      </c>
      <c r="C277" s="8">
        <v>0</v>
      </c>
      <c r="D277" s="83">
        <v>0</v>
      </c>
      <c r="E277" s="84">
        <v>103445.40204</v>
      </c>
      <c r="F277" s="8">
        <v>27.902429999999999</v>
      </c>
      <c r="G277" s="83">
        <v>2.2097700000000042</v>
      </c>
      <c r="H277" s="8">
        <f t="shared" si="4"/>
        <v>114964.14983000001</v>
      </c>
    </row>
    <row r="278" spans="1:8" ht="13.4" customHeight="1" x14ac:dyDescent="0.35">
      <c r="A278" s="7" t="s">
        <v>320</v>
      </c>
      <c r="B278" s="8">
        <v>0</v>
      </c>
      <c r="C278" s="8">
        <v>0</v>
      </c>
      <c r="D278" s="83">
        <v>0</v>
      </c>
      <c r="E278" s="84">
        <v>114934.03763000001</v>
      </c>
      <c r="F278" s="8">
        <v>50.646790000000003</v>
      </c>
      <c r="G278" s="83">
        <v>15.812209999999991</v>
      </c>
      <c r="H278" s="8">
        <f t="shared" si="4"/>
        <v>106610.29340000001</v>
      </c>
    </row>
    <row r="279" spans="1:8" ht="13.4" customHeight="1" x14ac:dyDescent="0.35">
      <c r="A279" s="7" t="s">
        <v>321</v>
      </c>
      <c r="B279" s="8">
        <v>0</v>
      </c>
      <c r="C279" s="8">
        <v>0</v>
      </c>
      <c r="D279" s="83">
        <v>0</v>
      </c>
      <c r="E279" s="84">
        <v>106543.83440000001</v>
      </c>
      <c r="F279" s="8">
        <v>56.561949999999996</v>
      </c>
      <c r="G279" s="83">
        <v>17.491070000000008</v>
      </c>
      <c r="H279" s="8">
        <f t="shared" si="4"/>
        <v>96989.663310000018</v>
      </c>
    </row>
    <row r="280" spans="1:8" ht="13.4" customHeight="1" x14ac:dyDescent="0.35">
      <c r="A280" s="7" t="s">
        <v>322</v>
      </c>
      <c r="B280" s="8">
        <v>0</v>
      </c>
      <c r="C280" s="8">
        <v>0</v>
      </c>
      <c r="D280" s="83">
        <v>0</v>
      </c>
      <c r="E280" s="84">
        <v>96915.610290000011</v>
      </c>
      <c r="F280" s="8">
        <v>52.906980000000004</v>
      </c>
      <c r="G280" s="83">
        <v>3.43696</v>
      </c>
      <c r="H280" s="8">
        <f t="shared" si="4"/>
        <v>89883.376210000002</v>
      </c>
    </row>
    <row r="281" spans="1:8" ht="13.4" customHeight="1" x14ac:dyDescent="0.35">
      <c r="A281" s="7" t="s">
        <v>323</v>
      </c>
      <c r="B281" s="8">
        <v>0</v>
      </c>
      <c r="C281" s="8">
        <v>0</v>
      </c>
      <c r="D281" s="83">
        <v>0</v>
      </c>
      <c r="E281" s="84">
        <v>89827.032269999996</v>
      </c>
      <c r="F281" s="8">
        <v>54.095939999999999</v>
      </c>
      <c r="G281" s="83">
        <v>5.8901700000000012</v>
      </c>
      <c r="H281" s="8">
        <f t="shared" si="4"/>
        <v>89042.139159999992</v>
      </c>
    </row>
    <row r="282" spans="1:8" ht="13.4" customHeight="1" x14ac:dyDescent="0.35">
      <c r="A282" s="7" t="s">
        <v>324</v>
      </c>
      <c r="B282" s="8">
        <v>0</v>
      </c>
      <c r="C282" s="8">
        <v>0</v>
      </c>
      <c r="D282" s="83">
        <v>0</v>
      </c>
      <c r="E282" s="84">
        <v>88982.153049999994</v>
      </c>
      <c r="F282" s="8">
        <v>51.019680000000001</v>
      </c>
      <c r="G282" s="83">
        <v>16.298449999999999</v>
      </c>
      <c r="H282" s="8">
        <f t="shared" si="4"/>
        <v>103987.86631000001</v>
      </c>
    </row>
    <row r="283" spans="1:8" ht="13.4" customHeight="1" x14ac:dyDescent="0.35">
      <c r="A283" s="7" t="s">
        <v>325</v>
      </c>
      <c r="B283" s="8">
        <v>0</v>
      </c>
      <c r="C283" s="8">
        <v>0</v>
      </c>
      <c r="D283" s="83">
        <v>0</v>
      </c>
      <c r="E283" s="84">
        <v>103920.54818000001</v>
      </c>
      <c r="F283" s="8">
        <v>37.061610000000002</v>
      </c>
      <c r="G283" s="83">
        <v>14.33775</v>
      </c>
      <c r="H283" s="8">
        <f t="shared" si="4"/>
        <v>102960.98978000002</v>
      </c>
    </row>
    <row r="284" spans="1:8" ht="13.4" customHeight="1" x14ac:dyDescent="0.35">
      <c r="A284" s="7" t="s">
        <v>326</v>
      </c>
      <c r="B284" s="8">
        <v>0</v>
      </c>
      <c r="C284" s="8">
        <v>0</v>
      </c>
      <c r="D284" s="83">
        <v>0</v>
      </c>
      <c r="E284" s="84">
        <v>102909.59042000001</v>
      </c>
      <c r="F284" s="8">
        <v>43.310739999999996</v>
      </c>
      <c r="G284" s="83">
        <v>14.297590000000003</v>
      </c>
      <c r="H284" s="8">
        <f t="shared" si="4"/>
        <v>111335.74103999999</v>
      </c>
    </row>
    <row r="285" spans="1:8" ht="13.4" customHeight="1" x14ac:dyDescent="0.35">
      <c r="A285" s="7" t="s">
        <v>327</v>
      </c>
      <c r="B285" s="8">
        <v>0</v>
      </c>
      <c r="C285" s="8">
        <v>0</v>
      </c>
      <c r="D285" s="83">
        <v>0</v>
      </c>
      <c r="E285" s="84">
        <v>111278.13270999999</v>
      </c>
      <c r="F285" s="8">
        <v>54.47287</v>
      </c>
      <c r="G285" s="83">
        <v>4.096369999999995</v>
      </c>
      <c r="H285" s="8">
        <f t="shared" si="4"/>
        <v>109797.86339</v>
      </c>
    </row>
    <row r="286" spans="1:8" ht="13.4" customHeight="1" x14ac:dyDescent="0.35">
      <c r="A286" s="7" t="s">
        <v>328</v>
      </c>
      <c r="B286" s="8">
        <v>0</v>
      </c>
      <c r="C286" s="8">
        <v>0</v>
      </c>
      <c r="D286" s="83">
        <v>0</v>
      </c>
      <c r="E286" s="84">
        <v>109739.29415</v>
      </c>
      <c r="F286" s="8">
        <v>56.370660000000001</v>
      </c>
      <c r="G286" s="83">
        <v>6.6525300000000058</v>
      </c>
      <c r="H286" s="8">
        <f t="shared" si="4"/>
        <v>112084.93616000001</v>
      </c>
    </row>
    <row r="287" spans="1:8" ht="13.4" customHeight="1" x14ac:dyDescent="0.35">
      <c r="A287" s="7" t="s">
        <v>329</v>
      </c>
      <c r="B287" s="8">
        <v>0</v>
      </c>
      <c r="C287" s="8">
        <v>0</v>
      </c>
      <c r="D287" s="83">
        <v>0</v>
      </c>
      <c r="E287" s="84">
        <v>112021.91297</v>
      </c>
      <c r="F287" s="8">
        <v>58.70955</v>
      </c>
      <c r="G287" s="83">
        <v>2.5481999999999969</v>
      </c>
      <c r="H287" s="8">
        <f t="shared" si="4"/>
        <v>114901.23312999999</v>
      </c>
    </row>
    <row r="288" spans="1:8" ht="13.4" customHeight="1" x14ac:dyDescent="0.35">
      <c r="A288" s="7" t="s">
        <v>330</v>
      </c>
      <c r="B288" s="8">
        <v>0</v>
      </c>
      <c r="C288" s="8">
        <v>0</v>
      </c>
      <c r="D288" s="83">
        <v>0</v>
      </c>
      <c r="E288" s="84">
        <v>114839.97537999999</v>
      </c>
      <c r="F288" s="8">
        <v>43.170139999999996</v>
      </c>
      <c r="G288" s="83">
        <v>8.4229999999999858</v>
      </c>
      <c r="H288" s="8">
        <f t="shared" si="4"/>
        <v>106015.53714</v>
      </c>
    </row>
    <row r="289" spans="1:10" ht="13.4" customHeight="1" x14ac:dyDescent="0.35">
      <c r="A289" s="7" t="s">
        <v>331</v>
      </c>
      <c r="B289" s="8">
        <v>0</v>
      </c>
      <c r="C289" s="8">
        <v>0</v>
      </c>
      <c r="D289" s="83">
        <v>0</v>
      </c>
      <c r="E289" s="84">
        <v>105963.944</v>
      </c>
      <c r="F289" s="8">
        <v>46.301949999999998</v>
      </c>
      <c r="G289" s="83">
        <v>3.7273000000000027</v>
      </c>
      <c r="H289" s="8">
        <f t="shared" si="4"/>
        <v>118875.50928</v>
      </c>
    </row>
    <row r="290" spans="1:10" ht="13.4" customHeight="1" x14ac:dyDescent="0.35">
      <c r="A290" s="7" t="s">
        <v>332</v>
      </c>
      <c r="B290" s="8">
        <v>0</v>
      </c>
      <c r="C290" s="8">
        <v>0</v>
      </c>
      <c r="D290" s="83">
        <v>0</v>
      </c>
      <c r="E290" s="84">
        <v>118825.48003000001</v>
      </c>
      <c r="F290" s="8">
        <v>39.554879999999997</v>
      </c>
      <c r="G290" s="83">
        <v>2.2438500000000059</v>
      </c>
      <c r="H290" s="8">
        <f t="shared" si="4"/>
        <v>110769.89481000033</v>
      </c>
    </row>
    <row r="291" spans="1:10" ht="13.4" customHeight="1" x14ac:dyDescent="0.35">
      <c r="A291" s="7" t="s">
        <v>333</v>
      </c>
      <c r="B291" s="8">
        <v>0</v>
      </c>
      <c r="C291" s="8">
        <v>0</v>
      </c>
      <c r="D291" s="83">
        <v>0</v>
      </c>
      <c r="E291" s="84">
        <v>110728.09608000034</v>
      </c>
      <c r="F291" s="8">
        <v>26.70655</v>
      </c>
      <c r="G291" s="83">
        <v>4.1955599999999977</v>
      </c>
      <c r="H291" s="8">
        <f>E292+F291+G291+B292+C291</f>
        <v>97197.692979999993</v>
      </c>
    </row>
    <row r="292" spans="1:10" ht="13.4" customHeight="1" x14ac:dyDescent="0.35">
      <c r="A292" s="7" t="s">
        <v>334</v>
      </c>
      <c r="B292" s="8">
        <v>0</v>
      </c>
      <c r="C292" s="8">
        <v>0</v>
      </c>
      <c r="D292" s="83">
        <v>0</v>
      </c>
      <c r="E292" s="84">
        <v>97166.790869999997</v>
      </c>
      <c r="F292" s="8">
        <v>32.054259999999999</v>
      </c>
      <c r="G292" s="83">
        <v>3.9553000000000003</v>
      </c>
      <c r="H292" s="8">
        <f t="shared" si="4"/>
        <v>94925.911550000004</v>
      </c>
      <c r="J292" s="85"/>
    </row>
    <row r="293" spans="1:10" ht="13.4" customHeight="1" x14ac:dyDescent="0.35">
      <c r="A293" s="7" t="s">
        <v>335</v>
      </c>
      <c r="B293" s="8">
        <v>0</v>
      </c>
      <c r="C293" s="8">
        <v>0</v>
      </c>
      <c r="D293" s="83">
        <v>0</v>
      </c>
      <c r="E293" s="84">
        <v>94889.901989999998</v>
      </c>
      <c r="F293" s="8">
        <v>44.682660000000006</v>
      </c>
      <c r="G293" s="83">
        <v>2.9805800000000002</v>
      </c>
      <c r="H293" s="8">
        <f t="shared" si="4"/>
        <v>91806.106100000005</v>
      </c>
    </row>
    <row r="294" spans="1:10" ht="13.4" customHeight="1" x14ac:dyDescent="0.35">
      <c r="A294" s="7" t="s">
        <v>336</v>
      </c>
      <c r="B294" s="8">
        <v>0</v>
      </c>
      <c r="C294" s="8">
        <v>0</v>
      </c>
      <c r="D294" s="83">
        <v>0</v>
      </c>
      <c r="E294" s="84">
        <v>91758.442859999996</v>
      </c>
      <c r="F294" s="8">
        <v>47.819089999999996</v>
      </c>
      <c r="G294" s="83">
        <v>5.6447300000000009</v>
      </c>
      <c r="H294" s="8">
        <f t="shared" si="4"/>
        <v>103478.21799</v>
      </c>
    </row>
    <row r="295" spans="1:10" ht="13.4" customHeight="1" x14ac:dyDescent="0.35">
      <c r="A295" s="7" t="s">
        <v>337</v>
      </c>
      <c r="B295" s="8">
        <v>0</v>
      </c>
      <c r="C295" s="8">
        <v>0</v>
      </c>
      <c r="D295" s="83">
        <v>0</v>
      </c>
      <c r="E295" s="84">
        <v>103424.75417</v>
      </c>
      <c r="F295" s="8">
        <v>26.95814</v>
      </c>
      <c r="G295" s="83">
        <v>3.2324999999999999</v>
      </c>
      <c r="H295" s="8">
        <f t="shared" si="4"/>
        <v>108889.89567</v>
      </c>
    </row>
    <row r="296" spans="1:10" ht="13.4" customHeight="1" x14ac:dyDescent="0.35">
      <c r="A296" s="7" t="s">
        <v>338</v>
      </c>
      <c r="B296" s="8">
        <v>0</v>
      </c>
      <c r="C296" s="8">
        <v>0</v>
      </c>
      <c r="D296" s="83">
        <v>0</v>
      </c>
      <c r="E296" s="84">
        <v>108859.70503</v>
      </c>
      <c r="F296" s="8">
        <v>59.568269999999998</v>
      </c>
      <c r="G296" s="83">
        <v>4.9344199999999985</v>
      </c>
      <c r="H296" s="8">
        <f t="shared" si="4"/>
        <v>109295.93121000002</v>
      </c>
    </row>
    <row r="297" spans="1:10" ht="13.4" customHeight="1" x14ac:dyDescent="0.35">
      <c r="A297" s="7" t="s">
        <v>339</v>
      </c>
      <c r="B297" s="8">
        <v>0</v>
      </c>
      <c r="C297" s="8">
        <v>0</v>
      </c>
      <c r="D297" s="83">
        <v>0</v>
      </c>
      <c r="E297" s="84">
        <v>109231.42852000002</v>
      </c>
      <c r="F297" s="8">
        <v>53.2117</v>
      </c>
      <c r="G297" s="83">
        <v>16.668770000000006</v>
      </c>
      <c r="H297" s="8">
        <f t="shared" si="4"/>
        <v>108985.97738</v>
      </c>
    </row>
    <row r="298" spans="1:10" ht="13.4" customHeight="1" x14ac:dyDescent="0.35">
      <c r="A298" s="7" t="s">
        <v>340</v>
      </c>
      <c r="B298" s="8">
        <v>0</v>
      </c>
      <c r="C298" s="8">
        <v>0</v>
      </c>
      <c r="D298" s="83">
        <v>0</v>
      </c>
      <c r="E298" s="84">
        <v>108916.09690999999</v>
      </c>
      <c r="F298" s="8">
        <v>47.38635</v>
      </c>
      <c r="G298" s="83">
        <v>5.0291399999999991</v>
      </c>
      <c r="H298" s="8">
        <f t="shared" si="4"/>
        <v>118145.52144</v>
      </c>
    </row>
    <row r="299" spans="1:10" ht="13.4" customHeight="1" x14ac:dyDescent="0.35">
      <c r="A299" s="7" t="s">
        <v>341</v>
      </c>
      <c r="B299" s="8">
        <v>0</v>
      </c>
      <c r="C299" s="8">
        <v>0</v>
      </c>
      <c r="D299" s="83">
        <v>0</v>
      </c>
      <c r="E299" s="84">
        <v>118093.10595</v>
      </c>
      <c r="F299" s="8">
        <v>51.340800000000002</v>
      </c>
      <c r="G299" s="83">
        <v>4.640690000000002</v>
      </c>
      <c r="H299" s="8">
        <f t="shared" si="4"/>
        <v>113312.78542000001</v>
      </c>
    </row>
    <row r="300" spans="1:10" ht="13.4" customHeight="1" x14ac:dyDescent="0.35">
      <c r="A300" s="7" t="s">
        <v>342</v>
      </c>
      <c r="B300" s="8">
        <v>0</v>
      </c>
      <c r="C300" s="8">
        <v>0</v>
      </c>
      <c r="D300" s="83">
        <v>0</v>
      </c>
      <c r="E300" s="84">
        <v>113256.80393000001</v>
      </c>
      <c r="F300" s="8">
        <v>40.17689</v>
      </c>
      <c r="G300" s="83">
        <v>3.6835799999999943</v>
      </c>
      <c r="H300" s="8">
        <f t="shared" si="4"/>
        <v>111962.97976</v>
      </c>
    </row>
    <row r="301" spans="1:10" ht="13.4" customHeight="1" x14ac:dyDescent="0.35">
      <c r="A301" s="7" t="s">
        <v>343</v>
      </c>
      <c r="B301" s="8">
        <v>0</v>
      </c>
      <c r="C301" s="8">
        <v>0</v>
      </c>
      <c r="D301" s="83">
        <v>0</v>
      </c>
      <c r="E301" s="84">
        <v>111919.11929</v>
      </c>
      <c r="F301" s="8">
        <v>39.838120000000004</v>
      </c>
      <c r="G301" s="83">
        <v>4.6324100000000037</v>
      </c>
      <c r="H301" s="8">
        <f t="shared" si="4"/>
        <v>121525.864</v>
      </c>
    </row>
    <row r="302" spans="1:10" ht="13.4" customHeight="1" x14ac:dyDescent="0.35">
      <c r="A302" s="7" t="s">
        <v>344</v>
      </c>
      <c r="B302" s="8">
        <v>0</v>
      </c>
      <c r="C302" s="8">
        <v>0</v>
      </c>
      <c r="D302" s="83">
        <v>0</v>
      </c>
      <c r="E302" s="84">
        <v>121481.39347</v>
      </c>
      <c r="F302" s="8">
        <v>36.27234</v>
      </c>
      <c r="G302" s="83">
        <v>2.9592900000000011</v>
      </c>
      <c r="H302" s="8">
        <f t="shared" si="4"/>
        <v>107044.00622</v>
      </c>
    </row>
    <row r="303" spans="1:10" ht="13.4" customHeight="1" x14ac:dyDescent="0.35">
      <c r="A303" s="7" t="s">
        <v>345</v>
      </c>
      <c r="B303" s="8">
        <v>0</v>
      </c>
      <c r="C303" s="8">
        <v>0</v>
      </c>
      <c r="D303" s="83">
        <v>0</v>
      </c>
      <c r="E303" s="84">
        <v>107004.77459</v>
      </c>
      <c r="F303" s="8">
        <v>35.017519999999998</v>
      </c>
      <c r="G303" s="83">
        <v>2.1649899999999977</v>
      </c>
      <c r="H303" s="8">
        <f t="shared" si="4"/>
        <v>99548.455659999992</v>
      </c>
    </row>
    <row r="304" spans="1:10" ht="13.4" customHeight="1" x14ac:dyDescent="0.35">
      <c r="A304" s="7" t="s">
        <v>346</v>
      </c>
      <c r="B304" s="8">
        <v>0</v>
      </c>
      <c r="C304" s="8">
        <v>0</v>
      </c>
      <c r="D304" s="83">
        <v>0</v>
      </c>
      <c r="E304" s="84">
        <v>99511.273149999994</v>
      </c>
      <c r="F304" s="8">
        <v>39.359830000000002</v>
      </c>
      <c r="G304" s="83">
        <v>2.1206499999999999</v>
      </c>
      <c r="H304" s="8">
        <f t="shared" si="4"/>
        <v>95656.369300000006</v>
      </c>
    </row>
    <row r="305" spans="1:8" ht="13.4" customHeight="1" x14ac:dyDescent="0.35">
      <c r="A305" s="7" t="s">
        <v>347</v>
      </c>
      <c r="B305" s="8">
        <v>0</v>
      </c>
      <c r="C305" s="8">
        <v>0</v>
      </c>
      <c r="D305" s="8">
        <v>0</v>
      </c>
      <c r="E305" s="84">
        <v>95614.888820000007</v>
      </c>
      <c r="F305" s="8">
        <v>28.54852</v>
      </c>
      <c r="G305" s="83">
        <v>8.0292100000000008</v>
      </c>
      <c r="H305" s="8">
        <f t="shared" si="4"/>
        <v>95302.012259999989</v>
      </c>
    </row>
    <row r="306" spans="1:8" ht="13.4" customHeight="1" x14ac:dyDescent="0.35">
      <c r="A306" s="7" t="s">
        <v>348</v>
      </c>
      <c r="B306" s="8">
        <v>0</v>
      </c>
      <c r="C306" s="8">
        <v>0</v>
      </c>
      <c r="D306" s="8">
        <v>0</v>
      </c>
      <c r="E306" s="84">
        <v>95265.434529999999</v>
      </c>
      <c r="F306" s="8">
        <v>42.710970000000003</v>
      </c>
      <c r="G306" s="83">
        <v>4.7672999999999996</v>
      </c>
      <c r="H306" s="8">
        <f t="shared" si="4"/>
        <v>88001.636400000018</v>
      </c>
    </row>
    <row r="307" spans="1:8" ht="13.4" customHeight="1" x14ac:dyDescent="0.35">
      <c r="A307" s="7" t="s">
        <v>349</v>
      </c>
      <c r="B307" s="8">
        <v>0</v>
      </c>
      <c r="C307" s="8">
        <v>0</v>
      </c>
      <c r="D307" s="8">
        <v>0</v>
      </c>
      <c r="E307" s="84">
        <v>87954.158130000011</v>
      </c>
      <c r="F307" s="8">
        <v>31.779880000000002</v>
      </c>
      <c r="G307" s="83">
        <v>6.6990699999999999</v>
      </c>
      <c r="H307" s="8">
        <f t="shared" si="4"/>
        <v>78162.779910000012</v>
      </c>
    </row>
    <row r="308" spans="1:8" ht="13.4" customHeight="1" x14ac:dyDescent="0.35">
      <c r="A308" s="7" t="s">
        <v>350</v>
      </c>
      <c r="B308" s="8">
        <v>0</v>
      </c>
      <c r="C308" s="8">
        <v>0</v>
      </c>
      <c r="D308" s="83">
        <v>0</v>
      </c>
      <c r="E308" s="84">
        <v>78124.300960000008</v>
      </c>
      <c r="F308" s="8">
        <v>21.373939999999997</v>
      </c>
      <c r="G308" s="83">
        <v>2.8002700000000003</v>
      </c>
      <c r="H308" s="8">
        <f t="shared" si="4"/>
        <v>89580.948500000013</v>
      </c>
    </row>
    <row r="309" spans="1:8" ht="13.4" customHeight="1" x14ac:dyDescent="0.35">
      <c r="A309" s="7" t="s">
        <v>351</v>
      </c>
      <c r="B309" s="8">
        <v>0</v>
      </c>
      <c r="C309" s="8">
        <v>0</v>
      </c>
      <c r="D309" s="83">
        <v>0</v>
      </c>
      <c r="E309" s="84">
        <v>89556.774290000001</v>
      </c>
      <c r="F309" s="8">
        <v>18.403099999999998</v>
      </c>
      <c r="G309" s="83">
        <v>5.4775700000000036</v>
      </c>
      <c r="H309" s="8">
        <f t="shared" si="4"/>
        <v>103379.21098</v>
      </c>
    </row>
    <row r="310" spans="1:8" ht="13.4" customHeight="1" x14ac:dyDescent="0.35">
      <c r="A310" s="7" t="s">
        <v>352</v>
      </c>
      <c r="B310" s="8">
        <v>0</v>
      </c>
      <c r="C310" s="8">
        <v>0</v>
      </c>
      <c r="D310" s="83">
        <v>0</v>
      </c>
      <c r="E310" s="84">
        <v>103355.33031</v>
      </c>
      <c r="F310" s="8">
        <v>7.2389299999999999</v>
      </c>
      <c r="G310" s="83">
        <v>5.0982999999999992</v>
      </c>
      <c r="H310" s="8">
        <f t="shared" si="4"/>
        <v>117028.71706000001</v>
      </c>
    </row>
    <row r="311" spans="1:8" ht="13.4" customHeight="1" x14ac:dyDescent="0.35">
      <c r="A311" s="7" t="s">
        <v>353</v>
      </c>
      <c r="B311" s="8">
        <v>0</v>
      </c>
      <c r="C311" s="8">
        <v>0</v>
      </c>
      <c r="D311" s="83">
        <v>0</v>
      </c>
      <c r="E311" s="84">
        <v>117016.37983000001</v>
      </c>
      <c r="F311" s="8">
        <v>21.42257</v>
      </c>
      <c r="G311" s="83">
        <v>1.9554699999999938</v>
      </c>
      <c r="H311" s="8">
        <f t="shared" si="4"/>
        <v>112615.76205</v>
      </c>
    </row>
    <row r="312" spans="1:8" ht="13.4" customHeight="1" x14ac:dyDescent="0.35">
      <c r="A312" s="7" t="s">
        <v>354</v>
      </c>
      <c r="B312" s="8">
        <v>0</v>
      </c>
      <c r="C312" s="8">
        <v>0</v>
      </c>
      <c r="D312" s="83">
        <v>0</v>
      </c>
      <c r="E312" s="84">
        <v>112592.38401000001</v>
      </c>
      <c r="F312" s="8">
        <v>18.08972</v>
      </c>
      <c r="G312" s="83">
        <v>3.1284999999999998</v>
      </c>
      <c r="H312" s="8">
        <f t="shared" si="4"/>
        <v>114000.75385000002</v>
      </c>
    </row>
    <row r="313" spans="1:8" ht="13.4" customHeight="1" x14ac:dyDescent="0.35">
      <c r="A313" s="7" t="s">
        <v>355</v>
      </c>
      <c r="B313" s="8">
        <v>0</v>
      </c>
      <c r="C313" s="8">
        <v>0</v>
      </c>
      <c r="D313" s="83">
        <v>0</v>
      </c>
      <c r="E313" s="84">
        <v>113979.53563000001</v>
      </c>
      <c r="F313" s="8">
        <v>38.14199</v>
      </c>
      <c r="G313" s="83">
        <v>3.7152400000000054</v>
      </c>
      <c r="H313" s="8">
        <f t="shared" si="4"/>
        <v>106366.14675</v>
      </c>
    </row>
    <row r="314" spans="1:8" ht="13.4" customHeight="1" x14ac:dyDescent="0.35">
      <c r="A314" s="7" t="s">
        <v>356</v>
      </c>
      <c r="B314" s="8">
        <v>0</v>
      </c>
      <c r="C314" s="8">
        <v>0</v>
      </c>
      <c r="D314" s="83">
        <v>0</v>
      </c>
      <c r="E314" s="84">
        <v>106324.28951999999</v>
      </c>
      <c r="F314" s="8">
        <v>18.378509999999999</v>
      </c>
      <c r="G314" s="83">
        <v>2.5314999999999999</v>
      </c>
      <c r="H314" s="8">
        <f t="shared" si="4"/>
        <v>99638.556270000205</v>
      </c>
    </row>
    <row r="315" spans="1:8" ht="13.4" customHeight="1" x14ac:dyDescent="0.35">
      <c r="A315" s="7" t="s">
        <v>357</v>
      </c>
      <c r="B315" s="8">
        <v>0</v>
      </c>
      <c r="C315" s="8">
        <v>0</v>
      </c>
      <c r="D315" s="83">
        <v>0</v>
      </c>
      <c r="E315" s="84">
        <v>99617.646260000212</v>
      </c>
      <c r="F315" s="8">
        <v>25.68984</v>
      </c>
      <c r="G315" s="83">
        <v>-10.83023</v>
      </c>
      <c r="H315" s="8">
        <f t="shared" si="4"/>
        <v>96520.611569999994</v>
      </c>
    </row>
    <row r="316" spans="1:8" ht="13.4" customHeight="1" x14ac:dyDescent="0.35">
      <c r="A316" s="7" t="s">
        <v>358</v>
      </c>
      <c r="B316" s="8">
        <v>0</v>
      </c>
      <c r="C316" s="8">
        <v>0</v>
      </c>
      <c r="D316" s="83">
        <v>0</v>
      </c>
      <c r="E316" s="84">
        <v>96505.751959999994</v>
      </c>
      <c r="F316" s="8">
        <v>32.352170000000001</v>
      </c>
      <c r="G316" s="83">
        <v>9.1442000000000014</v>
      </c>
      <c r="H316" s="8">
        <f t="shared" si="4"/>
        <v>72768.786800000002</v>
      </c>
    </row>
    <row r="317" spans="1:8" ht="13.4" customHeight="1" x14ac:dyDescent="0.35">
      <c r="A317" s="7" t="s">
        <v>359</v>
      </c>
      <c r="B317" s="8">
        <v>0</v>
      </c>
      <c r="C317" s="8">
        <v>0</v>
      </c>
      <c r="D317" s="83">
        <v>0</v>
      </c>
      <c r="E317" s="84">
        <v>72727.290430000008</v>
      </c>
      <c r="F317" s="8">
        <v>14.757059999999999</v>
      </c>
      <c r="G317" s="83">
        <v>1.3975</v>
      </c>
      <c r="H317" s="8">
        <f t="shared" si="4"/>
        <v>79489.632070000007</v>
      </c>
    </row>
    <row r="318" spans="1:8" ht="13.4" customHeight="1" x14ac:dyDescent="0.35">
      <c r="A318" s="7" t="s">
        <v>360</v>
      </c>
      <c r="B318" s="8">
        <v>0</v>
      </c>
      <c r="C318" s="8">
        <v>0</v>
      </c>
      <c r="D318" s="83">
        <v>0</v>
      </c>
      <c r="E318" s="84">
        <v>79473.477509999997</v>
      </c>
      <c r="F318" s="8">
        <v>18.364380000000001</v>
      </c>
      <c r="G318" s="83">
        <v>1.9343999999999997</v>
      </c>
      <c r="H318" s="8">
        <f t="shared" si="4"/>
        <v>94712.725820000007</v>
      </c>
    </row>
    <row r="319" spans="1:8" ht="13.4" customHeight="1" x14ac:dyDescent="0.35">
      <c r="A319" s="7" t="s">
        <v>361</v>
      </c>
      <c r="B319" s="8">
        <v>0</v>
      </c>
      <c r="C319" s="8">
        <v>0</v>
      </c>
      <c r="D319" s="83">
        <v>0</v>
      </c>
      <c r="E319" s="84">
        <v>94692.42704000001</v>
      </c>
      <c r="F319" s="8">
        <v>10.91966</v>
      </c>
      <c r="G319" s="83">
        <v>2.2655999999999987</v>
      </c>
      <c r="H319" s="8">
        <f t="shared" si="4"/>
        <v>96822.521070000003</v>
      </c>
    </row>
    <row r="320" spans="1:8" ht="13.4" customHeight="1" x14ac:dyDescent="0.35">
      <c r="A320" s="7" t="s">
        <v>362</v>
      </c>
      <c r="B320" s="8">
        <v>0</v>
      </c>
      <c r="C320" s="8">
        <v>0</v>
      </c>
      <c r="D320" s="83">
        <v>0</v>
      </c>
      <c r="E320" s="84">
        <v>96809.335810000004</v>
      </c>
      <c r="F320" s="8">
        <v>18.580869999999997</v>
      </c>
      <c r="G320" s="83">
        <v>2.0208000000000013</v>
      </c>
      <c r="H320" s="8">
        <f t="shared" si="4"/>
        <v>105899.11632000002</v>
      </c>
    </row>
    <row r="321" spans="1:8" ht="13.4" customHeight="1" x14ac:dyDescent="0.35">
      <c r="A321" s="7" t="s">
        <v>363</v>
      </c>
      <c r="B321" s="8">
        <v>0</v>
      </c>
      <c r="C321" s="8">
        <v>0</v>
      </c>
      <c r="D321" s="83">
        <v>0</v>
      </c>
      <c r="E321" s="84">
        <v>105878.51465000001</v>
      </c>
      <c r="F321" s="8">
        <v>25.8672</v>
      </c>
      <c r="G321" s="83">
        <v>11.149569999999999</v>
      </c>
      <c r="H321" s="8">
        <f t="shared" si="4"/>
        <v>115475.08042</v>
      </c>
    </row>
    <row r="322" spans="1:8" ht="13.4" customHeight="1" x14ac:dyDescent="0.35">
      <c r="A322" s="7" t="s">
        <v>364</v>
      </c>
      <c r="B322" s="8">
        <v>0</v>
      </c>
      <c r="C322" s="8">
        <v>0</v>
      </c>
      <c r="D322" s="83">
        <v>0</v>
      </c>
      <c r="E322" s="84">
        <v>115438.06365000001</v>
      </c>
      <c r="F322" s="8">
        <v>11.2883</v>
      </c>
      <c r="G322" s="83">
        <v>2.9637999999999991</v>
      </c>
      <c r="H322" s="8">
        <f t="shared" si="4"/>
        <v>119624.23145000001</v>
      </c>
    </row>
    <row r="323" spans="1:8" ht="13.4" customHeight="1" x14ac:dyDescent="0.35">
      <c r="A323" s="7" t="s">
        <v>365</v>
      </c>
      <c r="B323" s="8">
        <v>0</v>
      </c>
      <c r="C323" s="8">
        <v>0</v>
      </c>
      <c r="D323" s="83">
        <v>0</v>
      </c>
      <c r="E323" s="84">
        <v>119609.97935000001</v>
      </c>
      <c r="F323" s="8">
        <v>4.2307399999999999</v>
      </c>
      <c r="G323" s="83">
        <v>3.9352700000000005</v>
      </c>
      <c r="H323" s="8">
        <f t="shared" si="4"/>
        <v>115938.55149</v>
      </c>
    </row>
    <row r="324" spans="1:8" ht="13.4" customHeight="1" x14ac:dyDescent="0.35">
      <c r="A324" s="7" t="s">
        <v>366</v>
      </c>
      <c r="B324" s="8">
        <v>0</v>
      </c>
      <c r="C324" s="8">
        <v>0</v>
      </c>
      <c r="D324" s="83">
        <v>0</v>
      </c>
      <c r="E324" s="84">
        <v>115930.38548</v>
      </c>
      <c r="F324" s="8">
        <v>1.16483</v>
      </c>
      <c r="G324" s="83">
        <v>2.5427000000000044</v>
      </c>
      <c r="H324" s="8">
        <f t="shared" si="4"/>
        <v>114063.73134999999</v>
      </c>
    </row>
    <row r="325" spans="1:8" ht="13.4" customHeight="1" x14ac:dyDescent="0.35">
      <c r="A325" s="7" t="s">
        <v>367</v>
      </c>
      <c r="B325" s="8">
        <v>0</v>
      </c>
      <c r="C325" s="8">
        <v>0</v>
      </c>
      <c r="D325" s="83">
        <v>0</v>
      </c>
      <c r="E325" s="84">
        <v>114060.02381999999</v>
      </c>
      <c r="F325" s="8">
        <v>10.449530000000001</v>
      </c>
      <c r="G325" s="83">
        <v>5.4028399999999968</v>
      </c>
      <c r="H325" s="8">
        <f t="shared" ref="H325:H393" si="5">E326+F325+G325+B326+C325</f>
        <v>117702.21636999999</v>
      </c>
    </row>
    <row r="326" spans="1:8" ht="13.4" customHeight="1" x14ac:dyDescent="0.35">
      <c r="A326" s="7" t="s">
        <v>368</v>
      </c>
      <c r="B326" s="8">
        <v>0</v>
      </c>
      <c r="C326" s="8">
        <v>0</v>
      </c>
      <c r="D326" s="83">
        <v>0</v>
      </c>
      <c r="E326" s="84">
        <v>117686.364</v>
      </c>
      <c r="F326" s="8">
        <v>1.3955599999999999</v>
      </c>
      <c r="G326" s="83">
        <v>3.2681999999999971</v>
      </c>
      <c r="H326" s="8">
        <f t="shared" si="5"/>
        <v>107804.34473999953</v>
      </c>
    </row>
    <row r="327" spans="1:8" ht="13.4" customHeight="1" x14ac:dyDescent="0.35">
      <c r="A327" s="7" t="s">
        <v>369</v>
      </c>
      <c r="B327" s="8">
        <v>0</v>
      </c>
      <c r="C327" s="8">
        <v>0</v>
      </c>
      <c r="D327" s="83">
        <v>0</v>
      </c>
      <c r="E327" s="84">
        <v>107799.68097999952</v>
      </c>
      <c r="F327" s="8">
        <v>2.9162300000000001</v>
      </c>
      <c r="G327" s="83">
        <v>-29.244680000000002</v>
      </c>
      <c r="H327" s="8">
        <f t="shared" si="5"/>
        <v>96743.505860000005</v>
      </c>
    </row>
    <row r="328" spans="1:8" ht="13.4" customHeight="1" x14ac:dyDescent="0.35">
      <c r="A328" s="7" t="s">
        <v>370</v>
      </c>
      <c r="B328" s="8">
        <v>0</v>
      </c>
      <c r="C328" s="8">
        <v>0</v>
      </c>
      <c r="D328" s="83">
        <v>0</v>
      </c>
      <c r="E328" s="84">
        <v>96769.834310000006</v>
      </c>
      <c r="F328" s="8">
        <v>0.75894000000000006</v>
      </c>
      <c r="G328" s="83">
        <v>4.5786999999999995</v>
      </c>
      <c r="H328" s="8">
        <f t="shared" si="5"/>
        <v>90005.428780000002</v>
      </c>
    </row>
    <row r="329" spans="1:8" ht="13.4" customHeight="1" x14ac:dyDescent="0.35">
      <c r="A329" s="7" t="s">
        <v>371</v>
      </c>
      <c r="B329" s="8">
        <v>0</v>
      </c>
      <c r="C329" s="8">
        <v>0</v>
      </c>
      <c r="D329" s="83">
        <v>0</v>
      </c>
      <c r="E329" s="84">
        <v>90000.091140000004</v>
      </c>
      <c r="F329" s="8">
        <v>8.9896900000000013</v>
      </c>
      <c r="G329" s="83">
        <v>0.98</v>
      </c>
      <c r="H329" s="8">
        <f t="shared" si="5"/>
        <v>92612.54389999999</v>
      </c>
    </row>
    <row r="330" spans="1:8" ht="13.4" customHeight="1" x14ac:dyDescent="0.35">
      <c r="A330" s="7" t="s">
        <v>372</v>
      </c>
      <c r="B330" s="8">
        <v>0</v>
      </c>
      <c r="C330" s="8">
        <v>0</v>
      </c>
      <c r="D330" s="83">
        <v>0</v>
      </c>
      <c r="E330" s="84">
        <v>92602.574209999992</v>
      </c>
      <c r="F330" s="8">
        <v>8.2029699999999988</v>
      </c>
      <c r="G330" s="83">
        <v>4.0000600000000004</v>
      </c>
      <c r="H330" s="8">
        <f t="shared" si="5"/>
        <v>119627.92135</v>
      </c>
    </row>
    <row r="331" spans="1:8" ht="13.4" customHeight="1" x14ac:dyDescent="0.35">
      <c r="A331" s="7" t="s">
        <v>373</v>
      </c>
      <c r="B331" s="8">
        <v>0</v>
      </c>
      <c r="C331" s="8">
        <v>0</v>
      </c>
      <c r="D331" s="83">
        <v>0</v>
      </c>
      <c r="E331" s="84">
        <v>119615.71832</v>
      </c>
      <c r="F331" s="8">
        <v>8.5277799999999999</v>
      </c>
      <c r="G331" s="83">
        <v>1.1220000000000001</v>
      </c>
      <c r="H331" s="8">
        <f t="shared" si="5"/>
        <v>101220.01381</v>
      </c>
    </row>
    <row r="332" spans="1:8" ht="13.4" customHeight="1" x14ac:dyDescent="0.35">
      <c r="A332" s="7" t="s">
        <v>374</v>
      </c>
      <c r="B332" s="8">
        <v>0</v>
      </c>
      <c r="C332" s="8">
        <v>0</v>
      </c>
      <c r="D332" s="83">
        <v>0</v>
      </c>
      <c r="E332" s="84">
        <v>101210.36403</v>
      </c>
      <c r="F332" s="8">
        <v>1.7530899999999998</v>
      </c>
      <c r="G332" s="83">
        <v>7.0826700000000002</v>
      </c>
      <c r="H332" s="8">
        <f t="shared" si="5"/>
        <v>111142.18894000001</v>
      </c>
    </row>
    <row r="333" spans="1:8" ht="13.4" customHeight="1" x14ac:dyDescent="0.35">
      <c r="A333" s="7" t="s">
        <v>375</v>
      </c>
      <c r="B333" s="8">
        <v>0</v>
      </c>
      <c r="C333" s="8">
        <v>0</v>
      </c>
      <c r="D333" s="83">
        <v>0</v>
      </c>
      <c r="E333" s="84">
        <v>111133.35318000001</v>
      </c>
      <c r="F333" s="8">
        <v>1.14452</v>
      </c>
      <c r="G333" s="83">
        <v>18.64</v>
      </c>
      <c r="H333" s="8">
        <f t="shared" si="5"/>
        <v>114482.53942</v>
      </c>
    </row>
    <row r="334" spans="1:8" ht="13.4" customHeight="1" x14ac:dyDescent="0.35">
      <c r="A334" s="7" t="s">
        <v>376</v>
      </c>
      <c r="B334" s="8">
        <v>0</v>
      </c>
      <c r="C334" s="8">
        <v>0</v>
      </c>
      <c r="D334" s="83">
        <v>0</v>
      </c>
      <c r="E334" s="84">
        <v>114462.7549</v>
      </c>
      <c r="F334" s="8">
        <v>1.27278</v>
      </c>
      <c r="G334" s="83">
        <v>10.218799999999996</v>
      </c>
      <c r="H334" s="8">
        <f t="shared" si="5"/>
        <v>111670.61906000001</v>
      </c>
    </row>
    <row r="335" spans="1:8" ht="13.4" customHeight="1" x14ac:dyDescent="0.35">
      <c r="A335" s="7" t="s">
        <v>377</v>
      </c>
      <c r="B335" s="8">
        <v>0</v>
      </c>
      <c r="C335" s="8">
        <v>0</v>
      </c>
      <c r="D335" s="83">
        <v>0</v>
      </c>
      <c r="E335" s="84">
        <v>111659.12748000001</v>
      </c>
      <c r="F335" s="8">
        <v>1.11985</v>
      </c>
      <c r="G335" s="83">
        <v>6.538600000000006</v>
      </c>
      <c r="H335" s="8">
        <f t="shared" si="5"/>
        <v>112645.88102</v>
      </c>
    </row>
    <row r="336" spans="1:8" ht="13.4" customHeight="1" x14ac:dyDescent="0.35">
      <c r="A336" s="7" t="s">
        <v>378</v>
      </c>
      <c r="B336" s="8">
        <v>0</v>
      </c>
      <c r="C336" s="8">
        <v>0</v>
      </c>
      <c r="D336" s="83">
        <v>0</v>
      </c>
      <c r="E336" s="84">
        <v>112638.22257</v>
      </c>
      <c r="F336" s="8">
        <v>1.6673699999999998</v>
      </c>
      <c r="G336" s="83">
        <v>0.72499999999999998</v>
      </c>
      <c r="H336" s="8">
        <f t="shared" si="5"/>
        <v>110948.58770999999</v>
      </c>
    </row>
    <row r="337" spans="1:8" ht="13.4" customHeight="1" x14ac:dyDescent="0.35">
      <c r="A337" s="7" t="s">
        <v>379</v>
      </c>
      <c r="B337" s="8">
        <v>0</v>
      </c>
      <c r="C337" s="8">
        <v>0</v>
      </c>
      <c r="D337" s="83">
        <v>0</v>
      </c>
      <c r="E337" s="84">
        <v>110946.19533999999</v>
      </c>
      <c r="F337" s="8">
        <v>1.34222</v>
      </c>
      <c r="G337" s="83">
        <v>5.7727299999999957</v>
      </c>
      <c r="H337" s="8">
        <f t="shared" si="5"/>
        <v>114643.92718000001</v>
      </c>
    </row>
    <row r="338" spans="1:8" ht="13.4" customHeight="1" x14ac:dyDescent="0.35">
      <c r="A338" s="7" t="s">
        <v>380</v>
      </c>
      <c r="B338" s="8">
        <v>0</v>
      </c>
      <c r="C338" s="8">
        <v>0</v>
      </c>
      <c r="D338" s="83">
        <v>0</v>
      </c>
      <c r="E338" s="84">
        <v>114636.81223000001</v>
      </c>
      <c r="F338" s="8">
        <v>1.5075399999999999</v>
      </c>
      <c r="G338" s="83">
        <v>3.0278000000000027</v>
      </c>
      <c r="H338" s="8">
        <f t="shared" si="5"/>
        <v>109775.98060000001</v>
      </c>
    </row>
    <row r="339" spans="1:8" ht="13.4" customHeight="1" x14ac:dyDescent="0.35">
      <c r="A339" s="7" t="s">
        <v>381</v>
      </c>
      <c r="B339" s="8">
        <v>0</v>
      </c>
      <c r="C339" s="8">
        <v>0</v>
      </c>
      <c r="D339" s="83">
        <v>0</v>
      </c>
      <c r="E339" s="84">
        <v>109771.44526000001</v>
      </c>
      <c r="F339" s="8">
        <v>2.4995400000000001</v>
      </c>
      <c r="G339" s="83">
        <v>-10.26782</v>
      </c>
      <c r="H339" s="8">
        <f t="shared" si="5"/>
        <v>105367.81511000001</v>
      </c>
    </row>
    <row r="340" spans="1:8" ht="13.4" customHeight="1" x14ac:dyDescent="0.35">
      <c r="A340" s="7" t="s">
        <v>382</v>
      </c>
      <c r="B340" s="8">
        <v>0</v>
      </c>
      <c r="C340" s="8">
        <v>0</v>
      </c>
      <c r="D340" s="83">
        <v>0</v>
      </c>
      <c r="E340" s="84">
        <v>105375.58339</v>
      </c>
      <c r="F340" s="8">
        <v>2.0273099999999999</v>
      </c>
      <c r="G340" s="83">
        <v>2.6505999999999998</v>
      </c>
      <c r="H340" s="8">
        <f t="shared" si="5"/>
        <v>93330.62883999999</v>
      </c>
    </row>
    <row r="341" spans="1:8" ht="13.4" customHeight="1" x14ac:dyDescent="0.35">
      <c r="A341" s="7" t="s">
        <v>383</v>
      </c>
      <c r="B341" s="8">
        <v>0</v>
      </c>
      <c r="C341" s="8">
        <v>0</v>
      </c>
      <c r="D341" s="83">
        <v>0</v>
      </c>
      <c r="E341" s="84">
        <v>93325.950929999992</v>
      </c>
      <c r="F341" s="8">
        <v>1.19702</v>
      </c>
      <c r="G341" s="83">
        <v>1.0199</v>
      </c>
      <c r="H341" s="8">
        <f t="shared" si="5"/>
        <v>95603.089390000008</v>
      </c>
    </row>
    <row r="342" spans="1:8" ht="13.4" customHeight="1" x14ac:dyDescent="0.35">
      <c r="A342" s="7" t="s">
        <v>384</v>
      </c>
      <c r="B342" s="8">
        <v>0</v>
      </c>
      <c r="C342" s="8">
        <v>0</v>
      </c>
      <c r="D342" s="83">
        <v>0</v>
      </c>
      <c r="E342" s="84">
        <v>95600.872470000002</v>
      </c>
      <c r="F342" s="8">
        <v>1.55074</v>
      </c>
      <c r="G342" s="83">
        <v>10.8461</v>
      </c>
      <c r="H342" s="8">
        <f t="shared" si="5"/>
        <v>109387.97221000001</v>
      </c>
    </row>
    <row r="343" spans="1:8" ht="13.4" customHeight="1" x14ac:dyDescent="0.35">
      <c r="A343" s="7" t="s">
        <v>385</v>
      </c>
      <c r="B343" s="8">
        <v>0</v>
      </c>
      <c r="C343" s="8">
        <v>0</v>
      </c>
      <c r="D343" s="83">
        <v>0</v>
      </c>
      <c r="E343" s="84">
        <v>109375.57537000001</v>
      </c>
      <c r="F343" s="8">
        <v>1.7579500000000001</v>
      </c>
      <c r="G343" s="83">
        <v>3.3695500000000012</v>
      </c>
      <c r="H343" s="8">
        <f t="shared" si="5"/>
        <v>103239.24639</v>
      </c>
    </row>
    <row r="344" spans="1:8" ht="13.4" customHeight="1" x14ac:dyDescent="0.35">
      <c r="A344" s="7" t="s">
        <v>386</v>
      </c>
      <c r="B344" s="8">
        <v>0</v>
      </c>
      <c r="C344" s="8">
        <v>0</v>
      </c>
      <c r="D344" s="83">
        <v>0</v>
      </c>
      <c r="E344" s="84">
        <v>103234.11889</v>
      </c>
      <c r="F344" s="8">
        <v>1.6469400000000001</v>
      </c>
      <c r="G344" s="83">
        <v>2.08</v>
      </c>
      <c r="H344" s="8">
        <f t="shared" si="5"/>
        <v>116624.01613</v>
      </c>
    </row>
    <row r="345" spans="1:8" ht="13.4" customHeight="1" x14ac:dyDescent="0.35">
      <c r="A345" s="7" t="s">
        <v>387</v>
      </c>
      <c r="B345" s="8">
        <v>0</v>
      </c>
      <c r="C345" s="8">
        <v>0</v>
      </c>
      <c r="D345" s="83">
        <v>0</v>
      </c>
      <c r="E345" s="84">
        <v>116620.28919</v>
      </c>
      <c r="F345" s="8">
        <v>1.1443099999999999</v>
      </c>
      <c r="G345" s="83">
        <v>1.8129499999999972</v>
      </c>
      <c r="H345" s="8">
        <f t="shared" si="5"/>
        <v>116757.19955</v>
      </c>
    </row>
    <row r="346" spans="1:8" ht="13.4" customHeight="1" x14ac:dyDescent="0.35">
      <c r="A346" s="7" t="s">
        <v>388</v>
      </c>
      <c r="B346" s="8">
        <v>0</v>
      </c>
      <c r="C346" s="8">
        <v>0</v>
      </c>
      <c r="D346" s="83">
        <v>0</v>
      </c>
      <c r="E346" s="84">
        <v>116754.24228999999</v>
      </c>
      <c r="F346" s="8">
        <v>1.5815999999999999</v>
      </c>
      <c r="G346" s="83">
        <v>22.240700000000004</v>
      </c>
      <c r="H346" s="8">
        <f t="shared" si="5"/>
        <v>116314.12239</v>
      </c>
    </row>
    <row r="347" spans="1:8" ht="13.4" customHeight="1" x14ac:dyDescent="0.35">
      <c r="A347" s="7" t="s">
        <v>389</v>
      </c>
      <c r="B347" s="8">
        <v>0</v>
      </c>
      <c r="C347" s="8">
        <v>0</v>
      </c>
      <c r="D347" s="83">
        <v>0</v>
      </c>
      <c r="E347" s="84">
        <v>116290.30009</v>
      </c>
      <c r="F347" s="8">
        <v>30.729509999999998</v>
      </c>
      <c r="G347" s="83">
        <v>1.01</v>
      </c>
      <c r="H347" s="8">
        <f t="shared" si="5"/>
        <v>119067.03295999998</v>
      </c>
    </row>
    <row r="348" spans="1:8" ht="13.4" customHeight="1" x14ac:dyDescent="0.35">
      <c r="A348" s="7" t="s">
        <v>390</v>
      </c>
      <c r="B348" s="8">
        <v>0</v>
      </c>
      <c r="C348" s="8">
        <v>0</v>
      </c>
      <c r="D348" s="83">
        <v>0</v>
      </c>
      <c r="E348" s="84">
        <v>119035.29344999998</v>
      </c>
      <c r="F348" s="8">
        <v>24.038580000000003</v>
      </c>
      <c r="G348" s="83">
        <v>2.2773999999999943</v>
      </c>
      <c r="H348" s="8">
        <f t="shared" si="5"/>
        <v>113196.27056</v>
      </c>
    </row>
    <row r="349" spans="1:8" ht="13.4" customHeight="1" x14ac:dyDescent="0.35">
      <c r="A349" s="7" t="s">
        <v>391</v>
      </c>
      <c r="B349" s="8">
        <v>0</v>
      </c>
      <c r="C349" s="8">
        <v>0</v>
      </c>
      <c r="D349" s="83">
        <v>0</v>
      </c>
      <c r="E349" s="84">
        <v>113169.95458000001</v>
      </c>
      <c r="F349" s="8">
        <v>1.1874200000000001</v>
      </c>
      <c r="G349" s="83">
        <v>0.58599999999999997</v>
      </c>
      <c r="H349" s="8">
        <f t="shared" si="5"/>
        <v>117859.0944</v>
      </c>
    </row>
    <row r="350" spans="1:8" ht="13.4" customHeight="1" x14ac:dyDescent="0.35">
      <c r="A350" s="7" t="s">
        <v>392</v>
      </c>
      <c r="B350" s="8">
        <v>0</v>
      </c>
      <c r="C350" s="8">
        <v>0</v>
      </c>
      <c r="D350" s="83">
        <v>0</v>
      </c>
      <c r="E350" s="84">
        <v>117857.32098</v>
      </c>
      <c r="F350" s="8">
        <v>1.9473500000000001</v>
      </c>
      <c r="G350" s="83">
        <v>4.422000000000005</v>
      </c>
      <c r="H350" s="8">
        <f t="shared" si="5"/>
        <v>110777.60806</v>
      </c>
    </row>
    <row r="351" spans="1:8" ht="13.4" customHeight="1" x14ac:dyDescent="0.35">
      <c r="A351" s="7" t="s">
        <v>393</v>
      </c>
      <c r="B351" s="8">
        <v>0</v>
      </c>
      <c r="C351" s="8">
        <v>0</v>
      </c>
      <c r="D351" s="83">
        <v>0</v>
      </c>
      <c r="E351" s="84">
        <v>110771.23870999999</v>
      </c>
      <c r="F351" s="8">
        <v>1.0807800000000001</v>
      </c>
      <c r="G351" s="83">
        <v>5.0994499999999974</v>
      </c>
      <c r="H351" s="8">
        <f t="shared" si="5"/>
        <v>102949.96604</v>
      </c>
    </row>
    <row r="352" spans="1:8" ht="13.4" customHeight="1" x14ac:dyDescent="0.35">
      <c r="A352" s="7" t="s">
        <v>394</v>
      </c>
      <c r="B352" s="8">
        <v>0</v>
      </c>
      <c r="C352" s="8">
        <v>0</v>
      </c>
      <c r="D352" s="83">
        <v>0</v>
      </c>
      <c r="E352" s="84">
        <v>102943.78581</v>
      </c>
      <c r="F352" s="8">
        <v>4.9866400000000004</v>
      </c>
      <c r="G352" s="83">
        <v>4.1903999999999995</v>
      </c>
      <c r="H352" s="8">
        <f t="shared" si="5"/>
        <v>98882.253590000008</v>
      </c>
    </row>
    <row r="353" spans="1:8" ht="13.4" customHeight="1" x14ac:dyDescent="0.35">
      <c r="A353" s="7" t="s">
        <v>395</v>
      </c>
      <c r="B353" s="8">
        <v>0</v>
      </c>
      <c r="C353" s="8">
        <v>0</v>
      </c>
      <c r="D353" s="83">
        <v>0</v>
      </c>
      <c r="E353" s="84">
        <v>98873.076549999998</v>
      </c>
      <c r="F353" s="8">
        <v>18.31523</v>
      </c>
      <c r="G353" s="83">
        <v>1.9732700000000005</v>
      </c>
      <c r="H353" s="8">
        <f t="shared" si="5"/>
        <v>96362.477589999995</v>
      </c>
    </row>
    <row r="354" spans="1:8" ht="13.4" customHeight="1" x14ac:dyDescent="0.35">
      <c r="A354" s="7" t="s">
        <v>396</v>
      </c>
      <c r="B354" s="8">
        <v>0</v>
      </c>
      <c r="C354" s="8">
        <v>0</v>
      </c>
      <c r="D354" s="83">
        <v>0</v>
      </c>
      <c r="E354" s="84">
        <v>96342.18909</v>
      </c>
      <c r="F354" s="8">
        <v>0.44116000000000005</v>
      </c>
      <c r="G354" s="83">
        <v>4.0337999999999994</v>
      </c>
      <c r="H354" s="8">
        <f t="shared" si="5"/>
        <v>107492.51843000001</v>
      </c>
    </row>
    <row r="355" spans="1:8" ht="13.4" customHeight="1" x14ac:dyDescent="0.35">
      <c r="A355" s="7" t="s">
        <v>397</v>
      </c>
      <c r="B355" s="8">
        <v>0</v>
      </c>
      <c r="C355" s="8">
        <v>0</v>
      </c>
      <c r="D355" s="83">
        <v>0</v>
      </c>
      <c r="E355" s="84">
        <v>107488.04347</v>
      </c>
      <c r="F355" s="8">
        <v>0.66891999999999996</v>
      </c>
      <c r="G355" s="83">
        <v>1.9750000000000001</v>
      </c>
      <c r="H355" s="8">
        <f t="shared" si="5"/>
        <v>112329.24073</v>
      </c>
    </row>
    <row r="356" spans="1:8" ht="13.4" customHeight="1" x14ac:dyDescent="0.35">
      <c r="A356" s="7" t="s">
        <v>398</v>
      </c>
      <c r="B356" s="8">
        <v>0</v>
      </c>
      <c r="C356" s="8">
        <v>0</v>
      </c>
      <c r="D356" s="83">
        <v>0</v>
      </c>
      <c r="E356" s="84">
        <v>112326.59681</v>
      </c>
      <c r="F356" s="8">
        <v>25.382939999999998</v>
      </c>
      <c r="G356" s="83">
        <v>2.9035000000000002</v>
      </c>
      <c r="H356" s="8">
        <f t="shared" si="5"/>
        <v>117084.52876</v>
      </c>
    </row>
    <row r="357" spans="1:8" ht="13.4" customHeight="1" x14ac:dyDescent="0.35">
      <c r="A357" s="7" t="s">
        <v>399</v>
      </c>
      <c r="B357" s="8">
        <v>0</v>
      </c>
      <c r="C357" s="8">
        <v>0</v>
      </c>
      <c r="D357" s="83">
        <v>0</v>
      </c>
      <c r="E357" s="84">
        <v>117056.24232</v>
      </c>
      <c r="F357" s="8">
        <v>11.88644</v>
      </c>
      <c r="G357" s="83">
        <v>2.6623600000000023</v>
      </c>
      <c r="H357" s="8">
        <f t="shared" si="5"/>
        <v>113826.17117000002</v>
      </c>
    </row>
    <row r="358" spans="1:8" ht="13.4" customHeight="1" x14ac:dyDescent="0.35">
      <c r="A358" s="7" t="s">
        <v>400</v>
      </c>
      <c r="B358" s="8">
        <v>0</v>
      </c>
      <c r="C358" s="8">
        <v>0</v>
      </c>
      <c r="D358" s="83">
        <v>0</v>
      </c>
      <c r="E358" s="84">
        <v>113811.62237000001</v>
      </c>
      <c r="F358" s="8">
        <v>22.076630000000002</v>
      </c>
      <c r="G358" s="83">
        <v>0.95759999999999856</v>
      </c>
      <c r="H358" s="8">
        <f t="shared" si="5"/>
        <v>123972.81478999997</v>
      </c>
    </row>
    <row r="359" spans="1:8" ht="13.4" customHeight="1" x14ac:dyDescent="0.35">
      <c r="A359" s="7" t="s">
        <v>401</v>
      </c>
      <c r="B359" s="8">
        <v>0</v>
      </c>
      <c r="C359" s="8">
        <v>0</v>
      </c>
      <c r="D359" s="83">
        <v>0</v>
      </c>
      <c r="E359" s="84">
        <v>123949.78055999998</v>
      </c>
      <c r="F359" s="8">
        <v>1.9470899999999998</v>
      </c>
      <c r="G359" s="83">
        <v>7.1109000000000018</v>
      </c>
      <c r="H359" s="8">
        <f t="shared" si="5"/>
        <v>121200.63016999999</v>
      </c>
    </row>
    <row r="360" spans="1:8" ht="13.4" customHeight="1" x14ac:dyDescent="0.35">
      <c r="A360" s="7" t="s">
        <v>402</v>
      </c>
      <c r="B360" s="8">
        <v>0</v>
      </c>
      <c r="C360" s="8">
        <v>0</v>
      </c>
      <c r="D360" s="83">
        <v>0</v>
      </c>
      <c r="E360" s="84">
        <v>121191.57217999999</v>
      </c>
      <c r="F360" s="8">
        <v>0.93042000000000002</v>
      </c>
      <c r="G360" s="83">
        <v>9.9177999999999962</v>
      </c>
      <c r="H360" s="8">
        <f t="shared" si="5"/>
        <v>113726.94252000001</v>
      </c>
    </row>
    <row r="361" spans="1:8" ht="13.4" customHeight="1" x14ac:dyDescent="0.35">
      <c r="A361" s="7" t="s">
        <v>403</v>
      </c>
      <c r="B361" s="8">
        <v>0</v>
      </c>
      <c r="C361" s="8">
        <v>0</v>
      </c>
      <c r="D361" s="83">
        <v>0</v>
      </c>
      <c r="E361" s="84">
        <v>113716.09430000001</v>
      </c>
      <c r="F361" s="8">
        <v>1.3123699999999998</v>
      </c>
      <c r="G361" s="83">
        <v>1.2749999999999999</v>
      </c>
      <c r="H361" s="8">
        <f t="shared" si="5"/>
        <v>125093.99133000002</v>
      </c>
    </row>
    <row r="362" spans="1:8" ht="13.4" customHeight="1" x14ac:dyDescent="0.35">
      <c r="A362" s="7" t="s">
        <v>404</v>
      </c>
      <c r="B362" s="8">
        <v>0</v>
      </c>
      <c r="C362" s="8">
        <v>0</v>
      </c>
      <c r="D362" s="83">
        <v>0</v>
      </c>
      <c r="E362" s="84">
        <v>125091.40396000003</v>
      </c>
      <c r="F362" s="8">
        <v>1.0249999999999999</v>
      </c>
      <c r="G362" s="83">
        <v>18.45214</v>
      </c>
      <c r="H362" s="8">
        <f t="shared" si="5"/>
        <v>116900.66106999999</v>
      </c>
    </row>
    <row r="363" spans="1:8" ht="13.4" customHeight="1" x14ac:dyDescent="0.35">
      <c r="A363" s="7" t="s">
        <v>405</v>
      </c>
      <c r="B363" s="8">
        <v>0</v>
      </c>
      <c r="C363" s="8">
        <v>0</v>
      </c>
      <c r="D363" s="83">
        <v>0</v>
      </c>
      <c r="E363" s="84">
        <v>116881.18393</v>
      </c>
      <c r="F363" s="8">
        <v>1.3482599999999998</v>
      </c>
      <c r="G363" s="83">
        <v>2.222939999999995</v>
      </c>
      <c r="H363" s="8">
        <f t="shared" si="5"/>
        <v>105284.75886999999</v>
      </c>
    </row>
    <row r="364" spans="1:8" ht="13.4" customHeight="1" x14ac:dyDescent="0.35">
      <c r="A364" s="7" t="s">
        <v>406</v>
      </c>
      <c r="B364" s="8">
        <v>0</v>
      </c>
      <c r="C364" s="8">
        <v>0</v>
      </c>
      <c r="D364" s="83">
        <v>0</v>
      </c>
      <c r="E364" s="84">
        <v>105281.18766999998</v>
      </c>
      <c r="F364" s="8">
        <v>1.5375499999999998</v>
      </c>
      <c r="G364" s="83">
        <v>2.3301999999999996</v>
      </c>
      <c r="H364" s="8">
        <f t="shared" si="5"/>
        <v>97990.346280000012</v>
      </c>
    </row>
    <row r="365" spans="1:8" ht="13.4" customHeight="1" x14ac:dyDescent="0.35">
      <c r="A365" s="7" t="s">
        <v>407</v>
      </c>
      <c r="B365" s="8">
        <v>0</v>
      </c>
      <c r="C365" s="8">
        <v>0</v>
      </c>
      <c r="D365" s="83">
        <v>0</v>
      </c>
      <c r="E365" s="84">
        <v>97986.478530000022</v>
      </c>
      <c r="F365" s="8">
        <v>1.1932400000000001</v>
      </c>
      <c r="G365" s="83">
        <v>13.967799999999999</v>
      </c>
      <c r="H365" s="8">
        <f t="shared" si="5"/>
        <v>98721.629809999999</v>
      </c>
    </row>
    <row r="366" spans="1:8" ht="13.4" customHeight="1" x14ac:dyDescent="0.35">
      <c r="A366" s="7" t="s">
        <v>408</v>
      </c>
      <c r="B366" s="8">
        <v>0</v>
      </c>
      <c r="C366" s="8">
        <v>0</v>
      </c>
      <c r="D366" s="83">
        <v>0</v>
      </c>
      <c r="E366" s="84">
        <v>98706.468770000007</v>
      </c>
      <c r="F366" s="8">
        <v>1.2702300000000002</v>
      </c>
      <c r="G366" s="83">
        <v>4.2302000000000008</v>
      </c>
      <c r="H366" s="8">
        <f t="shared" si="5"/>
        <v>110394.62548</v>
      </c>
    </row>
    <row r="367" spans="1:8" ht="13.4" customHeight="1" x14ac:dyDescent="0.35">
      <c r="A367" s="7" t="s">
        <v>409</v>
      </c>
      <c r="B367" s="8">
        <v>0</v>
      </c>
      <c r="C367" s="8">
        <v>0</v>
      </c>
      <c r="D367" s="83">
        <v>0</v>
      </c>
      <c r="E367" s="84">
        <v>110389.12505</v>
      </c>
      <c r="F367" s="8">
        <v>1.2642299999999997</v>
      </c>
      <c r="G367" s="83">
        <v>2.198</v>
      </c>
      <c r="H367" s="8">
        <f t="shared" si="5"/>
        <v>112044.22398000001</v>
      </c>
    </row>
    <row r="368" spans="1:8" ht="13.4" customHeight="1" x14ac:dyDescent="0.35">
      <c r="A368" s="7" t="s">
        <v>410</v>
      </c>
      <c r="B368" s="8">
        <v>0</v>
      </c>
      <c r="C368" s="8">
        <v>0</v>
      </c>
      <c r="D368" s="83">
        <v>0</v>
      </c>
      <c r="E368" s="84">
        <v>112040.76175000001</v>
      </c>
      <c r="F368" s="14">
        <v>0.99795999999999985</v>
      </c>
      <c r="G368" s="83">
        <v>2.8685</v>
      </c>
      <c r="H368" s="8">
        <f t="shared" si="5"/>
        <v>116926.89601999997</v>
      </c>
    </row>
    <row r="369" spans="1:8" ht="13.4" customHeight="1" x14ac:dyDescent="0.35">
      <c r="A369" s="7" t="s">
        <v>411</v>
      </c>
      <c r="B369" s="8">
        <v>0</v>
      </c>
      <c r="C369" s="8">
        <v>0</v>
      </c>
      <c r="D369" s="83">
        <v>0</v>
      </c>
      <c r="E369" s="84">
        <v>116923.02955999998</v>
      </c>
      <c r="F369" s="14">
        <v>3.5263900000000001</v>
      </c>
      <c r="G369" s="83">
        <v>2.6067000000000009</v>
      </c>
      <c r="H369" s="8">
        <f t="shared" si="5"/>
        <v>149157.3927400001</v>
      </c>
    </row>
    <row r="370" spans="1:8" ht="13.4" customHeight="1" x14ac:dyDescent="0.35">
      <c r="A370" s="7" t="s">
        <v>412</v>
      </c>
      <c r="B370" s="8">
        <v>0</v>
      </c>
      <c r="C370" s="8">
        <v>0</v>
      </c>
      <c r="D370" s="83">
        <v>0</v>
      </c>
      <c r="E370" s="84">
        <v>149151.25965000008</v>
      </c>
      <c r="F370" s="14">
        <v>13.970640000000001</v>
      </c>
      <c r="G370" s="83">
        <v>4.1220999999999988</v>
      </c>
      <c r="H370" s="8">
        <f t="shared" si="5"/>
        <v>90725.307779999988</v>
      </c>
    </row>
    <row r="371" spans="1:8" ht="13.4" customHeight="1" x14ac:dyDescent="0.35">
      <c r="A371" s="7" t="s">
        <v>413</v>
      </c>
      <c r="B371" s="8">
        <v>0</v>
      </c>
      <c r="C371" s="8">
        <v>0</v>
      </c>
      <c r="D371" s="83">
        <v>0</v>
      </c>
      <c r="E371" s="84">
        <v>90707.215039999995</v>
      </c>
      <c r="F371" s="14">
        <v>8.3483799999999988</v>
      </c>
      <c r="G371" s="83">
        <v>3.1492099999999992</v>
      </c>
      <c r="H371" s="8">
        <f t="shared" si="5"/>
        <v>166930.56501000002</v>
      </c>
    </row>
    <row r="372" spans="1:8" ht="13.4" customHeight="1" x14ac:dyDescent="0.35">
      <c r="A372" s="7" t="s">
        <v>414</v>
      </c>
      <c r="B372" s="8">
        <v>0</v>
      </c>
      <c r="C372" s="8">
        <v>0</v>
      </c>
      <c r="D372" s="83">
        <v>0</v>
      </c>
      <c r="E372" s="84">
        <v>166919.06742000001</v>
      </c>
      <c r="F372" s="14">
        <v>2.2329399999999997</v>
      </c>
      <c r="G372" s="83">
        <v>3.0264200000000057</v>
      </c>
      <c r="H372" s="8">
        <f t="shared" si="5"/>
        <v>66475.012059999979</v>
      </c>
    </row>
    <row r="373" spans="1:8" ht="13.4" customHeight="1" x14ac:dyDescent="0.35">
      <c r="A373" s="7" t="s">
        <v>415</v>
      </c>
      <c r="B373" s="8">
        <v>0</v>
      </c>
      <c r="C373" s="8">
        <v>0</v>
      </c>
      <c r="D373" s="83">
        <v>0</v>
      </c>
      <c r="E373" s="8">
        <v>66469.752699999983</v>
      </c>
      <c r="F373" s="8">
        <v>0.80205000000000015</v>
      </c>
      <c r="G373" s="83">
        <v>4.7650199999999971</v>
      </c>
      <c r="H373" s="8">
        <f t="shared" si="5"/>
        <v>124376.08583000001</v>
      </c>
    </row>
    <row r="374" spans="1:8" ht="13.4" customHeight="1" x14ac:dyDescent="0.35">
      <c r="A374" s="7" t="s">
        <v>416</v>
      </c>
      <c r="B374" s="8">
        <v>0</v>
      </c>
      <c r="C374" s="8">
        <v>0</v>
      </c>
      <c r="D374" s="83">
        <v>0</v>
      </c>
      <c r="E374" s="8">
        <v>124370.51876000001</v>
      </c>
      <c r="F374" s="8">
        <v>1.1453000000000002</v>
      </c>
      <c r="G374" s="83">
        <v>8.2457199999999933</v>
      </c>
      <c r="H374" s="8">
        <f t="shared" si="5"/>
        <v>113728.59025000001</v>
      </c>
    </row>
    <row r="375" spans="1:8" ht="13.4" customHeight="1" x14ac:dyDescent="0.35">
      <c r="A375" s="7" t="s">
        <v>417</v>
      </c>
      <c r="B375" s="8">
        <v>0</v>
      </c>
      <c r="C375" s="8">
        <v>0</v>
      </c>
      <c r="D375" s="83">
        <v>0</v>
      </c>
      <c r="E375" s="8">
        <v>113719.19923</v>
      </c>
      <c r="F375" s="8">
        <v>1.46027</v>
      </c>
      <c r="G375" s="83">
        <v>5.3711800000000078</v>
      </c>
      <c r="H375" s="8"/>
    </row>
  </sheetData>
  <mergeCells count="2">
    <mergeCell ref="B2:D2"/>
    <mergeCell ref="E2:G2"/>
  </mergeCells>
  <pageMargins left="0.75" right="0.75" top="1" bottom="1" header="0.4921259845" footer="0.4921259845"/>
  <pageSetup paperSize="9" orientation="portrait"/>
  <headerFooter>
    <oddFooter>&amp;L_x000D_&amp;1#&amp;"Calibri"&amp;10&amp;K000000 Interné</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C039-3A57-4B7F-9FF0-E03550FD226A}">
  <sheetPr codeName="Hárok8"/>
  <dimension ref="A1:J375"/>
  <sheetViews>
    <sheetView showGridLines="0" zoomScaleNormal="100" workbookViewId="0">
      <pane xSplit="1" ySplit="3" topLeftCell="B347"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2.796875" style="2" customWidth="1"/>
    <col min="3" max="3" width="14.796875" style="2" customWidth="1"/>
    <col min="4" max="4" width="11.69921875" style="2" customWidth="1"/>
    <col min="5" max="5" width="15" style="2" customWidth="1"/>
    <col min="6" max="6" width="13.69921875" style="2" customWidth="1"/>
    <col min="7" max="7" width="14.19921875" style="2" customWidth="1"/>
    <col min="8" max="16384" width="11.19921875" style="2"/>
  </cols>
  <sheetData>
    <row r="1" spans="1:8" s="65" customFormat="1" ht="16.5" customHeight="1" x14ac:dyDescent="0.35">
      <c r="A1" s="63" t="s">
        <v>438</v>
      </c>
      <c r="B1" s="63"/>
      <c r="C1" s="63"/>
      <c r="D1" s="63"/>
      <c r="E1" s="63"/>
      <c r="F1" s="63"/>
      <c r="G1" s="63"/>
      <c r="H1" s="64"/>
    </row>
    <row r="2" spans="1:8" ht="16.5" customHeight="1" x14ac:dyDescent="0.3">
      <c r="A2" s="66"/>
      <c r="B2" s="67" t="s">
        <v>427</v>
      </c>
      <c r="C2" s="67"/>
      <c r="D2" s="67"/>
      <c r="E2" s="68" t="s">
        <v>430</v>
      </c>
      <c r="F2" s="69"/>
      <c r="G2" s="69"/>
      <c r="H2" s="86" t="s">
        <v>437</v>
      </c>
    </row>
    <row r="3" spans="1:8" ht="26.65" customHeight="1" x14ac:dyDescent="0.3">
      <c r="A3" s="71"/>
      <c r="B3" s="72" t="s">
        <v>435</v>
      </c>
      <c r="C3" s="72" t="s">
        <v>429</v>
      </c>
      <c r="D3" s="73" t="s">
        <v>422</v>
      </c>
      <c r="E3" s="72" t="s">
        <v>435</v>
      </c>
      <c r="F3" s="72" t="s">
        <v>436</v>
      </c>
      <c r="G3" s="72" t="s">
        <v>422</v>
      </c>
      <c r="H3" s="87"/>
    </row>
    <row r="4" spans="1:8" ht="13.4" customHeight="1" x14ac:dyDescent="0.3">
      <c r="A4" s="7" t="s">
        <v>46</v>
      </c>
      <c r="B4" s="8">
        <v>2555.9282015534754</v>
      </c>
      <c r="C4" s="8">
        <v>0</v>
      </c>
      <c r="D4" s="8">
        <v>0</v>
      </c>
      <c r="E4" s="84">
        <v>0</v>
      </c>
      <c r="F4" s="8">
        <v>5534.8006373232429</v>
      </c>
      <c r="G4" s="83">
        <v>0</v>
      </c>
      <c r="H4" s="8">
        <f t="shared" ref="H4:H67" si="0">C4+F4+B5+E5</f>
        <v>9991.8909911704177</v>
      </c>
    </row>
    <row r="5" spans="1:8" ht="13.4" customHeight="1" x14ac:dyDescent="0.3">
      <c r="A5" s="7" t="s">
        <v>47</v>
      </c>
      <c r="B5" s="8">
        <v>4457.0903538471748</v>
      </c>
      <c r="C5" s="8">
        <v>0</v>
      </c>
      <c r="D5" s="8">
        <v>0</v>
      </c>
      <c r="E5" s="84">
        <v>0</v>
      </c>
      <c r="F5" s="8">
        <v>4088.1794795193518</v>
      </c>
      <c r="G5" s="83">
        <v>0</v>
      </c>
      <c r="H5" s="8">
        <f t="shared" si="0"/>
        <v>8077.8356901015732</v>
      </c>
    </row>
    <row r="6" spans="1:8" ht="13.4" customHeight="1" x14ac:dyDescent="0.3">
      <c r="A6" s="7" t="s">
        <v>48</v>
      </c>
      <c r="B6" s="8">
        <v>3989.6562105822213</v>
      </c>
      <c r="C6" s="8">
        <v>0</v>
      </c>
      <c r="D6" s="8">
        <v>0</v>
      </c>
      <c r="E6" s="84">
        <v>0</v>
      </c>
      <c r="F6" s="8">
        <v>2312.5177255526787</v>
      </c>
      <c r="G6" s="83">
        <v>0</v>
      </c>
      <c r="H6" s="8">
        <f t="shared" si="0"/>
        <v>4829.8412666799441</v>
      </c>
    </row>
    <row r="7" spans="1:8" ht="13.4" customHeight="1" x14ac:dyDescent="0.3">
      <c r="A7" s="7" t="s">
        <v>49</v>
      </c>
      <c r="B7" s="8">
        <v>2517.3235411272653</v>
      </c>
      <c r="C7" s="8">
        <v>0</v>
      </c>
      <c r="D7" s="8">
        <v>0</v>
      </c>
      <c r="E7" s="84">
        <v>0</v>
      </c>
      <c r="F7" s="8">
        <v>4180.7408550753498</v>
      </c>
      <c r="G7" s="83">
        <v>0</v>
      </c>
      <c r="H7" s="8">
        <f t="shared" si="0"/>
        <v>6873.307873597556</v>
      </c>
    </row>
    <row r="8" spans="1:8" ht="13.4" customHeight="1" x14ac:dyDescent="0.3">
      <c r="A8" s="7" t="s">
        <v>50</v>
      </c>
      <c r="B8" s="8">
        <v>2692.5670185222066</v>
      </c>
      <c r="C8" s="8">
        <v>0</v>
      </c>
      <c r="D8" s="8">
        <v>0</v>
      </c>
      <c r="E8" s="84">
        <v>0</v>
      </c>
      <c r="F8" s="8">
        <v>4499.536646086437</v>
      </c>
      <c r="G8" s="83">
        <v>0</v>
      </c>
      <c r="H8" s="8">
        <f t="shared" si="0"/>
        <v>9898.8112593772821</v>
      </c>
    </row>
    <row r="9" spans="1:8" ht="13.4" customHeight="1" x14ac:dyDescent="0.3">
      <c r="A9" s="7" t="s">
        <v>51</v>
      </c>
      <c r="B9" s="8">
        <v>5399.2746132908442</v>
      </c>
      <c r="C9" s="8">
        <v>0</v>
      </c>
      <c r="D9" s="8">
        <v>0</v>
      </c>
      <c r="E9" s="84">
        <v>0</v>
      </c>
      <c r="F9" s="8">
        <v>3460.7433446192658</v>
      </c>
      <c r="G9" s="83">
        <v>0</v>
      </c>
      <c r="H9" s="8">
        <f t="shared" si="0"/>
        <v>9783.7707959901745</v>
      </c>
    </row>
    <row r="10" spans="1:8" ht="13.4" customHeight="1" x14ac:dyDescent="0.3">
      <c r="A10" s="7" t="s">
        <v>52</v>
      </c>
      <c r="B10" s="8">
        <v>6323.0274513709091</v>
      </c>
      <c r="C10" s="8">
        <v>0</v>
      </c>
      <c r="D10" s="8">
        <v>0</v>
      </c>
      <c r="E10" s="84">
        <v>0</v>
      </c>
      <c r="F10" s="8">
        <v>4724.0126136891722</v>
      </c>
      <c r="G10" s="83">
        <v>0</v>
      </c>
      <c r="H10" s="8">
        <f t="shared" si="0"/>
        <v>8115.2520414260107</v>
      </c>
    </row>
    <row r="11" spans="1:8" ht="13.4" customHeight="1" x14ac:dyDescent="0.3">
      <c r="A11" s="7" t="s">
        <v>53</v>
      </c>
      <c r="B11" s="8">
        <v>3391.2394277368385</v>
      </c>
      <c r="C11" s="8">
        <v>0</v>
      </c>
      <c r="D11" s="8">
        <v>0</v>
      </c>
      <c r="E11" s="84">
        <v>0</v>
      </c>
      <c r="F11" s="8">
        <v>3397.7554272057359</v>
      </c>
      <c r="G11" s="83">
        <v>0</v>
      </c>
      <c r="H11" s="8">
        <f t="shared" si="0"/>
        <v>7627.9271393480722</v>
      </c>
    </row>
    <row r="12" spans="1:8" ht="13.4" customHeight="1" x14ac:dyDescent="0.3">
      <c r="A12" s="7" t="s">
        <v>54</v>
      </c>
      <c r="B12" s="8">
        <v>4230.1717121423362</v>
      </c>
      <c r="C12" s="8">
        <v>0</v>
      </c>
      <c r="D12" s="8">
        <v>0</v>
      </c>
      <c r="E12" s="84">
        <v>0</v>
      </c>
      <c r="F12" s="8">
        <v>3903.8206532563231</v>
      </c>
      <c r="G12" s="83">
        <v>0</v>
      </c>
      <c r="H12" s="8">
        <f t="shared" si="0"/>
        <v>7717.8470092279094</v>
      </c>
    </row>
    <row r="13" spans="1:8" ht="13.4" customHeight="1" x14ac:dyDescent="0.3">
      <c r="A13" s="7" t="s">
        <v>55</v>
      </c>
      <c r="B13" s="8">
        <v>3814.0263559715859</v>
      </c>
      <c r="C13" s="8">
        <v>0</v>
      </c>
      <c r="D13" s="8">
        <v>0</v>
      </c>
      <c r="E13" s="84">
        <v>0</v>
      </c>
      <c r="F13" s="8">
        <v>4233.9997676425683</v>
      </c>
      <c r="G13" s="83">
        <v>0</v>
      </c>
      <c r="H13" s="8">
        <f t="shared" si="0"/>
        <v>8326.4177454690289</v>
      </c>
    </row>
    <row r="14" spans="1:8" ht="13.4" customHeight="1" x14ac:dyDescent="0.3">
      <c r="A14" s="7" t="s">
        <v>56</v>
      </c>
      <c r="B14" s="8">
        <v>4092.4179778264615</v>
      </c>
      <c r="C14" s="8">
        <v>0</v>
      </c>
      <c r="D14" s="8">
        <v>0</v>
      </c>
      <c r="E14" s="84">
        <v>0</v>
      </c>
      <c r="F14" s="8">
        <v>3914.4028745933742</v>
      </c>
      <c r="G14" s="83">
        <v>0</v>
      </c>
      <c r="H14" s="8">
        <f t="shared" si="0"/>
        <v>7486.1918940450105</v>
      </c>
    </row>
    <row r="15" spans="1:8" ht="13.4" customHeight="1" x14ac:dyDescent="0.3">
      <c r="A15" s="7" t="s">
        <v>57</v>
      </c>
      <c r="B15" s="8">
        <v>3571.7890194516358</v>
      </c>
      <c r="C15" s="8">
        <v>0</v>
      </c>
      <c r="D15" s="83">
        <v>0</v>
      </c>
      <c r="E15" s="84">
        <v>0</v>
      </c>
      <c r="F15" s="8">
        <v>3544.8349266414389</v>
      </c>
      <c r="G15" s="83">
        <v>0</v>
      </c>
      <c r="H15" s="8">
        <f t="shared" si="0"/>
        <v>7328.6747958573987</v>
      </c>
    </row>
    <row r="16" spans="1:8" ht="13.4" customHeight="1" x14ac:dyDescent="0.3">
      <c r="A16" s="7" t="s">
        <v>58</v>
      </c>
      <c r="B16" s="8">
        <v>3783.8398692159599</v>
      </c>
      <c r="C16" s="8">
        <v>0</v>
      </c>
      <c r="D16" s="8">
        <v>0</v>
      </c>
      <c r="E16" s="84">
        <v>0</v>
      </c>
      <c r="F16" s="8">
        <v>4890.5612095864035</v>
      </c>
      <c r="G16" s="83">
        <v>0</v>
      </c>
      <c r="H16" s="8">
        <f t="shared" si="0"/>
        <v>8581.7811425346863</v>
      </c>
    </row>
    <row r="17" spans="1:8" ht="13.4" customHeight="1" x14ac:dyDescent="0.3">
      <c r="A17" s="7" t="s">
        <v>59</v>
      </c>
      <c r="B17" s="8">
        <v>3691.2199329482833</v>
      </c>
      <c r="C17" s="8">
        <v>0</v>
      </c>
      <c r="D17" s="8">
        <v>0</v>
      </c>
      <c r="E17" s="84">
        <v>0</v>
      </c>
      <c r="F17" s="8">
        <v>3445.3541791143862</v>
      </c>
      <c r="G17" s="83">
        <v>0</v>
      </c>
      <c r="H17" s="8">
        <f t="shared" si="0"/>
        <v>8338.9610934076882</v>
      </c>
    </row>
    <row r="18" spans="1:8" ht="13.4" customHeight="1" x14ac:dyDescent="0.3">
      <c r="A18" s="7" t="s">
        <v>60</v>
      </c>
      <c r="B18" s="8">
        <v>4893.6069142933011</v>
      </c>
      <c r="C18" s="8">
        <v>0</v>
      </c>
      <c r="D18" s="8">
        <v>0</v>
      </c>
      <c r="E18" s="84">
        <v>0</v>
      </c>
      <c r="F18" s="8">
        <v>4896.2166235145723</v>
      </c>
      <c r="G18" s="83">
        <v>0</v>
      </c>
      <c r="H18" s="8">
        <f t="shared" si="0"/>
        <v>7334.6269103100312</v>
      </c>
    </row>
    <row r="19" spans="1:8" ht="13.4" customHeight="1" x14ac:dyDescent="0.3">
      <c r="A19" s="7" t="s">
        <v>61</v>
      </c>
      <c r="B19" s="8">
        <v>2438.4102867954593</v>
      </c>
      <c r="C19" s="8">
        <v>0</v>
      </c>
      <c r="D19" s="8">
        <v>0</v>
      </c>
      <c r="E19" s="84">
        <v>0</v>
      </c>
      <c r="F19" s="8">
        <v>3246.5160326628161</v>
      </c>
      <c r="G19" s="83">
        <v>0</v>
      </c>
      <c r="H19" s="8">
        <f t="shared" si="0"/>
        <v>6977.2577308637065</v>
      </c>
    </row>
    <row r="20" spans="1:8" ht="13.4" customHeight="1" x14ac:dyDescent="0.3">
      <c r="A20" s="7" t="s">
        <v>62</v>
      </c>
      <c r="B20" s="8">
        <v>3730.7416982008908</v>
      </c>
      <c r="C20" s="8">
        <v>0</v>
      </c>
      <c r="D20" s="8">
        <v>0</v>
      </c>
      <c r="E20" s="84">
        <v>0</v>
      </c>
      <c r="F20" s="8">
        <v>4167.7576180043816</v>
      </c>
      <c r="G20" s="83">
        <v>0</v>
      </c>
      <c r="H20" s="8">
        <f t="shared" si="0"/>
        <v>8367.7922392617656</v>
      </c>
    </row>
    <row r="21" spans="1:8" ht="13.4" customHeight="1" x14ac:dyDescent="0.3">
      <c r="A21" s="7" t="s">
        <v>63</v>
      </c>
      <c r="B21" s="8">
        <v>4200.034621257385</v>
      </c>
      <c r="C21" s="8">
        <v>0</v>
      </c>
      <c r="D21" s="8">
        <v>0</v>
      </c>
      <c r="E21" s="84">
        <v>0</v>
      </c>
      <c r="F21" s="8">
        <v>4732.4341432649544</v>
      </c>
      <c r="G21" s="83">
        <v>0</v>
      </c>
      <c r="H21" s="8">
        <f t="shared" si="0"/>
        <v>8965.6768445860725</v>
      </c>
    </row>
    <row r="22" spans="1:8" ht="13.4" customHeight="1" x14ac:dyDescent="0.3">
      <c r="A22" s="7" t="s">
        <v>64</v>
      </c>
      <c r="B22" s="8">
        <v>4233.2427013211172</v>
      </c>
      <c r="C22" s="8">
        <v>0</v>
      </c>
      <c r="D22" s="8">
        <v>0</v>
      </c>
      <c r="E22" s="84">
        <v>0</v>
      </c>
      <c r="F22" s="8">
        <v>5127.0888269269062</v>
      </c>
      <c r="G22" s="83">
        <v>0</v>
      </c>
      <c r="H22" s="8">
        <f t="shared" si="0"/>
        <v>9143.3269069906382</v>
      </c>
    </row>
    <row r="23" spans="1:8" ht="13.4" customHeight="1" x14ac:dyDescent="0.3">
      <c r="A23" s="7" t="s">
        <v>65</v>
      </c>
      <c r="B23" s="8">
        <v>4016.2380800637316</v>
      </c>
      <c r="C23" s="8">
        <v>0</v>
      </c>
      <c r="D23" s="8">
        <v>0</v>
      </c>
      <c r="E23" s="84">
        <v>0</v>
      </c>
      <c r="F23" s="8">
        <v>2930.9622585142397</v>
      </c>
      <c r="G23" s="83">
        <v>0</v>
      </c>
      <c r="H23" s="8">
        <f t="shared" si="0"/>
        <v>6910.1144725486292</v>
      </c>
    </row>
    <row r="24" spans="1:8" ht="13.4" customHeight="1" x14ac:dyDescent="0.3">
      <c r="A24" s="7" t="s">
        <v>66</v>
      </c>
      <c r="B24" s="8">
        <v>3979.1522140343895</v>
      </c>
      <c r="C24" s="8">
        <v>0</v>
      </c>
      <c r="D24" s="8">
        <v>0</v>
      </c>
      <c r="E24" s="84">
        <v>0</v>
      </c>
      <c r="F24" s="8">
        <v>7457.0700059749042</v>
      </c>
      <c r="G24" s="83">
        <v>0</v>
      </c>
      <c r="H24" s="8">
        <f t="shared" si="0"/>
        <v>12052.769368651658</v>
      </c>
    </row>
    <row r="25" spans="1:8" ht="13.4" customHeight="1" x14ac:dyDescent="0.3">
      <c r="A25" s="7" t="s">
        <v>67</v>
      </c>
      <c r="B25" s="8">
        <v>4595.6993626767535</v>
      </c>
      <c r="C25" s="8">
        <v>0</v>
      </c>
      <c r="D25" s="8">
        <v>0</v>
      </c>
      <c r="E25" s="84">
        <v>0</v>
      </c>
      <c r="F25" s="8">
        <v>2942.6893381132577</v>
      </c>
      <c r="G25" s="83">
        <v>0</v>
      </c>
      <c r="H25" s="8">
        <f t="shared" si="0"/>
        <v>6086.5972117108195</v>
      </c>
    </row>
    <row r="26" spans="1:8" ht="13.4" customHeight="1" x14ac:dyDescent="0.3">
      <c r="A26" s="7" t="s">
        <v>68</v>
      </c>
      <c r="B26" s="8">
        <v>3143.9078735975613</v>
      </c>
      <c r="C26" s="8">
        <v>0</v>
      </c>
      <c r="D26" s="8">
        <v>0</v>
      </c>
      <c r="E26" s="84">
        <v>0</v>
      </c>
      <c r="F26" s="8">
        <v>8165.1773219146253</v>
      </c>
      <c r="G26" s="83">
        <v>0</v>
      </c>
      <c r="H26" s="8">
        <f t="shared" si="0"/>
        <v>11704.450019916349</v>
      </c>
    </row>
    <row r="27" spans="1:8" ht="13.4" customHeight="1" x14ac:dyDescent="0.3">
      <c r="A27" s="7" t="s">
        <v>69</v>
      </c>
      <c r="B27" s="8">
        <v>3539.2726980017242</v>
      </c>
      <c r="C27" s="8">
        <v>0</v>
      </c>
      <c r="D27" s="83">
        <v>0</v>
      </c>
      <c r="E27" s="84">
        <v>0</v>
      </c>
      <c r="F27" s="8">
        <v>4001.0703379140937</v>
      </c>
      <c r="G27" s="83">
        <v>0</v>
      </c>
      <c r="H27" s="8">
        <f t="shared" si="0"/>
        <v>8446.306188010356</v>
      </c>
    </row>
    <row r="28" spans="1:8" ht="13.4" customHeight="1" x14ac:dyDescent="0.3">
      <c r="A28" s="7" t="s">
        <v>70</v>
      </c>
      <c r="B28" s="8">
        <v>4445.2358500962628</v>
      </c>
      <c r="C28" s="8">
        <v>0</v>
      </c>
      <c r="D28" s="8">
        <v>-1.5670517161256057</v>
      </c>
      <c r="E28" s="84">
        <v>0</v>
      </c>
      <c r="F28" s="8">
        <v>5711.6281949146914</v>
      </c>
      <c r="G28" s="83">
        <v>0</v>
      </c>
      <c r="H28" s="8">
        <f t="shared" si="0"/>
        <v>8564.3551211578033</v>
      </c>
    </row>
    <row r="29" spans="1:8" ht="13.4" customHeight="1" x14ac:dyDescent="0.3">
      <c r="A29" s="7" t="s">
        <v>71</v>
      </c>
      <c r="B29" s="8">
        <v>2852.7269262431118</v>
      </c>
      <c r="C29" s="8">
        <v>3.0866361282613024</v>
      </c>
      <c r="D29" s="8">
        <v>-1.5852320254929295</v>
      </c>
      <c r="E29" s="84">
        <v>0</v>
      </c>
      <c r="F29" s="8">
        <v>4294.031998937794</v>
      </c>
      <c r="G29" s="83">
        <v>0</v>
      </c>
      <c r="H29" s="8">
        <f t="shared" si="0"/>
        <v>7225.6950348536157</v>
      </c>
    </row>
    <row r="30" spans="1:8" ht="13.4" customHeight="1" x14ac:dyDescent="0.3">
      <c r="A30" s="7" t="s">
        <v>72</v>
      </c>
      <c r="B30" s="8">
        <v>2928.5763997875601</v>
      </c>
      <c r="C30" s="8">
        <v>0</v>
      </c>
      <c r="D30" s="8">
        <v>6.4408052844718853</v>
      </c>
      <c r="E30" s="84">
        <v>0</v>
      </c>
      <c r="F30" s="8">
        <v>3861.7284073557721</v>
      </c>
      <c r="G30" s="83">
        <v>0</v>
      </c>
      <c r="H30" s="8">
        <f t="shared" si="0"/>
        <v>6742.0398376817357</v>
      </c>
    </row>
    <row r="31" spans="1:8" ht="13.4" customHeight="1" x14ac:dyDescent="0.3">
      <c r="A31" s="7" t="s">
        <v>73</v>
      </c>
      <c r="B31" s="8">
        <v>2880.3114303259636</v>
      </c>
      <c r="C31" s="8">
        <v>0.20779393215162981</v>
      </c>
      <c r="D31" s="8">
        <v>-6.2679081192325565</v>
      </c>
      <c r="E31" s="84">
        <v>0</v>
      </c>
      <c r="F31" s="8">
        <v>3767.5354179114383</v>
      </c>
      <c r="G31" s="83">
        <v>0</v>
      </c>
      <c r="H31" s="8">
        <f t="shared" si="0"/>
        <v>7411.9541426010746</v>
      </c>
    </row>
    <row r="32" spans="1:8" ht="13.4" customHeight="1" x14ac:dyDescent="0.3">
      <c r="A32" s="7" t="s">
        <v>74</v>
      </c>
      <c r="B32" s="8">
        <v>3644.2109307574847</v>
      </c>
      <c r="C32" s="8">
        <v>3.319391887406227E-2</v>
      </c>
      <c r="D32" s="8">
        <v>-3.817586138219478</v>
      </c>
      <c r="E32" s="84">
        <v>0</v>
      </c>
      <c r="F32" s="8">
        <v>7902.4260771426671</v>
      </c>
      <c r="G32" s="83">
        <v>0</v>
      </c>
      <c r="H32" s="8">
        <f t="shared" si="0"/>
        <v>11892.659969793533</v>
      </c>
    </row>
    <row r="33" spans="1:8" ht="13.4" customHeight="1" x14ac:dyDescent="0.3">
      <c r="A33" s="7" t="s">
        <v>75</v>
      </c>
      <c r="B33" s="8">
        <v>3990.2006987319919</v>
      </c>
      <c r="C33" s="8">
        <v>3.319391887406227E-2</v>
      </c>
      <c r="D33" s="8">
        <v>6.3037392949611633</v>
      </c>
      <c r="E33" s="84">
        <v>0</v>
      </c>
      <c r="F33" s="8">
        <v>4998.5820221735376</v>
      </c>
      <c r="G33" s="83">
        <v>0</v>
      </c>
      <c r="H33" s="8">
        <f t="shared" si="0"/>
        <v>8654.631866162119</v>
      </c>
    </row>
    <row r="34" spans="1:8" ht="13.4" customHeight="1" x14ac:dyDescent="0.3">
      <c r="A34" s="7" t="s">
        <v>76</v>
      </c>
      <c r="B34" s="8">
        <v>3656.0166500697078</v>
      </c>
      <c r="C34" s="8">
        <v>-0.14140609440350527</v>
      </c>
      <c r="D34" s="8">
        <v>-10.667823474739427</v>
      </c>
      <c r="E34" s="84">
        <v>0</v>
      </c>
      <c r="F34" s="8">
        <v>2604.1686251078804</v>
      </c>
      <c r="G34" s="83">
        <v>0</v>
      </c>
      <c r="H34" s="8">
        <f t="shared" si="0"/>
        <v>6931.6401214897414</v>
      </c>
    </row>
    <row r="35" spans="1:8" ht="13.4" customHeight="1" x14ac:dyDescent="0.3">
      <c r="A35" s="7" t="s">
        <v>77</v>
      </c>
      <c r="B35" s="8">
        <v>4327.612902476264</v>
      </c>
      <c r="C35" s="8">
        <v>6.638783774812454E-2</v>
      </c>
      <c r="D35" s="8">
        <v>2.2488216158799705</v>
      </c>
      <c r="E35" s="84">
        <v>0</v>
      </c>
      <c r="F35" s="8">
        <v>10198.78566686583</v>
      </c>
      <c r="G35" s="83">
        <v>0</v>
      </c>
      <c r="H35" s="8">
        <f t="shared" si="0"/>
        <v>14036.947971851556</v>
      </c>
    </row>
    <row r="36" spans="1:8" ht="13.4" customHeight="1" x14ac:dyDescent="0.3">
      <c r="A36" s="7" t="s">
        <v>78</v>
      </c>
      <c r="B36" s="8">
        <v>3838.095917147979</v>
      </c>
      <c r="C36" s="8">
        <v>0</v>
      </c>
      <c r="D36" s="8">
        <v>2.4976432317599415</v>
      </c>
      <c r="E36" s="84">
        <v>0</v>
      </c>
      <c r="F36" s="8">
        <v>2854.0340901546838</v>
      </c>
      <c r="G36" s="83">
        <v>0</v>
      </c>
      <c r="H36" s="8">
        <f t="shared" si="0"/>
        <v>8395.1843955387376</v>
      </c>
    </row>
    <row r="37" spans="1:8" ht="13.4" customHeight="1" x14ac:dyDescent="0.3">
      <c r="A37" s="7" t="s">
        <v>79</v>
      </c>
      <c r="B37" s="8">
        <v>5541.1503053840543</v>
      </c>
      <c r="C37" s="8">
        <v>0</v>
      </c>
      <c r="D37" s="8">
        <v>0.31072827458009694</v>
      </c>
      <c r="E37" s="84">
        <v>0</v>
      </c>
      <c r="F37" s="8">
        <v>8990.494025094602</v>
      </c>
      <c r="G37" s="83">
        <v>0</v>
      </c>
      <c r="H37" s="8">
        <f t="shared" si="0"/>
        <v>11806.595837482575</v>
      </c>
    </row>
    <row r="38" spans="1:8" ht="13.4" customHeight="1" x14ac:dyDescent="0.3">
      <c r="A38" s="7" t="s">
        <v>80</v>
      </c>
      <c r="B38" s="8">
        <v>2816.1018123879721</v>
      </c>
      <c r="C38" s="8">
        <v>0</v>
      </c>
      <c r="D38" s="8">
        <v>4.9909380601473803</v>
      </c>
      <c r="E38" s="84">
        <v>0</v>
      </c>
      <c r="F38" s="8">
        <v>3983.5079001526915</v>
      </c>
      <c r="G38" s="83">
        <v>0</v>
      </c>
      <c r="H38" s="8">
        <f t="shared" si="0"/>
        <v>8535.7558686848533</v>
      </c>
    </row>
    <row r="39" spans="1:8" ht="13.4" customHeight="1" x14ac:dyDescent="0.3">
      <c r="A39" s="7" t="s">
        <v>81</v>
      </c>
      <c r="B39" s="8">
        <v>4552.2479685321623</v>
      </c>
      <c r="C39" s="8">
        <v>0</v>
      </c>
      <c r="D39" s="8">
        <v>-1.0199827391621854</v>
      </c>
      <c r="E39" s="84">
        <v>0</v>
      </c>
      <c r="F39" s="8">
        <v>5461.5869348735305</v>
      </c>
      <c r="G39" s="83">
        <v>0</v>
      </c>
      <c r="H39" s="8">
        <f t="shared" si="0"/>
        <v>11612.501503684525</v>
      </c>
    </row>
    <row r="40" spans="1:8" ht="13.4" customHeight="1" x14ac:dyDescent="0.3">
      <c r="A40" s="7" t="s">
        <v>82</v>
      </c>
      <c r="B40" s="8">
        <v>6150.9145688109938</v>
      </c>
      <c r="C40" s="8">
        <v>0</v>
      </c>
      <c r="D40" s="8">
        <v>4.3366859191396143</v>
      </c>
      <c r="E40" s="84">
        <v>0</v>
      </c>
      <c r="F40" s="8">
        <v>2792.6580030538403</v>
      </c>
      <c r="G40" s="83">
        <v>0</v>
      </c>
      <c r="H40" s="8">
        <f t="shared" si="0"/>
        <v>5290.5062935670176</v>
      </c>
    </row>
    <row r="41" spans="1:8" ht="13.4" customHeight="1" x14ac:dyDescent="0.3">
      <c r="A41" s="7" t="s">
        <v>83</v>
      </c>
      <c r="B41" s="8">
        <v>2497.8482905131777</v>
      </c>
      <c r="C41" s="8">
        <v>0</v>
      </c>
      <c r="D41" s="8">
        <v>7.8179539268406026</v>
      </c>
      <c r="E41" s="84">
        <v>0</v>
      </c>
      <c r="F41" s="8">
        <v>9115.680873663945</v>
      </c>
      <c r="G41" s="83">
        <v>0</v>
      </c>
      <c r="H41" s="8">
        <f t="shared" si="0"/>
        <v>14309.436961428666</v>
      </c>
    </row>
    <row r="42" spans="1:8" ht="13.4" customHeight="1" x14ac:dyDescent="0.3">
      <c r="A42" s="7" t="s">
        <v>84</v>
      </c>
      <c r="B42" s="8">
        <v>5193.7560877647211</v>
      </c>
      <c r="C42" s="8">
        <v>0</v>
      </c>
      <c r="D42" s="8">
        <v>-7.7279482838743938</v>
      </c>
      <c r="E42" s="84">
        <v>0</v>
      </c>
      <c r="F42" s="8">
        <v>5998.3829582420494</v>
      </c>
      <c r="G42" s="83">
        <v>0</v>
      </c>
      <c r="H42" s="8">
        <f t="shared" si="0"/>
        <v>10380.821034986388</v>
      </c>
    </row>
    <row r="43" spans="1:8" ht="13.4" customHeight="1" x14ac:dyDescent="0.3">
      <c r="A43" s="7" t="s">
        <v>85</v>
      </c>
      <c r="B43" s="8">
        <v>4382.4380767443381</v>
      </c>
      <c r="C43" s="8">
        <v>0</v>
      </c>
      <c r="D43" s="8">
        <v>-2.629605988182965</v>
      </c>
      <c r="E43" s="84">
        <v>0</v>
      </c>
      <c r="F43" s="8">
        <v>4790.2698001726085</v>
      </c>
      <c r="G43" s="83">
        <v>0</v>
      </c>
      <c r="H43" s="8">
        <f t="shared" si="0"/>
        <v>10749.275788355575</v>
      </c>
    </row>
    <row r="44" spans="1:8" ht="13.4" customHeight="1" x14ac:dyDescent="0.3">
      <c r="A44" s="7" t="s">
        <v>86</v>
      </c>
      <c r="B44" s="8">
        <v>5959.0059881829675</v>
      </c>
      <c r="C44" s="8">
        <v>0</v>
      </c>
      <c r="D44" s="8">
        <v>6.2694682334196372</v>
      </c>
      <c r="E44" s="84">
        <v>0</v>
      </c>
      <c r="F44" s="8">
        <v>9081.7071300537737</v>
      </c>
      <c r="G44" s="83">
        <v>0</v>
      </c>
      <c r="H44" s="8">
        <f t="shared" si="0"/>
        <v>15387.889012812851</v>
      </c>
    </row>
    <row r="45" spans="1:8" ht="13.4" customHeight="1" x14ac:dyDescent="0.3">
      <c r="A45" s="7" t="s">
        <v>87</v>
      </c>
      <c r="B45" s="8">
        <v>6306.1818827590778</v>
      </c>
      <c r="C45" s="8">
        <v>0</v>
      </c>
      <c r="D45" s="8">
        <v>-2.8082387306645424</v>
      </c>
      <c r="E45" s="84">
        <v>0</v>
      </c>
      <c r="F45" s="8">
        <v>5359.6679280355829</v>
      </c>
      <c r="G45" s="83">
        <v>0</v>
      </c>
      <c r="H45" s="8">
        <f t="shared" si="0"/>
        <v>11834.769391887403</v>
      </c>
    </row>
    <row r="46" spans="1:8" ht="13.4" customHeight="1" x14ac:dyDescent="0.3">
      <c r="A46" s="7" t="s">
        <v>88</v>
      </c>
      <c r="B46" s="8">
        <v>6475.10146385182</v>
      </c>
      <c r="C46" s="8">
        <v>0.1228174998340304</v>
      </c>
      <c r="D46" s="8">
        <v>0.44280687777999073</v>
      </c>
      <c r="E46" s="84">
        <v>0</v>
      </c>
      <c r="F46" s="8">
        <v>9252.2010555666202</v>
      </c>
      <c r="G46" s="83">
        <v>0</v>
      </c>
      <c r="H46" s="8">
        <f t="shared" si="0"/>
        <v>15504.091933877717</v>
      </c>
    </row>
    <row r="47" spans="1:8" ht="13.4" customHeight="1" x14ac:dyDescent="0.3">
      <c r="A47" s="7" t="s">
        <v>89</v>
      </c>
      <c r="B47" s="8">
        <v>6251.7680608112632</v>
      </c>
      <c r="C47" s="8">
        <v>0</v>
      </c>
      <c r="D47" s="8">
        <v>-6.2304985726614879</v>
      </c>
      <c r="E47" s="84">
        <v>0</v>
      </c>
      <c r="F47" s="8">
        <v>3959.6230166633468</v>
      </c>
      <c r="G47" s="83">
        <v>0</v>
      </c>
      <c r="H47" s="8">
        <f t="shared" si="0"/>
        <v>11812.174463918205</v>
      </c>
    </row>
    <row r="48" spans="1:8" ht="13.4" customHeight="1" x14ac:dyDescent="0.3">
      <c r="A48" s="7" t="s">
        <v>90</v>
      </c>
      <c r="B48" s="8">
        <v>7852.5514472548584</v>
      </c>
      <c r="C48" s="8">
        <v>0</v>
      </c>
      <c r="D48" s="8">
        <v>3.6594967801898695</v>
      </c>
      <c r="E48" s="84">
        <v>0</v>
      </c>
      <c r="F48" s="8">
        <v>7999.2443736307505</v>
      </c>
      <c r="G48" s="83">
        <v>0</v>
      </c>
      <c r="H48" s="8">
        <f t="shared" si="0"/>
        <v>14857.773059815443</v>
      </c>
    </row>
    <row r="49" spans="1:8" ht="13.4" customHeight="1" x14ac:dyDescent="0.3">
      <c r="A49" s="7" t="s">
        <v>91</v>
      </c>
      <c r="B49" s="8">
        <v>6858.5286861846926</v>
      </c>
      <c r="C49" s="8">
        <v>0</v>
      </c>
      <c r="D49" s="8">
        <v>-6.3636393812653527</v>
      </c>
      <c r="E49" s="84">
        <v>0</v>
      </c>
      <c r="F49" s="8">
        <v>8406.0634667728864</v>
      </c>
      <c r="G49" s="83">
        <v>0</v>
      </c>
      <c r="H49" s="8">
        <f t="shared" si="0"/>
        <v>15091.942591117306</v>
      </c>
    </row>
    <row r="50" spans="1:8" ht="13.4" customHeight="1" x14ac:dyDescent="0.3">
      <c r="A50" s="7" t="s">
        <v>92</v>
      </c>
      <c r="B50" s="8">
        <v>6685.8791243444193</v>
      </c>
      <c r="C50" s="8">
        <v>-3.319391887406227E-2</v>
      </c>
      <c r="D50" s="8">
        <v>11.286866162119098</v>
      </c>
      <c r="E50" s="84">
        <v>0</v>
      </c>
      <c r="F50" s="8">
        <v>5529.4936599614948</v>
      </c>
      <c r="G50" s="83">
        <v>0</v>
      </c>
      <c r="H50" s="8">
        <f t="shared" si="0"/>
        <v>12765.94101440616</v>
      </c>
    </row>
    <row r="51" spans="1:8" ht="13.4" customHeight="1" x14ac:dyDescent="0.3">
      <c r="A51" s="7" t="s">
        <v>93</v>
      </c>
      <c r="B51" s="8">
        <v>7236.4805483635391</v>
      </c>
      <c r="C51" s="8">
        <v>2.7185819557856997E-2</v>
      </c>
      <c r="D51" s="8">
        <v>-4.7006615548031601</v>
      </c>
      <c r="E51" s="84">
        <v>0</v>
      </c>
      <c r="F51" s="8">
        <v>6991.1980681139212</v>
      </c>
      <c r="G51" s="83">
        <v>0</v>
      </c>
      <c r="H51" s="8">
        <f t="shared" si="0"/>
        <v>12209.171831640442</v>
      </c>
    </row>
    <row r="52" spans="1:8" ht="13.4" customHeight="1" x14ac:dyDescent="0.3">
      <c r="A52" s="7" t="s">
        <v>94</v>
      </c>
      <c r="B52" s="8">
        <v>5217.9465777069636</v>
      </c>
      <c r="C52" s="8">
        <v>0</v>
      </c>
      <c r="D52" s="8">
        <v>-0.49030737568877381</v>
      </c>
      <c r="E52" s="84">
        <v>0</v>
      </c>
      <c r="F52" s="8">
        <v>5401.5524131979018</v>
      </c>
      <c r="G52" s="83">
        <v>0</v>
      </c>
      <c r="H52" s="8">
        <f t="shared" si="0"/>
        <v>8239.8870012613697</v>
      </c>
    </row>
    <row r="53" spans="1:8" ht="13.4" customHeight="1" x14ac:dyDescent="0.3">
      <c r="A53" s="7" t="s">
        <v>95</v>
      </c>
      <c r="B53" s="8">
        <v>2838.334588063467</v>
      </c>
      <c r="C53" s="8">
        <v>0</v>
      </c>
      <c r="D53" s="8">
        <v>3.0121157803890326</v>
      </c>
      <c r="E53" s="84">
        <v>0</v>
      </c>
      <c r="F53" s="8">
        <v>4592.1386509991371</v>
      </c>
      <c r="G53" s="83">
        <v>0</v>
      </c>
      <c r="H53" s="8">
        <f t="shared" si="0"/>
        <v>8504.6460067715598</v>
      </c>
    </row>
    <row r="54" spans="1:8" ht="13.4" customHeight="1" x14ac:dyDescent="0.3">
      <c r="A54" s="7" t="s">
        <v>96</v>
      </c>
      <c r="B54" s="8">
        <v>3912.5073557724222</v>
      </c>
      <c r="C54" s="8">
        <v>0</v>
      </c>
      <c r="D54" s="8">
        <v>-0.11830312686715792</v>
      </c>
      <c r="E54" s="84">
        <v>0</v>
      </c>
      <c r="F54" s="8">
        <v>6703.5476000796652</v>
      </c>
      <c r="G54" s="83">
        <v>0</v>
      </c>
      <c r="H54" s="8">
        <f t="shared" si="0"/>
        <v>12056.325954325166</v>
      </c>
    </row>
    <row r="55" spans="1:8" ht="13.4" customHeight="1" x14ac:dyDescent="0.3">
      <c r="A55" s="7" t="s">
        <v>97</v>
      </c>
      <c r="B55" s="8">
        <v>5352.7783542455018</v>
      </c>
      <c r="C55" s="8">
        <v>0</v>
      </c>
      <c r="D55" s="8">
        <v>-1.0957312620327955</v>
      </c>
      <c r="E55" s="84">
        <v>0</v>
      </c>
      <c r="F55" s="8">
        <v>6057.7252539334795</v>
      </c>
      <c r="G55" s="83">
        <v>0</v>
      </c>
      <c r="H55" s="8">
        <f t="shared" si="0"/>
        <v>10023.120805948351</v>
      </c>
    </row>
    <row r="56" spans="1:8" ht="13.4" customHeight="1" x14ac:dyDescent="0.3">
      <c r="A56" s="7" t="s">
        <v>98</v>
      </c>
      <c r="B56" s="8">
        <v>3965.395552014872</v>
      </c>
      <c r="C56" s="8">
        <v>0</v>
      </c>
      <c r="D56" s="8">
        <v>2.4586735710017926</v>
      </c>
      <c r="E56" s="84">
        <v>0</v>
      </c>
      <c r="F56" s="8">
        <v>10019.015435172276</v>
      </c>
      <c r="G56" s="83">
        <v>0</v>
      </c>
      <c r="H56" s="8">
        <f t="shared" si="0"/>
        <v>14620.927570869015</v>
      </c>
    </row>
    <row r="57" spans="1:8" ht="13.4" customHeight="1" x14ac:dyDescent="0.3">
      <c r="A57" s="7" t="s">
        <v>99</v>
      </c>
      <c r="B57" s="8">
        <v>4601.9121356967398</v>
      </c>
      <c r="C57" s="8">
        <v>0</v>
      </c>
      <c r="D57" s="8">
        <v>-3.0125141074155213</v>
      </c>
      <c r="E57" s="84">
        <v>0</v>
      </c>
      <c r="F57" s="8">
        <v>4648.1786496713803</v>
      </c>
      <c r="G57" s="83">
        <v>0</v>
      </c>
      <c r="H57" s="8">
        <f t="shared" si="0"/>
        <v>11709.960917479919</v>
      </c>
    </row>
    <row r="58" spans="1:8" ht="13.4" customHeight="1" x14ac:dyDescent="0.3">
      <c r="A58" s="7" t="s">
        <v>100</v>
      </c>
      <c r="B58" s="8">
        <v>7061.7822678085377</v>
      </c>
      <c r="C58" s="8">
        <v>0</v>
      </c>
      <c r="D58" s="8">
        <v>-0.26903671247427469</v>
      </c>
      <c r="E58" s="84">
        <v>0</v>
      </c>
      <c r="F58" s="8">
        <v>6023.8282546637447</v>
      </c>
      <c r="G58" s="83">
        <v>0</v>
      </c>
      <c r="H58" s="8">
        <f t="shared" si="0"/>
        <v>8934.4631514306529</v>
      </c>
    </row>
    <row r="59" spans="1:8" ht="13.4" customHeight="1" x14ac:dyDescent="0.3">
      <c r="A59" s="7" t="s">
        <v>101</v>
      </c>
      <c r="B59" s="8">
        <v>2910.6348967669073</v>
      </c>
      <c r="C59" s="8">
        <v>0</v>
      </c>
      <c r="D59" s="8">
        <v>0.17370377746796786</v>
      </c>
      <c r="E59" s="84">
        <v>0</v>
      </c>
      <c r="F59" s="8">
        <v>6355.1634800504553</v>
      </c>
      <c r="G59" s="83">
        <v>0</v>
      </c>
      <c r="H59" s="8">
        <f t="shared" si="0"/>
        <v>12096.832337515767</v>
      </c>
    </row>
    <row r="60" spans="1:8" ht="13.4" customHeight="1" x14ac:dyDescent="0.3">
      <c r="A60" s="7" t="s">
        <v>102</v>
      </c>
      <c r="B60" s="8">
        <v>5741.6688574653117</v>
      </c>
      <c r="C60" s="8">
        <v>0</v>
      </c>
      <c r="D60" s="8">
        <v>0.61763924848967666</v>
      </c>
      <c r="E60" s="84">
        <v>0</v>
      </c>
      <c r="F60" s="8">
        <v>7398.4984066918942</v>
      </c>
      <c r="G60" s="83">
        <v>0</v>
      </c>
      <c r="H60" s="8">
        <f t="shared" si="0"/>
        <v>14213.58022638253</v>
      </c>
    </row>
    <row r="61" spans="1:8" ht="13.4" customHeight="1" x14ac:dyDescent="0.3">
      <c r="A61" s="7" t="s">
        <v>103</v>
      </c>
      <c r="B61" s="8">
        <v>6815.0818196906357</v>
      </c>
      <c r="C61" s="8">
        <v>0</v>
      </c>
      <c r="D61" s="8">
        <v>-0.69298944433379805</v>
      </c>
      <c r="E61" s="84">
        <v>0</v>
      </c>
      <c r="F61" s="8">
        <v>6562.5429529310231</v>
      </c>
      <c r="G61" s="83">
        <v>0</v>
      </c>
      <c r="H61" s="8">
        <f t="shared" si="0"/>
        <v>13328.483363207859</v>
      </c>
    </row>
    <row r="62" spans="1:8" ht="13.4" customHeight="1" x14ac:dyDescent="0.3">
      <c r="A62" s="7" t="s">
        <v>104</v>
      </c>
      <c r="B62" s="8">
        <v>6765.9404102768358</v>
      </c>
      <c r="C62" s="8">
        <v>0</v>
      </c>
      <c r="D62" s="8">
        <v>2.3171015070039167</v>
      </c>
      <c r="E62" s="84">
        <v>0</v>
      </c>
      <c r="F62" s="8">
        <v>6746.7327557591443</v>
      </c>
      <c r="G62" s="83">
        <v>0</v>
      </c>
      <c r="H62" s="8">
        <f t="shared" si="0"/>
        <v>10597.425728606519</v>
      </c>
    </row>
    <row r="63" spans="1:8" ht="13.4" customHeight="1" x14ac:dyDescent="0.3">
      <c r="A63" s="7" t="s">
        <v>105</v>
      </c>
      <c r="B63" s="8">
        <v>3850.6929728473742</v>
      </c>
      <c r="C63" s="8">
        <v>0</v>
      </c>
      <c r="D63" s="8">
        <v>-1.7479253800703711</v>
      </c>
      <c r="E63" s="84">
        <v>0</v>
      </c>
      <c r="F63" s="8">
        <v>10167.488880037177</v>
      </c>
      <c r="G63" s="83">
        <v>0</v>
      </c>
      <c r="H63" s="8">
        <f t="shared" si="0"/>
        <v>21355.652147646553</v>
      </c>
    </row>
    <row r="64" spans="1:8" ht="13.4" customHeight="1" x14ac:dyDescent="0.3">
      <c r="A64" s="7" t="s">
        <v>106</v>
      </c>
      <c r="B64" s="8">
        <v>11188.163267609376</v>
      </c>
      <c r="C64" s="8">
        <v>0</v>
      </c>
      <c r="D64" s="8">
        <v>0.29277036446922922</v>
      </c>
      <c r="E64" s="84">
        <v>0</v>
      </c>
      <c r="F64" s="8">
        <v>7759.4282679413127</v>
      </c>
      <c r="G64" s="83">
        <v>0</v>
      </c>
      <c r="H64" s="8">
        <f t="shared" si="0"/>
        <v>9017.3087034455275</v>
      </c>
    </row>
    <row r="65" spans="1:8" ht="13.4" customHeight="1" x14ac:dyDescent="0.3">
      <c r="A65" s="7" t="s">
        <v>107</v>
      </c>
      <c r="B65" s="8">
        <v>1257.8804355042155</v>
      </c>
      <c r="C65" s="8">
        <v>0</v>
      </c>
      <c r="D65" s="8">
        <v>0.81705171612560568</v>
      </c>
      <c r="E65" s="84">
        <v>0</v>
      </c>
      <c r="F65" s="8">
        <v>4386.0295093938785</v>
      </c>
      <c r="G65" s="83">
        <v>0</v>
      </c>
      <c r="H65" s="8">
        <f t="shared" si="0"/>
        <v>9906.0849930292752</v>
      </c>
    </row>
    <row r="66" spans="1:8" ht="13.4" customHeight="1" x14ac:dyDescent="0.3">
      <c r="A66" s="7" t="s">
        <v>108</v>
      </c>
      <c r="B66" s="8">
        <v>5520.0554836353976</v>
      </c>
      <c r="C66" s="8">
        <v>0</v>
      </c>
      <c r="D66" s="8">
        <v>1.2177720241651731</v>
      </c>
      <c r="E66" s="84">
        <v>0</v>
      </c>
      <c r="F66" s="8">
        <v>3124.3964349731168</v>
      </c>
      <c r="G66" s="83">
        <v>0</v>
      </c>
      <c r="H66" s="8">
        <f t="shared" si="0"/>
        <v>13823.325877979158</v>
      </c>
    </row>
    <row r="67" spans="1:8" ht="13.4" customHeight="1" x14ac:dyDescent="0.3">
      <c r="A67" s="7" t="s">
        <v>109</v>
      </c>
      <c r="B67" s="8">
        <v>10698.92944300604</v>
      </c>
      <c r="C67" s="8">
        <v>0</v>
      </c>
      <c r="D67" s="8">
        <v>4.952542654185752</v>
      </c>
      <c r="E67" s="84">
        <v>0</v>
      </c>
      <c r="F67" s="8">
        <v>5875.4506406426299</v>
      </c>
      <c r="G67" s="83">
        <v>0</v>
      </c>
      <c r="H67" s="8">
        <f t="shared" si="0"/>
        <v>6927.8452233950711</v>
      </c>
    </row>
    <row r="68" spans="1:8" ht="13.4" customHeight="1" x14ac:dyDescent="0.3">
      <c r="A68" s="7" t="s">
        <v>110</v>
      </c>
      <c r="B68" s="8">
        <v>1052.3945827524412</v>
      </c>
      <c r="C68" s="8">
        <v>0</v>
      </c>
      <c r="D68" s="8">
        <v>-6.9228042222664801</v>
      </c>
      <c r="E68" s="84">
        <v>0</v>
      </c>
      <c r="F68" s="8">
        <v>6935.0892584478515</v>
      </c>
      <c r="G68" s="83">
        <v>0</v>
      </c>
      <c r="H68" s="8">
        <f t="shared" ref="H68:H131" si="1">C68+F68+B69+E69</f>
        <v>12437.635374759342</v>
      </c>
    </row>
    <row r="69" spans="1:8" ht="13.4" customHeight="1" x14ac:dyDescent="0.3">
      <c r="A69" s="7" t="s">
        <v>111</v>
      </c>
      <c r="B69" s="8">
        <v>5502.5461163114896</v>
      </c>
      <c r="C69" s="8">
        <v>0</v>
      </c>
      <c r="D69" s="8">
        <v>3.3450175927770034</v>
      </c>
      <c r="E69" s="84">
        <v>0</v>
      </c>
      <c r="F69" s="8">
        <v>8526.2066653389084</v>
      </c>
      <c r="G69" s="83">
        <v>0</v>
      </c>
      <c r="H69" s="8">
        <f t="shared" si="1"/>
        <v>15122.240189869215</v>
      </c>
    </row>
    <row r="70" spans="1:8" ht="13.4" customHeight="1" x14ac:dyDescent="0.3">
      <c r="A70" s="7" t="s">
        <v>112</v>
      </c>
      <c r="B70" s="8">
        <v>6596.0335245303077</v>
      </c>
      <c r="C70" s="8">
        <v>0</v>
      </c>
      <c r="D70" s="8">
        <v>1.2183495983535815</v>
      </c>
      <c r="E70" s="84">
        <v>0</v>
      </c>
      <c r="F70" s="8">
        <v>6642.0757817167887</v>
      </c>
      <c r="G70" s="83">
        <v>0</v>
      </c>
      <c r="H70" s="8">
        <f t="shared" si="1"/>
        <v>12943.978257983137</v>
      </c>
    </row>
    <row r="71" spans="1:8" ht="13.4" customHeight="1" x14ac:dyDescent="0.3">
      <c r="A71" s="7" t="s">
        <v>113</v>
      </c>
      <c r="B71" s="8">
        <v>6301.9024762663475</v>
      </c>
      <c r="C71" s="8">
        <v>0</v>
      </c>
      <c r="D71" s="8">
        <v>4.2030472017526392</v>
      </c>
      <c r="E71" s="84">
        <v>0</v>
      </c>
      <c r="F71" s="8">
        <v>7340.0977228971642</v>
      </c>
      <c r="G71" s="83">
        <v>0</v>
      </c>
      <c r="H71" s="8">
        <f t="shared" si="1"/>
        <v>14557.120759476862</v>
      </c>
    </row>
    <row r="72" spans="1:8" ht="13.4" customHeight="1" x14ac:dyDescent="0.3">
      <c r="A72" s="7" t="s">
        <v>114</v>
      </c>
      <c r="B72" s="8">
        <v>7217.0230365796979</v>
      </c>
      <c r="C72" s="8">
        <v>0</v>
      </c>
      <c r="D72" s="8">
        <v>-1.5498904600677157</v>
      </c>
      <c r="E72" s="84">
        <v>0</v>
      </c>
      <c r="F72" s="8">
        <v>8163.3714399522005</v>
      </c>
      <c r="G72" s="83">
        <v>0</v>
      </c>
      <c r="H72" s="8">
        <f t="shared" si="1"/>
        <v>17247.550013277567</v>
      </c>
    </row>
    <row r="73" spans="1:8" ht="13.4" customHeight="1" x14ac:dyDescent="0.3">
      <c r="A73" s="7" t="s">
        <v>115</v>
      </c>
      <c r="B73" s="8">
        <v>9084.1785733253673</v>
      </c>
      <c r="C73" s="8">
        <v>0</v>
      </c>
      <c r="D73" s="8">
        <v>-1.3196242448383455</v>
      </c>
      <c r="E73" s="84">
        <v>0</v>
      </c>
      <c r="F73" s="8">
        <v>7453.6845249950202</v>
      </c>
      <c r="G73" s="83">
        <v>0</v>
      </c>
      <c r="H73" s="8">
        <f t="shared" si="1"/>
        <v>14812.840619398517</v>
      </c>
    </row>
    <row r="74" spans="1:8" ht="13.4" customHeight="1" x14ac:dyDescent="0.3">
      <c r="A74" s="7" t="s">
        <v>116</v>
      </c>
      <c r="B74" s="8">
        <v>7359.1560944034973</v>
      </c>
      <c r="C74" s="8">
        <v>0</v>
      </c>
      <c r="D74" s="8">
        <v>-0.79911040297417513</v>
      </c>
      <c r="E74" s="84">
        <v>0</v>
      </c>
      <c r="F74" s="8">
        <v>6926.9485162318269</v>
      </c>
      <c r="G74" s="83">
        <v>0</v>
      </c>
      <c r="H74" s="8">
        <f t="shared" si="1"/>
        <v>13216.52750780058</v>
      </c>
    </row>
    <row r="75" spans="1:8" ht="13.4" customHeight="1" x14ac:dyDescent="0.3">
      <c r="A75" s="7" t="s">
        <v>117</v>
      </c>
      <c r="B75" s="8">
        <v>6289.5789915687537</v>
      </c>
      <c r="C75" s="8">
        <v>0</v>
      </c>
      <c r="D75" s="8">
        <v>4.9998672243245039</v>
      </c>
      <c r="E75" s="84">
        <v>0</v>
      </c>
      <c r="F75" s="8">
        <v>7640.4052313616148</v>
      </c>
      <c r="G75" s="83">
        <v>0</v>
      </c>
      <c r="H75" s="8">
        <f t="shared" si="1"/>
        <v>16025.19957843723</v>
      </c>
    </row>
    <row r="76" spans="1:8" ht="13.4" customHeight="1" x14ac:dyDescent="0.3">
      <c r="A76" s="7" t="s">
        <v>118</v>
      </c>
      <c r="B76" s="8">
        <v>8384.7943470756145</v>
      </c>
      <c r="C76" s="8">
        <v>0</v>
      </c>
      <c r="D76" s="8">
        <v>0.17898161056894374</v>
      </c>
      <c r="E76" s="84">
        <v>0</v>
      </c>
      <c r="F76" s="8">
        <v>4571.2842063334001</v>
      </c>
      <c r="G76" s="83">
        <v>0</v>
      </c>
      <c r="H76" s="8">
        <f t="shared" si="1"/>
        <v>6364.3699130319328</v>
      </c>
    </row>
    <row r="77" spans="1:8" ht="13.4" customHeight="1" x14ac:dyDescent="0.3">
      <c r="A77" s="7" t="s">
        <v>119</v>
      </c>
      <c r="B77" s="8">
        <v>1793.0857066985327</v>
      </c>
      <c r="C77" s="8">
        <v>0</v>
      </c>
      <c r="D77" s="8">
        <v>-2.9608975635663545E-2</v>
      </c>
      <c r="E77" s="84">
        <v>0</v>
      </c>
      <c r="F77" s="8">
        <v>6876.9019119697268</v>
      </c>
      <c r="G77" s="83">
        <v>0</v>
      </c>
      <c r="H77" s="8">
        <f t="shared" si="1"/>
        <v>9186.3918210183892</v>
      </c>
    </row>
    <row r="78" spans="1:8" ht="13.4" customHeight="1" x14ac:dyDescent="0.3">
      <c r="A78" s="7" t="s">
        <v>120</v>
      </c>
      <c r="B78" s="8">
        <v>2309.489909048662</v>
      </c>
      <c r="C78" s="8">
        <v>0</v>
      </c>
      <c r="D78" s="8">
        <v>-0.6207926707827125</v>
      </c>
      <c r="E78" s="84">
        <v>0</v>
      </c>
      <c r="F78" s="8">
        <v>6014.0652592445058</v>
      </c>
      <c r="G78" s="83">
        <v>0</v>
      </c>
      <c r="H78" s="8">
        <f t="shared" si="1"/>
        <v>9928.1386078470423</v>
      </c>
    </row>
    <row r="79" spans="1:8" ht="13.4" customHeight="1" x14ac:dyDescent="0.3">
      <c r="A79" s="7" t="s">
        <v>121</v>
      </c>
      <c r="B79" s="8">
        <v>3914.0733486025356</v>
      </c>
      <c r="C79" s="8">
        <v>0</v>
      </c>
      <c r="D79" s="8">
        <v>-0.40652260505875326</v>
      </c>
      <c r="E79" s="84">
        <v>0</v>
      </c>
      <c r="F79" s="8">
        <v>7031.4793533824595</v>
      </c>
      <c r="G79" s="83">
        <v>0</v>
      </c>
      <c r="H79" s="8">
        <f t="shared" si="1"/>
        <v>13914.567698997544</v>
      </c>
    </row>
    <row r="80" spans="1:8" ht="13.4" customHeight="1" x14ac:dyDescent="0.3">
      <c r="A80" s="7" t="s">
        <v>122</v>
      </c>
      <c r="B80" s="8">
        <v>6883.088345615085</v>
      </c>
      <c r="C80" s="8">
        <v>0</v>
      </c>
      <c r="D80" s="8">
        <v>3.1963387107481909</v>
      </c>
      <c r="E80" s="84">
        <v>0</v>
      </c>
      <c r="F80" s="8">
        <v>7041.2338179645485</v>
      </c>
      <c r="G80" s="83">
        <v>0</v>
      </c>
      <c r="H80" s="8">
        <f t="shared" si="1"/>
        <v>12008.770420898889</v>
      </c>
    </row>
    <row r="81" spans="1:8" ht="13.4" customHeight="1" x14ac:dyDescent="0.3">
      <c r="A81" s="7" t="s">
        <v>123</v>
      </c>
      <c r="B81" s="8">
        <v>4967.5366029343404</v>
      </c>
      <c r="C81" s="8">
        <v>0</v>
      </c>
      <c r="D81" s="8">
        <v>-3.2634601341034322</v>
      </c>
      <c r="E81" s="84">
        <v>0</v>
      </c>
      <c r="F81" s="8">
        <v>6835.3301799110395</v>
      </c>
      <c r="G81" s="83">
        <v>0</v>
      </c>
      <c r="H81" s="8">
        <f t="shared" si="1"/>
        <v>12423.531779857929</v>
      </c>
    </row>
    <row r="82" spans="1:8" ht="13.4" customHeight="1" x14ac:dyDescent="0.3">
      <c r="A82" s="7" t="s">
        <v>124</v>
      </c>
      <c r="B82" s="8">
        <v>5588.2015999468895</v>
      </c>
      <c r="C82" s="8">
        <v>0</v>
      </c>
      <c r="D82" s="8">
        <v>0.30432184823740288</v>
      </c>
      <c r="E82" s="84">
        <v>0</v>
      </c>
      <c r="F82" s="8">
        <v>8005.0828188275909</v>
      </c>
      <c r="G82" s="83">
        <v>0</v>
      </c>
      <c r="H82" s="8">
        <f t="shared" si="1"/>
        <v>13985.591957113455</v>
      </c>
    </row>
    <row r="83" spans="1:8" ht="13.4" customHeight="1" x14ac:dyDescent="0.3">
      <c r="A83" s="7" t="s">
        <v>125</v>
      </c>
      <c r="B83" s="8">
        <v>5980.5091382858645</v>
      </c>
      <c r="C83" s="8">
        <v>0</v>
      </c>
      <c r="D83" s="8">
        <v>-0.40672508796388501</v>
      </c>
      <c r="E83" s="84">
        <v>0</v>
      </c>
      <c r="F83" s="8">
        <v>7659.3987585474333</v>
      </c>
      <c r="G83" s="83">
        <v>0</v>
      </c>
      <c r="H83" s="8">
        <f t="shared" si="1"/>
        <v>14959.147829117705</v>
      </c>
    </row>
    <row r="84" spans="1:8" ht="13.4" customHeight="1" x14ac:dyDescent="0.3">
      <c r="A84" s="7" t="s">
        <v>126</v>
      </c>
      <c r="B84" s="8">
        <v>7299.7490705702712</v>
      </c>
      <c r="C84" s="8">
        <v>0</v>
      </c>
      <c r="D84" s="8">
        <v>2.0631016397795925</v>
      </c>
      <c r="E84" s="84">
        <v>0</v>
      </c>
      <c r="F84" s="8">
        <v>6907.2776671313813</v>
      </c>
      <c r="G84" s="83">
        <v>0</v>
      </c>
      <c r="H84" s="8">
        <f t="shared" si="1"/>
        <v>12923.101656376552</v>
      </c>
    </row>
    <row r="85" spans="1:8" ht="13.4" customHeight="1" x14ac:dyDescent="0.3">
      <c r="A85" s="7" t="s">
        <v>127</v>
      </c>
      <c r="B85" s="8">
        <v>6015.8239892451702</v>
      </c>
      <c r="C85" s="8">
        <v>0</v>
      </c>
      <c r="D85" s="8">
        <v>6.7871937860983866</v>
      </c>
      <c r="E85" s="84">
        <v>0</v>
      </c>
      <c r="F85" s="8">
        <v>8267.6654716855865</v>
      </c>
      <c r="G85" s="83">
        <v>0</v>
      </c>
      <c r="H85" s="8">
        <f t="shared" si="1"/>
        <v>14167.831507667794</v>
      </c>
    </row>
    <row r="86" spans="1:8" ht="13.4" customHeight="1" x14ac:dyDescent="0.3">
      <c r="A86" s="7" t="s">
        <v>128</v>
      </c>
      <c r="B86" s="8">
        <v>5900.1660359822072</v>
      </c>
      <c r="C86" s="8">
        <v>0</v>
      </c>
      <c r="D86" s="8">
        <v>-9.7493195246630826</v>
      </c>
      <c r="E86" s="84">
        <v>0</v>
      </c>
      <c r="F86" s="8">
        <v>7074.2798911239461</v>
      </c>
      <c r="G86" s="83">
        <v>0</v>
      </c>
      <c r="H86" s="8">
        <f t="shared" si="1"/>
        <v>13349.710582221338</v>
      </c>
    </row>
    <row r="87" spans="1:8" ht="13.4" customHeight="1" x14ac:dyDescent="0.3">
      <c r="A87" s="7" t="s">
        <v>129</v>
      </c>
      <c r="B87" s="8">
        <v>6275.430691097391</v>
      </c>
      <c r="C87" s="8">
        <v>0</v>
      </c>
      <c r="D87" s="8">
        <v>1.326760937396269</v>
      </c>
      <c r="E87" s="84">
        <v>0</v>
      </c>
      <c r="F87" s="8">
        <v>10649.271990971254</v>
      </c>
      <c r="G87" s="83">
        <v>0</v>
      </c>
      <c r="H87" s="8">
        <f t="shared" si="1"/>
        <v>20461.647693022634</v>
      </c>
    </row>
    <row r="88" spans="1:8" ht="13.4" customHeight="1" x14ac:dyDescent="0.3">
      <c r="A88" s="7" t="s">
        <v>130</v>
      </c>
      <c r="B88" s="8">
        <v>9812.3757020513822</v>
      </c>
      <c r="C88" s="8">
        <v>0</v>
      </c>
      <c r="D88" s="8">
        <v>1.1640111531567416</v>
      </c>
      <c r="E88" s="84">
        <v>0</v>
      </c>
      <c r="F88" s="8">
        <v>6440.3887007900148</v>
      </c>
      <c r="G88" s="83">
        <v>0</v>
      </c>
      <c r="H88" s="8">
        <f t="shared" si="1"/>
        <v>10283.915242647547</v>
      </c>
    </row>
    <row r="89" spans="1:8" ht="13.4" customHeight="1" x14ac:dyDescent="0.3">
      <c r="A89" s="7" t="s">
        <v>131</v>
      </c>
      <c r="B89" s="8">
        <v>3843.5265418575323</v>
      </c>
      <c r="C89" s="8">
        <v>0</v>
      </c>
      <c r="D89" s="8">
        <v>0.28619796853216489</v>
      </c>
      <c r="E89" s="84">
        <v>0</v>
      </c>
      <c r="F89" s="8">
        <v>5264.1198632410542</v>
      </c>
      <c r="G89" s="83">
        <v>0</v>
      </c>
      <c r="H89" s="8">
        <f t="shared" si="1"/>
        <v>9863.7113768837553</v>
      </c>
    </row>
    <row r="90" spans="1:8" ht="13.4" customHeight="1" x14ac:dyDescent="0.3">
      <c r="A90" s="7" t="s">
        <v>132</v>
      </c>
      <c r="B90" s="8">
        <v>4599.591513642702</v>
      </c>
      <c r="C90" s="8">
        <v>0</v>
      </c>
      <c r="D90" s="8">
        <v>3.1241120626701187</v>
      </c>
      <c r="E90" s="84">
        <v>0</v>
      </c>
      <c r="F90" s="8">
        <v>6129.3462789616942</v>
      </c>
      <c r="G90" s="83">
        <v>0</v>
      </c>
      <c r="H90" s="8">
        <f t="shared" si="1"/>
        <v>12986.184256124277</v>
      </c>
    </row>
    <row r="91" spans="1:8" ht="13.4" customHeight="1" x14ac:dyDescent="0.3">
      <c r="A91" s="7" t="s">
        <v>133</v>
      </c>
      <c r="B91" s="8">
        <v>6856.8379771625832</v>
      </c>
      <c r="C91" s="8">
        <v>0</v>
      </c>
      <c r="D91" s="8">
        <v>-4.0921131248755227</v>
      </c>
      <c r="E91" s="84">
        <v>0</v>
      </c>
      <c r="F91" s="8">
        <v>9064.7808869415112</v>
      </c>
      <c r="G91" s="83">
        <v>0</v>
      </c>
      <c r="H91" s="8">
        <f t="shared" si="1"/>
        <v>15027.979779924317</v>
      </c>
    </row>
    <row r="92" spans="1:8" ht="13.4" customHeight="1" x14ac:dyDescent="0.3">
      <c r="A92" s="7" t="s">
        <v>134</v>
      </c>
      <c r="B92" s="8">
        <v>5963.1988929828058</v>
      </c>
      <c r="C92" s="8">
        <v>0</v>
      </c>
      <c r="D92" s="8">
        <v>0.73288853482042093</v>
      </c>
      <c r="E92" s="84">
        <v>0</v>
      </c>
      <c r="F92" s="8">
        <v>8694.2971187678413</v>
      </c>
      <c r="G92" s="83">
        <v>0</v>
      </c>
      <c r="H92" s="8">
        <f t="shared" si="1"/>
        <v>15453.800756821347</v>
      </c>
    </row>
    <row r="93" spans="1:8" ht="13.4" customHeight="1" x14ac:dyDescent="0.3">
      <c r="A93" s="7" t="s">
        <v>135</v>
      </c>
      <c r="B93" s="8">
        <v>6759.5036380535048</v>
      </c>
      <c r="C93" s="8">
        <v>0</v>
      </c>
      <c r="D93" s="8">
        <v>0.55785700059749044</v>
      </c>
      <c r="E93" s="84">
        <v>0</v>
      </c>
      <c r="F93" s="8">
        <v>9251.3799375954331</v>
      </c>
      <c r="G93" s="83">
        <v>0</v>
      </c>
      <c r="H93" s="8">
        <f t="shared" si="1"/>
        <v>18091.120354511055</v>
      </c>
    </row>
    <row r="94" spans="1:8" ht="13.4" customHeight="1" x14ac:dyDescent="0.3">
      <c r="A94" s="7" t="s">
        <v>136</v>
      </c>
      <c r="B94" s="8">
        <v>8839.7404169156198</v>
      </c>
      <c r="C94" s="8">
        <v>0</v>
      </c>
      <c r="D94" s="8">
        <v>-1.276140211113324</v>
      </c>
      <c r="E94" s="84">
        <v>0</v>
      </c>
      <c r="F94" s="8">
        <v>12912.488050189204</v>
      </c>
      <c r="G94" s="83">
        <v>0</v>
      </c>
      <c r="H94" s="8">
        <f t="shared" si="1"/>
        <v>21753.395927106154</v>
      </c>
    </row>
    <row r="95" spans="1:8" ht="13.4" customHeight="1" x14ac:dyDescent="0.3">
      <c r="A95" s="7" t="s">
        <v>137</v>
      </c>
      <c r="B95" s="8">
        <v>8840.9078769169482</v>
      </c>
      <c r="C95" s="8">
        <v>0</v>
      </c>
      <c r="D95" s="8">
        <v>-0.66762929031401452</v>
      </c>
      <c r="E95" s="84">
        <v>0</v>
      </c>
      <c r="F95" s="8">
        <v>8000.8640709022111</v>
      </c>
      <c r="G95" s="83">
        <v>0</v>
      </c>
      <c r="H95" s="8">
        <f t="shared" si="1"/>
        <v>15724.557475270531</v>
      </c>
    </row>
    <row r="96" spans="1:8" ht="13.4" customHeight="1" x14ac:dyDescent="0.3">
      <c r="A96" s="7" t="s">
        <v>138</v>
      </c>
      <c r="B96" s="8">
        <v>7723.6934043683195</v>
      </c>
      <c r="C96" s="8">
        <v>0</v>
      </c>
      <c r="D96" s="8">
        <v>0.64439354710217078</v>
      </c>
      <c r="E96" s="84">
        <v>0</v>
      </c>
      <c r="F96" s="8">
        <v>10224.246398459802</v>
      </c>
      <c r="G96" s="83">
        <v>0</v>
      </c>
      <c r="H96" s="8">
        <f t="shared" si="1"/>
        <v>17413.923650667202</v>
      </c>
    </row>
    <row r="97" spans="1:8" ht="13.4" customHeight="1" x14ac:dyDescent="0.3">
      <c r="A97" s="7" t="s">
        <v>139</v>
      </c>
      <c r="B97" s="8">
        <v>7189.6772522073989</v>
      </c>
      <c r="C97" s="8">
        <v>0</v>
      </c>
      <c r="D97" s="8">
        <v>0.67947951935205464</v>
      </c>
      <c r="E97" s="84">
        <v>0</v>
      </c>
      <c r="F97" s="8">
        <v>9936.1970722963542</v>
      </c>
      <c r="G97" s="83">
        <v>0</v>
      </c>
      <c r="H97" s="8">
        <f t="shared" si="1"/>
        <v>20210.358600544372</v>
      </c>
    </row>
    <row r="98" spans="1:8" ht="13.4" customHeight="1" x14ac:dyDescent="0.3">
      <c r="A98" s="7" t="s">
        <v>140</v>
      </c>
      <c r="B98" s="8">
        <v>10274.161528248018</v>
      </c>
      <c r="C98" s="8">
        <v>0</v>
      </c>
      <c r="D98" s="8">
        <v>1.6673305450441478</v>
      </c>
      <c r="E98" s="84">
        <v>0</v>
      </c>
      <c r="F98" s="8">
        <v>9864.8160061076796</v>
      </c>
      <c r="G98" s="83">
        <v>0</v>
      </c>
      <c r="H98" s="8">
        <f t="shared" si="1"/>
        <v>21059.759875190863</v>
      </c>
    </row>
    <row r="99" spans="1:8" ht="13.4" customHeight="1" x14ac:dyDescent="0.3">
      <c r="A99" s="7" t="s">
        <v>141</v>
      </c>
      <c r="B99" s="8">
        <v>11194.943869083183</v>
      </c>
      <c r="C99" s="8">
        <v>0</v>
      </c>
      <c r="D99" s="8">
        <v>-2.3985593839208654</v>
      </c>
      <c r="E99" s="84">
        <v>0</v>
      </c>
      <c r="F99" s="8">
        <v>20873.770630020583</v>
      </c>
      <c r="G99" s="83">
        <v>0</v>
      </c>
      <c r="H99" s="8">
        <f t="shared" si="1"/>
        <v>37896.631192325571</v>
      </c>
    </row>
    <row r="100" spans="1:8" ht="13.4" customHeight="1" x14ac:dyDescent="0.3">
      <c r="A100" s="7" t="s">
        <v>142</v>
      </c>
      <c r="B100" s="8">
        <v>17022.860562304984</v>
      </c>
      <c r="C100" s="8">
        <v>0</v>
      </c>
      <c r="D100" s="8">
        <v>-0.24971785168957047</v>
      </c>
      <c r="E100" s="84">
        <v>0</v>
      </c>
      <c r="F100" s="8">
        <v>10255.163181305184</v>
      </c>
      <c r="G100" s="83">
        <v>0</v>
      </c>
      <c r="H100" s="8">
        <f t="shared" si="1"/>
        <v>11854.549936931555</v>
      </c>
    </row>
    <row r="101" spans="1:8" ht="13.4" customHeight="1" x14ac:dyDescent="0.3">
      <c r="A101" s="7" t="s">
        <v>143</v>
      </c>
      <c r="B101" s="8">
        <v>1599.3867556263704</v>
      </c>
      <c r="C101" s="8">
        <v>0</v>
      </c>
      <c r="D101" s="8">
        <v>0.47694018455818887</v>
      </c>
      <c r="E101" s="84">
        <v>0</v>
      </c>
      <c r="F101" s="8">
        <v>3471.2967934674366</v>
      </c>
      <c r="G101" s="83">
        <v>0</v>
      </c>
      <c r="H101" s="8">
        <f t="shared" si="1"/>
        <v>7595.8210250282136</v>
      </c>
    </row>
    <row r="102" spans="1:8" ht="13.4" customHeight="1" x14ac:dyDescent="0.3">
      <c r="A102" s="7" t="s">
        <v>144</v>
      </c>
      <c r="B102" s="8">
        <v>4124.5242315607775</v>
      </c>
      <c r="C102" s="8">
        <v>0</v>
      </c>
      <c r="D102" s="8">
        <v>0.56501029011485093</v>
      </c>
      <c r="E102" s="84">
        <v>0</v>
      </c>
      <c r="F102" s="8">
        <v>4928.4907388966367</v>
      </c>
      <c r="G102" s="83">
        <v>0</v>
      </c>
      <c r="H102" s="8">
        <f t="shared" si="1"/>
        <v>8963.4123249020777</v>
      </c>
    </row>
    <row r="103" spans="1:8" ht="13.4" customHeight="1" x14ac:dyDescent="0.3">
      <c r="A103" s="7" t="s">
        <v>145</v>
      </c>
      <c r="B103" s="8">
        <v>4034.9215860054414</v>
      </c>
      <c r="C103" s="8">
        <v>0</v>
      </c>
      <c r="D103" s="8">
        <v>0.45907189802828136</v>
      </c>
      <c r="E103" s="84">
        <v>0</v>
      </c>
      <c r="F103" s="8">
        <v>10965.438923189271</v>
      </c>
      <c r="G103" s="83">
        <v>0</v>
      </c>
      <c r="H103" s="8">
        <f t="shared" si="1"/>
        <v>15353.472575184227</v>
      </c>
    </row>
    <row r="104" spans="1:8" ht="13.4" customHeight="1" x14ac:dyDescent="0.3">
      <c r="A104" s="7" t="s">
        <v>146</v>
      </c>
      <c r="B104" s="8">
        <v>4388.0336519949569</v>
      </c>
      <c r="C104" s="8">
        <v>0</v>
      </c>
      <c r="D104" s="8">
        <v>0.11491734714200358</v>
      </c>
      <c r="E104" s="84">
        <v>0</v>
      </c>
      <c r="F104" s="8">
        <v>11001.915156343357</v>
      </c>
      <c r="G104" s="83">
        <v>0</v>
      </c>
      <c r="H104" s="8">
        <f t="shared" si="1"/>
        <v>22163.504879506072</v>
      </c>
    </row>
    <row r="105" spans="1:8" ht="13.4" customHeight="1" x14ac:dyDescent="0.3">
      <c r="A105" s="7" t="s">
        <v>147</v>
      </c>
      <c r="B105" s="8">
        <v>11161.589723162717</v>
      </c>
      <c r="C105" s="8">
        <v>0</v>
      </c>
      <c r="D105" s="8">
        <v>0.85441147181836286</v>
      </c>
      <c r="E105" s="84">
        <v>0</v>
      </c>
      <c r="F105" s="8">
        <v>27659.695014273384</v>
      </c>
      <c r="G105" s="83">
        <v>0</v>
      </c>
      <c r="H105" s="8">
        <f t="shared" si="1"/>
        <v>48844.626316138878</v>
      </c>
    </row>
    <row r="106" spans="1:8" ht="13.4" customHeight="1" x14ac:dyDescent="0.3">
      <c r="A106" s="7" t="s">
        <v>148</v>
      </c>
      <c r="B106" s="8">
        <v>21184.93130186549</v>
      </c>
      <c r="C106" s="8">
        <v>0</v>
      </c>
      <c r="D106" s="8">
        <v>0.61060213768837546</v>
      </c>
      <c r="E106" s="84">
        <v>0</v>
      </c>
      <c r="F106" s="8">
        <v>17910.669123016654</v>
      </c>
      <c r="G106" s="83">
        <v>0</v>
      </c>
      <c r="H106" s="8">
        <f t="shared" si="1"/>
        <v>28115.834219610966</v>
      </c>
    </row>
    <row r="107" spans="1:8" ht="13.4" customHeight="1" x14ac:dyDescent="0.3">
      <c r="A107" s="7" t="s">
        <v>149</v>
      </c>
      <c r="B107" s="8">
        <v>10205.165096594312</v>
      </c>
      <c r="C107" s="8">
        <v>0</v>
      </c>
      <c r="D107" s="8">
        <v>2.8990240987851021</v>
      </c>
      <c r="E107" s="84">
        <v>0</v>
      </c>
      <c r="F107" s="8">
        <v>5842.9538272588461</v>
      </c>
      <c r="G107" s="83">
        <v>0</v>
      </c>
      <c r="H107" s="8">
        <f t="shared" si="1"/>
        <v>7812.0173869747186</v>
      </c>
    </row>
    <row r="108" spans="1:8" ht="13.4" customHeight="1" x14ac:dyDescent="0.3">
      <c r="A108" s="7" t="s">
        <v>150</v>
      </c>
      <c r="B108" s="8">
        <v>1969.0635597158725</v>
      </c>
      <c r="C108" s="8">
        <v>0</v>
      </c>
      <c r="D108" s="8">
        <v>0.53442209387240258</v>
      </c>
      <c r="E108" s="84">
        <v>0</v>
      </c>
      <c r="F108" s="8">
        <v>9907.5569607647885</v>
      </c>
      <c r="G108" s="83">
        <v>0</v>
      </c>
      <c r="H108" s="8">
        <f t="shared" si="1"/>
        <v>13792.680564960499</v>
      </c>
    </row>
    <row r="109" spans="1:8" ht="13.4" customHeight="1" x14ac:dyDescent="0.3">
      <c r="A109" s="7" t="s">
        <v>151</v>
      </c>
      <c r="B109" s="8">
        <v>3885.1236041957113</v>
      </c>
      <c r="C109" s="8">
        <v>0</v>
      </c>
      <c r="D109" s="8">
        <v>2.0334594702250546</v>
      </c>
      <c r="E109" s="84">
        <v>0</v>
      </c>
      <c r="F109" s="8">
        <v>10219.885580561642</v>
      </c>
      <c r="G109" s="83">
        <v>0</v>
      </c>
      <c r="H109" s="8">
        <f t="shared" si="1"/>
        <v>19771.487306645424</v>
      </c>
    </row>
    <row r="110" spans="1:8" ht="13.4" customHeight="1" x14ac:dyDescent="0.3">
      <c r="A110" s="7" t="s">
        <v>152</v>
      </c>
      <c r="B110" s="8">
        <v>9551.6017260837834</v>
      </c>
      <c r="C110" s="8">
        <v>0</v>
      </c>
      <c r="D110" s="8">
        <v>0.21270663214499103</v>
      </c>
      <c r="E110" s="84">
        <v>0</v>
      </c>
      <c r="F110" s="8">
        <v>10344.215694084844</v>
      </c>
      <c r="G110" s="83">
        <v>0</v>
      </c>
      <c r="H110" s="8">
        <f t="shared" si="1"/>
        <v>16163.724025758487</v>
      </c>
    </row>
    <row r="111" spans="1:8" ht="13.4" customHeight="1" x14ac:dyDescent="0.3">
      <c r="A111" s="7" t="s">
        <v>153</v>
      </c>
      <c r="B111" s="8">
        <v>5819.5083316736436</v>
      </c>
      <c r="C111" s="8">
        <v>0</v>
      </c>
      <c r="D111" s="8">
        <v>4.2513111597955247</v>
      </c>
      <c r="E111" s="84">
        <v>0</v>
      </c>
      <c r="F111" s="8">
        <v>20691.604461262694</v>
      </c>
      <c r="G111" s="83">
        <v>0</v>
      </c>
      <c r="H111" s="8">
        <f t="shared" si="1"/>
        <v>27560.582307641238</v>
      </c>
    </row>
    <row r="112" spans="1:8" ht="13.4" customHeight="1" x14ac:dyDescent="0.3">
      <c r="A112" s="7" t="s">
        <v>154</v>
      </c>
      <c r="B112" s="8">
        <v>6868.9778463785433</v>
      </c>
      <c r="C112" s="8">
        <v>0</v>
      </c>
      <c r="D112" s="8">
        <v>0.46265684126667994</v>
      </c>
      <c r="E112" s="84">
        <v>0</v>
      </c>
      <c r="F112" s="8">
        <v>5527.2421496381858</v>
      </c>
      <c r="G112" s="83">
        <v>0</v>
      </c>
      <c r="H112" s="8">
        <f t="shared" si="1"/>
        <v>12444.905025559316</v>
      </c>
    </row>
    <row r="113" spans="1:8" ht="13.4" customHeight="1" x14ac:dyDescent="0.3">
      <c r="A113" s="7" t="s">
        <v>155</v>
      </c>
      <c r="B113" s="8">
        <v>6917.6628759211299</v>
      </c>
      <c r="C113" s="8">
        <v>0</v>
      </c>
      <c r="D113" s="8">
        <v>1.2919073225785034</v>
      </c>
      <c r="E113" s="84">
        <v>0</v>
      </c>
      <c r="F113" s="8">
        <v>8999.2177521078138</v>
      </c>
      <c r="G113" s="83">
        <v>0</v>
      </c>
      <c r="H113" s="8">
        <f t="shared" si="1"/>
        <v>15978.870483967337</v>
      </c>
    </row>
    <row r="114" spans="1:8" ht="13.4" customHeight="1" x14ac:dyDescent="0.3">
      <c r="A114" s="7" t="s">
        <v>156</v>
      </c>
      <c r="B114" s="8">
        <v>6979.6527318595245</v>
      </c>
      <c r="C114" s="8">
        <v>0</v>
      </c>
      <c r="D114" s="8">
        <v>4.8842528048861453</v>
      </c>
      <c r="E114" s="84">
        <v>0</v>
      </c>
      <c r="F114" s="8">
        <v>12895.221469826729</v>
      </c>
      <c r="G114" s="83">
        <v>0</v>
      </c>
      <c r="H114" s="8">
        <f t="shared" si="1"/>
        <v>20092.369879838014</v>
      </c>
    </row>
    <row r="115" spans="1:8" ht="13.4" customHeight="1" x14ac:dyDescent="0.3">
      <c r="A115" s="7" t="s">
        <v>157</v>
      </c>
      <c r="B115" s="8">
        <v>7197.1484100112857</v>
      </c>
      <c r="C115" s="8">
        <v>0</v>
      </c>
      <c r="D115" s="8">
        <v>0.15269202682068644</v>
      </c>
      <c r="E115" s="84">
        <v>0</v>
      </c>
      <c r="F115" s="8">
        <v>17862.522140343888</v>
      </c>
      <c r="G115" s="83">
        <v>0</v>
      </c>
      <c r="H115" s="8">
        <f t="shared" si="1"/>
        <v>44867.061256057888</v>
      </c>
    </row>
    <row r="116" spans="1:8" ht="13.4" customHeight="1" x14ac:dyDescent="0.3">
      <c r="A116" s="7" t="s">
        <v>158</v>
      </c>
      <c r="B116" s="8">
        <v>26946.71929230565</v>
      </c>
      <c r="C116" s="8">
        <v>0</v>
      </c>
      <c r="D116" s="8">
        <v>1.9051649737768042</v>
      </c>
      <c r="E116" s="84">
        <v>57.819823408351589</v>
      </c>
      <c r="F116" s="8">
        <v>13498.482506804754</v>
      </c>
      <c r="G116" s="83">
        <v>0</v>
      </c>
      <c r="H116" s="8">
        <f t="shared" si="1"/>
        <v>15943.413131514308</v>
      </c>
    </row>
    <row r="117" spans="1:8" ht="13.4" customHeight="1" x14ac:dyDescent="0.3">
      <c r="A117" s="7" t="s">
        <v>159</v>
      </c>
      <c r="B117" s="8">
        <v>-2.834760671844918E-2</v>
      </c>
      <c r="C117" s="8">
        <v>0</v>
      </c>
      <c r="D117" s="8">
        <v>0.21552811524928631</v>
      </c>
      <c r="E117" s="84">
        <v>2444.9589723162717</v>
      </c>
      <c r="F117" s="8">
        <v>92.432251211578034</v>
      </c>
      <c r="G117" s="83">
        <v>0</v>
      </c>
      <c r="H117" s="8">
        <f t="shared" si="1"/>
        <v>11840.938090021911</v>
      </c>
    </row>
    <row r="118" spans="1:8" ht="13.4" customHeight="1" x14ac:dyDescent="0.3">
      <c r="A118" s="7" t="s">
        <v>160</v>
      </c>
      <c r="B118" s="8">
        <v>0.43193254996001351</v>
      </c>
      <c r="C118" s="8">
        <v>0</v>
      </c>
      <c r="D118" s="8">
        <v>3.5152692026820689</v>
      </c>
      <c r="E118" s="84">
        <v>11748.073906260373</v>
      </c>
      <c r="F118" s="8">
        <v>51.524331142534685</v>
      </c>
      <c r="G118" s="83">
        <v>0</v>
      </c>
      <c r="H118" s="8">
        <f t="shared" si="1"/>
        <v>20911.737300006633</v>
      </c>
    </row>
    <row r="119" spans="1:8" ht="13.4" customHeight="1" x14ac:dyDescent="0.3">
      <c r="A119" s="7" t="s">
        <v>161</v>
      </c>
      <c r="B119" s="8">
        <v>5.2194118032827086E-2</v>
      </c>
      <c r="C119" s="8">
        <v>0</v>
      </c>
      <c r="D119" s="8">
        <v>0.16255062072628296</v>
      </c>
      <c r="E119" s="84">
        <v>20860.160774746066</v>
      </c>
      <c r="F119" s="8">
        <v>77.801301201619864</v>
      </c>
      <c r="G119" s="83">
        <v>0</v>
      </c>
      <c r="H119" s="8">
        <f t="shared" si="1"/>
        <v>27129.180329283674</v>
      </c>
    </row>
    <row r="120" spans="1:8" ht="13.4" customHeight="1" x14ac:dyDescent="0.3">
      <c r="A120" s="7" t="s">
        <v>162</v>
      </c>
      <c r="B120" s="8">
        <v>-6.263692491535551E-2</v>
      </c>
      <c r="C120" s="8">
        <v>0</v>
      </c>
      <c r="D120" s="8">
        <v>0.15010290114850958</v>
      </c>
      <c r="E120" s="84">
        <v>27051.441665006969</v>
      </c>
      <c r="F120" s="8">
        <v>81.439022771028348</v>
      </c>
      <c r="G120" s="83">
        <v>2.0912168890659233</v>
      </c>
      <c r="H120" s="8">
        <f t="shared" si="1"/>
        <v>26114.29650136095</v>
      </c>
    </row>
    <row r="121" spans="1:8" ht="13.4" customHeight="1" x14ac:dyDescent="0.3">
      <c r="A121" s="7" t="s">
        <v>163</v>
      </c>
      <c r="B121" s="8">
        <v>2.2390957976498704</v>
      </c>
      <c r="C121" s="8">
        <v>0</v>
      </c>
      <c r="D121" s="8">
        <v>0.18445860718316404</v>
      </c>
      <c r="E121" s="84">
        <v>26030.618382792272</v>
      </c>
      <c r="F121" s="8">
        <v>33.543118900617408</v>
      </c>
      <c r="G121" s="83">
        <v>6.7978822279758342</v>
      </c>
      <c r="H121" s="8">
        <f t="shared" si="1"/>
        <v>28525.258381464515</v>
      </c>
    </row>
    <row r="122" spans="1:8" ht="13.4" customHeight="1" x14ac:dyDescent="0.3">
      <c r="A122" s="7" t="s">
        <v>164</v>
      </c>
      <c r="B122" s="8">
        <v>-4.3320387704972454</v>
      </c>
      <c r="C122" s="8">
        <v>0</v>
      </c>
      <c r="D122" s="8">
        <v>3.9757352453030603</v>
      </c>
      <c r="E122" s="84">
        <v>28496.047301334394</v>
      </c>
      <c r="F122" s="8">
        <v>4.7581491070835815</v>
      </c>
      <c r="G122" s="83">
        <v>7.73345283144128</v>
      </c>
      <c r="H122" s="8">
        <f t="shared" si="1"/>
        <v>27217.509948217485</v>
      </c>
    </row>
    <row r="123" spans="1:8" ht="13.4" customHeight="1" x14ac:dyDescent="0.3">
      <c r="A123" s="7" t="s">
        <v>165</v>
      </c>
      <c r="B123" s="8">
        <v>8.2984797185155679E-4</v>
      </c>
      <c r="C123" s="8">
        <v>0</v>
      </c>
      <c r="D123" s="8">
        <v>9.2389431056230489</v>
      </c>
      <c r="E123" s="84">
        <v>27212.75096926243</v>
      </c>
      <c r="F123" s="8">
        <v>-110.63111597955255</v>
      </c>
      <c r="G123" s="83">
        <v>20.553309433711743</v>
      </c>
      <c r="H123" s="8">
        <f t="shared" si="1"/>
        <v>28150.290138086704</v>
      </c>
    </row>
    <row r="124" spans="1:8" ht="13.4" customHeight="1" x14ac:dyDescent="0.3">
      <c r="A124" s="7" t="s">
        <v>166</v>
      </c>
      <c r="B124" s="8">
        <v>-1.0411272654849628</v>
      </c>
      <c r="C124" s="8">
        <v>0</v>
      </c>
      <c r="D124" s="8">
        <v>1.2138352253867091</v>
      </c>
      <c r="E124" s="84">
        <v>28261.962381331741</v>
      </c>
      <c r="F124" s="8">
        <v>99.477195777733513</v>
      </c>
      <c r="G124" s="83">
        <v>13.572852685388037</v>
      </c>
      <c r="H124" s="8">
        <f t="shared" si="1"/>
        <v>23256.02622319591</v>
      </c>
    </row>
    <row r="125" spans="1:8" ht="13.4" customHeight="1" x14ac:dyDescent="0.3">
      <c r="A125" s="7" t="s">
        <v>167</v>
      </c>
      <c r="B125" s="8">
        <v>-6.9043351258049517E-3</v>
      </c>
      <c r="C125" s="8">
        <v>0</v>
      </c>
      <c r="D125" s="8">
        <v>0.6871473146119631</v>
      </c>
      <c r="E125" s="84">
        <v>23156.555931753301</v>
      </c>
      <c r="F125" s="8">
        <v>11.563333997211711</v>
      </c>
      <c r="G125" s="83">
        <v>19.043417645887271</v>
      </c>
      <c r="H125" s="8">
        <f t="shared" si="1"/>
        <v>21086.735494257453</v>
      </c>
    </row>
    <row r="126" spans="1:8" ht="13.4" customHeight="1" x14ac:dyDescent="0.3">
      <c r="A126" s="7" t="s">
        <v>168</v>
      </c>
      <c r="B126" s="8">
        <v>1.6596959437031137E-4</v>
      </c>
      <c r="C126" s="8">
        <v>0</v>
      </c>
      <c r="D126" s="8">
        <v>10.465013609506737</v>
      </c>
      <c r="E126" s="84">
        <v>21075.171994290646</v>
      </c>
      <c r="F126" s="8">
        <v>34.8390094934608</v>
      </c>
      <c r="G126" s="83">
        <v>14.315806944167827</v>
      </c>
      <c r="H126" s="8">
        <f t="shared" si="1"/>
        <v>25495.033276903669</v>
      </c>
    </row>
    <row r="127" spans="1:8" ht="13.4" customHeight="1" x14ac:dyDescent="0.3">
      <c r="A127" s="7" t="s">
        <v>169</v>
      </c>
      <c r="B127" s="8">
        <v>-3.3193918874062275E-4</v>
      </c>
      <c r="C127" s="8">
        <v>0</v>
      </c>
      <c r="D127" s="8">
        <v>0.77965876651397459</v>
      </c>
      <c r="E127" s="84">
        <v>25460.194599349397</v>
      </c>
      <c r="F127" s="8">
        <v>44.568844187744808</v>
      </c>
      <c r="G127" s="83">
        <v>135.17061674301266</v>
      </c>
      <c r="H127" s="8">
        <f t="shared" si="1"/>
        <v>27309.686284272721</v>
      </c>
    </row>
    <row r="128" spans="1:8" ht="13.4" customHeight="1" x14ac:dyDescent="0.3">
      <c r="A128" s="7" t="s">
        <v>170</v>
      </c>
      <c r="B128" s="8">
        <v>0</v>
      </c>
      <c r="C128" s="8">
        <v>0</v>
      </c>
      <c r="D128" s="8">
        <v>2.209486822014207</v>
      </c>
      <c r="E128" s="84">
        <v>27265.117440084974</v>
      </c>
      <c r="F128" s="8">
        <v>10.323408351589988</v>
      </c>
      <c r="G128" s="83">
        <v>11.435205470357831</v>
      </c>
      <c r="H128" s="8">
        <f t="shared" si="1"/>
        <v>30352.187379672043</v>
      </c>
    </row>
    <row r="129" spans="1:8" ht="13.4" customHeight="1" x14ac:dyDescent="0.3">
      <c r="A129" s="7" t="s">
        <v>171</v>
      </c>
      <c r="B129" s="8">
        <v>0</v>
      </c>
      <c r="C129" s="8">
        <v>0</v>
      </c>
      <c r="D129" s="8">
        <v>4.4032729204009824</v>
      </c>
      <c r="E129" s="84">
        <v>30341.863971320454</v>
      </c>
      <c r="F129" s="8">
        <v>63.052778331009762</v>
      </c>
      <c r="G129" s="83">
        <v>15.955818893978623</v>
      </c>
      <c r="H129" s="8">
        <f t="shared" si="1"/>
        <v>31986.45909181438</v>
      </c>
    </row>
    <row r="130" spans="1:8" ht="13.4" customHeight="1" x14ac:dyDescent="0.3">
      <c r="A130" s="7" t="s">
        <v>172</v>
      </c>
      <c r="B130" s="8">
        <v>-4.3152094536280945E-2</v>
      </c>
      <c r="C130" s="8">
        <v>0</v>
      </c>
      <c r="D130" s="8">
        <v>0.2741352984133299</v>
      </c>
      <c r="E130" s="84">
        <v>31923.449465577905</v>
      </c>
      <c r="F130" s="8">
        <v>7.1432649538604531</v>
      </c>
      <c r="G130" s="83">
        <v>11.904036380535086</v>
      </c>
      <c r="H130" s="8">
        <f t="shared" si="1"/>
        <v>30448.618396069844</v>
      </c>
    </row>
    <row r="131" spans="1:8" ht="13.4" customHeight="1" x14ac:dyDescent="0.3">
      <c r="A131" s="7" t="s">
        <v>173</v>
      </c>
      <c r="B131" s="8">
        <v>-4.9790878311093405E-2</v>
      </c>
      <c r="C131" s="8">
        <v>0</v>
      </c>
      <c r="D131" s="8">
        <v>4.1280621390161318</v>
      </c>
      <c r="E131" s="84">
        <v>30441.524921994293</v>
      </c>
      <c r="F131" s="8">
        <v>0.19650799973444866</v>
      </c>
      <c r="G131" s="83">
        <v>26.330428201553474</v>
      </c>
      <c r="H131" s="8">
        <f t="shared" si="1"/>
        <v>32260.181212241918</v>
      </c>
    </row>
    <row r="132" spans="1:8" ht="13.4" customHeight="1" x14ac:dyDescent="0.3">
      <c r="A132" s="7" t="s">
        <v>174</v>
      </c>
      <c r="B132" s="8">
        <v>1.6596959437031137E-4</v>
      </c>
      <c r="C132" s="8">
        <v>0</v>
      </c>
      <c r="D132" s="8">
        <v>0.71622518754564157</v>
      </c>
      <c r="E132" s="84">
        <v>32259.984538272591</v>
      </c>
      <c r="F132" s="8">
        <v>8.0738232755759149</v>
      </c>
      <c r="G132" s="83">
        <v>12.842262497510456</v>
      </c>
      <c r="H132" s="8">
        <f t="shared" ref="H132:H195" si="2">C132+F132+B133+E133</f>
        <v>30336.341930558319</v>
      </c>
    </row>
    <row r="133" spans="1:8" ht="13.4" customHeight="1" x14ac:dyDescent="0.3">
      <c r="A133" s="7" t="s">
        <v>175</v>
      </c>
      <c r="B133" s="8">
        <v>-1.6596959437031137E-4</v>
      </c>
      <c r="C133" s="8">
        <v>0</v>
      </c>
      <c r="D133" s="8">
        <v>0.68415986191329747</v>
      </c>
      <c r="E133" s="84">
        <v>30328.268273252339</v>
      </c>
      <c r="F133" s="8">
        <v>0.37399588395405958</v>
      </c>
      <c r="G133" s="83">
        <v>17.645289782911767</v>
      </c>
      <c r="H133" s="8">
        <f t="shared" si="2"/>
        <v>36016.289268406021</v>
      </c>
    </row>
    <row r="134" spans="1:8" ht="13.4" customHeight="1" x14ac:dyDescent="0.3">
      <c r="A134" s="7" t="s">
        <v>176</v>
      </c>
      <c r="B134" s="8">
        <v>0</v>
      </c>
      <c r="C134" s="8">
        <v>0</v>
      </c>
      <c r="D134" s="8">
        <v>2.5872668127199097</v>
      </c>
      <c r="E134" s="84">
        <v>36015.91527252207</v>
      </c>
      <c r="F134" s="8">
        <v>5.8677886211246095</v>
      </c>
      <c r="G134" s="83">
        <v>18.895870676492063</v>
      </c>
      <c r="H134" s="8">
        <f t="shared" si="2"/>
        <v>54200.827345150363</v>
      </c>
    </row>
    <row r="135" spans="1:8" ht="13.4" customHeight="1" x14ac:dyDescent="0.3">
      <c r="A135" s="7" t="s">
        <v>177</v>
      </c>
      <c r="B135" s="8">
        <v>1.6596959437031137E-4</v>
      </c>
      <c r="C135" s="8">
        <v>0</v>
      </c>
      <c r="D135" s="8">
        <v>4.1436300869680673</v>
      </c>
      <c r="E135" s="84">
        <v>54194.959390559641</v>
      </c>
      <c r="F135" s="8">
        <v>189.88787094204341</v>
      </c>
      <c r="G135" s="83">
        <v>50.920500564296624</v>
      </c>
      <c r="H135" s="8">
        <f t="shared" si="2"/>
        <v>150321.31996946156</v>
      </c>
    </row>
    <row r="136" spans="1:8" ht="13.4" customHeight="1" x14ac:dyDescent="0.3">
      <c r="A136" s="7" t="s">
        <v>178</v>
      </c>
      <c r="B136" s="8">
        <v>0.72901148509593039</v>
      </c>
      <c r="C136" s="8">
        <v>0</v>
      </c>
      <c r="D136" s="8">
        <v>1.199395870676492</v>
      </c>
      <c r="E136" s="84">
        <v>150130.70308703443</v>
      </c>
      <c r="F136" s="8">
        <v>6.4803823939454288</v>
      </c>
      <c r="G136" s="83">
        <v>23.587708291840936</v>
      </c>
      <c r="H136" s="8">
        <f t="shared" si="2"/>
        <v>2042.3172475602471</v>
      </c>
    </row>
    <row r="137" spans="1:8" ht="13.4" customHeight="1" x14ac:dyDescent="0.3">
      <c r="A137" s="7" t="s">
        <v>179</v>
      </c>
      <c r="B137" s="8">
        <v>-0.72901148509593039</v>
      </c>
      <c r="C137" s="8">
        <v>0</v>
      </c>
      <c r="D137" s="8">
        <v>1.2393613490008628</v>
      </c>
      <c r="E137" s="84">
        <v>2036.5658766513975</v>
      </c>
      <c r="F137" s="8">
        <v>16.232656177388304</v>
      </c>
      <c r="G137" s="83">
        <v>21.166985328287861</v>
      </c>
      <c r="H137" s="8">
        <f t="shared" si="2"/>
        <v>1295.2805483635395</v>
      </c>
    </row>
    <row r="138" spans="1:8" ht="13.4" customHeight="1" x14ac:dyDescent="0.3">
      <c r="A138" s="7" t="s">
        <v>180</v>
      </c>
      <c r="B138" s="8">
        <v>0</v>
      </c>
      <c r="C138" s="8">
        <v>0</v>
      </c>
      <c r="D138" s="8">
        <v>0.97228307774015799</v>
      </c>
      <c r="E138" s="84">
        <v>1279.0478921861513</v>
      </c>
      <c r="F138" s="8">
        <v>13.716955453760871</v>
      </c>
      <c r="G138" s="83">
        <v>25.347142003584942</v>
      </c>
      <c r="H138" s="8">
        <f t="shared" si="2"/>
        <v>5633.6127763393742</v>
      </c>
    </row>
    <row r="139" spans="1:8" ht="13.4" customHeight="1" x14ac:dyDescent="0.3">
      <c r="A139" s="7" t="s">
        <v>181</v>
      </c>
      <c r="B139" s="8">
        <v>2.9874526986656044E-2</v>
      </c>
      <c r="C139" s="8">
        <v>0</v>
      </c>
      <c r="D139" s="8">
        <v>1.9289982075283809</v>
      </c>
      <c r="E139" s="84">
        <v>5619.8659463586264</v>
      </c>
      <c r="F139" s="8">
        <v>2.6008099316205273</v>
      </c>
      <c r="G139" s="83">
        <v>21.431993958706762</v>
      </c>
      <c r="H139" s="8">
        <f t="shared" si="2"/>
        <v>7095.5378908583943</v>
      </c>
    </row>
    <row r="140" spans="1:8" ht="13.4" customHeight="1" x14ac:dyDescent="0.3">
      <c r="A140" s="7" t="s">
        <v>182</v>
      </c>
      <c r="B140" s="8">
        <v>0</v>
      </c>
      <c r="C140" s="8">
        <v>0</v>
      </c>
      <c r="D140" s="8">
        <v>1.3070105556662019</v>
      </c>
      <c r="E140" s="84">
        <v>7092.9370809267739</v>
      </c>
      <c r="F140" s="8">
        <v>14.220739560512513</v>
      </c>
      <c r="G140" s="83">
        <v>23.645054106087766</v>
      </c>
      <c r="H140" s="8">
        <f t="shared" si="2"/>
        <v>19367.71721735378</v>
      </c>
    </row>
    <row r="141" spans="1:8" ht="13.4" customHeight="1" x14ac:dyDescent="0.3">
      <c r="A141" s="7" t="s">
        <v>183</v>
      </c>
      <c r="B141" s="8">
        <v>0</v>
      </c>
      <c r="C141" s="8">
        <v>0</v>
      </c>
      <c r="D141" s="8">
        <v>1.1188674234880169</v>
      </c>
      <c r="E141" s="84">
        <v>19353.496477793269</v>
      </c>
      <c r="F141" s="8">
        <v>5.0180242979486156</v>
      </c>
      <c r="G141" s="83">
        <v>23.575204142601077</v>
      </c>
      <c r="H141" s="8">
        <f t="shared" si="2"/>
        <v>24575.650269202681</v>
      </c>
    </row>
    <row r="142" spans="1:8" ht="13.4" customHeight="1" x14ac:dyDescent="0.3">
      <c r="A142" s="7" t="s">
        <v>184</v>
      </c>
      <c r="B142" s="8">
        <v>1.9916351324437361E-2</v>
      </c>
      <c r="C142" s="8">
        <v>0</v>
      </c>
      <c r="D142" s="8">
        <v>3.5334594702250546</v>
      </c>
      <c r="E142" s="84">
        <v>24570.612328553409</v>
      </c>
      <c r="F142" s="8">
        <v>26.740025227378343</v>
      </c>
      <c r="G142" s="83">
        <v>12.704121025028213</v>
      </c>
      <c r="H142" s="8">
        <f t="shared" si="2"/>
        <v>30587.469504746728</v>
      </c>
    </row>
    <row r="143" spans="1:8" ht="13.4" customHeight="1" x14ac:dyDescent="0.3">
      <c r="A143" s="7" t="s">
        <v>185</v>
      </c>
      <c r="B143" s="8">
        <v>1.6437628626435635E-2</v>
      </c>
      <c r="C143" s="8">
        <v>0</v>
      </c>
      <c r="D143" s="8">
        <v>0.59134966474141937</v>
      </c>
      <c r="E143" s="84">
        <v>30560.713041890725</v>
      </c>
      <c r="F143" s="8">
        <v>12.92458341631813</v>
      </c>
      <c r="G143" s="83">
        <v>25.886277633937461</v>
      </c>
      <c r="H143" s="8">
        <f t="shared" si="2"/>
        <v>34036.461524928629</v>
      </c>
    </row>
    <row r="144" spans="1:8" ht="13.4" customHeight="1" x14ac:dyDescent="0.3">
      <c r="A144" s="7" t="s">
        <v>186</v>
      </c>
      <c r="B144" s="8">
        <v>-4.9624908716723093E-2</v>
      </c>
      <c r="C144" s="8">
        <v>0</v>
      </c>
      <c r="D144" s="8">
        <v>0.48021642435105888</v>
      </c>
      <c r="E144" s="84">
        <v>34023.586566421029</v>
      </c>
      <c r="F144" s="8">
        <v>12.905795658235411</v>
      </c>
      <c r="G144" s="83">
        <v>24.592586470158665</v>
      </c>
      <c r="H144" s="8">
        <f t="shared" si="2"/>
        <v>37205.769020115513</v>
      </c>
    </row>
    <row r="145" spans="1:8" ht="13.4" customHeight="1" x14ac:dyDescent="0.3">
      <c r="A145" s="7" t="s">
        <v>187</v>
      </c>
      <c r="B145" s="8">
        <v>0</v>
      </c>
      <c r="C145" s="8">
        <v>0</v>
      </c>
      <c r="D145" s="8">
        <v>2.3692159596361946</v>
      </c>
      <c r="E145" s="84">
        <v>37192.86322445728</v>
      </c>
      <c r="F145" s="8">
        <v>0.25220739560512512</v>
      </c>
      <c r="G145" s="83">
        <v>26.272888866759612</v>
      </c>
      <c r="H145" s="8">
        <f t="shared" si="2"/>
        <v>32310.323220142069</v>
      </c>
    </row>
    <row r="146" spans="1:8" ht="13.4" customHeight="1" x14ac:dyDescent="0.3">
      <c r="A146" s="7" t="s">
        <v>188</v>
      </c>
      <c r="B146" s="8">
        <v>6.6387837748120773E-6</v>
      </c>
      <c r="C146" s="8">
        <v>0</v>
      </c>
      <c r="D146" s="8">
        <v>2.813051848901281</v>
      </c>
      <c r="E146" s="84">
        <v>32310.071006107679</v>
      </c>
      <c r="F146" s="8">
        <v>11.240191196972713</v>
      </c>
      <c r="G146" s="83">
        <v>79.718814313217806</v>
      </c>
      <c r="H146" s="8">
        <f t="shared" si="2"/>
        <v>34817.533836885072</v>
      </c>
    </row>
    <row r="147" spans="1:8" ht="13.4" customHeight="1" x14ac:dyDescent="0.3">
      <c r="A147" s="7" t="s">
        <v>189</v>
      </c>
      <c r="B147" s="8">
        <v>0.25124477195777734</v>
      </c>
      <c r="C147" s="8">
        <v>0</v>
      </c>
      <c r="D147" s="8">
        <v>2.4490141406094406</v>
      </c>
      <c r="E147" s="84">
        <v>34806.042400916143</v>
      </c>
      <c r="F147" s="8">
        <v>12.022671446590984</v>
      </c>
      <c r="G147" s="83">
        <v>44.793239394542915</v>
      </c>
      <c r="H147" s="8">
        <f t="shared" si="2"/>
        <v>32908.957146650733</v>
      </c>
    </row>
    <row r="148" spans="1:8" ht="13.4" customHeight="1" x14ac:dyDescent="0.3">
      <c r="A148" s="7" t="s">
        <v>190</v>
      </c>
      <c r="B148" s="8">
        <v>0</v>
      </c>
      <c r="C148" s="8">
        <v>0.20580229701918609</v>
      </c>
      <c r="D148" s="8">
        <v>0</v>
      </c>
      <c r="E148" s="84">
        <v>32896.934475204143</v>
      </c>
      <c r="F148" s="8">
        <v>8.6652061342362074</v>
      </c>
      <c r="G148" s="83">
        <v>28.748224125340236</v>
      </c>
      <c r="H148" s="8">
        <f t="shared" si="2"/>
        <v>29391.099581756622</v>
      </c>
    </row>
    <row r="149" spans="1:8" ht="13.4" customHeight="1" x14ac:dyDescent="0.3">
      <c r="A149" s="7" t="s">
        <v>191</v>
      </c>
      <c r="B149" s="8">
        <v>0</v>
      </c>
      <c r="C149" s="8">
        <v>-0.13941445927106152</v>
      </c>
      <c r="D149" s="8">
        <v>0.89590387041094077</v>
      </c>
      <c r="E149" s="84">
        <v>29382.228573325367</v>
      </c>
      <c r="F149" s="8">
        <v>0.81919272389298281</v>
      </c>
      <c r="G149" s="83">
        <v>17.324434043683194</v>
      </c>
      <c r="H149" s="8">
        <f t="shared" si="2"/>
        <v>27921.26892750448</v>
      </c>
    </row>
    <row r="150" spans="1:8" ht="13.4" customHeight="1" x14ac:dyDescent="0.3">
      <c r="A150" s="7" t="s">
        <v>192</v>
      </c>
      <c r="B150" s="8">
        <v>0</v>
      </c>
      <c r="C150" s="8">
        <v>3.9832702648874722E-2</v>
      </c>
      <c r="D150" s="8">
        <v>1.6198632410542388</v>
      </c>
      <c r="E150" s="84">
        <v>27920.589149239859</v>
      </c>
      <c r="F150" s="8">
        <v>10.873531169089821</v>
      </c>
      <c r="G150" s="83">
        <v>33.827175861382194</v>
      </c>
      <c r="H150" s="8">
        <f t="shared" si="2"/>
        <v>33977.124652791608</v>
      </c>
    </row>
    <row r="151" spans="1:8" ht="13.4" customHeight="1" x14ac:dyDescent="0.3">
      <c r="A151" s="7" t="s">
        <v>193</v>
      </c>
      <c r="B151" s="8">
        <v>0</v>
      </c>
      <c r="C151" s="8">
        <v>0</v>
      </c>
      <c r="D151" s="8">
        <v>4.2486224523667264</v>
      </c>
      <c r="E151" s="84">
        <v>33966.211288919869</v>
      </c>
      <c r="F151" s="8">
        <v>9.3538139812786287</v>
      </c>
      <c r="G151" s="83">
        <v>25.356217552944301</v>
      </c>
      <c r="H151" s="8">
        <f t="shared" si="2"/>
        <v>37732.894964814448</v>
      </c>
    </row>
    <row r="152" spans="1:8" ht="13.4" customHeight="1" x14ac:dyDescent="0.3">
      <c r="A152" s="7" t="s">
        <v>194</v>
      </c>
      <c r="B152" s="8">
        <v>0</v>
      </c>
      <c r="C152" s="8">
        <v>0.22910442806877779</v>
      </c>
      <c r="D152" s="8">
        <v>0.8717718913894974</v>
      </c>
      <c r="E152" s="84">
        <v>37723.541150833167</v>
      </c>
      <c r="F152" s="8">
        <v>9.0211113324039029</v>
      </c>
      <c r="G152" s="83">
        <v>24.776431985660228</v>
      </c>
      <c r="H152" s="8">
        <f t="shared" si="2"/>
        <v>39884.947055699398</v>
      </c>
    </row>
    <row r="153" spans="1:8" ht="13.4" customHeight="1" x14ac:dyDescent="0.3">
      <c r="A153" s="7" t="s">
        <v>195</v>
      </c>
      <c r="B153" s="8">
        <v>0</v>
      </c>
      <c r="C153" s="8">
        <v>-4.6471486423675098E-5</v>
      </c>
      <c r="D153" s="8">
        <v>0.5125141074155215</v>
      </c>
      <c r="E153" s="84">
        <v>39875.696839938922</v>
      </c>
      <c r="F153" s="8">
        <v>4.6005443802695343</v>
      </c>
      <c r="G153" s="83">
        <v>33.17525127796587</v>
      </c>
      <c r="H153" s="8">
        <f t="shared" si="2"/>
        <v>39522.403246365262</v>
      </c>
    </row>
    <row r="154" spans="1:8" ht="13.4" customHeight="1" x14ac:dyDescent="0.3">
      <c r="A154" s="7" t="s">
        <v>196</v>
      </c>
      <c r="B154" s="8">
        <v>0</v>
      </c>
      <c r="C154" s="8">
        <v>-3.9832702648874722E-2</v>
      </c>
      <c r="D154" s="8">
        <v>0.6493394410144061</v>
      </c>
      <c r="E154" s="84">
        <v>39517.802748456481</v>
      </c>
      <c r="F154" s="8">
        <v>0.72867290712341493</v>
      </c>
      <c r="G154" s="83">
        <v>37.496783509261107</v>
      </c>
      <c r="H154" s="8">
        <f t="shared" si="2"/>
        <v>43682.549531965742</v>
      </c>
    </row>
    <row r="155" spans="1:8" ht="13.4" customHeight="1" x14ac:dyDescent="0.3">
      <c r="A155" s="7" t="s">
        <v>197</v>
      </c>
      <c r="B155" s="8">
        <v>0</v>
      </c>
      <c r="C155" s="8">
        <v>0</v>
      </c>
      <c r="D155" s="8">
        <v>1.1032662816172076</v>
      </c>
      <c r="E155" s="84">
        <v>43681.860691761271</v>
      </c>
      <c r="F155" s="8">
        <v>0.41625174268074083</v>
      </c>
      <c r="G155" s="83">
        <v>16.074387572196773</v>
      </c>
      <c r="H155" s="8">
        <f t="shared" si="2"/>
        <v>44487.725068047534</v>
      </c>
    </row>
    <row r="156" spans="1:8" ht="13.4" customHeight="1" x14ac:dyDescent="0.3">
      <c r="A156" s="7" t="s">
        <v>198</v>
      </c>
      <c r="B156" s="8">
        <v>0</v>
      </c>
      <c r="C156" s="8">
        <v>-0.26229834694284004</v>
      </c>
      <c r="D156" s="8">
        <v>0.83280223063134828</v>
      </c>
      <c r="E156" s="84">
        <v>44487.308816304852</v>
      </c>
      <c r="F156" s="8">
        <v>22.834760671844919</v>
      </c>
      <c r="G156" s="83">
        <v>22.88431919272389</v>
      </c>
      <c r="H156" s="8">
        <f t="shared" si="2"/>
        <v>70441.533890991166</v>
      </c>
    </row>
    <row r="157" spans="1:8" ht="13.4" customHeight="1" x14ac:dyDescent="0.3">
      <c r="A157" s="7" t="s">
        <v>199</v>
      </c>
      <c r="B157" s="8">
        <v>0</v>
      </c>
      <c r="C157" s="8">
        <v>0</v>
      </c>
      <c r="D157" s="8">
        <v>1.3151762597092214</v>
      </c>
      <c r="E157" s="84">
        <v>70418.961428666269</v>
      </c>
      <c r="F157" s="8">
        <v>0.45422558587266809</v>
      </c>
      <c r="G157" s="83">
        <v>27.844752041426009</v>
      </c>
      <c r="H157" s="8">
        <f t="shared" si="2"/>
        <v>85097.238282546634</v>
      </c>
    </row>
    <row r="158" spans="1:8" ht="13.4" customHeight="1" x14ac:dyDescent="0.3">
      <c r="A158" s="7" t="s">
        <v>200</v>
      </c>
      <c r="B158" s="8">
        <v>0</v>
      </c>
      <c r="C158" s="8">
        <v>4.6471486423686428E-5</v>
      </c>
      <c r="D158" s="8">
        <v>1.0528447188475072</v>
      </c>
      <c r="E158" s="84">
        <v>85096.784056960765</v>
      </c>
      <c r="F158" s="8">
        <v>3.577341830976565</v>
      </c>
      <c r="G158" s="83">
        <v>31.48635729934276</v>
      </c>
      <c r="H158" s="8">
        <f t="shared" si="2"/>
        <v>96604.33538803691</v>
      </c>
    </row>
    <row r="159" spans="1:8" ht="13.4" customHeight="1" x14ac:dyDescent="0.3">
      <c r="A159" s="7" t="s">
        <v>201</v>
      </c>
      <c r="B159" s="8">
        <v>0</v>
      </c>
      <c r="C159" s="8">
        <v>0.56429662085905863</v>
      </c>
      <c r="D159" s="8">
        <v>0.27132709287658502</v>
      </c>
      <c r="E159" s="84">
        <v>96600.757999734444</v>
      </c>
      <c r="F159" s="8">
        <v>31.155214764655113</v>
      </c>
      <c r="G159" s="83">
        <v>23.087183827922722</v>
      </c>
      <c r="H159" s="8">
        <f t="shared" si="2"/>
        <v>233982.26706167427</v>
      </c>
    </row>
    <row r="160" spans="1:8" ht="13.4" customHeight="1" x14ac:dyDescent="0.3">
      <c r="A160" s="7" t="s">
        <v>202</v>
      </c>
      <c r="B160" s="8">
        <v>0</v>
      </c>
      <c r="C160" s="8">
        <v>0</v>
      </c>
      <c r="D160" s="8">
        <v>0.60024563499966799</v>
      </c>
      <c r="E160" s="84">
        <v>233950.54755028876</v>
      </c>
      <c r="F160" s="8">
        <v>1.0706366593640044</v>
      </c>
      <c r="G160" s="83">
        <v>18.853880369116379</v>
      </c>
      <c r="H160" s="8">
        <f t="shared" si="2"/>
        <v>54.497078935139079</v>
      </c>
    </row>
    <row r="161" spans="1:8" ht="13.4" customHeight="1" x14ac:dyDescent="0.3">
      <c r="A161" s="7" t="s">
        <v>203</v>
      </c>
      <c r="B161" s="8">
        <v>0</v>
      </c>
      <c r="C161" s="8">
        <v>0</v>
      </c>
      <c r="D161" s="8">
        <v>2.3328022306313483</v>
      </c>
      <c r="E161" s="84">
        <v>53.426442275775074</v>
      </c>
      <c r="F161" s="8">
        <v>1.0980548363539799</v>
      </c>
      <c r="G161" s="83">
        <v>24.993530505211442</v>
      </c>
      <c r="H161" s="8">
        <f t="shared" si="2"/>
        <v>25.314440682466969</v>
      </c>
    </row>
    <row r="162" spans="1:8" ht="13.4" customHeight="1" x14ac:dyDescent="0.3">
      <c r="A162" s="7" t="s">
        <v>204</v>
      </c>
      <c r="B162" s="8">
        <v>0</v>
      </c>
      <c r="C162" s="8">
        <v>0</v>
      </c>
      <c r="D162" s="8">
        <v>0.50899555201487079</v>
      </c>
      <c r="E162" s="84">
        <v>24.216385846112988</v>
      </c>
      <c r="F162" s="8">
        <v>0.18216822678085373</v>
      </c>
      <c r="G162" s="83">
        <v>24.577960897563567</v>
      </c>
      <c r="H162" s="8">
        <f t="shared" si="2"/>
        <v>1185.6156582354113</v>
      </c>
    </row>
    <row r="163" spans="1:8" ht="13.4" customHeight="1" x14ac:dyDescent="0.3">
      <c r="A163" s="7" t="s">
        <v>205</v>
      </c>
      <c r="B163" s="8">
        <v>0.63977959237867621</v>
      </c>
      <c r="C163" s="8">
        <v>0</v>
      </c>
      <c r="D163" s="8">
        <v>2.4456615548031602</v>
      </c>
      <c r="E163" s="84">
        <v>1184.7937104162518</v>
      </c>
      <c r="F163" s="8">
        <v>80.845316338046857</v>
      </c>
      <c r="G163" s="83">
        <v>21.008334329150898</v>
      </c>
      <c r="H163" s="8">
        <f t="shared" si="2"/>
        <v>14168.536117307309</v>
      </c>
    </row>
    <row r="164" spans="1:8" ht="13.4" customHeight="1" x14ac:dyDescent="0.3">
      <c r="A164" s="7" t="s">
        <v>206</v>
      </c>
      <c r="B164" s="8">
        <v>-0.63977959237867621</v>
      </c>
      <c r="C164" s="8">
        <v>0</v>
      </c>
      <c r="D164" s="8">
        <v>2.1710482639580433</v>
      </c>
      <c r="E164" s="84">
        <v>14088.33058056164</v>
      </c>
      <c r="F164" s="8">
        <v>11.886277633937461</v>
      </c>
      <c r="G164" s="83">
        <v>21.12412766381199</v>
      </c>
      <c r="H164" s="8">
        <f t="shared" si="2"/>
        <v>10830.647873265618</v>
      </c>
    </row>
    <row r="165" spans="1:8" ht="13.4" customHeight="1" x14ac:dyDescent="0.3">
      <c r="A165" s="7" t="s">
        <v>207</v>
      </c>
      <c r="B165" s="8">
        <v>0.2107880236340702</v>
      </c>
      <c r="C165" s="8">
        <v>0</v>
      </c>
      <c r="D165" s="8">
        <v>1.1285932417181173</v>
      </c>
      <c r="E165" s="84">
        <v>10818.550807608046</v>
      </c>
      <c r="F165" s="8">
        <v>3.8324370975237336</v>
      </c>
      <c r="G165" s="83">
        <v>15.100428201553475</v>
      </c>
      <c r="H165" s="8">
        <f t="shared" si="2"/>
        <v>9950.3310728274573</v>
      </c>
    </row>
    <row r="166" spans="1:8" ht="13.4" customHeight="1" x14ac:dyDescent="0.3">
      <c r="A166" s="7" t="s">
        <v>208</v>
      </c>
      <c r="B166" s="8">
        <v>57.038372170218409</v>
      </c>
      <c r="C166" s="8">
        <v>0</v>
      </c>
      <c r="D166" s="8">
        <v>2.6100378410675162</v>
      </c>
      <c r="E166" s="84">
        <v>9889.4602635597148</v>
      </c>
      <c r="F166" s="8">
        <v>-1.617904799840669</v>
      </c>
      <c r="G166" s="83">
        <v>23.272708291840932</v>
      </c>
      <c r="H166" s="8">
        <f t="shared" si="2"/>
        <v>25628.520459071893</v>
      </c>
    </row>
    <row r="167" spans="1:8" ht="13.4" customHeight="1" x14ac:dyDescent="0.3">
      <c r="A167" s="7" t="s">
        <v>209</v>
      </c>
      <c r="B167" s="8">
        <v>-0.66371904667064996</v>
      </c>
      <c r="C167" s="8">
        <v>0</v>
      </c>
      <c r="D167" s="8">
        <v>3.7896169421761932</v>
      </c>
      <c r="E167" s="84">
        <v>25630.802082918406</v>
      </c>
      <c r="F167" s="8">
        <v>307.92119763659298</v>
      </c>
      <c r="G167" s="83">
        <v>13.136974374294628</v>
      </c>
      <c r="H167" s="8">
        <f t="shared" si="2"/>
        <v>20753.337442740485</v>
      </c>
    </row>
    <row r="168" spans="1:8" ht="13.4" customHeight="1" x14ac:dyDescent="0.3">
      <c r="A168" s="7" t="s">
        <v>210</v>
      </c>
      <c r="B168" s="8">
        <v>-56.695213436898364</v>
      </c>
      <c r="C168" s="8">
        <v>0</v>
      </c>
      <c r="D168" s="8">
        <v>0.5846444931288588</v>
      </c>
      <c r="E168" s="84">
        <v>20502.111458540792</v>
      </c>
      <c r="F168" s="8">
        <v>3.9351390825200818</v>
      </c>
      <c r="G168" s="83">
        <v>17.384385580561641</v>
      </c>
      <c r="H168" s="8">
        <f t="shared" si="2"/>
        <v>48763.854945893909</v>
      </c>
    </row>
    <row r="169" spans="1:8" ht="13.4" customHeight="1" x14ac:dyDescent="0.3">
      <c r="A169" s="7" t="s">
        <v>211</v>
      </c>
      <c r="B169" s="8">
        <v>-0.37635265219411801</v>
      </c>
      <c r="C169" s="8">
        <v>0</v>
      </c>
      <c r="D169" s="8">
        <v>1.8905264555533428</v>
      </c>
      <c r="E169" s="84">
        <v>48760.296159463585</v>
      </c>
      <c r="F169" s="8">
        <v>13.625672176857199</v>
      </c>
      <c r="G169" s="83">
        <v>19.023577640576249</v>
      </c>
      <c r="H169" s="8">
        <f t="shared" si="2"/>
        <v>21245.320391024365</v>
      </c>
    </row>
    <row r="170" spans="1:8" ht="13.4" customHeight="1" x14ac:dyDescent="0.3">
      <c r="A170" s="7" t="s">
        <v>212</v>
      </c>
      <c r="B170" s="8">
        <v>0</v>
      </c>
      <c r="C170" s="8">
        <v>0</v>
      </c>
      <c r="D170" s="8">
        <v>1.6140211113324037</v>
      </c>
      <c r="E170" s="84">
        <v>21231.694718847506</v>
      </c>
      <c r="F170" s="8">
        <v>0.29512713270928764</v>
      </c>
      <c r="G170" s="83">
        <v>12.073206532563233</v>
      </c>
      <c r="H170" s="8">
        <f t="shared" si="2"/>
        <v>45926.256969063252</v>
      </c>
    </row>
    <row r="171" spans="1:8" ht="13.4" customHeight="1" x14ac:dyDescent="0.3">
      <c r="A171" s="7" t="s">
        <v>213</v>
      </c>
      <c r="B171" s="8">
        <v>-1.5933081059547473E-4</v>
      </c>
      <c r="C171" s="8">
        <v>0</v>
      </c>
      <c r="D171" s="8">
        <v>1.1032330876983336</v>
      </c>
      <c r="E171" s="84">
        <v>45925.962001261352</v>
      </c>
      <c r="F171" s="8">
        <v>6.6648741950474673</v>
      </c>
      <c r="G171" s="83">
        <v>14.195644957843722</v>
      </c>
      <c r="H171" s="8">
        <f t="shared" si="2"/>
        <v>126103.64876418508</v>
      </c>
    </row>
    <row r="172" spans="1:8" ht="13.4" customHeight="1" x14ac:dyDescent="0.3">
      <c r="A172" s="7" t="s">
        <v>214</v>
      </c>
      <c r="B172" s="8">
        <v>-1.6000000000000001E-4</v>
      </c>
      <c r="C172" s="8">
        <v>0</v>
      </c>
      <c r="D172" s="8">
        <v>9.9790000000000004E-2</v>
      </c>
      <c r="E172" s="84">
        <v>126096.98404999003</v>
      </c>
      <c r="F172" s="8">
        <v>0.17244999999999999</v>
      </c>
      <c r="G172" s="83">
        <v>10.732940000000001</v>
      </c>
      <c r="H172" s="8">
        <f t="shared" si="2"/>
        <v>241928.37148</v>
      </c>
    </row>
    <row r="173" spans="1:8" ht="13.4" customHeight="1" x14ac:dyDescent="0.3">
      <c r="A173" s="7" t="s">
        <v>215</v>
      </c>
      <c r="B173" s="8">
        <v>0</v>
      </c>
      <c r="C173" s="8">
        <v>0</v>
      </c>
      <c r="D173" s="8">
        <v>0.38398000000000004</v>
      </c>
      <c r="E173" s="84">
        <v>241928.19902999999</v>
      </c>
      <c r="F173" s="8">
        <v>1.89856</v>
      </c>
      <c r="G173" s="83">
        <v>21.379789999999993</v>
      </c>
      <c r="H173" s="8">
        <f t="shared" si="2"/>
        <v>129.69907999999998</v>
      </c>
    </row>
    <row r="174" spans="1:8" ht="13.4" customHeight="1" x14ac:dyDescent="0.3">
      <c r="A174" s="7" t="s">
        <v>216</v>
      </c>
      <c r="B174" s="8">
        <v>0</v>
      </c>
      <c r="C174" s="8">
        <v>0</v>
      </c>
      <c r="D174" s="8">
        <v>0.64030999999999993</v>
      </c>
      <c r="E174" s="84">
        <v>127.80051999999999</v>
      </c>
      <c r="F174" s="8">
        <v>0.70571000000000006</v>
      </c>
      <c r="G174" s="83">
        <v>16.869510000000002</v>
      </c>
      <c r="H174" s="8">
        <f t="shared" si="2"/>
        <v>460.46959000000004</v>
      </c>
    </row>
    <row r="175" spans="1:8" ht="13.4" customHeight="1" x14ac:dyDescent="0.3">
      <c r="A175" s="7" t="s">
        <v>217</v>
      </c>
      <c r="B175" s="8">
        <v>0</v>
      </c>
      <c r="C175" s="8">
        <v>0</v>
      </c>
      <c r="D175" s="8">
        <v>0.93719000000000008</v>
      </c>
      <c r="E175" s="84">
        <v>459.76388000000003</v>
      </c>
      <c r="F175" s="8">
        <v>1.1905999999999999</v>
      </c>
      <c r="G175" s="83">
        <v>17.107610000000008</v>
      </c>
      <c r="H175" s="8">
        <f t="shared" si="2"/>
        <v>562.9833900000001</v>
      </c>
    </row>
    <row r="176" spans="1:8" ht="13.4" customHeight="1" x14ac:dyDescent="0.3">
      <c r="A176" s="7" t="s">
        <v>218</v>
      </c>
      <c r="B176" s="8">
        <v>0</v>
      </c>
      <c r="C176" s="8">
        <v>0</v>
      </c>
      <c r="D176" s="8">
        <v>1.3236300000000001</v>
      </c>
      <c r="E176" s="84">
        <v>561.79279000000008</v>
      </c>
      <c r="F176" s="8">
        <v>0.37742000000000003</v>
      </c>
      <c r="G176" s="83">
        <v>17.959519999999983</v>
      </c>
      <c r="H176" s="8">
        <f t="shared" si="2"/>
        <v>1428.52637</v>
      </c>
    </row>
    <row r="177" spans="1:8" ht="13.4" customHeight="1" x14ac:dyDescent="0.3">
      <c r="A177" s="7" t="s">
        <v>219</v>
      </c>
      <c r="B177" s="8">
        <v>-1.6000000000000001E-4</v>
      </c>
      <c r="C177" s="8">
        <v>0</v>
      </c>
      <c r="D177" s="8">
        <v>0.2666</v>
      </c>
      <c r="E177" s="84">
        <v>1428.1491100000001</v>
      </c>
      <c r="F177" s="8">
        <v>12.82428</v>
      </c>
      <c r="G177" s="83">
        <v>25.447749999999999</v>
      </c>
      <c r="H177" s="8">
        <f t="shared" si="2"/>
        <v>3491.7877099999996</v>
      </c>
    </row>
    <row r="178" spans="1:8" ht="13.4" customHeight="1" x14ac:dyDescent="0.3">
      <c r="A178" s="7" t="s">
        <v>220</v>
      </c>
      <c r="B178" s="8">
        <v>0</v>
      </c>
      <c r="C178" s="8">
        <v>0</v>
      </c>
      <c r="D178" s="8">
        <v>0.53565999999999991</v>
      </c>
      <c r="E178" s="84">
        <v>3478.9634299999998</v>
      </c>
      <c r="F178" s="8">
        <v>0.40016000000000002</v>
      </c>
      <c r="G178" s="83">
        <v>18.390490000000007</v>
      </c>
      <c r="H178" s="8">
        <f t="shared" si="2"/>
        <v>11982.667669999999</v>
      </c>
    </row>
    <row r="179" spans="1:8" ht="13.4" customHeight="1" x14ac:dyDescent="0.3">
      <c r="A179" s="7" t="s">
        <v>221</v>
      </c>
      <c r="B179" s="8">
        <v>0</v>
      </c>
      <c r="C179" s="8">
        <v>0</v>
      </c>
      <c r="D179" s="8">
        <v>7.6599999999999988E-2</v>
      </c>
      <c r="E179" s="84">
        <v>11982.26751</v>
      </c>
      <c r="F179" s="8">
        <v>5.0491000000000001</v>
      </c>
      <c r="G179" s="83">
        <v>17.805050000000001</v>
      </c>
      <c r="H179" s="8">
        <f t="shared" si="2"/>
        <v>14802.262480000001</v>
      </c>
    </row>
    <row r="180" spans="1:8" ht="13.4" customHeight="1" x14ac:dyDescent="0.3">
      <c r="A180" s="7" t="s">
        <v>222</v>
      </c>
      <c r="B180" s="8">
        <v>0</v>
      </c>
      <c r="C180" s="8">
        <v>0</v>
      </c>
      <c r="D180" s="8">
        <v>0.29369999999999996</v>
      </c>
      <c r="E180" s="84">
        <v>14797.213380000001</v>
      </c>
      <c r="F180" s="8">
        <v>1.2338199999999999</v>
      </c>
      <c r="G180" s="83">
        <v>17.119790000000009</v>
      </c>
      <c r="H180" s="8">
        <f t="shared" si="2"/>
        <v>17984.934110000002</v>
      </c>
    </row>
    <row r="181" spans="1:8" ht="13.4" customHeight="1" x14ac:dyDescent="0.3">
      <c r="A181" s="7" t="s">
        <v>223</v>
      </c>
      <c r="B181" s="8">
        <v>0</v>
      </c>
      <c r="C181" s="8">
        <v>0</v>
      </c>
      <c r="D181" s="8">
        <v>0.16212000000000001</v>
      </c>
      <c r="E181" s="84">
        <v>17983.700290000001</v>
      </c>
      <c r="F181" s="8">
        <v>1.5550299999999999</v>
      </c>
      <c r="G181" s="83">
        <v>24.097960000000022</v>
      </c>
      <c r="H181" s="8">
        <f t="shared" si="2"/>
        <v>43506.210790000005</v>
      </c>
    </row>
    <row r="182" spans="1:8" ht="13.4" customHeight="1" x14ac:dyDescent="0.3">
      <c r="A182" s="7" t="s">
        <v>224</v>
      </c>
      <c r="B182" s="8">
        <v>0</v>
      </c>
      <c r="C182" s="8">
        <v>0</v>
      </c>
      <c r="D182" s="8">
        <v>4.2520000000000002E-2</v>
      </c>
      <c r="E182" s="84">
        <v>43504.655760000001</v>
      </c>
      <c r="F182" s="8">
        <v>1.044</v>
      </c>
      <c r="G182" s="83">
        <v>10.673239999999961</v>
      </c>
      <c r="H182" s="8">
        <f t="shared" si="2"/>
        <v>44734.965070010105</v>
      </c>
    </row>
    <row r="183" spans="1:8" ht="13.4" customHeight="1" x14ac:dyDescent="0.3">
      <c r="A183" s="7" t="s">
        <v>225</v>
      </c>
      <c r="B183" s="8">
        <v>3.2000000000000003E-4</v>
      </c>
      <c r="C183" s="8">
        <v>0</v>
      </c>
      <c r="D183" s="8">
        <v>0.26787999999999917</v>
      </c>
      <c r="E183" s="84">
        <v>44733.920750010104</v>
      </c>
      <c r="F183" s="8">
        <v>2.9331999999999998</v>
      </c>
      <c r="G183" s="83">
        <v>13.81474000000002</v>
      </c>
      <c r="H183" s="8">
        <f t="shared" si="2"/>
        <v>55459.436780000004</v>
      </c>
    </row>
    <row r="184" spans="1:8" ht="13.4" customHeight="1" x14ac:dyDescent="0.3">
      <c r="A184" s="7" t="s">
        <v>226</v>
      </c>
      <c r="B184" s="8">
        <v>0.11551</v>
      </c>
      <c r="C184" s="8">
        <v>0</v>
      </c>
      <c r="D184" s="8">
        <v>8.2390000000000005E-2</v>
      </c>
      <c r="E184" s="84">
        <v>55456.388070000001</v>
      </c>
      <c r="F184" s="8">
        <v>0.34456999999999999</v>
      </c>
      <c r="G184" s="83">
        <v>11.44415</v>
      </c>
      <c r="H184" s="8">
        <f t="shared" si="2"/>
        <v>32278.606840000004</v>
      </c>
    </row>
    <row r="185" spans="1:8" ht="13.4" customHeight="1" x14ac:dyDescent="0.3">
      <c r="A185" s="7" t="s">
        <v>227</v>
      </c>
      <c r="B185" s="8">
        <v>-0.11551</v>
      </c>
      <c r="C185" s="8">
        <v>0</v>
      </c>
      <c r="D185" s="8">
        <v>9.1700000000000004E-2</v>
      </c>
      <c r="E185" s="84">
        <v>32278.377780000003</v>
      </c>
      <c r="F185" s="8">
        <v>0.49458999999999997</v>
      </c>
      <c r="G185" s="83">
        <v>14.052899999999999</v>
      </c>
      <c r="H185" s="8">
        <f t="shared" si="2"/>
        <v>39739.235720000004</v>
      </c>
    </row>
    <row r="186" spans="1:8" ht="13.4" customHeight="1" x14ac:dyDescent="0.3">
      <c r="A186" s="7" t="s">
        <v>228</v>
      </c>
      <c r="B186" s="8">
        <v>0</v>
      </c>
      <c r="C186" s="8">
        <v>0</v>
      </c>
      <c r="D186" s="8">
        <v>0.05</v>
      </c>
      <c r="E186" s="84">
        <v>39738.741130000002</v>
      </c>
      <c r="F186" s="8">
        <v>1.6954800000000001</v>
      </c>
      <c r="G186" s="83">
        <v>19.03848</v>
      </c>
      <c r="H186" s="8">
        <f t="shared" si="2"/>
        <v>54639.440269999999</v>
      </c>
    </row>
    <row r="187" spans="1:8" ht="13.4" customHeight="1" x14ac:dyDescent="0.3">
      <c r="A187" s="7" t="s">
        <v>229</v>
      </c>
      <c r="B187" s="8">
        <v>0</v>
      </c>
      <c r="C187" s="8">
        <v>0</v>
      </c>
      <c r="D187" s="8">
        <v>0.19040000000000001</v>
      </c>
      <c r="E187" s="84">
        <v>54637.744789999997</v>
      </c>
      <c r="F187" s="8">
        <v>0.71345000000000003</v>
      </c>
      <c r="G187" s="83">
        <v>19.47831</v>
      </c>
      <c r="H187" s="8">
        <f t="shared" si="2"/>
        <v>47258.118069999997</v>
      </c>
    </row>
    <row r="188" spans="1:8" ht="13.4" customHeight="1" x14ac:dyDescent="0.3">
      <c r="A188" s="7" t="s">
        <v>230</v>
      </c>
      <c r="B188" s="8">
        <v>0</v>
      </c>
      <c r="C188" s="8">
        <v>0</v>
      </c>
      <c r="D188" s="8">
        <v>2.26234</v>
      </c>
      <c r="E188" s="84">
        <v>47257.404619999994</v>
      </c>
      <c r="F188" s="8">
        <v>5.4369700000000005</v>
      </c>
      <c r="G188" s="83">
        <v>20.02347</v>
      </c>
      <c r="H188" s="8">
        <f t="shared" si="2"/>
        <v>52048.233680000005</v>
      </c>
    </row>
    <row r="189" spans="1:8" ht="13.4" customHeight="1" x14ac:dyDescent="0.3">
      <c r="A189" s="7" t="s">
        <v>231</v>
      </c>
      <c r="B189" s="8">
        <v>0</v>
      </c>
      <c r="C189" s="8">
        <v>0</v>
      </c>
      <c r="D189" s="8">
        <v>5.7489999999999999E-2</v>
      </c>
      <c r="E189" s="84">
        <v>52042.796710000002</v>
      </c>
      <c r="F189" s="8">
        <v>1.74996</v>
      </c>
      <c r="G189" s="83">
        <v>20.61495</v>
      </c>
      <c r="H189" s="8">
        <f t="shared" si="2"/>
        <v>56640.695350000002</v>
      </c>
    </row>
    <row r="190" spans="1:8" ht="13.4" customHeight="1" x14ac:dyDescent="0.3">
      <c r="A190" s="7" t="s">
        <v>232</v>
      </c>
      <c r="B190" s="8">
        <v>0</v>
      </c>
      <c r="C190" s="8">
        <v>0</v>
      </c>
      <c r="D190" s="8">
        <v>0.96334000000000009</v>
      </c>
      <c r="E190" s="84">
        <v>56638.945390000001</v>
      </c>
      <c r="F190" s="8">
        <v>3.14751</v>
      </c>
      <c r="G190" s="83">
        <v>24.477820000000001</v>
      </c>
      <c r="H190" s="8">
        <f t="shared" si="2"/>
        <v>60463.849119999999</v>
      </c>
    </row>
    <row r="191" spans="1:8" ht="13.4" customHeight="1" x14ac:dyDescent="0.3">
      <c r="A191" s="7" t="s">
        <v>233</v>
      </c>
      <c r="B191" s="8">
        <v>0</v>
      </c>
      <c r="C191" s="8">
        <v>0</v>
      </c>
      <c r="D191" s="8">
        <v>0.1206</v>
      </c>
      <c r="E191" s="84">
        <v>60460.701609999996</v>
      </c>
      <c r="F191" s="8">
        <v>2.4323899999999998</v>
      </c>
      <c r="G191" s="83">
        <v>16.816560000000003</v>
      </c>
      <c r="H191" s="8">
        <f t="shared" si="2"/>
        <v>58948.936180000004</v>
      </c>
    </row>
    <row r="192" spans="1:8" ht="13.4" customHeight="1" x14ac:dyDescent="0.3">
      <c r="A192" s="7" t="s">
        <v>234</v>
      </c>
      <c r="B192" s="8">
        <v>0</v>
      </c>
      <c r="C192" s="8">
        <v>0</v>
      </c>
      <c r="D192" s="8">
        <v>9.9740000000000009E-2</v>
      </c>
      <c r="E192" s="84">
        <v>58946.503790000002</v>
      </c>
      <c r="F192" s="8">
        <v>8.0630900000000008</v>
      </c>
      <c r="G192" s="83">
        <v>22.332000000000001</v>
      </c>
      <c r="H192" s="8">
        <f t="shared" si="2"/>
        <v>52175.529320000001</v>
      </c>
    </row>
    <row r="193" spans="1:8" ht="13.4" customHeight="1" x14ac:dyDescent="0.3">
      <c r="A193" s="7" t="s">
        <v>235</v>
      </c>
      <c r="B193" s="8">
        <v>0</v>
      </c>
      <c r="C193" s="8">
        <v>0</v>
      </c>
      <c r="D193" s="8">
        <v>1.2452799999999999</v>
      </c>
      <c r="E193" s="84">
        <v>52167.466229999998</v>
      </c>
      <c r="F193" s="8">
        <v>8.4049300000000002</v>
      </c>
      <c r="G193" s="83">
        <v>19.74165</v>
      </c>
      <c r="H193" s="8">
        <f t="shared" si="2"/>
        <v>49289.045810000003</v>
      </c>
    </row>
    <row r="194" spans="1:8" ht="13.4" customHeight="1" x14ac:dyDescent="0.3">
      <c r="A194" s="7" t="s">
        <v>236</v>
      </c>
      <c r="B194" s="8">
        <v>0</v>
      </c>
      <c r="C194" s="8">
        <v>0</v>
      </c>
      <c r="D194" s="8">
        <v>0.29919999999999997</v>
      </c>
      <c r="E194" s="84">
        <v>49280.640880000006</v>
      </c>
      <c r="F194" s="8">
        <v>5.8646499999999993</v>
      </c>
      <c r="G194" s="83">
        <v>16.47972</v>
      </c>
      <c r="H194" s="8">
        <f t="shared" si="2"/>
        <v>50840.968859999943</v>
      </c>
    </row>
    <row r="195" spans="1:8" ht="13.4" customHeight="1" x14ac:dyDescent="0.3">
      <c r="A195" s="7" t="s">
        <v>237</v>
      </c>
      <c r="B195" s="8">
        <v>0</v>
      </c>
      <c r="C195" s="8">
        <v>0</v>
      </c>
      <c r="D195" s="8">
        <v>-7.9000000000000001E-2</v>
      </c>
      <c r="E195" s="84">
        <v>50835.104209999939</v>
      </c>
      <c r="F195" s="8">
        <v>25.678099999999997</v>
      </c>
      <c r="G195" s="83">
        <v>20.905080000000002</v>
      </c>
      <c r="H195" s="8">
        <f t="shared" si="2"/>
        <v>47550.023370000003</v>
      </c>
    </row>
    <row r="196" spans="1:8" ht="13.4" customHeight="1" x14ac:dyDescent="0.3">
      <c r="A196" s="7" t="s">
        <v>238</v>
      </c>
      <c r="B196" s="8">
        <v>0</v>
      </c>
      <c r="C196" s="8">
        <v>0</v>
      </c>
      <c r="D196" s="8">
        <v>0.19371000000000002</v>
      </c>
      <c r="E196" s="84">
        <v>47524.345270000005</v>
      </c>
      <c r="F196" s="8">
        <v>9.1E-4</v>
      </c>
      <c r="G196" s="83">
        <v>15.284360000000001</v>
      </c>
      <c r="H196" s="8">
        <f t="shared" ref="H196:H207" si="3">C196+F196+B197+E197</f>
        <v>80914.101129999995</v>
      </c>
    </row>
    <row r="197" spans="1:8" ht="13.4" customHeight="1" x14ac:dyDescent="0.3">
      <c r="A197" s="7" t="s">
        <v>239</v>
      </c>
      <c r="B197" s="8">
        <v>0</v>
      </c>
      <c r="C197" s="8">
        <v>0</v>
      </c>
      <c r="D197" s="8">
        <v>0</v>
      </c>
      <c r="E197" s="84">
        <v>80914.100219999993</v>
      </c>
      <c r="F197" s="8">
        <v>7.2624499999999994</v>
      </c>
      <c r="G197" s="83">
        <v>12.836319999999999</v>
      </c>
      <c r="H197" s="8">
        <f t="shared" si="3"/>
        <v>4527.6483200000002</v>
      </c>
    </row>
    <row r="198" spans="1:8" ht="13.4" customHeight="1" x14ac:dyDescent="0.3">
      <c r="A198" s="7" t="s">
        <v>240</v>
      </c>
      <c r="B198" s="8">
        <v>0</v>
      </c>
      <c r="C198" s="8">
        <v>0</v>
      </c>
      <c r="D198" s="8">
        <v>0</v>
      </c>
      <c r="E198" s="84">
        <v>4520.3858700000001</v>
      </c>
      <c r="F198" s="8">
        <v>10.02699</v>
      </c>
      <c r="G198" s="83">
        <v>18.666409999999999</v>
      </c>
      <c r="H198" s="8">
        <f t="shared" si="3"/>
        <v>57617.375910000002</v>
      </c>
    </row>
    <row r="199" spans="1:8" ht="13.4" customHeight="1" x14ac:dyDescent="0.3">
      <c r="A199" s="7" t="s">
        <v>241</v>
      </c>
      <c r="B199" s="8">
        <v>0</v>
      </c>
      <c r="C199" s="8">
        <v>0</v>
      </c>
      <c r="D199" s="8">
        <v>0</v>
      </c>
      <c r="E199" s="84">
        <v>57607.348920000004</v>
      </c>
      <c r="F199" s="8">
        <v>0.1835</v>
      </c>
      <c r="G199" s="83">
        <v>14.951360000000001</v>
      </c>
      <c r="H199" s="8">
        <f t="shared" si="3"/>
        <v>50368.8747</v>
      </c>
    </row>
    <row r="200" spans="1:8" ht="13.4" customHeight="1" x14ac:dyDescent="0.3">
      <c r="A200" s="7" t="s">
        <v>242</v>
      </c>
      <c r="B200" s="8">
        <v>0</v>
      </c>
      <c r="C200" s="8">
        <v>0</v>
      </c>
      <c r="D200" s="8">
        <v>0</v>
      </c>
      <c r="E200" s="84">
        <v>50368.691200000001</v>
      </c>
      <c r="F200" s="8">
        <v>4.8085299999999993</v>
      </c>
      <c r="G200" s="83">
        <v>16.841840000000001</v>
      </c>
      <c r="H200" s="8">
        <f t="shared" si="3"/>
        <v>55552.970759999997</v>
      </c>
    </row>
    <row r="201" spans="1:8" ht="13.4" customHeight="1" x14ac:dyDescent="0.3">
      <c r="A201" s="7" t="s">
        <v>243</v>
      </c>
      <c r="B201" s="8">
        <v>0</v>
      </c>
      <c r="C201" s="8">
        <v>0</v>
      </c>
      <c r="D201" s="8">
        <v>0</v>
      </c>
      <c r="E201" s="84">
        <v>55548.162229999994</v>
      </c>
      <c r="F201" s="8">
        <v>4.6228199999999999</v>
      </c>
      <c r="G201" s="83">
        <v>15.328850000000001</v>
      </c>
      <c r="H201" s="8">
        <f t="shared" si="3"/>
        <v>58254.90352</v>
      </c>
    </row>
    <row r="202" spans="1:8" ht="13.4" customHeight="1" x14ac:dyDescent="0.3">
      <c r="A202" s="7" t="s">
        <v>244</v>
      </c>
      <c r="B202" s="8">
        <v>0</v>
      </c>
      <c r="C202" s="8">
        <v>0</v>
      </c>
      <c r="D202" s="8">
        <v>0</v>
      </c>
      <c r="E202" s="84">
        <v>58250.280700000003</v>
      </c>
      <c r="F202" s="8">
        <v>4.1464799999999995</v>
      </c>
      <c r="G202" s="83">
        <v>13.44281</v>
      </c>
      <c r="H202" s="8">
        <f t="shared" si="3"/>
        <v>55325.648350000003</v>
      </c>
    </row>
    <row r="203" spans="1:8" ht="13.4" customHeight="1" x14ac:dyDescent="0.3">
      <c r="A203" s="7" t="s">
        <v>245</v>
      </c>
      <c r="B203" s="8">
        <v>0</v>
      </c>
      <c r="C203" s="8">
        <v>0</v>
      </c>
      <c r="D203" s="8">
        <v>0</v>
      </c>
      <c r="E203" s="84">
        <v>55321.50187</v>
      </c>
      <c r="F203" s="8">
        <v>5.5127199999999998</v>
      </c>
      <c r="G203" s="83">
        <v>11.58616</v>
      </c>
      <c r="H203" s="8">
        <f t="shared" si="3"/>
        <v>59398.452019999997</v>
      </c>
    </row>
    <row r="204" spans="1:8" ht="13.4" customHeight="1" x14ac:dyDescent="0.3">
      <c r="A204" s="7" t="s">
        <v>246</v>
      </c>
      <c r="B204" s="8">
        <v>0</v>
      </c>
      <c r="C204" s="8">
        <v>0</v>
      </c>
      <c r="D204" s="8">
        <v>0</v>
      </c>
      <c r="E204" s="84">
        <v>59392.939299999998</v>
      </c>
      <c r="F204" s="8">
        <v>3.2977300000000001</v>
      </c>
      <c r="G204" s="83">
        <v>18.387779999999999</v>
      </c>
      <c r="H204" s="8">
        <f t="shared" si="3"/>
        <v>56879.130689999998</v>
      </c>
    </row>
    <row r="205" spans="1:8" ht="13.4" customHeight="1" x14ac:dyDescent="0.3">
      <c r="A205" s="7" t="s">
        <v>247</v>
      </c>
      <c r="B205" s="8">
        <v>0</v>
      </c>
      <c r="C205" s="8">
        <v>0</v>
      </c>
      <c r="D205" s="8">
        <v>0</v>
      </c>
      <c r="E205" s="84">
        <v>56875.83296</v>
      </c>
      <c r="F205" s="8">
        <v>3.7364099999999998</v>
      </c>
      <c r="G205" s="83">
        <v>26.093310000000002</v>
      </c>
      <c r="H205" s="8">
        <f t="shared" si="3"/>
        <v>50639.38106</v>
      </c>
    </row>
    <row r="206" spans="1:8" ht="13.4" customHeight="1" x14ac:dyDescent="0.3">
      <c r="A206" s="7" t="s">
        <v>248</v>
      </c>
      <c r="B206" s="8">
        <v>0</v>
      </c>
      <c r="C206" s="8">
        <v>0</v>
      </c>
      <c r="D206" s="8">
        <v>0</v>
      </c>
      <c r="E206" s="84">
        <v>50635.644650000002</v>
      </c>
      <c r="F206" s="8">
        <v>1.2641199999999999</v>
      </c>
      <c r="G206" s="83">
        <v>14.78816</v>
      </c>
      <c r="H206" s="8">
        <f t="shared" si="3"/>
        <v>46170.687000000042</v>
      </c>
    </row>
    <row r="207" spans="1:8" ht="13.4" customHeight="1" x14ac:dyDescent="0.3">
      <c r="A207" s="7" t="s">
        <v>249</v>
      </c>
      <c r="B207" s="8">
        <v>0</v>
      </c>
      <c r="C207" s="8">
        <v>0</v>
      </c>
      <c r="D207" s="8">
        <v>0</v>
      </c>
      <c r="E207" s="84">
        <v>46169.422880000042</v>
      </c>
      <c r="F207" s="8">
        <v>10.732670000000001</v>
      </c>
      <c r="G207" s="83">
        <v>10.94135</v>
      </c>
      <c r="H207" s="8">
        <f t="shared" si="3"/>
        <v>47279.087829999997</v>
      </c>
    </row>
    <row r="208" spans="1:8" ht="13.4" customHeight="1" x14ac:dyDescent="0.3">
      <c r="A208" s="7" t="s">
        <v>250</v>
      </c>
      <c r="B208" s="8">
        <v>0</v>
      </c>
      <c r="C208" s="8">
        <v>0</v>
      </c>
      <c r="D208" s="8">
        <v>0</v>
      </c>
      <c r="E208" s="84">
        <v>47268.355159999999</v>
      </c>
      <c r="F208" s="8">
        <v>0.91749999999999998</v>
      </c>
      <c r="G208" s="83">
        <v>10.085690000000001</v>
      </c>
      <c r="H208" s="8">
        <f t="shared" ref="H208:H271" si="4">C208+F208+B209+E209+G208</f>
        <v>33025.357940000002</v>
      </c>
    </row>
    <row r="209" spans="1:9" ht="13.4" customHeight="1" x14ac:dyDescent="0.3">
      <c r="A209" s="7" t="s">
        <v>251</v>
      </c>
      <c r="B209" s="8">
        <v>0</v>
      </c>
      <c r="C209" s="8">
        <v>0</v>
      </c>
      <c r="D209" s="8">
        <v>0</v>
      </c>
      <c r="E209" s="84">
        <v>33014.354749999999</v>
      </c>
      <c r="F209" s="8">
        <v>6.9199999999999592E-3</v>
      </c>
      <c r="G209" s="83">
        <v>11.97119</v>
      </c>
      <c r="H209" s="8">
        <f t="shared" si="4"/>
        <v>60884.89691000001</v>
      </c>
    </row>
    <row r="210" spans="1:9" ht="13.4" customHeight="1" x14ac:dyDescent="0.3">
      <c r="A210" s="7" t="s">
        <v>252</v>
      </c>
      <c r="B210" s="8">
        <v>0</v>
      </c>
      <c r="C210" s="8">
        <v>0</v>
      </c>
      <c r="D210" s="8">
        <v>0</v>
      </c>
      <c r="E210" s="84">
        <v>60872.918800000014</v>
      </c>
      <c r="F210" s="8">
        <v>4.5285199999999994</v>
      </c>
      <c r="G210" s="83">
        <v>13.014959999999999</v>
      </c>
      <c r="H210" s="8">
        <f t="shared" si="4"/>
        <v>55218.832609999998</v>
      </c>
    </row>
    <row r="211" spans="1:9" ht="13.4" customHeight="1" x14ac:dyDescent="0.3">
      <c r="A211" s="7" t="s">
        <v>253</v>
      </c>
      <c r="B211" s="8">
        <v>0</v>
      </c>
      <c r="C211" s="8">
        <v>0</v>
      </c>
      <c r="D211" s="8">
        <v>0.04</v>
      </c>
      <c r="E211" s="84">
        <v>55201.289129999997</v>
      </c>
      <c r="F211" s="8">
        <v>0.13299000000000069</v>
      </c>
      <c r="G211" s="83">
        <v>13.695620000000002</v>
      </c>
      <c r="H211" s="8">
        <f t="shared" si="4"/>
        <v>46302.478489999994</v>
      </c>
    </row>
    <row r="212" spans="1:9" ht="13.4" customHeight="1" x14ac:dyDescent="0.3">
      <c r="A212" s="7" t="s">
        <v>254</v>
      </c>
      <c r="B212" s="8">
        <v>0</v>
      </c>
      <c r="C212" s="8">
        <v>0</v>
      </c>
      <c r="D212" s="8">
        <v>0.40644000000000008</v>
      </c>
      <c r="E212" s="84">
        <v>46288.649879999997</v>
      </c>
      <c r="F212" s="8">
        <v>1.1633999999999995</v>
      </c>
      <c r="G212" s="83">
        <v>10.93407</v>
      </c>
      <c r="H212" s="8">
        <f t="shared" si="4"/>
        <v>59926.52117</v>
      </c>
    </row>
    <row r="213" spans="1:9" ht="13.4" customHeight="1" x14ac:dyDescent="0.3">
      <c r="A213" s="7" t="s">
        <v>255</v>
      </c>
      <c r="B213" s="8">
        <v>0</v>
      </c>
      <c r="C213" s="8">
        <v>0</v>
      </c>
      <c r="D213" s="8">
        <v>0.98283000000000009</v>
      </c>
      <c r="E213" s="84">
        <v>59914.423699999999</v>
      </c>
      <c r="F213" s="8">
        <v>0.23318</v>
      </c>
      <c r="G213" s="83">
        <v>19.013849999999998</v>
      </c>
      <c r="H213" s="8">
        <f t="shared" si="4"/>
        <v>59034.694060000009</v>
      </c>
    </row>
    <row r="214" spans="1:9" ht="13.4" customHeight="1" x14ac:dyDescent="0.3">
      <c r="A214" s="7" t="s">
        <v>256</v>
      </c>
      <c r="B214" s="8">
        <v>0</v>
      </c>
      <c r="C214" s="8">
        <v>0</v>
      </c>
      <c r="D214" s="8">
        <v>0.20200000000000001</v>
      </c>
      <c r="E214" s="84">
        <v>59015.447030000003</v>
      </c>
      <c r="F214" s="8">
        <v>0.95811999999999997</v>
      </c>
      <c r="G214" s="83">
        <v>10.935780000000001</v>
      </c>
      <c r="H214" s="8">
        <f t="shared" si="4"/>
        <v>66409.792719999983</v>
      </c>
    </row>
    <row r="215" spans="1:9" ht="13.4" customHeight="1" x14ac:dyDescent="0.3">
      <c r="A215" s="7" t="s">
        <v>257</v>
      </c>
      <c r="B215" s="8">
        <v>0</v>
      </c>
      <c r="C215" s="8">
        <v>0</v>
      </c>
      <c r="D215" s="8">
        <v>0.97778999999999994</v>
      </c>
      <c r="E215" s="84">
        <v>66397.898819999988</v>
      </c>
      <c r="F215" s="8">
        <v>6.158570000000001</v>
      </c>
      <c r="G215" s="83">
        <v>13.316129999999999</v>
      </c>
      <c r="H215" s="8">
        <f t="shared" si="4"/>
        <v>51466.642209999991</v>
      </c>
    </row>
    <row r="216" spans="1:9" ht="13.4" customHeight="1" x14ac:dyDescent="0.3">
      <c r="A216" s="7" t="s">
        <v>258</v>
      </c>
      <c r="B216" s="8">
        <v>0</v>
      </c>
      <c r="C216" s="8">
        <v>0</v>
      </c>
      <c r="D216" s="8">
        <v>0.434</v>
      </c>
      <c r="E216" s="84">
        <v>51447.167509999992</v>
      </c>
      <c r="F216" s="8">
        <v>0.14729999999999926</v>
      </c>
      <c r="G216" s="83">
        <v>16.940930000000002</v>
      </c>
      <c r="H216" s="8">
        <f t="shared" si="4"/>
        <v>42063.070810000034</v>
      </c>
    </row>
    <row r="217" spans="1:9" ht="13.4" customHeight="1" x14ac:dyDescent="0.3">
      <c r="A217" s="7" t="s">
        <v>259</v>
      </c>
      <c r="B217" s="8">
        <v>0</v>
      </c>
      <c r="C217" s="8">
        <v>0</v>
      </c>
      <c r="D217" s="8">
        <v>1.0560699999999998</v>
      </c>
      <c r="E217" s="84">
        <v>42045.98258000004</v>
      </c>
      <c r="F217" s="8">
        <v>1.8867900000000009</v>
      </c>
      <c r="G217" s="83">
        <v>22.202009999999998</v>
      </c>
      <c r="H217" s="8">
        <f t="shared" si="4"/>
        <v>71754.859150000018</v>
      </c>
    </row>
    <row r="218" spans="1:9" ht="13.4" customHeight="1" x14ac:dyDescent="0.3">
      <c r="A218" s="7" t="s">
        <v>260</v>
      </c>
      <c r="B218" s="8">
        <v>0</v>
      </c>
      <c r="C218" s="8">
        <v>0</v>
      </c>
      <c r="D218" s="8">
        <v>0.21350999999999998</v>
      </c>
      <c r="E218" s="84">
        <v>71730.770350000021</v>
      </c>
      <c r="F218" s="8">
        <v>0.79984999999999851</v>
      </c>
      <c r="G218" s="83">
        <v>27.956979999999998</v>
      </c>
      <c r="H218" s="8">
        <f t="shared" si="4"/>
        <v>42138.220640000007</v>
      </c>
    </row>
    <row r="219" spans="1:9" ht="13.4" customHeight="1" x14ac:dyDescent="0.3">
      <c r="A219" s="7" t="s">
        <v>261</v>
      </c>
      <c r="B219" s="8">
        <v>-9.5E-4</v>
      </c>
      <c r="C219" s="8">
        <v>0</v>
      </c>
      <c r="D219" s="8">
        <v>0.122</v>
      </c>
      <c r="E219" s="84">
        <v>42109.464760000003</v>
      </c>
      <c r="F219" s="8">
        <v>0.48665000000000147</v>
      </c>
      <c r="G219" s="83">
        <v>12.63748</v>
      </c>
      <c r="H219" s="8">
        <f t="shared" si="4"/>
        <v>52127.873009999996</v>
      </c>
    </row>
    <row r="220" spans="1:9" ht="13.4" customHeight="1" x14ac:dyDescent="0.3">
      <c r="A220" s="7" t="s">
        <v>262</v>
      </c>
      <c r="B220" s="14">
        <v>0</v>
      </c>
      <c r="C220" s="14">
        <v>0</v>
      </c>
      <c r="D220" s="14">
        <v>9.1999999999999998E-2</v>
      </c>
      <c r="E220" s="84">
        <v>52114.748879999999</v>
      </c>
      <c r="F220" s="8">
        <v>7.4175800000000001</v>
      </c>
      <c r="G220" s="83">
        <v>13.21551</v>
      </c>
      <c r="H220" s="8">
        <f t="shared" si="4"/>
        <v>46329.269050000003</v>
      </c>
      <c r="I220" s="14"/>
    </row>
    <row r="221" spans="1:9" ht="13.4" customHeight="1" x14ac:dyDescent="0.3">
      <c r="A221" s="7" t="s">
        <v>263</v>
      </c>
      <c r="B221" s="14">
        <v>1.0000000000000001E-5</v>
      </c>
      <c r="C221" s="14">
        <v>0</v>
      </c>
      <c r="D221" s="14">
        <v>9.1990000000000002E-2</v>
      </c>
      <c r="E221" s="84">
        <v>46308.635950000004</v>
      </c>
      <c r="F221" s="8">
        <v>3.6423200000000002</v>
      </c>
      <c r="G221" s="83">
        <v>8.7264099999999996</v>
      </c>
      <c r="H221" s="8">
        <f t="shared" si="4"/>
        <v>43154.858200000002</v>
      </c>
      <c r="I221" s="14"/>
    </row>
    <row r="222" spans="1:9" ht="13.4" customHeight="1" x14ac:dyDescent="0.3">
      <c r="A222" s="7" t="s">
        <v>264</v>
      </c>
      <c r="B222" s="14">
        <v>0</v>
      </c>
      <c r="C222" s="14">
        <v>0</v>
      </c>
      <c r="D222" s="14">
        <v>0.222</v>
      </c>
      <c r="E222" s="84">
        <v>43142.48947</v>
      </c>
      <c r="F222" s="8">
        <v>1.6465000000000001</v>
      </c>
      <c r="G222" s="83">
        <v>12.594149999999999</v>
      </c>
      <c r="H222" s="8">
        <f t="shared" si="4"/>
        <v>49528.896110000001</v>
      </c>
      <c r="I222" s="14"/>
    </row>
    <row r="223" spans="1:9" ht="13.4" customHeight="1" x14ac:dyDescent="0.3">
      <c r="A223" s="7" t="s">
        <v>265</v>
      </c>
      <c r="B223" s="14">
        <v>0</v>
      </c>
      <c r="C223" s="14">
        <v>0</v>
      </c>
      <c r="D223" s="14">
        <v>0.11841</v>
      </c>
      <c r="E223" s="84">
        <v>49514.655460000002</v>
      </c>
      <c r="F223" s="8">
        <v>0.32533999999999996</v>
      </c>
      <c r="G223" s="83">
        <v>12.375</v>
      </c>
      <c r="H223" s="8">
        <f t="shared" si="4"/>
        <v>48726.043380000003</v>
      </c>
      <c r="I223" s="14"/>
    </row>
    <row r="224" spans="1:9" ht="13.4" customHeight="1" x14ac:dyDescent="0.3">
      <c r="A224" s="7" t="s">
        <v>266</v>
      </c>
      <c r="B224" s="14">
        <v>0</v>
      </c>
      <c r="C224" s="14">
        <v>0</v>
      </c>
      <c r="D224" s="14">
        <v>0.32856999999999997</v>
      </c>
      <c r="E224" s="84">
        <v>48713.34304</v>
      </c>
      <c r="F224" s="8">
        <v>5.3583299999999996</v>
      </c>
      <c r="G224" s="83">
        <v>12.085889999999999</v>
      </c>
      <c r="H224" s="8">
        <f t="shared" si="4"/>
        <v>58442.713030000006</v>
      </c>
      <c r="I224" s="14"/>
    </row>
    <row r="225" spans="1:9" ht="13.4" customHeight="1" x14ac:dyDescent="0.3">
      <c r="A225" s="7" t="s">
        <v>267</v>
      </c>
      <c r="B225" s="14">
        <v>0</v>
      </c>
      <c r="C225" s="14">
        <v>0</v>
      </c>
      <c r="D225" s="14">
        <v>0.53822999999999999</v>
      </c>
      <c r="E225" s="84">
        <v>58425.268810000001</v>
      </c>
      <c r="F225" s="8">
        <v>2.7490199999999998</v>
      </c>
      <c r="G225" s="83">
        <v>8.1207600000000006</v>
      </c>
      <c r="H225" s="8">
        <f t="shared" si="4"/>
        <v>53400.550450000002</v>
      </c>
      <c r="I225" s="14"/>
    </row>
    <row r="226" spans="1:9" ht="13.4" customHeight="1" x14ac:dyDescent="0.3">
      <c r="A226" s="7" t="s">
        <v>268</v>
      </c>
      <c r="B226" s="14">
        <v>0</v>
      </c>
      <c r="C226" s="14">
        <v>0</v>
      </c>
      <c r="D226" s="14">
        <v>0.16908000000000001</v>
      </c>
      <c r="E226" s="84">
        <v>53389.680670000002</v>
      </c>
      <c r="F226" s="8">
        <v>3.1192299999999999</v>
      </c>
      <c r="G226" s="83">
        <v>13.695399999999999</v>
      </c>
      <c r="H226" s="8">
        <f t="shared" si="4"/>
        <v>62593.801849999989</v>
      </c>
      <c r="I226" s="14"/>
    </row>
    <row r="227" spans="1:9" ht="13.4" customHeight="1" x14ac:dyDescent="0.3">
      <c r="A227" s="7" t="s">
        <v>269</v>
      </c>
      <c r="B227" s="14">
        <v>0</v>
      </c>
      <c r="C227" s="14">
        <v>0</v>
      </c>
      <c r="D227" s="14">
        <v>0.18837999999999999</v>
      </c>
      <c r="E227" s="84">
        <v>62576.987219999995</v>
      </c>
      <c r="F227" s="8">
        <v>-7.8197600000000005</v>
      </c>
      <c r="G227" s="83">
        <v>7.4153700000000002</v>
      </c>
      <c r="H227" s="8">
        <f t="shared" si="4"/>
        <v>58319.140570000003</v>
      </c>
      <c r="I227" s="14"/>
    </row>
    <row r="228" spans="1:9" ht="13.4" customHeight="1" x14ac:dyDescent="0.3">
      <c r="A228" s="7" t="s">
        <v>270</v>
      </c>
      <c r="B228" s="14">
        <v>0</v>
      </c>
      <c r="C228" s="14">
        <v>0</v>
      </c>
      <c r="D228" s="14">
        <v>0.13838</v>
      </c>
      <c r="E228" s="84">
        <v>58319.544959999999</v>
      </c>
      <c r="F228" s="8">
        <v>7.6968699999999997</v>
      </c>
      <c r="G228" s="83">
        <v>4.5480499999999999</v>
      </c>
      <c r="H228" s="8">
        <f t="shared" si="4"/>
        <v>68997.954689999999</v>
      </c>
      <c r="I228" s="14"/>
    </row>
    <row r="229" spans="1:9" ht="13.4" customHeight="1" x14ac:dyDescent="0.3">
      <c r="A229" s="7" t="s">
        <v>271</v>
      </c>
      <c r="B229" s="14">
        <v>0</v>
      </c>
      <c r="C229" s="14">
        <v>0</v>
      </c>
      <c r="D229" s="14">
        <v>0.18837999999999999</v>
      </c>
      <c r="E229" s="84">
        <v>68985.709770000001</v>
      </c>
      <c r="F229" s="8">
        <v>1.2483299999999999</v>
      </c>
      <c r="G229" s="83">
        <v>9.3369199999999992</v>
      </c>
      <c r="H229" s="8">
        <f t="shared" si="4"/>
        <v>42817.098430000005</v>
      </c>
      <c r="I229" s="14"/>
    </row>
    <row r="230" spans="1:9" ht="13.4" customHeight="1" x14ac:dyDescent="0.3">
      <c r="A230" s="7" t="s">
        <v>272</v>
      </c>
      <c r="B230" s="14">
        <v>0</v>
      </c>
      <c r="C230" s="14">
        <v>0</v>
      </c>
      <c r="D230" s="14">
        <v>0.31395999999999996</v>
      </c>
      <c r="E230" s="84">
        <v>42806.513180000002</v>
      </c>
      <c r="F230" s="8">
        <v>1.90604</v>
      </c>
      <c r="G230" s="83">
        <v>6.6749600000000004</v>
      </c>
      <c r="H230" s="8">
        <f t="shared" si="4"/>
        <v>47148.274440000052</v>
      </c>
      <c r="I230" s="14"/>
    </row>
    <row r="231" spans="1:9" ht="13.4" customHeight="1" x14ac:dyDescent="0.3">
      <c r="A231" s="7" t="s">
        <v>273</v>
      </c>
      <c r="B231" s="14">
        <v>0</v>
      </c>
      <c r="C231" s="14">
        <v>0</v>
      </c>
      <c r="D231" s="14">
        <v>0.16256000000000001</v>
      </c>
      <c r="E231" s="84">
        <v>47139.693440000054</v>
      </c>
      <c r="F231" s="8">
        <v>2.8498299999999999</v>
      </c>
      <c r="G231" s="83">
        <v>7.89567</v>
      </c>
      <c r="H231" s="8">
        <f t="shared" si="4"/>
        <v>56887.48285</v>
      </c>
      <c r="I231" s="14"/>
    </row>
    <row r="232" spans="1:9" ht="13.4" customHeight="1" x14ac:dyDescent="0.3">
      <c r="A232" s="7" t="s">
        <v>274</v>
      </c>
      <c r="B232" s="14">
        <v>0</v>
      </c>
      <c r="C232" s="14">
        <v>0</v>
      </c>
      <c r="D232" s="14">
        <v>7.2749999999999995E-2</v>
      </c>
      <c r="E232" s="84">
        <v>56876.737350000003</v>
      </c>
      <c r="F232" s="8">
        <v>0.54779</v>
      </c>
      <c r="G232" s="83">
        <v>10.83201</v>
      </c>
      <c r="H232" s="8">
        <f t="shared" si="4"/>
        <v>42649.055309999996</v>
      </c>
      <c r="I232" s="14"/>
    </row>
    <row r="233" spans="1:9" ht="13.4" customHeight="1" x14ac:dyDescent="0.3">
      <c r="A233" s="7" t="s">
        <v>275</v>
      </c>
      <c r="B233" s="14">
        <v>0</v>
      </c>
      <c r="C233" s="14">
        <v>0</v>
      </c>
      <c r="D233" s="14">
        <v>9.2769999999999991E-2</v>
      </c>
      <c r="E233" s="84">
        <v>42637.675510000001</v>
      </c>
      <c r="F233" s="8">
        <v>0</v>
      </c>
      <c r="G233" s="83">
        <v>10.309709999999999</v>
      </c>
      <c r="H233" s="8">
        <f t="shared" si="4"/>
        <v>41837.356890000003</v>
      </c>
      <c r="I233" s="14"/>
    </row>
    <row r="234" spans="1:9" ht="13.4" customHeight="1" x14ac:dyDescent="0.3">
      <c r="A234" s="7" t="s">
        <v>276</v>
      </c>
      <c r="B234" s="14">
        <v>0</v>
      </c>
      <c r="C234" s="14">
        <v>0</v>
      </c>
      <c r="D234" s="14">
        <v>0.06</v>
      </c>
      <c r="E234" s="84">
        <v>41827.047180000001</v>
      </c>
      <c r="F234" s="8">
        <v>6.8217400000000001</v>
      </c>
      <c r="G234" s="83">
        <v>8.2695499999999988</v>
      </c>
      <c r="H234" s="8">
        <f t="shared" si="4"/>
        <v>53393.892759999995</v>
      </c>
    </row>
    <row r="235" spans="1:9" ht="13.4" customHeight="1" x14ac:dyDescent="0.3">
      <c r="A235" s="7" t="s">
        <v>277</v>
      </c>
      <c r="B235" s="14">
        <v>0</v>
      </c>
      <c r="C235" s="14">
        <v>0</v>
      </c>
      <c r="D235" s="14">
        <v>0.68110999999999999</v>
      </c>
      <c r="E235" s="84">
        <v>53378.801469999999</v>
      </c>
      <c r="F235" s="8">
        <v>1.07067</v>
      </c>
      <c r="G235" s="83">
        <v>11.299790000000002</v>
      </c>
      <c r="H235" s="8">
        <f t="shared" si="4"/>
        <v>46377.919600000001</v>
      </c>
    </row>
    <row r="236" spans="1:9" ht="13.4" customHeight="1" x14ac:dyDescent="0.3">
      <c r="A236" s="7" t="s">
        <v>278</v>
      </c>
      <c r="B236" s="14">
        <v>0</v>
      </c>
      <c r="C236" s="14">
        <v>0</v>
      </c>
      <c r="D236" s="14">
        <v>0.24393999999999999</v>
      </c>
      <c r="E236" s="84">
        <v>46365.549140000003</v>
      </c>
      <c r="F236" s="8">
        <v>198.10989999999998</v>
      </c>
      <c r="G236" s="83">
        <v>14.611129999999999</v>
      </c>
      <c r="H236" s="8">
        <f t="shared" si="4"/>
        <v>53224.470679999999</v>
      </c>
    </row>
    <row r="237" spans="1:9" ht="13.4" customHeight="1" x14ac:dyDescent="0.3">
      <c r="A237" s="7" t="s">
        <v>279</v>
      </c>
      <c r="B237" s="14">
        <v>0</v>
      </c>
      <c r="C237" s="14">
        <v>0</v>
      </c>
      <c r="D237" s="14">
        <v>4.8829999999999998E-2</v>
      </c>
      <c r="E237" s="84">
        <v>53011.749649999998</v>
      </c>
      <c r="F237" s="8">
        <v>0.99817999999999996</v>
      </c>
      <c r="G237" s="83">
        <v>5.1402900000000002</v>
      </c>
      <c r="H237" s="8">
        <f t="shared" si="4"/>
        <v>65413.850550000003</v>
      </c>
    </row>
    <row r="238" spans="1:9" ht="13.4" customHeight="1" x14ac:dyDescent="0.3">
      <c r="A238" s="7" t="s">
        <v>280</v>
      </c>
      <c r="B238" s="14">
        <v>0</v>
      </c>
      <c r="C238" s="14">
        <v>0</v>
      </c>
      <c r="D238" s="14">
        <v>0.31883</v>
      </c>
      <c r="E238" s="84">
        <v>65407.712079999998</v>
      </c>
      <c r="F238" s="8">
        <v>0.64216999999999991</v>
      </c>
      <c r="G238" s="83">
        <v>6.9222900000000003</v>
      </c>
      <c r="H238" s="8">
        <f t="shared" si="4"/>
        <v>66446.691000000006</v>
      </c>
    </row>
    <row r="239" spans="1:9" ht="13.4" customHeight="1" x14ac:dyDescent="0.3">
      <c r="A239" s="7" t="s">
        <v>281</v>
      </c>
      <c r="B239" s="14">
        <v>0</v>
      </c>
      <c r="C239" s="14">
        <v>0</v>
      </c>
      <c r="D239" s="14">
        <v>4.62E-3</v>
      </c>
      <c r="E239" s="84">
        <v>66439.126539999997</v>
      </c>
      <c r="F239" s="8">
        <v>0.83365</v>
      </c>
      <c r="G239" s="83">
        <v>16.720130000000001</v>
      </c>
      <c r="H239" s="8">
        <f t="shared" si="4"/>
        <v>55748.496780000001</v>
      </c>
    </row>
    <row r="240" spans="1:9" ht="13.4" customHeight="1" x14ac:dyDescent="0.3">
      <c r="A240" s="7" t="s">
        <v>282</v>
      </c>
      <c r="B240" s="14">
        <v>0</v>
      </c>
      <c r="C240" s="14">
        <v>0</v>
      </c>
      <c r="D240" s="14">
        <v>0.25296999999999997</v>
      </c>
      <c r="E240" s="84">
        <v>55730.942999999999</v>
      </c>
      <c r="F240" s="8">
        <v>3.68275</v>
      </c>
      <c r="G240" s="83">
        <v>27.704000000000001</v>
      </c>
      <c r="H240" s="8">
        <f t="shared" si="4"/>
        <v>54902.493349999997</v>
      </c>
    </row>
    <row r="241" spans="1:8" ht="13.4" customHeight="1" x14ac:dyDescent="0.3">
      <c r="A241" s="7" t="s">
        <v>283</v>
      </c>
      <c r="B241" s="14">
        <v>0</v>
      </c>
      <c r="C241" s="14">
        <v>0</v>
      </c>
      <c r="D241" s="14">
        <v>1.883E-2</v>
      </c>
      <c r="E241" s="84">
        <v>54871.106599999999</v>
      </c>
      <c r="F241" s="8">
        <v>0.94830999999999999</v>
      </c>
      <c r="G241" s="83">
        <v>6.6447500000000002</v>
      </c>
      <c r="H241" s="8">
        <f t="shared" si="4"/>
        <v>56477.255830000002</v>
      </c>
    </row>
    <row r="242" spans="1:8" ht="13.4" customHeight="1" x14ac:dyDescent="0.3">
      <c r="A242" s="7" t="s">
        <v>284</v>
      </c>
      <c r="B242" s="14">
        <v>0</v>
      </c>
      <c r="C242" s="14">
        <v>0</v>
      </c>
      <c r="D242" s="14">
        <v>1.883E-2</v>
      </c>
      <c r="E242" s="84">
        <v>56469.662770000003</v>
      </c>
      <c r="F242" s="8">
        <v>3.6877600000000004</v>
      </c>
      <c r="G242" s="83">
        <v>10.06742</v>
      </c>
      <c r="H242" s="8">
        <f t="shared" si="4"/>
        <v>47624.111830000002</v>
      </c>
    </row>
    <row r="243" spans="1:8" ht="13.4" customHeight="1" x14ac:dyDescent="0.3">
      <c r="A243" s="7" t="s">
        <v>285</v>
      </c>
      <c r="B243" s="14">
        <v>0</v>
      </c>
      <c r="C243" s="14">
        <v>0</v>
      </c>
      <c r="D243" s="14">
        <v>1.3939999999999999E-2</v>
      </c>
      <c r="E243" s="84">
        <v>47610.356650000002</v>
      </c>
      <c r="F243" s="8">
        <v>0.47687000000000002</v>
      </c>
      <c r="G243" s="83">
        <v>6.7516600000000002</v>
      </c>
      <c r="H243" s="8">
        <f t="shared" si="4"/>
        <v>55969.57445</v>
      </c>
    </row>
    <row r="244" spans="1:8" ht="13.4" customHeight="1" x14ac:dyDescent="0.3">
      <c r="A244" s="7" t="s">
        <v>286</v>
      </c>
      <c r="B244" s="14">
        <v>0</v>
      </c>
      <c r="C244" s="14">
        <v>0</v>
      </c>
      <c r="D244" s="14">
        <v>3.2770000000000001E-2</v>
      </c>
      <c r="E244" s="84">
        <v>55962.34592</v>
      </c>
      <c r="F244" s="8">
        <v>0.18879000000000001</v>
      </c>
      <c r="G244" s="83">
        <v>132.38445999999999</v>
      </c>
      <c r="H244" s="8">
        <f t="shared" si="4"/>
        <v>45372.829440000001</v>
      </c>
    </row>
    <row r="245" spans="1:8" ht="13.4" customHeight="1" x14ac:dyDescent="0.3">
      <c r="A245" s="7" t="s">
        <v>287</v>
      </c>
      <c r="B245" s="2">
        <v>0</v>
      </c>
      <c r="C245" s="2">
        <v>0</v>
      </c>
      <c r="D245" s="82">
        <v>1.9779999999999999E-2</v>
      </c>
      <c r="E245" s="75">
        <v>45240.25619</v>
      </c>
      <c r="F245" s="26">
        <v>0.49214999999999998</v>
      </c>
      <c r="G245" s="76">
        <v>4.4603400000000004</v>
      </c>
      <c r="H245" s="8">
        <f t="shared" si="4"/>
        <v>41935.387159999998</v>
      </c>
    </row>
    <row r="246" spans="1:8" ht="13.4" customHeight="1" x14ac:dyDescent="0.3">
      <c r="A246" s="7" t="s">
        <v>288</v>
      </c>
      <c r="B246" s="14">
        <v>0</v>
      </c>
      <c r="C246" s="14">
        <v>0</v>
      </c>
      <c r="D246" s="82">
        <v>0</v>
      </c>
      <c r="E246" s="84">
        <v>41930.434670000002</v>
      </c>
      <c r="F246" s="8">
        <v>0.31335000000000002</v>
      </c>
      <c r="G246" s="83">
        <v>11.13015</v>
      </c>
      <c r="H246" s="8">
        <f t="shared" si="4"/>
        <v>54637.451229999991</v>
      </c>
    </row>
    <row r="247" spans="1:8" ht="13.4" customHeight="1" x14ac:dyDescent="0.3">
      <c r="A247" s="7" t="s">
        <v>289</v>
      </c>
      <c r="B247" s="2">
        <v>0</v>
      </c>
      <c r="C247" s="2">
        <v>0</v>
      </c>
      <c r="D247" s="82">
        <v>0</v>
      </c>
      <c r="E247" s="84">
        <v>54626.007729999998</v>
      </c>
      <c r="F247" s="8">
        <v>1.75173</v>
      </c>
      <c r="G247" s="83">
        <v>10.953170000000013</v>
      </c>
      <c r="H247" s="8">
        <f t="shared" si="4"/>
        <v>54977.77534</v>
      </c>
    </row>
    <row r="248" spans="1:8" ht="13.4" customHeight="1" x14ac:dyDescent="0.3">
      <c r="A248" s="7" t="s">
        <v>290</v>
      </c>
      <c r="B248" s="14">
        <v>0</v>
      </c>
      <c r="C248" s="14">
        <v>0</v>
      </c>
      <c r="D248" s="14">
        <v>0.14008000000000001</v>
      </c>
      <c r="E248" s="84">
        <v>54965.070439999996</v>
      </c>
      <c r="F248" s="8">
        <v>16.088699999999999</v>
      </c>
      <c r="G248" s="83">
        <v>13.40597</v>
      </c>
      <c r="H248" s="8">
        <f t="shared" si="4"/>
        <v>53859.165550000005</v>
      </c>
    </row>
    <row r="249" spans="1:8" ht="13.4" customHeight="1" x14ac:dyDescent="0.3">
      <c r="A249" s="7" t="s">
        <v>291</v>
      </c>
      <c r="B249" s="2">
        <v>0</v>
      </c>
      <c r="C249" s="2">
        <v>0</v>
      </c>
      <c r="D249" s="2">
        <v>0</v>
      </c>
      <c r="E249" s="84">
        <v>53829.670880000005</v>
      </c>
      <c r="F249" s="8">
        <v>0.19303999999999999</v>
      </c>
      <c r="G249" s="83">
        <v>6.8255400000000002</v>
      </c>
      <c r="H249" s="8">
        <f t="shared" si="4"/>
        <v>63021.407529999997</v>
      </c>
    </row>
    <row r="250" spans="1:8" ht="13.4" customHeight="1" x14ac:dyDescent="0.3">
      <c r="A250" s="7" t="s">
        <v>292</v>
      </c>
      <c r="B250" s="2">
        <v>0</v>
      </c>
      <c r="C250" s="2">
        <v>0</v>
      </c>
      <c r="D250" s="14">
        <v>0.39104</v>
      </c>
      <c r="E250" s="84">
        <v>63014.38895</v>
      </c>
      <c r="F250" s="8">
        <v>1.3769500000000001</v>
      </c>
      <c r="G250" s="83">
        <v>8.2852700000000006</v>
      </c>
      <c r="H250" s="8">
        <f t="shared" si="4"/>
        <v>64894.228640000001</v>
      </c>
    </row>
    <row r="251" spans="1:8" ht="13.4" customHeight="1" x14ac:dyDescent="0.3">
      <c r="A251" s="7" t="s">
        <v>293</v>
      </c>
      <c r="B251" s="2">
        <v>0</v>
      </c>
      <c r="C251" s="2">
        <v>0</v>
      </c>
      <c r="D251" s="2">
        <v>0</v>
      </c>
      <c r="E251" s="84">
        <v>64884.566420000003</v>
      </c>
      <c r="F251" s="8">
        <v>1.37595</v>
      </c>
      <c r="G251" s="83">
        <v>11.80336</v>
      </c>
      <c r="H251" s="8">
        <f t="shared" si="4"/>
        <v>61816.827109999998</v>
      </c>
    </row>
    <row r="252" spans="1:8" ht="13.4" customHeight="1" x14ac:dyDescent="0.3">
      <c r="A252" s="7" t="s">
        <v>294</v>
      </c>
      <c r="B252" s="2">
        <v>0</v>
      </c>
      <c r="C252" s="2">
        <v>0</v>
      </c>
      <c r="D252" s="2">
        <v>0</v>
      </c>
      <c r="E252" s="84">
        <v>61803.647799999999</v>
      </c>
      <c r="F252" s="8">
        <v>0.95504999999999995</v>
      </c>
      <c r="G252" s="83">
        <v>10.52176</v>
      </c>
      <c r="H252" s="8">
        <f t="shared" si="4"/>
        <v>56559.488020000004</v>
      </c>
    </row>
    <row r="253" spans="1:8" ht="13.4" customHeight="1" x14ac:dyDescent="0.3">
      <c r="A253" s="7" t="s">
        <v>295</v>
      </c>
      <c r="B253" s="2">
        <v>0</v>
      </c>
      <c r="C253" s="2">
        <v>0</v>
      </c>
      <c r="D253" s="14">
        <v>0.11303000000000001</v>
      </c>
      <c r="E253" s="84">
        <v>56548.011210000004</v>
      </c>
      <c r="F253" s="8">
        <v>0.14343999999999998</v>
      </c>
      <c r="G253" s="83">
        <v>3.56487</v>
      </c>
      <c r="H253" s="8">
        <f t="shared" si="4"/>
        <v>54206.740010000001</v>
      </c>
    </row>
    <row r="254" spans="1:8" ht="13.4" customHeight="1" x14ac:dyDescent="0.3">
      <c r="A254" s="7" t="s">
        <v>296</v>
      </c>
      <c r="B254" s="2">
        <v>0</v>
      </c>
      <c r="C254" s="2">
        <v>0</v>
      </c>
      <c r="D254" s="14">
        <v>0.55981999999999998</v>
      </c>
      <c r="E254" s="84">
        <v>54203.0317</v>
      </c>
      <c r="F254" s="8">
        <v>1.8865499999999999</v>
      </c>
      <c r="G254" s="83">
        <v>7.3768400000000005</v>
      </c>
      <c r="H254" s="8">
        <f t="shared" si="4"/>
        <v>54312.605210000002</v>
      </c>
    </row>
    <row r="255" spans="1:8" ht="13.4" customHeight="1" x14ac:dyDescent="0.3">
      <c r="A255" s="7" t="s">
        <v>297</v>
      </c>
      <c r="B255" s="2">
        <v>0</v>
      </c>
      <c r="C255" s="2">
        <v>0</v>
      </c>
      <c r="D255" s="14">
        <v>0.62773000000000001</v>
      </c>
      <c r="E255" s="84">
        <v>54303.341820000001</v>
      </c>
      <c r="F255" s="8">
        <v>0.42058000000000001</v>
      </c>
      <c r="G255" s="83">
        <v>8.2584799999999987</v>
      </c>
      <c r="H255" s="8">
        <f t="shared" si="4"/>
        <v>59376.010879999994</v>
      </c>
    </row>
    <row r="256" spans="1:8" ht="13.4" customHeight="1" x14ac:dyDescent="0.3">
      <c r="A256" s="7" t="s">
        <v>298</v>
      </c>
      <c r="B256" s="2">
        <v>0</v>
      </c>
      <c r="C256" s="2">
        <v>0</v>
      </c>
      <c r="D256" s="14">
        <v>0.06</v>
      </c>
      <c r="E256" s="84">
        <v>59367.331819999999</v>
      </c>
      <c r="F256" s="8">
        <v>0.46329000000000004</v>
      </c>
      <c r="G256" s="83">
        <v>8.3683199999999989</v>
      </c>
      <c r="H256" s="8">
        <f t="shared" si="4"/>
        <v>37174.289780000006</v>
      </c>
    </row>
    <row r="257" spans="1:8" ht="13.4" customHeight="1" x14ac:dyDescent="0.3">
      <c r="A257" s="7" t="s">
        <v>299</v>
      </c>
      <c r="B257" s="2">
        <v>0</v>
      </c>
      <c r="C257" s="2">
        <v>0</v>
      </c>
      <c r="D257" s="14">
        <v>2.3E-2</v>
      </c>
      <c r="E257" s="84">
        <v>37165.458170000005</v>
      </c>
      <c r="F257" s="8">
        <v>1.4222000000000001</v>
      </c>
      <c r="G257" s="83">
        <v>8.074069999999999</v>
      </c>
      <c r="H257" s="8">
        <f t="shared" si="4"/>
        <v>45538.188889999998</v>
      </c>
    </row>
    <row r="258" spans="1:8" ht="13.4" customHeight="1" x14ac:dyDescent="0.3">
      <c r="A258" s="7" t="s">
        <v>300</v>
      </c>
      <c r="B258" s="2">
        <v>0</v>
      </c>
      <c r="C258" s="2">
        <v>0</v>
      </c>
      <c r="D258" s="14">
        <v>0.35193000000000002</v>
      </c>
      <c r="E258" s="84">
        <v>45528.692619999994</v>
      </c>
      <c r="F258" s="8">
        <v>4.3377100000000004</v>
      </c>
      <c r="G258" s="83">
        <v>7.3040099999999999</v>
      </c>
      <c r="H258" s="8">
        <f t="shared" si="4"/>
        <v>64717.730129999996</v>
      </c>
    </row>
    <row r="259" spans="1:8" ht="13.4" customHeight="1" x14ac:dyDescent="0.3">
      <c r="A259" s="7" t="s">
        <v>301</v>
      </c>
      <c r="B259" s="2">
        <v>0</v>
      </c>
      <c r="C259" s="2">
        <v>0</v>
      </c>
      <c r="D259" s="14">
        <v>7.3999999999999996E-2</v>
      </c>
      <c r="E259" s="84">
        <v>64706.088409999997</v>
      </c>
      <c r="F259" s="8">
        <v>5.6888000000000005</v>
      </c>
      <c r="G259" s="83">
        <v>13.13866</v>
      </c>
      <c r="H259" s="8">
        <f t="shared" si="4"/>
        <v>54533.374819999997</v>
      </c>
    </row>
    <row r="260" spans="1:8" ht="13.4" customHeight="1" x14ac:dyDescent="0.3">
      <c r="A260" s="7" t="s">
        <v>302</v>
      </c>
      <c r="B260" s="2">
        <v>0</v>
      </c>
      <c r="C260" s="2">
        <v>0</v>
      </c>
      <c r="D260" s="14">
        <v>2.1999999999999999E-2</v>
      </c>
      <c r="E260" s="84">
        <v>54514.547359999997</v>
      </c>
      <c r="F260" s="8">
        <v>2.1337199999999998</v>
      </c>
      <c r="G260" s="83">
        <v>14.278079999999999</v>
      </c>
      <c r="H260" s="8">
        <f t="shared" si="4"/>
        <v>58414.802349999991</v>
      </c>
    </row>
    <row r="261" spans="1:8" ht="13.4" customHeight="1" x14ac:dyDescent="0.3">
      <c r="A261" s="7" t="s">
        <v>303</v>
      </c>
      <c r="B261" s="2">
        <v>0</v>
      </c>
      <c r="C261" s="2">
        <v>0</v>
      </c>
      <c r="D261" s="14">
        <v>0.02</v>
      </c>
      <c r="E261" s="84">
        <v>58398.390549999996</v>
      </c>
      <c r="F261" s="8">
        <v>7.0598900000000002</v>
      </c>
      <c r="G261" s="83">
        <v>6.2023799999999971</v>
      </c>
      <c r="H261" s="8">
        <f t="shared" si="4"/>
        <v>58808.124569999993</v>
      </c>
    </row>
    <row r="262" spans="1:8" ht="13.4" customHeight="1" x14ac:dyDescent="0.3">
      <c r="A262" s="7" t="s">
        <v>304</v>
      </c>
      <c r="B262" s="2">
        <v>0</v>
      </c>
      <c r="C262" s="2">
        <v>0</v>
      </c>
      <c r="D262" s="14">
        <v>2.1999999999999999E-2</v>
      </c>
      <c r="E262" s="84">
        <v>58794.862299999993</v>
      </c>
      <c r="F262" s="8">
        <v>3.9921599999999997</v>
      </c>
      <c r="G262" s="83">
        <v>4.8585899999999969</v>
      </c>
      <c r="H262" s="8">
        <f t="shared" si="4"/>
        <v>61762.596220000007</v>
      </c>
    </row>
    <row r="263" spans="1:8" ht="13.4" customHeight="1" x14ac:dyDescent="0.3">
      <c r="A263" s="7" t="s">
        <v>305</v>
      </c>
      <c r="B263" s="2">
        <v>0</v>
      </c>
      <c r="C263" s="2">
        <v>0</v>
      </c>
      <c r="D263" s="14">
        <v>1.36876</v>
      </c>
      <c r="E263" s="84">
        <v>61753.745470000002</v>
      </c>
      <c r="F263" s="8">
        <v>9.1020799999999991</v>
      </c>
      <c r="G263" s="83">
        <v>3.0350800000000091</v>
      </c>
      <c r="H263" s="8">
        <f t="shared" si="4"/>
        <v>68630.741170000008</v>
      </c>
    </row>
    <row r="264" spans="1:8" ht="13.4" customHeight="1" x14ac:dyDescent="0.3">
      <c r="A264" s="7" t="s">
        <v>306</v>
      </c>
      <c r="B264" s="14">
        <v>-0.13882</v>
      </c>
      <c r="C264" s="2">
        <v>0</v>
      </c>
      <c r="D264" s="14">
        <v>0.04</v>
      </c>
      <c r="E264" s="84">
        <v>68618.742830000003</v>
      </c>
      <c r="F264" s="8">
        <v>9.7744400000000002</v>
      </c>
      <c r="G264" s="83">
        <v>3.8975900000000037</v>
      </c>
      <c r="H264" s="8">
        <f t="shared" si="4"/>
        <v>59747.446630000006</v>
      </c>
    </row>
    <row r="265" spans="1:8" ht="13.4" customHeight="1" x14ac:dyDescent="0.3">
      <c r="A265" s="7" t="s">
        <v>307</v>
      </c>
      <c r="B265" s="2">
        <v>0</v>
      </c>
      <c r="C265" s="2">
        <v>0</v>
      </c>
      <c r="D265" s="14">
        <v>4.3999999999999997E-2</v>
      </c>
      <c r="E265" s="84">
        <v>59733.774600000004</v>
      </c>
      <c r="F265" s="8">
        <v>6.6843399999999997</v>
      </c>
      <c r="G265" s="83">
        <v>5.2518400000000005</v>
      </c>
      <c r="H265" s="8">
        <f t="shared" si="4"/>
        <v>52363.528679999996</v>
      </c>
    </row>
    <row r="266" spans="1:8" ht="13.4" customHeight="1" x14ac:dyDescent="0.3">
      <c r="A266" s="7" t="s">
        <v>308</v>
      </c>
      <c r="B266" s="2">
        <v>0</v>
      </c>
      <c r="C266" s="2">
        <v>0</v>
      </c>
      <c r="D266" s="14">
        <v>0.37192999999999998</v>
      </c>
      <c r="E266" s="84">
        <v>52351.592499999999</v>
      </c>
      <c r="F266" s="8">
        <v>4.0632700000000002</v>
      </c>
      <c r="G266" s="83">
        <v>5.8978999999999999</v>
      </c>
      <c r="H266" s="8">
        <f t="shared" si="4"/>
        <v>52140.269440000004</v>
      </c>
    </row>
    <row r="267" spans="1:8" ht="13.4" customHeight="1" x14ac:dyDescent="0.3">
      <c r="A267" s="7" t="s">
        <v>309</v>
      </c>
      <c r="B267" s="14">
        <v>-0.13566</v>
      </c>
      <c r="C267" s="2">
        <v>0</v>
      </c>
      <c r="D267" s="14">
        <v>4.2000000000000003E-2</v>
      </c>
      <c r="E267" s="84">
        <v>52130.443930000001</v>
      </c>
      <c r="F267" s="8">
        <v>13.031459999999999</v>
      </c>
      <c r="G267" s="83">
        <v>5.6353900000000001</v>
      </c>
      <c r="H267" s="8">
        <f t="shared" si="4"/>
        <v>58310.210859999999</v>
      </c>
    </row>
    <row r="268" spans="1:8" ht="13.4" customHeight="1" x14ac:dyDescent="0.3">
      <c r="A268" s="7" t="s">
        <v>310</v>
      </c>
      <c r="B268" s="2">
        <v>0</v>
      </c>
      <c r="C268" s="2">
        <v>0</v>
      </c>
      <c r="D268" s="14">
        <v>4.3999999999999997E-2</v>
      </c>
      <c r="E268" s="84">
        <v>58291.544009999998</v>
      </c>
      <c r="F268" s="8">
        <v>5.8178700000000001</v>
      </c>
      <c r="G268" s="83">
        <v>3.9530799999999999</v>
      </c>
      <c r="H268" s="8">
        <f t="shared" si="4"/>
        <v>25871.799040000002</v>
      </c>
    </row>
    <row r="269" spans="1:8" ht="13.4" customHeight="1" x14ac:dyDescent="0.3">
      <c r="A269" s="7" t="s">
        <v>311</v>
      </c>
      <c r="B269" s="2">
        <v>0</v>
      </c>
      <c r="C269" s="2">
        <v>0</v>
      </c>
      <c r="D269" s="14">
        <v>0.04</v>
      </c>
      <c r="E269" s="84">
        <v>25862.028090000003</v>
      </c>
      <c r="F269" s="8">
        <v>0.39694999999999997</v>
      </c>
      <c r="G269" s="83">
        <v>4.76633</v>
      </c>
      <c r="H269" s="8">
        <f t="shared" si="4"/>
        <v>65724.791169999997</v>
      </c>
    </row>
    <row r="270" spans="1:8" ht="13.4" customHeight="1" x14ac:dyDescent="0.3">
      <c r="A270" s="7" t="s">
        <v>312</v>
      </c>
      <c r="B270" s="2">
        <v>0</v>
      </c>
      <c r="C270" s="2">
        <v>0</v>
      </c>
      <c r="D270" s="14">
        <v>4.2000000000000003E-2</v>
      </c>
      <c r="E270" s="84">
        <v>65719.627890000003</v>
      </c>
      <c r="F270" s="8">
        <v>5.3961300000000003</v>
      </c>
      <c r="G270" s="83">
        <v>5.0982500000000002</v>
      </c>
      <c r="H270" s="8">
        <f t="shared" si="4"/>
        <v>65478.607360000002</v>
      </c>
    </row>
    <row r="271" spans="1:8" ht="13.4" customHeight="1" x14ac:dyDescent="0.3">
      <c r="A271" s="7" t="s">
        <v>313</v>
      </c>
      <c r="B271" s="2">
        <v>0</v>
      </c>
      <c r="C271" s="2">
        <v>0</v>
      </c>
      <c r="D271" s="14">
        <v>4.2000000000000003E-2</v>
      </c>
      <c r="E271" s="84">
        <v>65468.112979999998</v>
      </c>
      <c r="F271" s="8">
        <v>4.4087899999999998</v>
      </c>
      <c r="G271" s="83">
        <v>5.3948199999999993</v>
      </c>
      <c r="H271" s="8">
        <f t="shared" si="4"/>
        <v>51471.964499999995</v>
      </c>
    </row>
    <row r="272" spans="1:8" ht="13.4" customHeight="1" x14ac:dyDescent="0.3">
      <c r="A272" s="7" t="s">
        <v>314</v>
      </c>
      <c r="B272" s="2">
        <v>0</v>
      </c>
      <c r="C272" s="2">
        <v>0</v>
      </c>
      <c r="D272" s="14">
        <v>0.17988999999999999</v>
      </c>
      <c r="E272" s="84">
        <v>51462.160889999992</v>
      </c>
      <c r="F272" s="8">
        <v>10.020899999999999</v>
      </c>
      <c r="G272" s="83">
        <v>5.71652</v>
      </c>
      <c r="H272" s="8">
        <f t="shared" ref="H272:H335" si="5">C272+F272+B273+E273+G272</f>
        <v>64279.339360000005</v>
      </c>
    </row>
    <row r="273" spans="1:8" ht="13.4" customHeight="1" x14ac:dyDescent="0.3">
      <c r="A273" s="7" t="s">
        <v>315</v>
      </c>
      <c r="B273" s="2">
        <v>0</v>
      </c>
      <c r="C273" s="2">
        <v>0</v>
      </c>
      <c r="D273" s="14">
        <v>-6.6390000000000005E-2</v>
      </c>
      <c r="E273" s="84">
        <v>64263.60194</v>
      </c>
      <c r="F273" s="8">
        <v>4.3511499999999996</v>
      </c>
      <c r="G273" s="83">
        <v>5.7838099999999972</v>
      </c>
      <c r="H273" s="8">
        <f t="shared" si="5"/>
        <v>68721.201900000015</v>
      </c>
    </row>
    <row r="274" spans="1:8" ht="13.4" customHeight="1" x14ac:dyDescent="0.3">
      <c r="A274" s="7" t="s">
        <v>316</v>
      </c>
      <c r="B274" s="2">
        <v>0</v>
      </c>
      <c r="C274" s="2">
        <v>0</v>
      </c>
      <c r="D274" s="14">
        <v>0</v>
      </c>
      <c r="E274" s="84">
        <v>68711.066940000019</v>
      </c>
      <c r="F274" s="8">
        <v>9.3866700000000005</v>
      </c>
      <c r="G274" s="83">
        <v>10.631490000000005</v>
      </c>
      <c r="H274" s="8">
        <f t="shared" si="5"/>
        <v>64987.890609999995</v>
      </c>
    </row>
    <row r="275" spans="1:8" ht="13.4" customHeight="1" x14ac:dyDescent="0.3">
      <c r="A275" s="7" t="s">
        <v>317</v>
      </c>
      <c r="B275" s="2">
        <v>0</v>
      </c>
      <c r="C275" s="2">
        <v>0</v>
      </c>
      <c r="D275" s="14">
        <v>2.9904499999999996</v>
      </c>
      <c r="E275" s="84">
        <v>64967.872449999995</v>
      </c>
      <c r="F275" s="8">
        <v>9.7717299999999998</v>
      </c>
      <c r="G275" s="83">
        <v>7.4792399999999981</v>
      </c>
      <c r="H275" s="8">
        <f t="shared" si="5"/>
        <v>68833.063419999977</v>
      </c>
    </row>
    <row r="276" spans="1:8" ht="13.4" customHeight="1" x14ac:dyDescent="0.3">
      <c r="A276" s="7" t="s">
        <v>318</v>
      </c>
      <c r="B276" s="2">
        <v>0</v>
      </c>
      <c r="C276" s="2">
        <v>0</v>
      </c>
      <c r="D276" s="14">
        <v>3.0000000000000001E-3</v>
      </c>
      <c r="E276" s="84">
        <v>68815.812449999983</v>
      </c>
      <c r="F276" s="8">
        <v>6.6942200000000005</v>
      </c>
      <c r="G276" s="83">
        <v>24.571680000000001</v>
      </c>
      <c r="H276" s="8">
        <f t="shared" si="5"/>
        <v>57773.016969999997</v>
      </c>
    </row>
    <row r="277" spans="1:8" ht="13.4" customHeight="1" x14ac:dyDescent="0.3">
      <c r="A277" s="7" t="s">
        <v>319</v>
      </c>
      <c r="B277" s="2">
        <v>0</v>
      </c>
      <c r="C277" s="2">
        <v>0</v>
      </c>
      <c r="D277" s="14">
        <v>3.0000000000000001E-3</v>
      </c>
      <c r="E277" s="84">
        <v>57741.751069999998</v>
      </c>
      <c r="F277" s="8">
        <v>9.4215999999999998</v>
      </c>
      <c r="G277" s="83">
        <v>12.547610000000001</v>
      </c>
      <c r="H277" s="8">
        <f t="shared" si="5"/>
        <v>60537.195480000002</v>
      </c>
    </row>
    <row r="278" spans="1:8" ht="13.4" customHeight="1" x14ac:dyDescent="0.3">
      <c r="A278" s="7" t="s">
        <v>320</v>
      </c>
      <c r="B278" s="2">
        <v>0</v>
      </c>
      <c r="C278" s="2">
        <v>0</v>
      </c>
      <c r="D278" s="14">
        <v>5.0000000000000001E-3</v>
      </c>
      <c r="E278" s="84">
        <v>60515.226269999999</v>
      </c>
      <c r="F278" s="8">
        <v>4.00563</v>
      </c>
      <c r="G278" s="83">
        <v>10.126339999999997</v>
      </c>
      <c r="H278" s="8">
        <f t="shared" si="5"/>
        <v>56702.646250000005</v>
      </c>
    </row>
    <row r="279" spans="1:8" ht="13.4" customHeight="1" x14ac:dyDescent="0.3">
      <c r="A279" s="7" t="s">
        <v>321</v>
      </c>
      <c r="B279" s="2">
        <v>0</v>
      </c>
      <c r="C279" s="2">
        <v>0</v>
      </c>
      <c r="D279" s="14">
        <v>0</v>
      </c>
      <c r="E279" s="84">
        <v>56688.514280000003</v>
      </c>
      <c r="F279" s="8">
        <v>6.9666000000000006</v>
      </c>
      <c r="G279" s="83">
        <v>17.377930000000006</v>
      </c>
      <c r="H279" s="8">
        <f t="shared" si="5"/>
        <v>60363.35439</v>
      </c>
    </row>
    <row r="280" spans="1:8" ht="13.4" customHeight="1" x14ac:dyDescent="0.3">
      <c r="A280" s="7" t="s">
        <v>322</v>
      </c>
      <c r="B280" s="2">
        <v>0</v>
      </c>
      <c r="C280" s="2">
        <v>0</v>
      </c>
      <c r="D280" s="2">
        <v>0</v>
      </c>
      <c r="E280" s="84">
        <v>60339.009859999998</v>
      </c>
      <c r="F280" s="8">
        <v>3.44841</v>
      </c>
      <c r="G280" s="83">
        <v>4.89018</v>
      </c>
      <c r="H280" s="8">
        <f t="shared" si="5"/>
        <v>42973.31237</v>
      </c>
    </row>
    <row r="281" spans="1:8" ht="13.4" customHeight="1" x14ac:dyDescent="0.3">
      <c r="A281" s="7" t="s">
        <v>323</v>
      </c>
      <c r="B281" s="2">
        <v>0</v>
      </c>
      <c r="C281" s="2">
        <v>0</v>
      </c>
      <c r="D281" s="2">
        <v>0</v>
      </c>
      <c r="E281" s="84">
        <v>42964.97378</v>
      </c>
      <c r="F281" s="8">
        <v>10.155959999999999</v>
      </c>
      <c r="G281" s="83">
        <v>10.458549999999999</v>
      </c>
      <c r="H281" s="8">
        <f t="shared" si="5"/>
        <v>54533.742159999994</v>
      </c>
    </row>
    <row r="282" spans="1:8" ht="13.4" customHeight="1" x14ac:dyDescent="0.3">
      <c r="A282" s="7" t="s">
        <v>324</v>
      </c>
      <c r="B282" s="2">
        <v>0</v>
      </c>
      <c r="C282" s="2">
        <v>0</v>
      </c>
      <c r="D282" s="2">
        <v>0</v>
      </c>
      <c r="E282" s="84">
        <v>54513.127649999995</v>
      </c>
      <c r="F282" s="8">
        <v>0</v>
      </c>
      <c r="G282" s="83">
        <v>3.2710900000000001</v>
      </c>
      <c r="H282" s="8">
        <f t="shared" si="5"/>
        <v>60200.835220000008</v>
      </c>
    </row>
    <row r="283" spans="1:8" ht="13.4" customHeight="1" x14ac:dyDescent="0.3">
      <c r="A283" s="7" t="s">
        <v>325</v>
      </c>
      <c r="B283" s="2">
        <v>0</v>
      </c>
      <c r="C283" s="2">
        <v>0</v>
      </c>
      <c r="D283" s="2">
        <v>0</v>
      </c>
      <c r="E283" s="84">
        <v>60197.564130000006</v>
      </c>
      <c r="F283" s="8">
        <v>5.9046899999999996</v>
      </c>
      <c r="G283" s="83">
        <v>17.915230000000005</v>
      </c>
      <c r="H283" s="8">
        <f t="shared" si="5"/>
        <v>58184.100030000009</v>
      </c>
    </row>
    <row r="284" spans="1:8" ht="13.4" customHeight="1" x14ac:dyDescent="0.3">
      <c r="A284" s="7" t="s">
        <v>326</v>
      </c>
      <c r="B284" s="2">
        <v>0</v>
      </c>
      <c r="C284" s="2">
        <v>0</v>
      </c>
      <c r="D284" s="2">
        <v>0</v>
      </c>
      <c r="E284" s="84">
        <v>58160.280110000007</v>
      </c>
      <c r="F284" s="8">
        <v>2.7296300000000002</v>
      </c>
      <c r="G284" s="83">
        <v>18.859979999999997</v>
      </c>
      <c r="H284" s="8">
        <f t="shared" si="5"/>
        <v>68607.024359999996</v>
      </c>
    </row>
    <row r="285" spans="1:8" ht="13.4" customHeight="1" x14ac:dyDescent="0.3">
      <c r="A285" s="7" t="s">
        <v>327</v>
      </c>
      <c r="B285" s="2">
        <v>0</v>
      </c>
      <c r="C285" s="2">
        <v>0</v>
      </c>
      <c r="D285" s="2">
        <v>0</v>
      </c>
      <c r="E285" s="84">
        <v>68585.43475</v>
      </c>
      <c r="F285" s="8">
        <v>8.0545799999999996</v>
      </c>
      <c r="G285" s="83">
        <v>2.9320799999999947</v>
      </c>
      <c r="H285" s="8">
        <f t="shared" si="5"/>
        <v>66479.096389999992</v>
      </c>
    </row>
    <row r="286" spans="1:8" ht="13.4" customHeight="1" x14ac:dyDescent="0.3">
      <c r="A286" s="7" t="s">
        <v>328</v>
      </c>
      <c r="B286" s="2">
        <v>0</v>
      </c>
      <c r="C286" s="2">
        <v>0</v>
      </c>
      <c r="D286" s="2">
        <v>0</v>
      </c>
      <c r="E286" s="84">
        <v>66468.109729999996</v>
      </c>
      <c r="F286" s="8">
        <v>5.1930500000000004</v>
      </c>
      <c r="G286" s="83">
        <v>13.734420000000005</v>
      </c>
      <c r="H286" s="8">
        <f t="shared" si="5"/>
        <v>67508.120239999989</v>
      </c>
    </row>
    <row r="287" spans="1:8" ht="13.4" customHeight="1" x14ac:dyDescent="0.3">
      <c r="A287" s="7" t="s">
        <v>329</v>
      </c>
      <c r="B287" s="2">
        <v>0</v>
      </c>
      <c r="C287" s="2">
        <v>0</v>
      </c>
      <c r="D287" s="2">
        <v>0</v>
      </c>
      <c r="E287" s="84">
        <v>67489.192769999994</v>
      </c>
      <c r="F287" s="8">
        <v>11.75264</v>
      </c>
      <c r="G287" s="83">
        <v>4.3196999999999974</v>
      </c>
      <c r="H287" s="8">
        <f t="shared" si="5"/>
        <v>72884.392049999995</v>
      </c>
    </row>
    <row r="288" spans="1:8" ht="13.4" customHeight="1" x14ac:dyDescent="0.3">
      <c r="A288" s="7" t="s">
        <v>330</v>
      </c>
      <c r="B288" s="2">
        <v>0</v>
      </c>
      <c r="C288" s="2">
        <v>0</v>
      </c>
      <c r="D288" s="2">
        <v>0</v>
      </c>
      <c r="E288" s="84">
        <v>72868.319709999996</v>
      </c>
      <c r="F288" s="8">
        <v>6.1349499999999999</v>
      </c>
      <c r="G288" s="83">
        <v>6.971199999999997</v>
      </c>
      <c r="H288" s="8">
        <f t="shared" si="5"/>
        <v>62058.021060000006</v>
      </c>
    </row>
    <row r="289" spans="1:10" ht="13.4" customHeight="1" x14ac:dyDescent="0.3">
      <c r="A289" s="7" t="s">
        <v>331</v>
      </c>
      <c r="B289" s="2">
        <v>0</v>
      </c>
      <c r="C289" s="2">
        <v>0</v>
      </c>
      <c r="D289" s="2">
        <v>0</v>
      </c>
      <c r="E289" s="84">
        <v>62044.914910000007</v>
      </c>
      <c r="F289" s="8">
        <v>7.2491599999999998</v>
      </c>
      <c r="G289" s="83">
        <v>4.1781100000000153</v>
      </c>
      <c r="H289" s="8">
        <f t="shared" si="5"/>
        <v>64921.24667</v>
      </c>
    </row>
    <row r="290" spans="1:10" ht="13.4" customHeight="1" x14ac:dyDescent="0.3">
      <c r="A290" s="7" t="s">
        <v>332</v>
      </c>
      <c r="B290" s="2">
        <v>0</v>
      </c>
      <c r="C290" s="2">
        <v>0</v>
      </c>
      <c r="D290" s="2">
        <v>0</v>
      </c>
      <c r="E290" s="84">
        <v>64909.8194</v>
      </c>
      <c r="F290" s="8">
        <v>10.56719</v>
      </c>
      <c r="G290" s="83">
        <v>5.799259999999995</v>
      </c>
      <c r="H290" s="8">
        <f t="shared" si="5"/>
        <v>58033.317140000014</v>
      </c>
    </row>
    <row r="291" spans="1:10" ht="13.4" customHeight="1" x14ac:dyDescent="0.3">
      <c r="A291" s="7" t="s">
        <v>333</v>
      </c>
      <c r="B291" s="2">
        <v>0</v>
      </c>
      <c r="C291" s="2">
        <v>0</v>
      </c>
      <c r="D291" s="2">
        <v>0</v>
      </c>
      <c r="E291" s="84">
        <v>58016.950690000012</v>
      </c>
      <c r="F291" s="8">
        <v>2.7567199999999996</v>
      </c>
      <c r="G291" s="83">
        <v>102.07899999999999</v>
      </c>
      <c r="H291" s="8">
        <f t="shared" si="5"/>
        <v>51262.080299999994</v>
      </c>
      <c r="J291" s="8"/>
    </row>
    <row r="292" spans="1:10" ht="13.4" customHeight="1" x14ac:dyDescent="0.3">
      <c r="A292" s="7" t="s">
        <v>334</v>
      </c>
      <c r="B292" s="2">
        <v>0</v>
      </c>
      <c r="C292" s="2">
        <v>0</v>
      </c>
      <c r="D292" s="2">
        <v>0</v>
      </c>
      <c r="E292" s="84">
        <v>51157.244579999999</v>
      </c>
      <c r="F292" s="8">
        <v>4.5316299999999998</v>
      </c>
      <c r="G292" s="83">
        <v>2.7313499999999999</v>
      </c>
      <c r="H292" s="8">
        <f t="shared" si="5"/>
        <v>37363.098819999999</v>
      </c>
    </row>
    <row r="293" spans="1:10" ht="13.4" customHeight="1" x14ac:dyDescent="0.3">
      <c r="A293" s="7" t="s">
        <v>335</v>
      </c>
      <c r="B293" s="2">
        <v>0</v>
      </c>
      <c r="C293" s="2">
        <v>0</v>
      </c>
      <c r="D293" s="2">
        <v>0</v>
      </c>
      <c r="E293" s="84">
        <v>37355.83584</v>
      </c>
      <c r="F293" s="8">
        <v>2.0296699999999999</v>
      </c>
      <c r="G293" s="83">
        <v>12.009919999999999</v>
      </c>
      <c r="H293" s="8">
        <f t="shared" si="5"/>
        <v>72423.140490000005</v>
      </c>
    </row>
    <row r="294" spans="1:10" ht="13.4" customHeight="1" x14ac:dyDescent="0.3">
      <c r="A294" s="7" t="s">
        <v>336</v>
      </c>
      <c r="B294" s="2">
        <v>0</v>
      </c>
      <c r="C294" s="2">
        <v>0</v>
      </c>
      <c r="D294" s="2">
        <v>0</v>
      </c>
      <c r="E294" s="84">
        <v>72409.100900000005</v>
      </c>
      <c r="F294" s="8">
        <v>2.3163200000000002</v>
      </c>
      <c r="G294" s="83">
        <v>4.4882700000000009</v>
      </c>
      <c r="H294" s="8">
        <f t="shared" si="5"/>
        <v>54011.638160000002</v>
      </c>
    </row>
    <row r="295" spans="1:10" ht="13.4" customHeight="1" x14ac:dyDescent="0.3">
      <c r="A295" s="7" t="s">
        <v>337</v>
      </c>
      <c r="B295" s="2">
        <v>0</v>
      </c>
      <c r="C295" s="2">
        <v>0</v>
      </c>
      <c r="D295" s="2">
        <v>0</v>
      </c>
      <c r="E295" s="84">
        <v>54004.833570000003</v>
      </c>
      <c r="F295" s="8">
        <v>12.23052</v>
      </c>
      <c r="G295" s="83">
        <v>2.9724000000000013</v>
      </c>
      <c r="H295" s="8">
        <f t="shared" si="5"/>
        <v>68097.887539999996</v>
      </c>
    </row>
    <row r="296" spans="1:10" ht="13.4" customHeight="1" x14ac:dyDescent="0.3">
      <c r="A296" s="7" t="s">
        <v>338</v>
      </c>
      <c r="B296" s="2">
        <v>0</v>
      </c>
      <c r="C296" s="2">
        <v>0</v>
      </c>
      <c r="D296" s="2">
        <v>0</v>
      </c>
      <c r="E296" s="84">
        <v>68082.68462</v>
      </c>
      <c r="F296" s="8">
        <v>4.1898100000000005</v>
      </c>
      <c r="G296" s="83">
        <v>5.807629999999997</v>
      </c>
      <c r="H296" s="8">
        <f t="shared" si="5"/>
        <v>65069.196120000008</v>
      </c>
    </row>
    <row r="297" spans="1:10" ht="13.4" customHeight="1" x14ac:dyDescent="0.3">
      <c r="A297" s="7" t="s">
        <v>339</v>
      </c>
      <c r="B297" s="2">
        <v>0</v>
      </c>
      <c r="C297" s="2">
        <v>0</v>
      </c>
      <c r="D297" s="2">
        <v>0</v>
      </c>
      <c r="E297" s="84">
        <v>65059.198680000001</v>
      </c>
      <c r="F297" s="8">
        <v>6.6222700000000003</v>
      </c>
      <c r="G297" s="83">
        <v>3.1998600000000006</v>
      </c>
      <c r="H297" s="8">
        <f t="shared" si="5"/>
        <v>68671.562470000004</v>
      </c>
    </row>
    <row r="298" spans="1:10" ht="13.4" customHeight="1" x14ac:dyDescent="0.3">
      <c r="A298" s="7" t="s">
        <v>340</v>
      </c>
      <c r="B298" s="2">
        <v>0</v>
      </c>
      <c r="C298" s="2">
        <v>0</v>
      </c>
      <c r="D298" s="2">
        <v>0</v>
      </c>
      <c r="E298" s="84">
        <v>68661.740340000004</v>
      </c>
      <c r="F298" s="8">
        <v>2.3921600000000001</v>
      </c>
      <c r="G298" s="83">
        <v>3.4728300000000019</v>
      </c>
      <c r="H298" s="8">
        <f t="shared" si="5"/>
        <v>72908.593840000016</v>
      </c>
    </row>
    <row r="299" spans="1:10" ht="13.4" customHeight="1" x14ac:dyDescent="0.3">
      <c r="A299" s="7" t="s">
        <v>341</v>
      </c>
      <c r="B299" s="2">
        <v>0</v>
      </c>
      <c r="C299" s="2">
        <v>0</v>
      </c>
      <c r="D299" s="2">
        <v>0</v>
      </c>
      <c r="E299" s="84">
        <v>72902.728850000014</v>
      </c>
      <c r="F299" s="8">
        <v>10.23897</v>
      </c>
      <c r="G299" s="83">
        <v>17.235799999999994</v>
      </c>
      <c r="H299" s="8">
        <f t="shared" si="5"/>
        <v>71362.578109999988</v>
      </c>
    </row>
    <row r="300" spans="1:10" ht="13.4" customHeight="1" x14ac:dyDescent="0.3">
      <c r="A300" s="7" t="s">
        <v>342</v>
      </c>
      <c r="B300" s="2">
        <v>0</v>
      </c>
      <c r="C300" s="2">
        <v>0</v>
      </c>
      <c r="D300" s="2">
        <v>0</v>
      </c>
      <c r="E300" s="84">
        <v>71335.103339999987</v>
      </c>
      <c r="F300" s="8">
        <v>1.9120599999999999</v>
      </c>
      <c r="G300" s="83">
        <v>7.9162300000000032</v>
      </c>
      <c r="H300" s="8">
        <f t="shared" si="5"/>
        <v>64773.068450000006</v>
      </c>
    </row>
    <row r="301" spans="1:10" ht="13.4" customHeight="1" x14ac:dyDescent="0.3">
      <c r="A301" s="7" t="s">
        <v>343</v>
      </c>
      <c r="B301" s="2">
        <v>0</v>
      </c>
      <c r="C301" s="2">
        <v>0</v>
      </c>
      <c r="D301" s="2">
        <v>0</v>
      </c>
      <c r="E301" s="84">
        <v>64763.240160000001</v>
      </c>
      <c r="F301" s="8">
        <v>11.492520000000001</v>
      </c>
      <c r="G301" s="83">
        <v>3.1632899999999937</v>
      </c>
      <c r="H301" s="8">
        <f t="shared" si="5"/>
        <v>68136.027779999989</v>
      </c>
    </row>
    <row r="302" spans="1:10" ht="13.4" customHeight="1" x14ac:dyDescent="0.3">
      <c r="A302" s="7" t="s">
        <v>344</v>
      </c>
      <c r="B302" s="2">
        <v>0</v>
      </c>
      <c r="C302" s="2">
        <v>0</v>
      </c>
      <c r="D302" s="2">
        <v>0</v>
      </c>
      <c r="E302" s="84">
        <v>68121.371969999993</v>
      </c>
      <c r="F302" s="8">
        <v>7.2668299999999997</v>
      </c>
      <c r="G302" s="83">
        <v>4.3390100000000018</v>
      </c>
      <c r="H302" s="8">
        <f t="shared" si="5"/>
        <v>57481.029419999999</v>
      </c>
    </row>
    <row r="303" spans="1:10" ht="13.4" customHeight="1" x14ac:dyDescent="0.3">
      <c r="A303" s="7" t="s">
        <v>345</v>
      </c>
      <c r="B303" s="2">
        <v>0</v>
      </c>
      <c r="C303" s="2">
        <v>0</v>
      </c>
      <c r="D303" s="2">
        <v>0</v>
      </c>
      <c r="E303" s="84">
        <v>57469.423579999995</v>
      </c>
      <c r="F303" s="8">
        <v>6.9010600000000002</v>
      </c>
      <c r="G303" s="83">
        <v>3.1461800000000077</v>
      </c>
      <c r="H303" s="8">
        <f t="shared" si="5"/>
        <v>66363.011440000002</v>
      </c>
    </row>
    <row r="304" spans="1:10" ht="13.4" customHeight="1" x14ac:dyDescent="0.3">
      <c r="A304" s="7" t="s">
        <v>346</v>
      </c>
      <c r="B304" s="2">
        <v>0</v>
      </c>
      <c r="C304" s="2">
        <v>0</v>
      </c>
      <c r="D304" s="2">
        <v>0</v>
      </c>
      <c r="E304" s="84">
        <v>66352.964200000002</v>
      </c>
      <c r="F304" s="8">
        <v>2.645</v>
      </c>
      <c r="G304" s="83">
        <v>11.99202</v>
      </c>
      <c r="H304" s="8">
        <f t="shared" si="5"/>
        <v>55414.930489999992</v>
      </c>
    </row>
    <row r="305" spans="1:8" ht="13.4" customHeight="1" x14ac:dyDescent="0.3">
      <c r="A305" s="7" t="s">
        <v>347</v>
      </c>
      <c r="B305" s="2">
        <v>0</v>
      </c>
      <c r="C305" s="2">
        <v>0</v>
      </c>
      <c r="D305" s="2">
        <v>0</v>
      </c>
      <c r="E305" s="84">
        <v>55400.293469999997</v>
      </c>
      <c r="F305" s="8">
        <v>2.9694499999999997</v>
      </c>
      <c r="G305" s="83">
        <v>4.9431899999999986</v>
      </c>
      <c r="H305" s="8">
        <f t="shared" si="5"/>
        <v>47045.717389999998</v>
      </c>
    </row>
    <row r="306" spans="1:8" ht="13.4" customHeight="1" x14ac:dyDescent="0.3">
      <c r="A306" s="7" t="s">
        <v>348</v>
      </c>
      <c r="B306" s="2">
        <v>0</v>
      </c>
      <c r="C306" s="2">
        <v>0</v>
      </c>
      <c r="D306" s="2">
        <v>0</v>
      </c>
      <c r="E306" s="84">
        <v>47037.804750000003</v>
      </c>
      <c r="F306" s="8">
        <v>0.74934000000000001</v>
      </c>
      <c r="G306" s="83">
        <v>5.3327800000000023</v>
      </c>
      <c r="H306" s="8">
        <f t="shared" si="5"/>
        <v>58422.205890000005</v>
      </c>
    </row>
    <row r="307" spans="1:8" ht="13.4" customHeight="1" x14ac:dyDescent="0.3">
      <c r="A307" s="7" t="s">
        <v>349</v>
      </c>
      <c r="B307" s="2">
        <v>0</v>
      </c>
      <c r="C307" s="2">
        <v>0</v>
      </c>
      <c r="D307" s="2">
        <v>0</v>
      </c>
      <c r="E307" s="84">
        <v>58416.123770000006</v>
      </c>
      <c r="F307" s="8">
        <v>4.2599200000000002</v>
      </c>
      <c r="G307" s="83">
        <v>2.8413199999999996</v>
      </c>
      <c r="H307" s="8">
        <f t="shared" si="5"/>
        <v>61990.011579999999</v>
      </c>
    </row>
    <row r="308" spans="1:8" ht="13.4" customHeight="1" x14ac:dyDescent="0.3">
      <c r="A308" s="7" t="s">
        <v>350</v>
      </c>
      <c r="B308" s="2">
        <v>0</v>
      </c>
      <c r="C308" s="2">
        <v>0</v>
      </c>
      <c r="D308" s="2">
        <v>0</v>
      </c>
      <c r="E308" s="84">
        <v>61982.910340000002</v>
      </c>
      <c r="F308" s="8">
        <v>3.0363200000000004</v>
      </c>
      <c r="G308" s="83">
        <v>1.7162499999999963</v>
      </c>
      <c r="H308" s="8">
        <f t="shared" si="5"/>
        <v>66882.528859999991</v>
      </c>
    </row>
    <row r="309" spans="1:8" ht="13.4" customHeight="1" x14ac:dyDescent="0.3">
      <c r="A309" s="7" t="s">
        <v>351</v>
      </c>
      <c r="B309" s="2">
        <v>0</v>
      </c>
      <c r="C309" s="2">
        <v>0</v>
      </c>
      <c r="D309" s="2">
        <v>0</v>
      </c>
      <c r="E309" s="84">
        <v>66877.776289999994</v>
      </c>
      <c r="F309" s="8">
        <v>5.2607799999999996</v>
      </c>
      <c r="G309" s="83">
        <v>4.5855600000000045</v>
      </c>
      <c r="H309" s="8">
        <f t="shared" si="5"/>
        <v>69574.079989999998</v>
      </c>
    </row>
    <row r="310" spans="1:8" ht="13.4" customHeight="1" x14ac:dyDescent="0.3">
      <c r="A310" s="7" t="s">
        <v>352</v>
      </c>
      <c r="B310" s="2">
        <v>0</v>
      </c>
      <c r="C310" s="2">
        <v>0</v>
      </c>
      <c r="D310" s="2">
        <v>0</v>
      </c>
      <c r="E310" s="84">
        <v>69564.233649999995</v>
      </c>
      <c r="F310" s="8">
        <v>8.9970599999999994</v>
      </c>
      <c r="G310" s="83">
        <v>15.745120000000002</v>
      </c>
      <c r="H310" s="8">
        <f t="shared" si="5"/>
        <v>74266.496849999996</v>
      </c>
    </row>
    <row r="311" spans="1:8" ht="13.4" customHeight="1" x14ac:dyDescent="0.3">
      <c r="A311" s="7" t="s">
        <v>353</v>
      </c>
      <c r="B311" s="2">
        <v>0</v>
      </c>
      <c r="C311" s="2">
        <v>0</v>
      </c>
      <c r="D311" s="2">
        <v>0</v>
      </c>
      <c r="E311" s="84">
        <v>74241.754669999995</v>
      </c>
      <c r="F311" s="8">
        <v>8.0119799999999994</v>
      </c>
      <c r="G311" s="83">
        <v>1.1802399999999906</v>
      </c>
      <c r="H311" s="8">
        <f t="shared" si="5"/>
        <v>72454.645899999989</v>
      </c>
    </row>
    <row r="312" spans="1:8" ht="13.4" customHeight="1" x14ac:dyDescent="0.3">
      <c r="A312" s="7" t="s">
        <v>354</v>
      </c>
      <c r="B312" s="2">
        <v>0</v>
      </c>
      <c r="C312" s="2">
        <v>0</v>
      </c>
      <c r="D312" s="2">
        <v>0</v>
      </c>
      <c r="E312" s="84">
        <v>72445.453679999991</v>
      </c>
      <c r="F312" s="8">
        <v>10.26493</v>
      </c>
      <c r="G312" s="83">
        <v>4.922590000000004</v>
      </c>
      <c r="H312" s="8">
        <f t="shared" si="5"/>
        <v>65121.254229999999</v>
      </c>
    </row>
    <row r="313" spans="1:8" ht="13.4" customHeight="1" x14ac:dyDescent="0.3">
      <c r="A313" s="7" t="s">
        <v>355</v>
      </c>
      <c r="B313" s="2">
        <v>0</v>
      </c>
      <c r="C313" s="2">
        <v>0</v>
      </c>
      <c r="D313" s="2">
        <v>0</v>
      </c>
      <c r="E313" s="84">
        <v>65106.066709999999</v>
      </c>
      <c r="F313" s="8">
        <v>7.3258100000000006</v>
      </c>
      <c r="G313" s="83">
        <v>1.2108700000000026</v>
      </c>
      <c r="H313" s="8">
        <f t="shared" si="5"/>
        <v>60493.350409999999</v>
      </c>
    </row>
    <row r="314" spans="1:8" ht="13.4" customHeight="1" x14ac:dyDescent="0.3">
      <c r="A314" s="7" t="s">
        <v>356</v>
      </c>
      <c r="B314" s="2">
        <v>0</v>
      </c>
      <c r="C314" s="2">
        <v>0</v>
      </c>
      <c r="D314" s="2">
        <v>0</v>
      </c>
      <c r="E314" s="84">
        <v>60484.813729999994</v>
      </c>
      <c r="F314" s="8">
        <v>5.6871599999999995</v>
      </c>
      <c r="G314" s="83">
        <v>70.446680000000001</v>
      </c>
      <c r="H314" s="8">
        <f t="shared" si="5"/>
        <v>56271.204689999999</v>
      </c>
    </row>
    <row r="315" spans="1:8" ht="13.4" customHeight="1" x14ac:dyDescent="0.3">
      <c r="A315" s="7" t="s">
        <v>357</v>
      </c>
      <c r="B315" s="2">
        <v>0</v>
      </c>
      <c r="C315" s="2">
        <v>0</v>
      </c>
      <c r="D315" s="2">
        <v>0</v>
      </c>
      <c r="E315" s="84">
        <v>56195.070849999996</v>
      </c>
      <c r="F315" s="8">
        <v>6.0023500000000007</v>
      </c>
      <c r="G315" s="83">
        <v>-10.147630000000008</v>
      </c>
      <c r="H315" s="8">
        <f t="shared" si="5"/>
        <v>44089.841460000003</v>
      </c>
    </row>
    <row r="316" spans="1:8" ht="13.4" customHeight="1" x14ac:dyDescent="0.3">
      <c r="A316" s="7" t="s">
        <v>358</v>
      </c>
      <c r="B316" s="2">
        <v>0</v>
      </c>
      <c r="C316" s="2">
        <v>0</v>
      </c>
      <c r="D316" s="2">
        <v>0</v>
      </c>
      <c r="E316" s="84">
        <v>44093.98674</v>
      </c>
      <c r="F316" s="8">
        <v>0.95774999999999999</v>
      </c>
      <c r="G316" s="83">
        <v>1.74997</v>
      </c>
      <c r="H316" s="8">
        <f t="shared" si="5"/>
        <v>64441.423569999999</v>
      </c>
    </row>
    <row r="317" spans="1:8" ht="13.4" customHeight="1" x14ac:dyDescent="0.3">
      <c r="A317" s="7" t="s">
        <v>359</v>
      </c>
      <c r="B317" s="2">
        <v>0</v>
      </c>
      <c r="C317" s="2">
        <v>0</v>
      </c>
      <c r="D317" s="2">
        <v>0</v>
      </c>
      <c r="E317" s="84">
        <v>64438.715850000001</v>
      </c>
      <c r="F317" s="8">
        <v>1.96275</v>
      </c>
      <c r="G317" s="83">
        <v>1.1602399999999999</v>
      </c>
      <c r="H317" s="8">
        <f t="shared" si="5"/>
        <v>40952.460119999989</v>
      </c>
    </row>
    <row r="318" spans="1:8" ht="13.4" customHeight="1" x14ac:dyDescent="0.3">
      <c r="A318" s="7" t="s">
        <v>360</v>
      </c>
      <c r="B318" s="2">
        <v>0</v>
      </c>
      <c r="C318" s="2">
        <v>0</v>
      </c>
      <c r="D318" s="2">
        <v>0</v>
      </c>
      <c r="E318" s="84">
        <v>40949.337129999993</v>
      </c>
      <c r="F318" s="8">
        <v>3.2233200000000002</v>
      </c>
      <c r="G318" s="83">
        <v>1.1137399999999997</v>
      </c>
      <c r="H318" s="8">
        <f t="shared" si="5"/>
        <v>89312.985540000009</v>
      </c>
    </row>
    <row r="319" spans="1:8" ht="13.4" customHeight="1" x14ac:dyDescent="0.3">
      <c r="A319" s="7" t="s">
        <v>361</v>
      </c>
      <c r="B319" s="2">
        <v>0</v>
      </c>
      <c r="C319" s="2">
        <v>0</v>
      </c>
      <c r="D319" s="2">
        <v>0</v>
      </c>
      <c r="E319" s="84">
        <v>89308.648480000003</v>
      </c>
      <c r="F319" s="8">
        <v>4.7115799999999997</v>
      </c>
      <c r="G319" s="83">
        <v>0.81950000000000001</v>
      </c>
      <c r="H319" s="8">
        <f t="shared" si="5"/>
        <v>71502.947759999995</v>
      </c>
    </row>
    <row r="320" spans="1:8" ht="13.4" customHeight="1" x14ac:dyDescent="0.3">
      <c r="A320" s="7" t="s">
        <v>362</v>
      </c>
      <c r="B320" s="2">
        <v>0</v>
      </c>
      <c r="C320" s="2">
        <v>0</v>
      </c>
      <c r="D320" s="2">
        <v>0</v>
      </c>
      <c r="E320" s="84">
        <v>71497.416679999995</v>
      </c>
      <c r="F320" s="8">
        <v>3.5746899999999999</v>
      </c>
      <c r="G320" s="83">
        <v>2.9001199999999998</v>
      </c>
      <c r="H320" s="8">
        <f t="shared" si="5"/>
        <v>66105.496079999997</v>
      </c>
    </row>
    <row r="321" spans="1:8" ht="13.4" customHeight="1" x14ac:dyDescent="0.3">
      <c r="A321" s="7" t="s">
        <v>363</v>
      </c>
      <c r="B321" s="2">
        <v>0</v>
      </c>
      <c r="C321" s="2">
        <v>0</v>
      </c>
      <c r="D321" s="2">
        <v>0</v>
      </c>
      <c r="E321" s="84">
        <v>66099.021269999997</v>
      </c>
      <c r="F321" s="8">
        <v>9.5595499999999998</v>
      </c>
      <c r="G321" s="83">
        <v>10.428330000000001</v>
      </c>
      <c r="H321" s="8">
        <f t="shared" si="5"/>
        <v>83133.937179999994</v>
      </c>
    </row>
    <row r="322" spans="1:8" ht="13.4" customHeight="1" x14ac:dyDescent="0.3">
      <c r="A322" s="7" t="s">
        <v>364</v>
      </c>
      <c r="B322" s="2">
        <v>0</v>
      </c>
      <c r="C322" s="2">
        <v>0</v>
      </c>
      <c r="D322" s="2">
        <v>0</v>
      </c>
      <c r="E322" s="84">
        <v>83113.949299999993</v>
      </c>
      <c r="F322" s="8">
        <v>10.910590000000001</v>
      </c>
      <c r="G322" s="83">
        <v>3.024789999999999</v>
      </c>
      <c r="H322" s="8">
        <f t="shared" si="5"/>
        <v>76089.48698999999</v>
      </c>
    </row>
    <row r="323" spans="1:8" ht="13.4" customHeight="1" x14ac:dyDescent="0.3">
      <c r="A323" s="7" t="s">
        <v>365</v>
      </c>
      <c r="B323" s="2">
        <v>0</v>
      </c>
      <c r="C323" s="2">
        <v>0</v>
      </c>
      <c r="D323" s="2">
        <v>0</v>
      </c>
      <c r="E323" s="84">
        <v>76075.551609999995</v>
      </c>
      <c r="F323" s="8">
        <v>4.0137200000000002</v>
      </c>
      <c r="G323" s="83">
        <v>2.6615599999999997</v>
      </c>
      <c r="H323" s="8">
        <f t="shared" si="5"/>
        <v>81669.924147999991</v>
      </c>
    </row>
    <row r="324" spans="1:8" ht="13.4" customHeight="1" x14ac:dyDescent="0.3">
      <c r="A324" s="7" t="s">
        <v>366</v>
      </c>
      <c r="B324" s="2">
        <v>0</v>
      </c>
      <c r="C324" s="2">
        <v>0</v>
      </c>
      <c r="D324" s="2">
        <v>0</v>
      </c>
      <c r="E324" s="84">
        <v>81663.248867999995</v>
      </c>
      <c r="F324" s="8">
        <v>14.98827</v>
      </c>
      <c r="G324" s="83">
        <v>4.4679620000000035</v>
      </c>
      <c r="H324" s="8">
        <f t="shared" si="5"/>
        <v>72166.324674000003</v>
      </c>
    </row>
    <row r="325" spans="1:8" ht="13.4" customHeight="1" x14ac:dyDescent="0.3">
      <c r="A325" s="7" t="s">
        <v>367</v>
      </c>
      <c r="B325" s="2">
        <v>0</v>
      </c>
      <c r="C325" s="2">
        <v>0</v>
      </c>
      <c r="D325" s="2">
        <v>0</v>
      </c>
      <c r="E325" s="84">
        <v>72146.868442000006</v>
      </c>
      <c r="F325" s="8">
        <v>6.8884699999999999</v>
      </c>
      <c r="G325" s="83">
        <v>3.2294979999999995</v>
      </c>
      <c r="H325" s="8">
        <f t="shared" si="5"/>
        <v>67944.750468000013</v>
      </c>
    </row>
    <row r="326" spans="1:8" ht="13.4" customHeight="1" x14ac:dyDescent="0.3">
      <c r="A326" s="7" t="s">
        <v>368</v>
      </c>
      <c r="B326" s="2">
        <v>0</v>
      </c>
      <c r="C326" s="2">
        <v>0</v>
      </c>
      <c r="D326" s="2">
        <v>0</v>
      </c>
      <c r="E326" s="84">
        <v>67934.632500000007</v>
      </c>
      <c r="F326" s="8">
        <v>8.8051299999999983</v>
      </c>
      <c r="G326" s="83">
        <v>5.0614300000000005</v>
      </c>
      <c r="H326" s="8">
        <f t="shared" si="5"/>
        <v>65704.238569999856</v>
      </c>
    </row>
    <row r="327" spans="1:8" ht="13.4" customHeight="1" x14ac:dyDescent="0.3">
      <c r="A327" s="7" t="s">
        <v>369</v>
      </c>
      <c r="B327" s="2">
        <v>0</v>
      </c>
      <c r="C327" s="2">
        <v>0</v>
      </c>
      <c r="D327" s="2">
        <v>0</v>
      </c>
      <c r="E327" s="84">
        <v>65690.372009999861</v>
      </c>
      <c r="F327" s="8">
        <v>2.9595599999999997</v>
      </c>
      <c r="G327" s="83">
        <v>-14.396889999999999</v>
      </c>
      <c r="H327" s="8">
        <f t="shared" si="5"/>
        <v>72530.129069999995</v>
      </c>
    </row>
    <row r="328" spans="1:8" ht="13.4" customHeight="1" x14ac:dyDescent="0.3">
      <c r="A328" s="7" t="s">
        <v>370</v>
      </c>
      <c r="B328" s="2">
        <v>0</v>
      </c>
      <c r="C328" s="2">
        <v>0</v>
      </c>
      <c r="D328" s="2">
        <v>0</v>
      </c>
      <c r="E328" s="84">
        <v>72541.566399999996</v>
      </c>
      <c r="F328" s="8">
        <v>36.593789999999998</v>
      </c>
      <c r="G328" s="83">
        <v>3.21631</v>
      </c>
      <c r="H328" s="8">
        <f>C328+F328+B329+E329+G328</f>
        <v>57473.81738</v>
      </c>
    </row>
    <row r="329" spans="1:8" ht="13.4" customHeight="1" x14ac:dyDescent="0.3">
      <c r="A329" s="7" t="s">
        <v>371</v>
      </c>
      <c r="B329" s="2">
        <v>0</v>
      </c>
      <c r="C329" s="2">
        <v>0</v>
      </c>
      <c r="D329" s="2">
        <v>0</v>
      </c>
      <c r="E329" s="84">
        <v>57434.007279999998</v>
      </c>
      <c r="F329" s="8">
        <v>2.6369499999999997</v>
      </c>
      <c r="G329" s="83">
        <v>12.231120000000001</v>
      </c>
      <c r="H329" s="8">
        <f t="shared" si="5"/>
        <v>69139.767599999992</v>
      </c>
    </row>
    <row r="330" spans="1:8" ht="13.4" customHeight="1" x14ac:dyDescent="0.3">
      <c r="A330" s="7" t="s">
        <v>372</v>
      </c>
      <c r="B330" s="2">
        <v>0</v>
      </c>
      <c r="C330" s="2">
        <v>0</v>
      </c>
      <c r="D330" s="2">
        <v>0</v>
      </c>
      <c r="E330" s="84">
        <v>69124.899529999995</v>
      </c>
      <c r="F330" s="8">
        <v>4.6469199999999997</v>
      </c>
      <c r="G330" s="83">
        <v>165.08875000000003</v>
      </c>
      <c r="H330" s="8">
        <f t="shared" si="5"/>
        <v>75540.018249999994</v>
      </c>
    </row>
    <row r="331" spans="1:8" ht="13.4" customHeight="1" x14ac:dyDescent="0.3">
      <c r="A331" s="7" t="s">
        <v>373</v>
      </c>
      <c r="B331" s="2">
        <v>0</v>
      </c>
      <c r="C331" s="2">
        <v>0</v>
      </c>
      <c r="D331" s="2">
        <v>0</v>
      </c>
      <c r="E331" s="84">
        <v>75370.282579999999</v>
      </c>
      <c r="F331" s="8">
        <v>239.47369</v>
      </c>
      <c r="G331" s="83">
        <v>0.82440000000000013</v>
      </c>
      <c r="H331" s="8">
        <f t="shared" si="5"/>
        <v>73616.127339999992</v>
      </c>
    </row>
    <row r="332" spans="1:8" ht="13.4" customHeight="1" x14ac:dyDescent="0.3">
      <c r="A332" s="7" t="s">
        <v>374</v>
      </c>
      <c r="B332" s="2">
        <v>0</v>
      </c>
      <c r="C332" s="2">
        <v>0</v>
      </c>
      <c r="D332" s="2">
        <v>0</v>
      </c>
      <c r="E332" s="84">
        <v>73375.829249999995</v>
      </c>
      <c r="F332" s="8">
        <v>4.3277299999999999</v>
      </c>
      <c r="G332" s="83">
        <v>195.77160999999998</v>
      </c>
      <c r="H332" s="8">
        <f t="shared" si="5"/>
        <v>73803.554969999997</v>
      </c>
    </row>
    <row r="333" spans="1:8" ht="13.4" customHeight="1" x14ac:dyDescent="0.3">
      <c r="A333" s="7" t="s">
        <v>375</v>
      </c>
      <c r="B333" s="2">
        <v>0</v>
      </c>
      <c r="C333" s="2">
        <v>0</v>
      </c>
      <c r="D333" s="2">
        <v>0</v>
      </c>
      <c r="E333" s="84">
        <v>73603.455629999997</v>
      </c>
      <c r="F333" s="8">
        <v>10.82959</v>
      </c>
      <c r="G333" s="83">
        <v>4.7473999999999945</v>
      </c>
      <c r="H333" s="8">
        <f t="shared" si="5"/>
        <v>87260.355519999983</v>
      </c>
    </row>
    <row r="334" spans="1:8" ht="13.4" customHeight="1" x14ac:dyDescent="0.3">
      <c r="A334" s="7" t="s">
        <v>376</v>
      </c>
      <c r="B334" s="2">
        <v>0</v>
      </c>
      <c r="C334" s="2">
        <v>0</v>
      </c>
      <c r="D334" s="2">
        <v>0</v>
      </c>
      <c r="E334" s="84">
        <v>87244.778529999996</v>
      </c>
      <c r="F334" s="8">
        <v>7.9925699999999997</v>
      </c>
      <c r="G334" s="83">
        <v>2.4340800000000162</v>
      </c>
      <c r="H334" s="8">
        <f t="shared" si="5"/>
        <v>90126.326020000008</v>
      </c>
    </row>
    <row r="335" spans="1:8" ht="13.4" customHeight="1" x14ac:dyDescent="0.3">
      <c r="A335" s="7" t="s">
        <v>377</v>
      </c>
      <c r="B335" s="2">
        <v>0</v>
      </c>
      <c r="C335" s="2">
        <v>0</v>
      </c>
      <c r="D335" s="2">
        <v>0</v>
      </c>
      <c r="E335" s="84">
        <v>90115.899369999999</v>
      </c>
      <c r="F335" s="8">
        <v>3.8807499999999999</v>
      </c>
      <c r="G335" s="83">
        <v>3.7669899999999905</v>
      </c>
      <c r="H335" s="8">
        <f t="shared" si="5"/>
        <v>93891.235410000008</v>
      </c>
    </row>
    <row r="336" spans="1:8" ht="13.4" customHeight="1" x14ac:dyDescent="0.3">
      <c r="A336" s="7" t="s">
        <v>378</v>
      </c>
      <c r="B336" s="2">
        <v>0</v>
      </c>
      <c r="C336" s="2">
        <v>0</v>
      </c>
      <c r="D336" s="2">
        <v>0</v>
      </c>
      <c r="E336" s="84">
        <v>93883.587670000008</v>
      </c>
      <c r="F336" s="8">
        <v>8.4595500000000001</v>
      </c>
      <c r="G336" s="83">
        <v>7.9966900000000027</v>
      </c>
      <c r="H336" s="8">
        <f t="shared" ref="H336:H399" si="6">C336+F336+B337+E337+G336</f>
        <v>75956.689350000001</v>
      </c>
    </row>
    <row r="337" spans="1:8" ht="13.4" customHeight="1" x14ac:dyDescent="0.3">
      <c r="A337" s="7" t="s">
        <v>379</v>
      </c>
      <c r="B337" s="2">
        <v>0</v>
      </c>
      <c r="C337" s="2">
        <v>0</v>
      </c>
      <c r="D337" s="2">
        <v>0</v>
      </c>
      <c r="E337" s="84">
        <v>75940.233110000001</v>
      </c>
      <c r="F337" s="8">
        <v>2.7086399999999999</v>
      </c>
      <c r="G337" s="83">
        <v>3.9183799999999755</v>
      </c>
      <c r="H337" s="8">
        <f t="shared" si="6"/>
        <v>72943.37208999999</v>
      </c>
    </row>
    <row r="338" spans="1:8" ht="13.4" customHeight="1" x14ac:dyDescent="0.3">
      <c r="A338" s="7" t="s">
        <v>380</v>
      </c>
      <c r="B338" s="2">
        <v>0</v>
      </c>
      <c r="C338" s="2">
        <v>0</v>
      </c>
      <c r="D338" s="2">
        <v>0</v>
      </c>
      <c r="E338" s="84">
        <v>72936.74506999999</v>
      </c>
      <c r="F338" s="8">
        <v>10.160270000000001</v>
      </c>
      <c r="G338" s="83">
        <v>7.0272000000000112</v>
      </c>
      <c r="H338" s="8">
        <f t="shared" si="6"/>
        <v>66977.070019999912</v>
      </c>
    </row>
    <row r="339" spans="1:8" ht="13.4" customHeight="1" x14ac:dyDescent="0.3">
      <c r="A339" s="7" t="s">
        <v>381</v>
      </c>
      <c r="B339" s="2">
        <v>0</v>
      </c>
      <c r="C339" s="2">
        <v>0</v>
      </c>
      <c r="D339" s="2">
        <v>0</v>
      </c>
      <c r="E339" s="84">
        <v>66959.882549999922</v>
      </c>
      <c r="F339" s="8">
        <v>6.5517099999999999</v>
      </c>
      <c r="G339" s="83">
        <v>-188.86708999999999</v>
      </c>
      <c r="H339" s="8">
        <f t="shared" si="6"/>
        <v>64469.266349999998</v>
      </c>
    </row>
    <row r="340" spans="1:8" ht="13.4" customHeight="1" x14ac:dyDescent="0.3">
      <c r="A340" s="7" t="s">
        <v>382</v>
      </c>
      <c r="B340" s="2">
        <v>0</v>
      </c>
      <c r="C340" s="2">
        <v>0</v>
      </c>
      <c r="D340" s="2">
        <v>0</v>
      </c>
      <c r="E340" s="84">
        <v>64651.581729999998</v>
      </c>
      <c r="F340" s="8">
        <v>14.240200000000002</v>
      </c>
      <c r="G340" s="83">
        <v>2.4224899999999998</v>
      </c>
      <c r="H340" s="8">
        <f t="shared" si="6"/>
        <v>70351.85523999999</v>
      </c>
    </row>
    <row r="341" spans="1:8" ht="13.4" customHeight="1" x14ac:dyDescent="0.3">
      <c r="A341" s="7" t="s">
        <v>383</v>
      </c>
      <c r="B341" s="2">
        <v>0</v>
      </c>
      <c r="C341" s="2">
        <v>0</v>
      </c>
      <c r="D341" s="2">
        <v>0</v>
      </c>
      <c r="E341" s="84">
        <v>70335.192549999992</v>
      </c>
      <c r="F341" s="8">
        <v>1.4550000000000001</v>
      </c>
      <c r="G341" s="83">
        <v>8.7343999999999991</v>
      </c>
      <c r="H341" s="8">
        <f t="shared" si="6"/>
        <v>64553.516300000003</v>
      </c>
    </row>
    <row r="342" spans="1:8" ht="13.4" customHeight="1" x14ac:dyDescent="0.3">
      <c r="A342" s="7" t="s">
        <v>384</v>
      </c>
      <c r="B342" s="2">
        <v>0</v>
      </c>
      <c r="C342" s="2">
        <v>0</v>
      </c>
      <c r="D342" s="2">
        <v>0</v>
      </c>
      <c r="E342" s="84">
        <v>64543.3269</v>
      </c>
      <c r="F342" s="8">
        <v>3.0609000000000002</v>
      </c>
      <c r="G342" s="83">
        <v>3.9467600000000003</v>
      </c>
      <c r="H342" s="8">
        <f t="shared" si="6"/>
        <v>82930.905100000004</v>
      </c>
    </row>
    <row r="343" spans="1:8" ht="13.4" customHeight="1" x14ac:dyDescent="0.3">
      <c r="A343" s="7" t="s">
        <v>385</v>
      </c>
      <c r="B343" s="2">
        <v>0</v>
      </c>
      <c r="C343" s="2">
        <v>0</v>
      </c>
      <c r="D343" s="2">
        <v>0</v>
      </c>
      <c r="E343" s="84">
        <v>82923.897440000001</v>
      </c>
      <c r="F343" s="8">
        <v>2.2599399999999998</v>
      </c>
      <c r="G343" s="83">
        <v>12.888729999999997</v>
      </c>
      <c r="H343" s="8">
        <f t="shared" si="6"/>
        <v>79085.335489999998</v>
      </c>
    </row>
    <row r="344" spans="1:8" ht="13.4" customHeight="1" x14ac:dyDescent="0.3">
      <c r="A344" s="7" t="s">
        <v>386</v>
      </c>
      <c r="B344" s="2">
        <v>0</v>
      </c>
      <c r="C344" s="2">
        <v>0</v>
      </c>
      <c r="D344" s="2">
        <v>0</v>
      </c>
      <c r="E344" s="84">
        <v>79070.186819999988</v>
      </c>
      <c r="F344" s="8">
        <v>10.727049999999998</v>
      </c>
      <c r="G344" s="83">
        <v>1.6369500000000043</v>
      </c>
      <c r="H344" s="8">
        <f t="shared" si="6"/>
        <v>74972.71693000001</v>
      </c>
    </row>
    <row r="345" spans="1:8" ht="13.4" customHeight="1" x14ac:dyDescent="0.3">
      <c r="A345" s="7" t="s">
        <v>387</v>
      </c>
      <c r="B345" s="2">
        <v>0</v>
      </c>
      <c r="C345" s="2">
        <v>0</v>
      </c>
      <c r="D345" s="2">
        <v>0</v>
      </c>
      <c r="E345" s="84">
        <v>74960.352930000008</v>
      </c>
      <c r="F345" s="8">
        <v>5.8854100000000003</v>
      </c>
      <c r="G345" s="83">
        <v>2.4608299999999983</v>
      </c>
      <c r="H345" s="8">
        <f t="shared" si="6"/>
        <v>86219.63446999999</v>
      </c>
    </row>
    <row r="346" spans="1:8" ht="13.4" customHeight="1" x14ac:dyDescent="0.3">
      <c r="A346" s="7" t="s">
        <v>388</v>
      </c>
      <c r="B346" s="2">
        <v>0</v>
      </c>
      <c r="C346" s="2">
        <v>0</v>
      </c>
      <c r="D346" s="2">
        <v>0</v>
      </c>
      <c r="E346" s="84">
        <v>86211.288229999991</v>
      </c>
      <c r="F346" s="8">
        <v>5.0475000000000003</v>
      </c>
      <c r="G346" s="83">
        <v>2.4274799999999996</v>
      </c>
      <c r="H346" s="8">
        <f t="shared" si="6"/>
        <v>80558.999329999991</v>
      </c>
    </row>
    <row r="347" spans="1:8" ht="13.4" customHeight="1" x14ac:dyDescent="0.3">
      <c r="A347" s="7" t="s">
        <v>389</v>
      </c>
      <c r="B347" s="2">
        <v>0</v>
      </c>
      <c r="C347" s="2">
        <v>0</v>
      </c>
      <c r="D347" s="2">
        <v>0</v>
      </c>
      <c r="E347" s="84">
        <v>80551.524349999992</v>
      </c>
      <c r="F347" s="8">
        <v>3.2389200000000002</v>
      </c>
      <c r="G347" s="83">
        <v>1.3785400000000008</v>
      </c>
      <c r="H347" s="8">
        <f t="shared" si="6"/>
        <v>88574.943330000009</v>
      </c>
    </row>
    <row r="348" spans="1:8" ht="13.4" customHeight="1" x14ac:dyDescent="0.3">
      <c r="A348" s="7" t="s">
        <v>390</v>
      </c>
      <c r="B348" s="2">
        <v>0</v>
      </c>
      <c r="C348" s="2">
        <v>0</v>
      </c>
      <c r="D348" s="2">
        <v>0</v>
      </c>
      <c r="E348" s="84">
        <v>88570.325870000001</v>
      </c>
      <c r="F348" s="8">
        <v>5.5306800000000003</v>
      </c>
      <c r="G348" s="83">
        <v>3.2911699999999984</v>
      </c>
      <c r="H348" s="8">
        <f t="shared" si="6"/>
        <v>76803.074709999986</v>
      </c>
    </row>
    <row r="349" spans="1:8" ht="13.4" customHeight="1" x14ac:dyDescent="0.3">
      <c r="A349" s="7" t="s">
        <v>391</v>
      </c>
      <c r="B349" s="2">
        <v>0</v>
      </c>
      <c r="C349" s="2">
        <v>0</v>
      </c>
      <c r="D349" s="2">
        <v>0</v>
      </c>
      <c r="E349" s="84">
        <v>76794.252859999993</v>
      </c>
      <c r="F349" s="8">
        <v>3.3258700000000001</v>
      </c>
      <c r="G349" s="83">
        <v>1.8701599999999963</v>
      </c>
      <c r="H349" s="8">
        <f t="shared" si="6"/>
        <v>79291.008569999991</v>
      </c>
    </row>
    <row r="350" spans="1:8" ht="13.4" customHeight="1" x14ac:dyDescent="0.3">
      <c r="A350" s="7" t="s">
        <v>392</v>
      </c>
      <c r="B350" s="2">
        <v>0</v>
      </c>
      <c r="C350" s="2">
        <v>0</v>
      </c>
      <c r="D350" s="2">
        <v>0</v>
      </c>
      <c r="E350" s="84">
        <v>79285.812539999984</v>
      </c>
      <c r="F350" s="8">
        <v>4.7545600000000006</v>
      </c>
      <c r="G350" s="83">
        <v>2.1776500000000087</v>
      </c>
      <c r="H350" s="8">
        <f t="shared" si="6"/>
        <v>73905.895080000002</v>
      </c>
    </row>
    <row r="351" spans="1:8" ht="13.4" customHeight="1" x14ac:dyDescent="0.3">
      <c r="A351" s="7" t="s">
        <v>393</v>
      </c>
      <c r="B351" s="2">
        <v>0</v>
      </c>
      <c r="C351" s="2">
        <v>0</v>
      </c>
      <c r="D351" s="2">
        <v>0</v>
      </c>
      <c r="E351" s="84">
        <v>73898.962870000003</v>
      </c>
      <c r="F351" s="8">
        <v>2.6887399999999997</v>
      </c>
      <c r="G351" s="83">
        <v>1.9379199999999983</v>
      </c>
      <c r="H351" s="8">
        <f t="shared" si="6"/>
        <v>79430.270199999999</v>
      </c>
    </row>
    <row r="352" spans="1:8" ht="13.4" customHeight="1" x14ac:dyDescent="0.3">
      <c r="A352" s="7" t="s">
        <v>394</v>
      </c>
      <c r="B352" s="2">
        <v>0</v>
      </c>
      <c r="C352" s="2">
        <v>0</v>
      </c>
      <c r="D352" s="2">
        <v>0</v>
      </c>
      <c r="E352" s="84">
        <v>79425.643540000005</v>
      </c>
      <c r="F352" s="8">
        <v>5.4254799999999994</v>
      </c>
      <c r="G352" s="83">
        <v>1.87714</v>
      </c>
      <c r="H352" s="8">
        <f t="shared" si="6"/>
        <v>152325.67307000002</v>
      </c>
    </row>
    <row r="353" spans="1:8" ht="13.4" customHeight="1" x14ac:dyDescent="0.3">
      <c r="A353" s="7" t="s">
        <v>395</v>
      </c>
      <c r="B353" s="2">
        <v>0</v>
      </c>
      <c r="C353" s="2">
        <v>0</v>
      </c>
      <c r="D353" s="2">
        <v>0</v>
      </c>
      <c r="E353" s="84">
        <v>152318.37045000002</v>
      </c>
      <c r="F353" s="8">
        <v>1.17618</v>
      </c>
      <c r="G353" s="83">
        <v>2.1732300000000002</v>
      </c>
      <c r="H353" s="8">
        <f t="shared" si="6"/>
        <v>20269.961059999998</v>
      </c>
    </row>
    <row r="354" spans="1:8" ht="13.4" customHeight="1" x14ac:dyDescent="0.3">
      <c r="A354" s="7" t="s">
        <v>396</v>
      </c>
      <c r="B354" s="2">
        <v>0</v>
      </c>
      <c r="C354" s="2">
        <v>0</v>
      </c>
      <c r="D354" s="2">
        <v>0</v>
      </c>
      <c r="E354" s="84">
        <v>20266.611649999999</v>
      </c>
      <c r="F354" s="8">
        <v>8.2451600000000003</v>
      </c>
      <c r="G354" s="83">
        <v>1.775340000000001</v>
      </c>
      <c r="H354" s="8">
        <f t="shared" si="6"/>
        <v>46474.27018</v>
      </c>
    </row>
    <row r="355" spans="1:8" ht="13.4" customHeight="1" x14ac:dyDescent="0.3">
      <c r="A355" s="7" t="s">
        <v>397</v>
      </c>
      <c r="B355" s="2">
        <v>0</v>
      </c>
      <c r="C355" s="2">
        <v>0</v>
      </c>
      <c r="D355" s="2">
        <v>0</v>
      </c>
      <c r="E355" s="84">
        <v>46464.249680000001</v>
      </c>
      <c r="F355" s="8">
        <v>7.4616000000000007</v>
      </c>
      <c r="G355" s="83">
        <v>4.0761399999999997</v>
      </c>
      <c r="H355" s="8">
        <f t="shared" si="6"/>
        <v>89959.404160000006</v>
      </c>
    </row>
    <row r="356" spans="1:8" ht="13.4" customHeight="1" x14ac:dyDescent="0.3">
      <c r="A356" s="7" t="s">
        <v>398</v>
      </c>
      <c r="B356" s="2">
        <v>0</v>
      </c>
      <c r="C356" s="2">
        <v>0</v>
      </c>
      <c r="D356" s="2">
        <v>0</v>
      </c>
      <c r="E356" s="84">
        <v>89947.866420000006</v>
      </c>
      <c r="F356" s="8">
        <v>15.34601</v>
      </c>
      <c r="G356" s="83">
        <v>0.84256999999999971</v>
      </c>
      <c r="H356" s="8">
        <f t="shared" si="6"/>
        <v>89820.657149999999</v>
      </c>
    </row>
    <row r="357" spans="1:8" ht="13.4" customHeight="1" x14ac:dyDescent="0.3">
      <c r="A357" s="7" t="s">
        <v>399</v>
      </c>
      <c r="B357" s="2">
        <v>0</v>
      </c>
      <c r="C357" s="2">
        <v>0</v>
      </c>
      <c r="D357" s="2">
        <v>0</v>
      </c>
      <c r="E357" s="84">
        <v>89804.468570000012</v>
      </c>
      <c r="F357" s="8">
        <v>0</v>
      </c>
      <c r="G357" s="83">
        <v>8.3781299999999987</v>
      </c>
      <c r="H357" s="8">
        <f t="shared" si="6"/>
        <v>77783.015050000002</v>
      </c>
    </row>
    <row r="358" spans="1:8" ht="13.4" customHeight="1" x14ac:dyDescent="0.3">
      <c r="A358" s="7" t="s">
        <v>400</v>
      </c>
      <c r="B358" s="2">
        <v>0</v>
      </c>
      <c r="C358" s="2">
        <v>0</v>
      </c>
      <c r="D358" s="2">
        <v>0</v>
      </c>
      <c r="E358" s="84">
        <v>77774.636920000004</v>
      </c>
      <c r="F358" s="8">
        <v>0</v>
      </c>
      <c r="G358" s="83">
        <v>2.7747400000000018</v>
      </c>
      <c r="H358" s="8">
        <f t="shared" si="6"/>
        <v>106115.17305000001</v>
      </c>
    </row>
    <row r="359" spans="1:8" ht="13.4" customHeight="1" x14ac:dyDescent="0.3">
      <c r="A359" s="7" t="s">
        <v>401</v>
      </c>
      <c r="B359" s="2">
        <v>0</v>
      </c>
      <c r="C359" s="2">
        <v>0</v>
      </c>
      <c r="D359" s="2">
        <v>0</v>
      </c>
      <c r="E359" s="84">
        <v>106112.39831000002</v>
      </c>
      <c r="F359" s="8">
        <v>0</v>
      </c>
      <c r="G359" s="83">
        <v>2.1248500000000021</v>
      </c>
      <c r="H359" s="8">
        <f t="shared" si="6"/>
        <v>93338.224150000009</v>
      </c>
    </row>
    <row r="360" spans="1:8" ht="13.4" customHeight="1" x14ac:dyDescent="0.3">
      <c r="A360" s="7" t="s">
        <v>402</v>
      </c>
      <c r="B360" s="2">
        <v>0</v>
      </c>
      <c r="C360" s="2">
        <v>0</v>
      </c>
      <c r="D360" s="2">
        <v>0</v>
      </c>
      <c r="E360" s="84">
        <v>93336.099300000016</v>
      </c>
      <c r="F360" s="8">
        <v>1.31657</v>
      </c>
      <c r="G360" s="83">
        <v>2.6766799999999966</v>
      </c>
      <c r="H360" s="8">
        <f t="shared" si="6"/>
        <v>89517.935060000003</v>
      </c>
    </row>
    <row r="361" spans="1:8" ht="13.4" customHeight="1" x14ac:dyDescent="0.3">
      <c r="A361" s="7" t="s">
        <v>403</v>
      </c>
      <c r="B361" s="2">
        <v>0</v>
      </c>
      <c r="C361" s="2">
        <v>0</v>
      </c>
      <c r="D361" s="2">
        <v>0</v>
      </c>
      <c r="E361" s="84">
        <v>89513.941810000004</v>
      </c>
      <c r="F361" s="8">
        <v>5.2100400000000002</v>
      </c>
      <c r="G361" s="83">
        <v>18.366819999999993</v>
      </c>
      <c r="H361" s="8">
        <f t="shared" si="6"/>
        <v>89683.488559999998</v>
      </c>
    </row>
    <row r="362" spans="1:8" ht="13.4" customHeight="1" x14ac:dyDescent="0.3">
      <c r="A362" s="7" t="s">
        <v>404</v>
      </c>
      <c r="B362" s="2">
        <v>0</v>
      </c>
      <c r="C362" s="2">
        <v>0</v>
      </c>
      <c r="D362" s="2">
        <v>0</v>
      </c>
      <c r="E362" s="84">
        <v>89659.911699999997</v>
      </c>
      <c r="F362" s="8">
        <v>6.3770899999999999</v>
      </c>
      <c r="G362" s="83">
        <v>21.190700000000003</v>
      </c>
      <c r="H362" s="8">
        <f t="shared" si="6"/>
        <v>64268.88278</v>
      </c>
    </row>
    <row r="363" spans="1:8" ht="13.4" customHeight="1" x14ac:dyDescent="0.3">
      <c r="A363" s="7" t="s">
        <v>405</v>
      </c>
      <c r="B363" s="2">
        <v>0</v>
      </c>
      <c r="C363" s="2">
        <v>0</v>
      </c>
      <c r="D363" s="2">
        <v>0</v>
      </c>
      <c r="E363" s="84">
        <v>64241.314989999999</v>
      </c>
      <c r="F363" s="8">
        <v>8.9300000000000004E-3</v>
      </c>
      <c r="G363" s="83">
        <v>2.4766000000000057</v>
      </c>
      <c r="H363" s="8">
        <f t="shared" si="6"/>
        <v>101572.9442</v>
      </c>
    </row>
    <row r="364" spans="1:8" ht="13.4" customHeight="1" x14ac:dyDescent="0.3">
      <c r="A364" s="7" t="s">
        <v>406</v>
      </c>
      <c r="B364" s="2">
        <v>0</v>
      </c>
      <c r="C364" s="2">
        <v>0</v>
      </c>
      <c r="D364" s="2">
        <v>0</v>
      </c>
      <c r="E364" s="84">
        <v>101570.45867000001</v>
      </c>
      <c r="F364" s="8">
        <v>0</v>
      </c>
      <c r="G364" s="83">
        <v>9.4013899999999992</v>
      </c>
      <c r="H364" s="8">
        <f t="shared" si="6"/>
        <v>75002.958050000001</v>
      </c>
    </row>
    <row r="365" spans="1:8" ht="13.4" customHeight="1" x14ac:dyDescent="0.3">
      <c r="A365" s="7" t="s">
        <v>407</v>
      </c>
      <c r="B365" s="2">
        <v>0</v>
      </c>
      <c r="C365" s="2">
        <v>0</v>
      </c>
      <c r="D365" s="2">
        <v>0</v>
      </c>
      <c r="E365" s="84">
        <v>74993.556660000002</v>
      </c>
      <c r="F365" s="8">
        <v>52.010460000000009</v>
      </c>
      <c r="G365" s="83">
        <v>3.3315000000000001</v>
      </c>
      <c r="H365" s="8">
        <f t="shared" si="6"/>
        <v>54548.685869999994</v>
      </c>
    </row>
    <row r="366" spans="1:8" ht="13.4" customHeight="1" x14ac:dyDescent="0.3">
      <c r="A366" s="7" t="s">
        <v>408</v>
      </c>
      <c r="B366" s="2">
        <v>0</v>
      </c>
      <c r="C366" s="2">
        <v>0</v>
      </c>
      <c r="D366" s="2">
        <v>0</v>
      </c>
      <c r="E366" s="84">
        <v>54493.343909999996</v>
      </c>
      <c r="F366" s="8">
        <v>1616.932</v>
      </c>
      <c r="G366" s="83">
        <v>5.9234500000000008</v>
      </c>
      <c r="H366" s="8">
        <f t="shared" si="6"/>
        <v>62402.717650000006</v>
      </c>
    </row>
    <row r="367" spans="1:8" ht="13.4" customHeight="1" x14ac:dyDescent="0.3">
      <c r="A367" s="7" t="s">
        <v>409</v>
      </c>
      <c r="B367" s="2">
        <v>0</v>
      </c>
      <c r="C367" s="2">
        <v>0</v>
      </c>
      <c r="D367" s="2">
        <v>0</v>
      </c>
      <c r="E367" s="84">
        <v>60779.862200000003</v>
      </c>
      <c r="F367" s="8">
        <v>724.02946000000009</v>
      </c>
      <c r="G367" s="83">
        <v>4.3943999999999974</v>
      </c>
      <c r="H367" s="8">
        <f t="shared" si="6"/>
        <v>78910.977830000003</v>
      </c>
    </row>
    <row r="368" spans="1:8" ht="13.4" customHeight="1" x14ac:dyDescent="0.3">
      <c r="A368" s="7" t="s">
        <v>410</v>
      </c>
      <c r="B368" s="2">
        <v>0</v>
      </c>
      <c r="C368" s="2">
        <v>0</v>
      </c>
      <c r="D368" s="2">
        <v>0</v>
      </c>
      <c r="E368" s="84">
        <v>78182.553969999994</v>
      </c>
      <c r="F368" s="8">
        <v>1008.34365</v>
      </c>
      <c r="G368" s="83">
        <v>5.2004399999999986</v>
      </c>
      <c r="H368" s="8">
        <f t="shared" si="6"/>
        <v>87758.075179999985</v>
      </c>
    </row>
    <row r="369" spans="1:8" ht="13.4" customHeight="1" x14ac:dyDescent="0.3">
      <c r="A369" s="7" t="s">
        <v>411</v>
      </c>
      <c r="B369" s="2">
        <v>0</v>
      </c>
      <c r="C369" s="2">
        <v>0</v>
      </c>
      <c r="D369" s="2">
        <v>0</v>
      </c>
      <c r="E369" s="84">
        <v>86744.531089999989</v>
      </c>
      <c r="F369" s="8">
        <v>751.76651000000004</v>
      </c>
      <c r="G369" s="83">
        <v>6.7942900000000046</v>
      </c>
      <c r="H369" s="8">
        <f t="shared" si="6"/>
        <v>88623.130170000019</v>
      </c>
    </row>
    <row r="370" spans="1:8" ht="13.4" customHeight="1" x14ac:dyDescent="0.3">
      <c r="A370" s="7" t="s">
        <v>412</v>
      </c>
      <c r="B370" s="2">
        <v>0</v>
      </c>
      <c r="C370" s="2">
        <v>0</v>
      </c>
      <c r="D370" s="2">
        <v>0</v>
      </c>
      <c r="E370" s="84">
        <v>87864.569370000012</v>
      </c>
      <c r="F370" s="8">
        <v>750.01195999999993</v>
      </c>
      <c r="G370" s="83">
        <v>5.9761000000000006</v>
      </c>
      <c r="H370" s="8">
        <f t="shared" si="6"/>
        <v>97170.373769999991</v>
      </c>
    </row>
    <row r="371" spans="1:8" ht="13.4" customHeight="1" x14ac:dyDescent="0.3">
      <c r="A371" s="7" t="s">
        <v>413</v>
      </c>
      <c r="B371" s="2">
        <v>0</v>
      </c>
      <c r="C371" s="2">
        <v>0</v>
      </c>
      <c r="D371" s="2">
        <v>0</v>
      </c>
      <c r="E371" s="84">
        <v>96414.385709999988</v>
      </c>
      <c r="F371" s="8">
        <v>323.05023000000006</v>
      </c>
      <c r="G371" s="83">
        <v>23.209789999999995</v>
      </c>
      <c r="H371" s="8">
        <f t="shared" si="6"/>
        <v>86936.030959999989</v>
      </c>
    </row>
    <row r="372" spans="1:8" ht="13.4" customHeight="1" x14ac:dyDescent="0.3">
      <c r="A372" s="7" t="s">
        <v>414</v>
      </c>
      <c r="B372" s="2">
        <v>0</v>
      </c>
      <c r="C372" s="2">
        <v>0</v>
      </c>
      <c r="D372" s="2">
        <v>0</v>
      </c>
      <c r="E372" s="84">
        <v>86589.770940000002</v>
      </c>
      <c r="F372" s="8">
        <v>892.35087999999985</v>
      </c>
      <c r="G372" s="83">
        <v>6.6118300000000021</v>
      </c>
      <c r="H372" s="8">
        <f t="shared" si="6"/>
        <v>96518.157359999997</v>
      </c>
    </row>
    <row r="373" spans="1:8" ht="13.4" customHeight="1" x14ac:dyDescent="0.3">
      <c r="A373" s="7" t="s">
        <v>415</v>
      </c>
      <c r="B373" s="2">
        <v>0</v>
      </c>
      <c r="C373" s="2">
        <v>0</v>
      </c>
      <c r="D373" s="2">
        <v>0</v>
      </c>
      <c r="E373" s="84">
        <v>95619.194650000005</v>
      </c>
      <c r="F373" s="8">
        <v>1208.9408100000001</v>
      </c>
      <c r="G373" s="83">
        <v>7.6769099999999995</v>
      </c>
      <c r="H373" s="8">
        <f t="shared" si="6"/>
        <v>79336.411130000008</v>
      </c>
    </row>
    <row r="374" spans="1:8" ht="13.4" customHeight="1" x14ac:dyDescent="0.3">
      <c r="A374" s="7" t="s">
        <v>416</v>
      </c>
      <c r="B374" s="2">
        <v>0</v>
      </c>
      <c r="C374" s="2">
        <v>0</v>
      </c>
      <c r="D374" s="2">
        <v>0</v>
      </c>
      <c r="E374" s="84">
        <v>78119.793410000013</v>
      </c>
      <c r="F374" s="8">
        <v>114.69377</v>
      </c>
      <c r="G374" s="83">
        <v>5.1861399999999991</v>
      </c>
      <c r="H374" s="8">
        <f t="shared" si="6"/>
        <v>71191.50953000001</v>
      </c>
    </row>
    <row r="375" spans="1:8" ht="13.4" customHeight="1" x14ac:dyDescent="0.3">
      <c r="A375" s="7" t="s">
        <v>417</v>
      </c>
      <c r="B375" s="2">
        <v>0</v>
      </c>
      <c r="C375" s="2">
        <v>0</v>
      </c>
      <c r="D375" s="2">
        <v>0</v>
      </c>
      <c r="E375" s="84">
        <v>71071.629620000007</v>
      </c>
      <c r="F375" s="8">
        <v>1717.5983800000001</v>
      </c>
      <c r="G375" s="83">
        <v>4.3157700000000183</v>
      </c>
      <c r="H375" s="8"/>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44B3-0BB6-4395-9AAA-C8E53FCF5EEF}">
  <sheetPr codeName="Hárok9"/>
  <dimension ref="A1:J381"/>
  <sheetViews>
    <sheetView showGridLines="0" zoomScale="90" workbookViewId="0">
      <pane xSplit="1" ySplit="3" topLeftCell="B352"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4" style="2" customWidth="1"/>
    <col min="3" max="3" width="13.69921875" style="2" customWidth="1"/>
    <col min="4" max="4" width="13" style="2" customWidth="1"/>
    <col min="5" max="5" width="15.69921875" style="2" customWidth="1"/>
    <col min="6" max="6" width="14.19921875" style="2" customWidth="1"/>
    <col min="7" max="7" width="15.19921875" style="2" customWidth="1"/>
    <col min="8" max="16384" width="11.19921875" style="2"/>
  </cols>
  <sheetData>
    <row r="1" spans="1:8" ht="16.5" customHeight="1" x14ac:dyDescent="0.35">
      <c r="A1" s="88" t="s">
        <v>439</v>
      </c>
      <c r="B1" s="88"/>
      <c r="C1" s="88"/>
      <c r="D1" s="88"/>
      <c r="E1" s="88"/>
      <c r="F1" s="88"/>
      <c r="G1" s="88"/>
      <c r="H1" s="89"/>
    </row>
    <row r="2" spans="1:8" ht="16.5" customHeight="1" x14ac:dyDescent="0.3">
      <c r="A2" s="66"/>
      <c r="B2" s="67" t="s">
        <v>427</v>
      </c>
      <c r="C2" s="67"/>
      <c r="D2" s="67"/>
      <c r="E2" s="68" t="s">
        <v>430</v>
      </c>
      <c r="F2" s="69"/>
      <c r="G2" s="69"/>
      <c r="H2" s="86" t="s">
        <v>437</v>
      </c>
    </row>
    <row r="3" spans="1:8" ht="26" x14ac:dyDescent="0.3">
      <c r="A3" s="71"/>
      <c r="B3" s="72" t="s">
        <v>435</v>
      </c>
      <c r="C3" s="72" t="s">
        <v>429</v>
      </c>
      <c r="D3" s="73" t="s">
        <v>422</v>
      </c>
      <c r="E3" s="72" t="s">
        <v>435</v>
      </c>
      <c r="F3" s="72" t="s">
        <v>436</v>
      </c>
      <c r="G3" s="72" t="s">
        <v>422</v>
      </c>
      <c r="H3" s="87"/>
    </row>
    <row r="4" spans="1:8" ht="13.4" customHeight="1" x14ac:dyDescent="0.3">
      <c r="A4" s="7" t="s">
        <v>46</v>
      </c>
      <c r="B4" s="8">
        <v>5606.4969793533828</v>
      </c>
      <c r="C4" s="8">
        <v>0</v>
      </c>
      <c r="D4" s="8">
        <v>0</v>
      </c>
      <c r="E4" s="84">
        <v>0</v>
      </c>
      <c r="F4" s="8">
        <v>3449.1657704308568</v>
      </c>
      <c r="G4" s="83">
        <v>0</v>
      </c>
      <c r="H4" s="8">
        <f t="shared" ref="H4:H67" si="0">C4+F4+B5+E5</f>
        <v>11426.801002456348</v>
      </c>
    </row>
    <row r="5" spans="1:8" ht="13.4" customHeight="1" x14ac:dyDescent="0.3">
      <c r="A5" s="7" t="s">
        <v>47</v>
      </c>
      <c r="B5" s="8">
        <v>7977.6352320254919</v>
      </c>
      <c r="C5" s="8">
        <v>0</v>
      </c>
      <c r="D5" s="8">
        <v>0</v>
      </c>
      <c r="E5" s="84">
        <v>0</v>
      </c>
      <c r="F5" s="8">
        <v>2484.5230365796983</v>
      </c>
      <c r="G5" s="83">
        <v>0</v>
      </c>
      <c r="H5" s="8">
        <f t="shared" si="0"/>
        <v>9375.0121157803896</v>
      </c>
    </row>
    <row r="6" spans="1:8" ht="13.4" customHeight="1" x14ac:dyDescent="0.3">
      <c r="A6" s="7" t="s">
        <v>48</v>
      </c>
      <c r="B6" s="8">
        <v>6890.4890792006909</v>
      </c>
      <c r="C6" s="8">
        <v>0</v>
      </c>
      <c r="D6" s="8">
        <v>0</v>
      </c>
      <c r="E6" s="84">
        <v>0</v>
      </c>
      <c r="F6" s="8">
        <v>1145.0693420965279</v>
      </c>
      <c r="G6" s="83">
        <v>0</v>
      </c>
      <c r="H6" s="8">
        <f t="shared" si="0"/>
        <v>7040.5286131580697</v>
      </c>
    </row>
    <row r="7" spans="1:8" ht="13.4" customHeight="1" x14ac:dyDescent="0.3">
      <c r="A7" s="7" t="s">
        <v>49</v>
      </c>
      <c r="B7" s="8">
        <v>5895.4592710615416</v>
      </c>
      <c r="C7" s="8">
        <v>0</v>
      </c>
      <c r="D7" s="8">
        <v>0</v>
      </c>
      <c r="E7" s="84">
        <v>0</v>
      </c>
      <c r="F7" s="8">
        <v>2342.4946557790613</v>
      </c>
      <c r="G7" s="83">
        <v>0</v>
      </c>
      <c r="H7" s="8">
        <f t="shared" si="0"/>
        <v>7193.7142999402513</v>
      </c>
    </row>
    <row r="8" spans="1:8" ht="13.4" customHeight="1" x14ac:dyDescent="0.3">
      <c r="A8" s="7" t="s">
        <v>50</v>
      </c>
      <c r="B8" s="8">
        <v>4851.2196441611895</v>
      </c>
      <c r="C8" s="8">
        <v>0</v>
      </c>
      <c r="D8" s="8">
        <v>0</v>
      </c>
      <c r="E8" s="84">
        <v>0</v>
      </c>
      <c r="F8" s="8">
        <v>2966.2722565226049</v>
      </c>
      <c r="G8" s="83">
        <v>0</v>
      </c>
      <c r="H8" s="8">
        <f t="shared" si="0"/>
        <v>7688.8194914691621</v>
      </c>
    </row>
    <row r="9" spans="1:8" ht="13.4" customHeight="1" x14ac:dyDescent="0.3">
      <c r="A9" s="7" t="s">
        <v>51</v>
      </c>
      <c r="B9" s="8">
        <v>4722.5472349465572</v>
      </c>
      <c r="C9" s="8">
        <v>0</v>
      </c>
      <c r="D9" s="8">
        <v>0</v>
      </c>
      <c r="E9" s="84">
        <v>0</v>
      </c>
      <c r="F9" s="8">
        <v>3027.1132908451173</v>
      </c>
      <c r="G9" s="83">
        <v>0</v>
      </c>
      <c r="H9" s="8">
        <f t="shared" si="0"/>
        <v>10296.844951204939</v>
      </c>
    </row>
    <row r="10" spans="1:8" ht="13.4" customHeight="1" x14ac:dyDescent="0.3">
      <c r="A10" s="7" t="s">
        <v>52</v>
      </c>
      <c r="B10" s="8">
        <v>7269.7316603598219</v>
      </c>
      <c r="C10" s="8">
        <v>0</v>
      </c>
      <c r="D10" s="8">
        <v>0</v>
      </c>
      <c r="E10" s="84">
        <v>0</v>
      </c>
      <c r="F10" s="8">
        <v>2398.152625638983</v>
      </c>
      <c r="G10" s="83">
        <v>0</v>
      </c>
      <c r="H10" s="8">
        <f t="shared" si="0"/>
        <v>9274.0805616411071</v>
      </c>
    </row>
    <row r="11" spans="1:8" ht="13.4" customHeight="1" x14ac:dyDescent="0.3">
      <c r="A11" s="7" t="s">
        <v>53</v>
      </c>
      <c r="B11" s="8">
        <v>6875.9279360021237</v>
      </c>
      <c r="C11" s="8">
        <v>0</v>
      </c>
      <c r="D11" s="8">
        <v>0</v>
      </c>
      <c r="E11" s="84">
        <v>0</v>
      </c>
      <c r="F11" s="8">
        <v>1211.8058487685055</v>
      </c>
      <c r="G11" s="83">
        <v>0</v>
      </c>
      <c r="H11" s="8">
        <f t="shared" si="0"/>
        <v>9100.2300006638779</v>
      </c>
    </row>
    <row r="12" spans="1:8" ht="13.4" customHeight="1" x14ac:dyDescent="0.3">
      <c r="A12" s="7" t="s">
        <v>54</v>
      </c>
      <c r="B12" s="8">
        <v>7888.4241518953731</v>
      </c>
      <c r="C12" s="8">
        <v>0</v>
      </c>
      <c r="D12" s="8">
        <v>0</v>
      </c>
      <c r="E12" s="84">
        <v>0</v>
      </c>
      <c r="F12" s="8">
        <v>2928.3127199097121</v>
      </c>
      <c r="G12" s="83">
        <v>0</v>
      </c>
      <c r="H12" s="8">
        <f t="shared" si="0"/>
        <v>16856.356768240061</v>
      </c>
    </row>
    <row r="13" spans="1:8" ht="13.4" customHeight="1" x14ac:dyDescent="0.3">
      <c r="A13" s="7" t="s">
        <v>55</v>
      </c>
      <c r="B13" s="8">
        <v>13928.044048330348</v>
      </c>
      <c r="C13" s="8">
        <v>0</v>
      </c>
      <c r="D13" s="8">
        <v>0</v>
      </c>
      <c r="E13" s="84">
        <v>0</v>
      </c>
      <c r="F13" s="8">
        <v>2724.6824005842132</v>
      </c>
      <c r="G13" s="83">
        <v>0</v>
      </c>
      <c r="H13" s="8">
        <f t="shared" si="0"/>
        <v>14062.413430259576</v>
      </c>
    </row>
    <row r="14" spans="1:8" ht="13.4" customHeight="1" x14ac:dyDescent="0.3">
      <c r="A14" s="7" t="s">
        <v>56</v>
      </c>
      <c r="B14" s="8">
        <v>11337.731029675362</v>
      </c>
      <c r="C14" s="8">
        <v>0</v>
      </c>
      <c r="D14" s="8">
        <v>0</v>
      </c>
      <c r="E14" s="84">
        <v>0</v>
      </c>
      <c r="F14" s="8">
        <v>2928.1367589457614</v>
      </c>
      <c r="G14" s="83">
        <v>0</v>
      </c>
      <c r="H14" s="8">
        <f t="shared" si="0"/>
        <v>2221.7940317333869</v>
      </c>
    </row>
    <row r="15" spans="1:8" ht="13.4" customHeight="1" x14ac:dyDescent="0.3">
      <c r="A15" s="7" t="s">
        <v>57</v>
      </c>
      <c r="B15" s="8">
        <v>-706.3427272123746</v>
      </c>
      <c r="C15" s="8">
        <v>0</v>
      </c>
      <c r="D15" s="8">
        <v>5642.9662085905857</v>
      </c>
      <c r="E15" s="84">
        <v>0</v>
      </c>
      <c r="F15" s="8">
        <v>3080.5974241518952</v>
      </c>
      <c r="G15" s="83">
        <v>0</v>
      </c>
      <c r="H15" s="8">
        <f t="shared" si="0"/>
        <v>15265.862812520743</v>
      </c>
    </row>
    <row r="16" spans="1:8" ht="13.4" customHeight="1" x14ac:dyDescent="0.3">
      <c r="A16" s="7" t="s">
        <v>58</v>
      </c>
      <c r="B16" s="8">
        <v>12185.265388368849</v>
      </c>
      <c r="C16" s="8">
        <v>0</v>
      </c>
      <c r="D16" s="8">
        <v>0</v>
      </c>
      <c r="E16" s="84">
        <v>0</v>
      </c>
      <c r="F16" s="8">
        <v>2011.8851490406958</v>
      </c>
      <c r="G16" s="83">
        <v>0</v>
      </c>
      <c r="H16" s="8">
        <f t="shared" si="0"/>
        <v>8427.8778028945089</v>
      </c>
    </row>
    <row r="17" spans="1:8" ht="13.4" customHeight="1" x14ac:dyDescent="0.3">
      <c r="A17" s="7" t="s">
        <v>59</v>
      </c>
      <c r="B17" s="8">
        <v>6415.992653853813</v>
      </c>
      <c r="C17" s="8">
        <v>0</v>
      </c>
      <c r="D17" s="8">
        <v>0</v>
      </c>
      <c r="E17" s="84">
        <v>0</v>
      </c>
      <c r="F17" s="8">
        <v>2635.3593241718117</v>
      </c>
      <c r="G17" s="83">
        <v>0</v>
      </c>
      <c r="H17" s="8">
        <f t="shared" si="0"/>
        <v>6573.7562112461001</v>
      </c>
    </row>
    <row r="18" spans="1:8" ht="13.4" customHeight="1" x14ac:dyDescent="0.3">
      <c r="A18" s="7" t="s">
        <v>60</v>
      </c>
      <c r="B18" s="8">
        <v>3938.3968870742879</v>
      </c>
      <c r="C18" s="8">
        <v>0</v>
      </c>
      <c r="D18" s="8">
        <v>0</v>
      </c>
      <c r="E18" s="84">
        <v>0</v>
      </c>
      <c r="F18" s="8">
        <v>3763.995220075682</v>
      </c>
      <c r="G18" s="83">
        <v>0</v>
      </c>
      <c r="H18" s="8">
        <f t="shared" si="0"/>
        <v>11838.92170683131</v>
      </c>
    </row>
    <row r="19" spans="1:8" ht="13.4" customHeight="1" x14ac:dyDescent="0.3">
      <c r="A19" s="7" t="s">
        <v>61</v>
      </c>
      <c r="B19" s="8">
        <v>8074.9264867556276</v>
      </c>
      <c r="C19" s="8">
        <v>0</v>
      </c>
      <c r="D19" s="8">
        <v>0</v>
      </c>
      <c r="E19" s="84">
        <v>0</v>
      </c>
      <c r="F19" s="8">
        <v>2433.2816504016464</v>
      </c>
      <c r="G19" s="83">
        <v>0</v>
      </c>
      <c r="H19" s="8">
        <f t="shared" si="0"/>
        <v>18314.196259377281</v>
      </c>
    </row>
    <row r="20" spans="1:8" ht="13.4" customHeight="1" x14ac:dyDescent="0.3">
      <c r="A20" s="7" t="s">
        <v>62</v>
      </c>
      <c r="B20" s="8">
        <v>15880.914608975634</v>
      </c>
      <c r="C20" s="8">
        <v>0</v>
      </c>
      <c r="D20" s="8">
        <v>0</v>
      </c>
      <c r="E20" s="84">
        <v>0</v>
      </c>
      <c r="F20" s="8">
        <v>4618.8617805218082</v>
      </c>
      <c r="G20" s="83">
        <v>0</v>
      </c>
      <c r="H20" s="8">
        <f t="shared" si="0"/>
        <v>2764.2855659563179</v>
      </c>
    </row>
    <row r="21" spans="1:8" ht="13.4" customHeight="1" x14ac:dyDescent="0.3">
      <c r="A21" s="7" t="s">
        <v>63</v>
      </c>
      <c r="B21" s="8">
        <v>-1854.5762145654903</v>
      </c>
      <c r="C21" s="8">
        <v>0</v>
      </c>
      <c r="D21" s="8">
        <v>0</v>
      </c>
      <c r="E21" s="84">
        <v>0</v>
      </c>
      <c r="F21" s="8">
        <v>5314.4061607913427</v>
      </c>
      <c r="G21" s="83">
        <v>0</v>
      </c>
      <c r="H21" s="8">
        <f t="shared" si="0"/>
        <v>17944.384953528512</v>
      </c>
    </row>
    <row r="22" spans="1:8" ht="13.4" customHeight="1" x14ac:dyDescent="0.3">
      <c r="A22" s="7" t="s">
        <v>64</v>
      </c>
      <c r="B22" s="8">
        <v>12629.978792737167</v>
      </c>
      <c r="C22" s="8">
        <v>0</v>
      </c>
      <c r="D22" s="8">
        <v>0</v>
      </c>
      <c r="E22" s="84">
        <v>0</v>
      </c>
      <c r="F22" s="8">
        <v>5890.9130651264686</v>
      </c>
      <c r="G22" s="83">
        <v>0</v>
      </c>
      <c r="H22" s="8">
        <f t="shared" si="0"/>
        <v>7813.4257631281935</v>
      </c>
    </row>
    <row r="23" spans="1:8" ht="13.4" customHeight="1" x14ac:dyDescent="0.3">
      <c r="A23" s="7" t="s">
        <v>65</v>
      </c>
      <c r="B23" s="8">
        <v>1922.5126980017246</v>
      </c>
      <c r="C23" s="8">
        <v>0</v>
      </c>
      <c r="D23" s="8">
        <v>0</v>
      </c>
      <c r="E23" s="84">
        <v>0</v>
      </c>
      <c r="F23" s="8">
        <v>7344.3829914359685</v>
      </c>
      <c r="G23" s="83">
        <v>0</v>
      </c>
      <c r="H23" s="8">
        <f t="shared" si="0"/>
        <v>12912.731017725557</v>
      </c>
    </row>
    <row r="24" spans="1:8" ht="13.4" customHeight="1" x14ac:dyDescent="0.3">
      <c r="A24" s="7" t="s">
        <v>66</v>
      </c>
      <c r="B24" s="8">
        <v>5568.3480262895873</v>
      </c>
      <c r="C24" s="8">
        <v>0</v>
      </c>
      <c r="D24" s="8">
        <v>0</v>
      </c>
      <c r="E24" s="84">
        <v>0</v>
      </c>
      <c r="F24" s="8">
        <v>6267.8261634468563</v>
      </c>
      <c r="G24" s="83">
        <v>0</v>
      </c>
      <c r="H24" s="8">
        <f t="shared" si="0"/>
        <v>14474.119655447113</v>
      </c>
    </row>
    <row r="25" spans="1:8" ht="13.4" customHeight="1" x14ac:dyDescent="0.3">
      <c r="A25" s="7" t="s">
        <v>67</v>
      </c>
      <c r="B25" s="8">
        <v>8206.2934920002572</v>
      </c>
      <c r="C25" s="8">
        <v>0</v>
      </c>
      <c r="D25" s="8">
        <v>0</v>
      </c>
      <c r="E25" s="84">
        <v>0</v>
      </c>
      <c r="F25" s="8">
        <v>4604.9383256987312</v>
      </c>
      <c r="G25" s="83">
        <v>0</v>
      </c>
      <c r="H25" s="8">
        <f t="shared" si="0"/>
        <v>4990.2208119232646</v>
      </c>
    </row>
    <row r="26" spans="1:8" ht="13.4" customHeight="1" x14ac:dyDescent="0.3">
      <c r="A26" s="7" t="s">
        <v>68</v>
      </c>
      <c r="B26" s="8">
        <v>385.28248622453378</v>
      </c>
      <c r="C26" s="8">
        <v>0</v>
      </c>
      <c r="D26" s="8">
        <v>0</v>
      </c>
      <c r="E26" s="84">
        <v>0</v>
      </c>
      <c r="F26" s="8">
        <v>6683.0283144127998</v>
      </c>
      <c r="G26" s="83">
        <v>0</v>
      </c>
      <c r="H26" s="8">
        <f t="shared" si="0"/>
        <v>26299.317024497115</v>
      </c>
    </row>
    <row r="27" spans="1:8" ht="13.4" customHeight="1" x14ac:dyDescent="0.3">
      <c r="A27" s="7" t="s">
        <v>69</v>
      </c>
      <c r="B27" s="8">
        <v>19616.288710084315</v>
      </c>
      <c r="C27" s="8">
        <v>0</v>
      </c>
      <c r="D27" s="8">
        <v>-3717.7189138949743</v>
      </c>
      <c r="E27" s="84">
        <v>0</v>
      </c>
      <c r="F27" s="8">
        <v>5208.7692358759878</v>
      </c>
      <c r="G27" s="83">
        <v>0</v>
      </c>
      <c r="H27" s="8">
        <f t="shared" si="0"/>
        <v>12150.044168160395</v>
      </c>
    </row>
    <row r="28" spans="1:8" ht="13.4" customHeight="1" x14ac:dyDescent="0.3">
      <c r="A28" s="7" t="s">
        <v>70</v>
      </c>
      <c r="B28" s="8">
        <v>6941.2749322844074</v>
      </c>
      <c r="C28" s="8">
        <v>32.881962424483831</v>
      </c>
      <c r="D28" s="8">
        <v>42.605589855938391</v>
      </c>
      <c r="E28" s="84">
        <v>0</v>
      </c>
      <c r="F28" s="8">
        <v>5012.2678749253137</v>
      </c>
      <c r="G28" s="83">
        <v>0</v>
      </c>
      <c r="H28" s="8">
        <f t="shared" si="0"/>
        <v>2951.2530720971899</v>
      </c>
    </row>
    <row r="29" spans="1:8" ht="13.4" customHeight="1" x14ac:dyDescent="0.3">
      <c r="A29" s="7" t="s">
        <v>71</v>
      </c>
      <c r="B29" s="8">
        <v>-2093.8967652526071</v>
      </c>
      <c r="C29" s="8">
        <v>451.4449312885879</v>
      </c>
      <c r="D29" s="8">
        <v>831.04291973710406</v>
      </c>
      <c r="E29" s="84">
        <v>0</v>
      </c>
      <c r="F29" s="8">
        <v>4970.2407222996744</v>
      </c>
      <c r="G29" s="83">
        <v>0</v>
      </c>
      <c r="H29" s="8">
        <f t="shared" si="0"/>
        <v>7646.3255423886367</v>
      </c>
    </row>
    <row r="30" spans="1:8" ht="13.4" customHeight="1" x14ac:dyDescent="0.3">
      <c r="A30" s="7" t="s">
        <v>72</v>
      </c>
      <c r="B30" s="8">
        <v>2224.6398888003741</v>
      </c>
      <c r="C30" s="8">
        <v>-6.1950474673039899</v>
      </c>
      <c r="D30" s="8">
        <v>85.946358627099514</v>
      </c>
      <c r="E30" s="84">
        <v>0</v>
      </c>
      <c r="F30" s="8">
        <v>5661.3147115448446</v>
      </c>
      <c r="G30" s="83">
        <v>0</v>
      </c>
      <c r="H30" s="8">
        <f t="shared" si="0"/>
        <v>13336.21098419969</v>
      </c>
    </row>
    <row r="31" spans="1:8" ht="13.4" customHeight="1" x14ac:dyDescent="0.3">
      <c r="A31" s="7" t="s">
        <v>73</v>
      </c>
      <c r="B31" s="8">
        <v>7681.0913201221501</v>
      </c>
      <c r="C31" s="8">
        <v>0</v>
      </c>
      <c r="D31" s="8">
        <v>24.656708491004448</v>
      </c>
      <c r="E31" s="84">
        <v>0</v>
      </c>
      <c r="F31" s="8">
        <v>4266.9097457345815</v>
      </c>
      <c r="G31" s="83">
        <v>0</v>
      </c>
      <c r="H31" s="8">
        <f t="shared" si="0"/>
        <v>15655.397268140481</v>
      </c>
    </row>
    <row r="32" spans="1:8" ht="13.4" customHeight="1" x14ac:dyDescent="0.3">
      <c r="A32" s="7" t="s">
        <v>74</v>
      </c>
      <c r="B32" s="8">
        <v>11388.4875224059</v>
      </c>
      <c r="C32" s="8">
        <v>3.3507269468233418</v>
      </c>
      <c r="D32" s="8">
        <v>-17.851490406957446</v>
      </c>
      <c r="E32" s="84">
        <v>0</v>
      </c>
      <c r="F32" s="8">
        <v>3525.3620792670781</v>
      </c>
      <c r="G32" s="83">
        <v>0</v>
      </c>
      <c r="H32" s="8">
        <f t="shared" si="0"/>
        <v>10287.287554272054</v>
      </c>
    </row>
    <row r="33" spans="1:8" ht="13.4" customHeight="1" x14ac:dyDescent="0.3">
      <c r="A33" s="7" t="s">
        <v>75</v>
      </c>
      <c r="B33" s="8">
        <v>6758.5747480581522</v>
      </c>
      <c r="C33" s="8">
        <v>0</v>
      </c>
      <c r="D33" s="8">
        <v>446.55820885613758</v>
      </c>
      <c r="E33" s="84">
        <v>0</v>
      </c>
      <c r="F33" s="8">
        <v>3311.1956117639247</v>
      </c>
      <c r="G33" s="83">
        <v>0</v>
      </c>
      <c r="H33" s="8">
        <f t="shared" si="0"/>
        <v>18643.603045873999</v>
      </c>
    </row>
    <row r="34" spans="1:8" ht="13.4" customHeight="1" x14ac:dyDescent="0.3">
      <c r="A34" s="7" t="s">
        <v>76</v>
      </c>
      <c r="B34" s="8">
        <v>15332.407434110075</v>
      </c>
      <c r="C34" s="8">
        <v>0.49790878311093406</v>
      </c>
      <c r="D34" s="8">
        <v>-386.02461661023705</v>
      </c>
      <c r="E34" s="84">
        <v>0</v>
      </c>
      <c r="F34" s="8">
        <v>2549.2032131713472</v>
      </c>
      <c r="G34" s="83">
        <v>0</v>
      </c>
      <c r="H34" s="8">
        <f t="shared" si="0"/>
        <v>2257.5170218415897</v>
      </c>
    </row>
    <row r="35" spans="1:8" ht="13.4" customHeight="1" x14ac:dyDescent="0.3">
      <c r="A35" s="7" t="s">
        <v>77</v>
      </c>
      <c r="B35" s="8">
        <v>-292.1841001128688</v>
      </c>
      <c r="C35" s="8">
        <v>1.6729735112527382E-2</v>
      </c>
      <c r="D35" s="8">
        <v>-142.11706432981475</v>
      </c>
      <c r="E35" s="84">
        <v>0</v>
      </c>
      <c r="F35" s="8">
        <v>3491.7721901347668</v>
      </c>
      <c r="G35" s="83">
        <v>0</v>
      </c>
      <c r="H35" s="8">
        <f t="shared" si="0"/>
        <v>13090.104835026232</v>
      </c>
    </row>
    <row r="36" spans="1:8" ht="13.4" customHeight="1" x14ac:dyDescent="0.3">
      <c r="A36" s="7" t="s">
        <v>78</v>
      </c>
      <c r="B36" s="8">
        <v>9598.3159151563523</v>
      </c>
      <c r="C36" s="8">
        <v>0.65923122883887675</v>
      </c>
      <c r="D36" s="8">
        <v>-109.31571798446525</v>
      </c>
      <c r="E36" s="84">
        <v>0</v>
      </c>
      <c r="F36" s="8">
        <v>3034.0136427006573</v>
      </c>
      <c r="G36" s="83">
        <v>0</v>
      </c>
      <c r="H36" s="8">
        <f t="shared" si="0"/>
        <v>12152.549512713267</v>
      </c>
    </row>
    <row r="37" spans="1:8" ht="13.4" customHeight="1" x14ac:dyDescent="0.3">
      <c r="A37" s="7" t="s">
        <v>79</v>
      </c>
      <c r="B37" s="8">
        <v>9117.8766387837713</v>
      </c>
      <c r="C37" s="8">
        <v>20.910708358228771</v>
      </c>
      <c r="D37" s="8">
        <v>155.50199163513244</v>
      </c>
      <c r="E37" s="84">
        <v>0</v>
      </c>
      <c r="F37" s="8">
        <v>3714.4988382128395</v>
      </c>
      <c r="G37" s="83">
        <v>0</v>
      </c>
      <c r="H37" s="8">
        <f t="shared" si="0"/>
        <v>-2765.3420427537708</v>
      </c>
    </row>
    <row r="38" spans="1:8" ht="13.4" customHeight="1" x14ac:dyDescent="0.3">
      <c r="A38" s="7" t="s">
        <v>80</v>
      </c>
      <c r="B38" s="8">
        <v>-6500.7515893248392</v>
      </c>
      <c r="C38" s="8">
        <v>1.1185022903804023</v>
      </c>
      <c r="D38" s="8">
        <v>-98.929097789285009</v>
      </c>
      <c r="E38" s="84">
        <v>0</v>
      </c>
      <c r="F38" s="8">
        <v>5129.5702051384187</v>
      </c>
      <c r="G38" s="83">
        <v>0</v>
      </c>
      <c r="H38" s="8">
        <f t="shared" si="0"/>
        <v>17249.910901214913</v>
      </c>
    </row>
    <row r="39" spans="1:8" ht="13.4" customHeight="1" x14ac:dyDescent="0.3">
      <c r="A39" s="7" t="s">
        <v>81</v>
      </c>
      <c r="B39" s="8">
        <v>12119.222193786112</v>
      </c>
      <c r="C39" s="8">
        <v>5.4961495054106093</v>
      </c>
      <c r="D39" s="8">
        <v>-26.682666135563963</v>
      </c>
      <c r="E39" s="84">
        <v>0</v>
      </c>
      <c r="F39" s="8">
        <v>4406.5318993560377</v>
      </c>
      <c r="G39" s="83">
        <v>0</v>
      </c>
      <c r="H39" s="8">
        <f t="shared" si="0"/>
        <v>11030.577895837479</v>
      </c>
    </row>
    <row r="40" spans="1:8" ht="13.4" customHeight="1" x14ac:dyDescent="0.3">
      <c r="A40" s="7" t="s">
        <v>82</v>
      </c>
      <c r="B40" s="8">
        <v>6618.5498469760323</v>
      </c>
      <c r="C40" s="8">
        <v>3.153588262630286</v>
      </c>
      <c r="D40" s="8">
        <v>267.93849166832638</v>
      </c>
      <c r="E40" s="84">
        <v>0</v>
      </c>
      <c r="F40" s="8">
        <v>3155.100179247162</v>
      </c>
      <c r="G40" s="83">
        <v>0</v>
      </c>
      <c r="H40" s="8">
        <f t="shared" si="0"/>
        <v>11678.940824868885</v>
      </c>
    </row>
    <row r="41" spans="1:8" ht="13.4" customHeight="1" x14ac:dyDescent="0.3">
      <c r="A41" s="7" t="s">
        <v>83</v>
      </c>
      <c r="B41" s="8">
        <v>8520.6870573590932</v>
      </c>
      <c r="C41" s="8">
        <v>6.475934408816304</v>
      </c>
      <c r="D41" s="8">
        <v>716.02332038770498</v>
      </c>
      <c r="E41" s="84">
        <v>0</v>
      </c>
      <c r="F41" s="8">
        <v>3738.8521410077669</v>
      </c>
      <c r="G41" s="83">
        <v>0</v>
      </c>
      <c r="H41" s="8">
        <f t="shared" si="0"/>
        <v>21761.399045674829</v>
      </c>
    </row>
    <row r="42" spans="1:8" ht="13.4" customHeight="1" x14ac:dyDescent="0.3">
      <c r="A42" s="7" t="s">
        <v>84</v>
      </c>
      <c r="B42" s="8">
        <v>18016.070970258246</v>
      </c>
      <c r="C42" s="8">
        <v>4.8803691163778797</v>
      </c>
      <c r="D42" s="8">
        <v>-346.0983054504415</v>
      </c>
      <c r="E42" s="84">
        <v>0</v>
      </c>
      <c r="F42" s="8">
        <v>4601.8863440217756</v>
      </c>
      <c r="G42" s="83">
        <v>0</v>
      </c>
      <c r="H42" s="8">
        <f t="shared" si="0"/>
        <v>4206.400836154814</v>
      </c>
    </row>
    <row r="43" spans="1:8" ht="13.4" customHeight="1" x14ac:dyDescent="0.3">
      <c r="A43" s="7" t="s">
        <v>85</v>
      </c>
      <c r="B43" s="8">
        <v>-400.36587698333949</v>
      </c>
      <c r="C43" s="8">
        <v>10.029243842528048</v>
      </c>
      <c r="D43" s="8">
        <v>2.8746242448383357</v>
      </c>
      <c r="E43" s="84">
        <v>0</v>
      </c>
      <c r="F43" s="8">
        <v>4542.0594835026213</v>
      </c>
      <c r="G43" s="83">
        <v>0</v>
      </c>
      <c r="H43" s="8">
        <f t="shared" si="0"/>
        <v>9526.0341273318681</v>
      </c>
    </row>
    <row r="44" spans="1:8" ht="13.4" customHeight="1" x14ac:dyDescent="0.3">
      <c r="A44" s="7" t="s">
        <v>86</v>
      </c>
      <c r="B44" s="8">
        <v>4973.9453999867192</v>
      </c>
      <c r="C44" s="8">
        <v>1.0616079134302594</v>
      </c>
      <c r="D44" s="8">
        <v>30.224525990838487</v>
      </c>
      <c r="E44" s="84">
        <v>0</v>
      </c>
      <c r="F44" s="8">
        <v>4289.1588992896504</v>
      </c>
      <c r="G44" s="83">
        <v>0</v>
      </c>
      <c r="H44" s="8">
        <f t="shared" si="0"/>
        <v>7570.5624085507588</v>
      </c>
    </row>
    <row r="45" spans="1:8" ht="13.4" customHeight="1" x14ac:dyDescent="0.3">
      <c r="A45" s="7" t="s">
        <v>87</v>
      </c>
      <c r="B45" s="8">
        <v>3280.3419013476773</v>
      </c>
      <c r="C45" s="8">
        <v>0.8576976697868951</v>
      </c>
      <c r="D45" s="8">
        <v>-25.812354776604924</v>
      </c>
      <c r="E45" s="84">
        <v>0</v>
      </c>
      <c r="F45" s="8">
        <v>3818.153123547766</v>
      </c>
      <c r="G45" s="83">
        <v>0</v>
      </c>
      <c r="H45" s="8">
        <f t="shared" si="0"/>
        <v>16373.012096527926</v>
      </c>
    </row>
    <row r="46" spans="1:8" ht="13.4" customHeight="1" x14ac:dyDescent="0.3">
      <c r="A46" s="7" t="s">
        <v>88</v>
      </c>
      <c r="B46" s="8">
        <v>12554.001275310373</v>
      </c>
      <c r="C46" s="8">
        <v>3.6089092478257982</v>
      </c>
      <c r="D46" s="8">
        <v>-19.589521675629015</v>
      </c>
      <c r="E46" s="84">
        <v>0</v>
      </c>
      <c r="F46" s="8">
        <v>4679.4622585142406</v>
      </c>
      <c r="G46" s="83">
        <v>0</v>
      </c>
      <c r="H46" s="8">
        <f t="shared" si="0"/>
        <v>6429.1739228573297</v>
      </c>
    </row>
    <row r="47" spans="1:8" ht="13.4" customHeight="1" x14ac:dyDescent="0.3">
      <c r="A47" s="7" t="s">
        <v>89</v>
      </c>
      <c r="B47" s="8">
        <v>1746.1027550952633</v>
      </c>
      <c r="C47" s="8">
        <v>3.7536347341167096</v>
      </c>
      <c r="D47" s="8">
        <v>242.40821881431322</v>
      </c>
      <c r="E47" s="84">
        <v>0</v>
      </c>
      <c r="F47" s="8">
        <v>5391.2344951204932</v>
      </c>
      <c r="G47" s="83">
        <v>0</v>
      </c>
      <c r="H47" s="8">
        <f t="shared" si="0"/>
        <v>11433.203157073618</v>
      </c>
    </row>
    <row r="48" spans="1:8" ht="13.4" customHeight="1" x14ac:dyDescent="0.3">
      <c r="A48" s="7" t="s">
        <v>90</v>
      </c>
      <c r="B48" s="8">
        <v>6038.2150272190074</v>
      </c>
      <c r="C48" s="8">
        <v>0.3503950076346013</v>
      </c>
      <c r="D48" s="8">
        <v>442.68562039434374</v>
      </c>
      <c r="E48" s="84">
        <v>0</v>
      </c>
      <c r="F48" s="8">
        <v>4914.5747527053036</v>
      </c>
      <c r="G48" s="83">
        <v>0</v>
      </c>
      <c r="H48" s="8">
        <f t="shared" si="0"/>
        <v>9573.9296590984468</v>
      </c>
    </row>
    <row r="49" spans="1:8" ht="13.4" customHeight="1" x14ac:dyDescent="0.3">
      <c r="A49" s="7" t="s">
        <v>91</v>
      </c>
      <c r="B49" s="8">
        <v>4659.0045113855085</v>
      </c>
      <c r="C49" s="8">
        <v>1.7274779260439486</v>
      </c>
      <c r="D49" s="8">
        <v>-16.135132443736307</v>
      </c>
      <c r="E49" s="84">
        <v>0</v>
      </c>
      <c r="F49" s="8">
        <v>5227.0444134634527</v>
      </c>
      <c r="G49" s="83">
        <v>0</v>
      </c>
      <c r="H49" s="8">
        <f t="shared" si="0"/>
        <v>9419.3097523733613</v>
      </c>
    </row>
    <row r="50" spans="1:8" ht="13.4" customHeight="1" x14ac:dyDescent="0.3">
      <c r="A50" s="7" t="s">
        <v>92</v>
      </c>
      <c r="B50" s="8">
        <v>4190.5378609838644</v>
      </c>
      <c r="C50" s="8">
        <v>0.30438823607515103</v>
      </c>
      <c r="D50" s="8">
        <v>243.45893912235277</v>
      </c>
      <c r="E50" s="84">
        <v>0</v>
      </c>
      <c r="F50" s="8">
        <v>3772.2711279293635</v>
      </c>
      <c r="G50" s="83">
        <v>0</v>
      </c>
      <c r="H50" s="8">
        <f t="shared" si="0"/>
        <v>18309.042666799447</v>
      </c>
    </row>
    <row r="51" spans="1:8" ht="13.4" customHeight="1" x14ac:dyDescent="0.3">
      <c r="A51" s="7" t="s">
        <v>93</v>
      </c>
      <c r="B51" s="8">
        <v>14536.467150634007</v>
      </c>
      <c r="C51" s="8">
        <v>-0.29764987054371639</v>
      </c>
      <c r="D51" s="8">
        <v>-202.95598486357298</v>
      </c>
      <c r="E51" s="84">
        <v>0</v>
      </c>
      <c r="F51" s="8">
        <v>4414.5438159729138</v>
      </c>
      <c r="G51" s="83">
        <v>0</v>
      </c>
      <c r="H51" s="8">
        <f t="shared" si="0"/>
        <v>3789.9543663280892</v>
      </c>
    </row>
    <row r="52" spans="1:8" ht="13.4" customHeight="1" x14ac:dyDescent="0.3">
      <c r="A52" s="7" t="s">
        <v>94</v>
      </c>
      <c r="B52" s="8">
        <v>-624.29179977428043</v>
      </c>
      <c r="C52" s="8">
        <v>-0.2765053442209387</v>
      </c>
      <c r="D52" s="8">
        <v>42.790579565823535</v>
      </c>
      <c r="E52" s="84">
        <v>0</v>
      </c>
      <c r="F52" s="8">
        <v>3073.1273650667199</v>
      </c>
      <c r="G52" s="83">
        <v>0</v>
      </c>
      <c r="H52" s="8">
        <f t="shared" si="0"/>
        <v>8939.3489175463073</v>
      </c>
    </row>
    <row r="53" spans="1:8" ht="13.4" customHeight="1" x14ac:dyDescent="0.3">
      <c r="A53" s="7" t="s">
        <v>95</v>
      </c>
      <c r="B53" s="8">
        <v>5866.4980578238074</v>
      </c>
      <c r="C53" s="8">
        <v>5.5765783708424617E-2</v>
      </c>
      <c r="D53" s="8">
        <v>-17.49502091216889</v>
      </c>
      <c r="E53" s="84">
        <v>0</v>
      </c>
      <c r="F53" s="8">
        <v>2950.09108411339</v>
      </c>
      <c r="G53" s="83">
        <v>0</v>
      </c>
      <c r="H53" s="8">
        <f t="shared" si="0"/>
        <v>20307.079937927367</v>
      </c>
    </row>
    <row r="54" spans="1:8" ht="13.4" customHeight="1" x14ac:dyDescent="0.3">
      <c r="A54" s="7" t="s">
        <v>96</v>
      </c>
      <c r="B54" s="8">
        <v>17356.93308803027</v>
      </c>
      <c r="C54" s="8">
        <v>7.9665405297749445E-2</v>
      </c>
      <c r="D54" s="8">
        <v>55.770696408417976</v>
      </c>
      <c r="E54" s="84">
        <v>0</v>
      </c>
      <c r="F54" s="8">
        <v>4630.0415255925118</v>
      </c>
      <c r="G54" s="83">
        <v>0</v>
      </c>
      <c r="H54" s="8">
        <f t="shared" si="0"/>
        <v>7956.5340098254055</v>
      </c>
    </row>
    <row r="55" spans="1:8" ht="13.4" customHeight="1" x14ac:dyDescent="0.3">
      <c r="A55" s="7" t="s">
        <v>97</v>
      </c>
      <c r="B55" s="8">
        <v>3326.4128188275959</v>
      </c>
      <c r="C55" s="8">
        <v>3.9282015534754033</v>
      </c>
      <c r="D55" s="8">
        <v>20.266094071566091</v>
      </c>
      <c r="E55" s="84">
        <v>0</v>
      </c>
      <c r="F55" s="8">
        <v>5403.3558454491131</v>
      </c>
      <c r="G55" s="83">
        <v>0</v>
      </c>
      <c r="H55" s="8">
        <f t="shared" si="0"/>
        <v>18247.752486224508</v>
      </c>
    </row>
    <row r="56" spans="1:8" ht="13.4" customHeight="1" x14ac:dyDescent="0.3">
      <c r="A56" s="7" t="s">
        <v>98</v>
      </c>
      <c r="B56" s="8">
        <v>12840.468439221921</v>
      </c>
      <c r="C56" s="8">
        <v>8.7631945827524385E-3</v>
      </c>
      <c r="D56" s="8">
        <v>16.989311558122555</v>
      </c>
      <c r="E56" s="84">
        <v>0</v>
      </c>
      <c r="F56" s="8">
        <v>4442.5437429462927</v>
      </c>
      <c r="G56" s="83">
        <v>0</v>
      </c>
      <c r="H56" s="8">
        <f t="shared" si="0"/>
        <v>12823.073414990386</v>
      </c>
    </row>
    <row r="57" spans="1:8" ht="13.4" customHeight="1" x14ac:dyDescent="0.3">
      <c r="A57" s="7" t="s">
        <v>99</v>
      </c>
      <c r="B57" s="8">
        <v>8380.5209088495103</v>
      </c>
      <c r="C57" s="8">
        <v>0.17732191462524066</v>
      </c>
      <c r="D57" s="8">
        <v>18.13221137887539</v>
      </c>
      <c r="E57" s="84">
        <v>0</v>
      </c>
      <c r="F57" s="8">
        <v>4735.7836088428603</v>
      </c>
      <c r="G57" s="83">
        <v>0</v>
      </c>
      <c r="H57" s="8">
        <f t="shared" si="0"/>
        <v>12798.70128062139</v>
      </c>
    </row>
    <row r="58" spans="1:8" ht="13.4" customHeight="1" x14ac:dyDescent="0.3">
      <c r="A58" s="7" t="s">
        <v>100</v>
      </c>
      <c r="B58" s="8">
        <v>8062.7403498639032</v>
      </c>
      <c r="C58" s="8">
        <v>-3.9282015534754033</v>
      </c>
      <c r="D58" s="8">
        <v>102.14970523800039</v>
      </c>
      <c r="E58" s="84">
        <v>0</v>
      </c>
      <c r="F58" s="8">
        <v>5300.5131447918739</v>
      </c>
      <c r="G58" s="83">
        <v>0</v>
      </c>
      <c r="H58" s="8">
        <f t="shared" si="0"/>
        <v>11666.444841664998</v>
      </c>
    </row>
    <row r="59" spans="1:8" ht="13.4" customHeight="1" x14ac:dyDescent="0.3">
      <c r="A59" s="7" t="s">
        <v>101</v>
      </c>
      <c r="B59" s="8">
        <v>6369.8598984265991</v>
      </c>
      <c r="C59" s="8">
        <v>-11.628991568744606</v>
      </c>
      <c r="D59" s="8">
        <v>-73.846432981477776</v>
      </c>
      <c r="E59" s="84">
        <v>0</v>
      </c>
      <c r="F59" s="8">
        <v>4552.6916908982275</v>
      </c>
      <c r="G59" s="83">
        <v>0</v>
      </c>
      <c r="H59" s="8">
        <f t="shared" si="0"/>
        <v>12271.158589922332</v>
      </c>
    </row>
    <row r="60" spans="1:8" ht="13.4" customHeight="1" x14ac:dyDescent="0.3">
      <c r="A60" s="7" t="s">
        <v>102</v>
      </c>
      <c r="B60" s="8">
        <v>7730.0958905928501</v>
      </c>
      <c r="C60" s="8">
        <v>0</v>
      </c>
      <c r="D60" s="8">
        <v>-0.32204740091615214</v>
      </c>
      <c r="E60" s="84">
        <v>0</v>
      </c>
      <c r="F60" s="8">
        <v>5158.2780322644921</v>
      </c>
      <c r="G60" s="83">
        <v>0</v>
      </c>
      <c r="H60" s="8">
        <f t="shared" si="0"/>
        <v>13098.898308105936</v>
      </c>
    </row>
    <row r="61" spans="1:8" ht="13.4" customHeight="1" x14ac:dyDescent="0.3">
      <c r="A61" s="7" t="s">
        <v>103</v>
      </c>
      <c r="B61" s="8">
        <v>7940.6202758414438</v>
      </c>
      <c r="C61" s="8">
        <v>0.22880568279891123</v>
      </c>
      <c r="D61" s="8">
        <v>-11.437356436300893</v>
      </c>
      <c r="E61" s="84">
        <v>0</v>
      </c>
      <c r="F61" s="8">
        <v>4068.953628095333</v>
      </c>
      <c r="G61" s="83">
        <v>0</v>
      </c>
      <c r="H61" s="8">
        <f t="shared" si="0"/>
        <v>12827.340639314891</v>
      </c>
    </row>
    <row r="62" spans="1:8" ht="13.4" customHeight="1" x14ac:dyDescent="0.3">
      <c r="A62" s="7" t="s">
        <v>104</v>
      </c>
      <c r="B62" s="8">
        <v>8758.158205536758</v>
      </c>
      <c r="C62" s="8">
        <v>0.46604262099183424</v>
      </c>
      <c r="D62" s="8">
        <v>11.783768173670607</v>
      </c>
      <c r="E62" s="84">
        <v>0</v>
      </c>
      <c r="F62" s="8">
        <v>4828.1107681072826</v>
      </c>
      <c r="G62" s="83">
        <v>0</v>
      </c>
      <c r="H62" s="8">
        <f t="shared" si="0"/>
        <v>12923.344290977911</v>
      </c>
    </row>
    <row r="63" spans="1:8" ht="13.4" customHeight="1" x14ac:dyDescent="0.3">
      <c r="A63" s="7" t="s">
        <v>105</v>
      </c>
      <c r="B63" s="8">
        <v>8094.7674802496376</v>
      </c>
      <c r="C63" s="8">
        <v>-3.154750049790878</v>
      </c>
      <c r="D63" s="8">
        <v>-33.116809400517845</v>
      </c>
      <c r="E63" s="84">
        <v>0</v>
      </c>
      <c r="F63" s="8">
        <v>4523.6508663612831</v>
      </c>
      <c r="G63" s="83">
        <v>0</v>
      </c>
      <c r="H63" s="8">
        <f t="shared" si="0"/>
        <v>15471.543931819688</v>
      </c>
    </row>
    <row r="64" spans="1:8" ht="13.4" customHeight="1" x14ac:dyDescent="0.3">
      <c r="A64" s="7" t="s">
        <v>106</v>
      </c>
      <c r="B64" s="8">
        <v>10951.047815508196</v>
      </c>
      <c r="C64" s="8">
        <v>0.24092146318794397</v>
      </c>
      <c r="D64" s="8">
        <v>59.370742879904398</v>
      </c>
      <c r="E64" s="84">
        <v>0</v>
      </c>
      <c r="F64" s="8">
        <v>5424.2302994091478</v>
      </c>
      <c r="G64" s="83">
        <v>0</v>
      </c>
      <c r="H64" s="8">
        <f t="shared" si="0"/>
        <v>10432.100413928169</v>
      </c>
    </row>
    <row r="65" spans="1:8" ht="13.4" customHeight="1" x14ac:dyDescent="0.3">
      <c r="A65" s="7" t="s">
        <v>107</v>
      </c>
      <c r="B65" s="8">
        <v>5007.6291930558336</v>
      </c>
      <c r="C65" s="8">
        <v>-0.18020978556728406</v>
      </c>
      <c r="D65" s="8">
        <v>7.0991502356768237</v>
      </c>
      <c r="E65" s="84">
        <v>0</v>
      </c>
      <c r="F65" s="8">
        <v>4979.0131447918739</v>
      </c>
      <c r="G65" s="83">
        <v>0</v>
      </c>
      <c r="H65" s="8">
        <f t="shared" si="0"/>
        <v>12761.879693288185</v>
      </c>
    </row>
    <row r="66" spans="1:8" ht="13.4" customHeight="1" x14ac:dyDescent="0.3">
      <c r="A66" s="7" t="s">
        <v>108</v>
      </c>
      <c r="B66" s="8">
        <v>7783.0467582818783</v>
      </c>
      <c r="C66" s="8">
        <v>240.84684325831506</v>
      </c>
      <c r="D66" s="8">
        <v>122.5348204208989</v>
      </c>
      <c r="E66" s="84">
        <v>0</v>
      </c>
      <c r="F66" s="8">
        <v>2761.4697935338245</v>
      </c>
      <c r="G66" s="83">
        <v>0</v>
      </c>
      <c r="H66" s="8">
        <f t="shared" si="0"/>
        <v>10840.206230498574</v>
      </c>
    </row>
    <row r="67" spans="1:8" ht="13.4" customHeight="1" x14ac:dyDescent="0.3">
      <c r="A67" s="7" t="s">
        <v>109</v>
      </c>
      <c r="B67" s="8">
        <v>7837.8895937064353</v>
      </c>
      <c r="C67" s="8">
        <v>0.49790878311093406</v>
      </c>
      <c r="D67" s="8">
        <v>-5.6431985660227051</v>
      </c>
      <c r="E67" s="84">
        <v>0</v>
      </c>
      <c r="F67" s="8">
        <v>3793.2645555334266</v>
      </c>
      <c r="G67" s="83">
        <v>0</v>
      </c>
      <c r="H67" s="8">
        <f t="shared" si="0"/>
        <v>10691.500214432721</v>
      </c>
    </row>
    <row r="68" spans="1:8" ht="13.4" customHeight="1" x14ac:dyDescent="0.3">
      <c r="A68" s="7" t="s">
        <v>110</v>
      </c>
      <c r="B68" s="8">
        <v>6897.7377501161836</v>
      </c>
      <c r="C68" s="8">
        <v>1.7585806280289451</v>
      </c>
      <c r="D68" s="8">
        <v>253.30895605125139</v>
      </c>
      <c r="E68" s="84">
        <v>0</v>
      </c>
      <c r="F68" s="8">
        <v>4705.0191528911901</v>
      </c>
      <c r="G68" s="83">
        <v>0</v>
      </c>
      <c r="H68" s="8">
        <f t="shared" ref="H68:H131" si="1">C68+F68+B69+E69</f>
        <v>10375.961657704302</v>
      </c>
    </row>
    <row r="69" spans="1:8" ht="13.4" customHeight="1" x14ac:dyDescent="0.3">
      <c r="A69" s="7" t="s">
        <v>111</v>
      </c>
      <c r="B69" s="8">
        <v>5669.1839241850839</v>
      </c>
      <c r="C69" s="8">
        <v>0.10034521675629024</v>
      </c>
      <c r="D69" s="8">
        <v>-235.79747095532096</v>
      </c>
      <c r="E69" s="84">
        <v>0</v>
      </c>
      <c r="F69" s="8">
        <v>5073.658401380867</v>
      </c>
      <c r="G69" s="83">
        <v>0</v>
      </c>
      <c r="H69" s="8">
        <f t="shared" si="1"/>
        <v>12426.401483436232</v>
      </c>
    </row>
    <row r="70" spans="1:8" ht="13.4" customHeight="1" x14ac:dyDescent="0.3">
      <c r="A70" s="7" t="s">
        <v>112</v>
      </c>
      <c r="B70" s="8">
        <v>7352.6427368386085</v>
      </c>
      <c r="C70" s="8">
        <v>0</v>
      </c>
      <c r="D70" s="8">
        <v>-13.416351324437363</v>
      </c>
      <c r="E70" s="84">
        <v>0</v>
      </c>
      <c r="F70" s="8">
        <v>5176.6948483037904</v>
      </c>
      <c r="G70" s="83">
        <v>0</v>
      </c>
      <c r="H70" s="8">
        <f t="shared" si="1"/>
        <v>10001.905848768502</v>
      </c>
    </row>
    <row r="71" spans="1:8" ht="13.4" customHeight="1" x14ac:dyDescent="0.3">
      <c r="A71" s="7" t="s">
        <v>113</v>
      </c>
      <c r="B71" s="8">
        <v>4825.2110004647111</v>
      </c>
      <c r="C71" s="8">
        <v>1.6414392883223794</v>
      </c>
      <c r="D71" s="8">
        <v>7.0233980614751266</v>
      </c>
      <c r="E71" s="84">
        <v>0</v>
      </c>
      <c r="F71" s="8">
        <v>4999.2260837814511</v>
      </c>
      <c r="G71" s="83">
        <v>0</v>
      </c>
      <c r="H71" s="8">
        <f t="shared" si="1"/>
        <v>12731.860326628164</v>
      </c>
    </row>
    <row r="72" spans="1:8" ht="13.4" customHeight="1" x14ac:dyDescent="0.3">
      <c r="A72" s="7" t="s">
        <v>114</v>
      </c>
      <c r="B72" s="8">
        <v>7730.9928035583898</v>
      </c>
      <c r="C72" s="8">
        <v>0.21287260173936132</v>
      </c>
      <c r="D72" s="8">
        <v>60.103024297948615</v>
      </c>
      <c r="E72" s="84">
        <v>0</v>
      </c>
      <c r="F72" s="8">
        <v>5281.447852353449</v>
      </c>
      <c r="G72" s="83">
        <v>0</v>
      </c>
      <c r="H72" s="8">
        <f t="shared" si="1"/>
        <v>12789.470991834307</v>
      </c>
    </row>
    <row r="73" spans="1:8" ht="13.4" customHeight="1" x14ac:dyDescent="0.3">
      <c r="A73" s="7" t="s">
        <v>115</v>
      </c>
      <c r="B73" s="8">
        <v>7507.8102668791198</v>
      </c>
      <c r="C73" s="8">
        <v>0.11568080727610702</v>
      </c>
      <c r="D73" s="8">
        <v>-47.289188740622706</v>
      </c>
      <c r="E73" s="84">
        <v>0</v>
      </c>
      <c r="F73" s="8">
        <v>4569.781517625971</v>
      </c>
      <c r="G73" s="83">
        <v>0</v>
      </c>
      <c r="H73" s="8">
        <f t="shared" si="1"/>
        <v>12620.888036911638</v>
      </c>
    </row>
    <row r="74" spans="1:8" ht="13.4" customHeight="1" x14ac:dyDescent="0.3">
      <c r="A74" s="7" t="s">
        <v>116</v>
      </c>
      <c r="B74" s="8">
        <v>8050.9908384783903</v>
      </c>
      <c r="C74" s="8">
        <v>11.148111266016064</v>
      </c>
      <c r="D74" s="8">
        <v>3.0577710283476116</v>
      </c>
      <c r="E74" s="84">
        <v>0</v>
      </c>
      <c r="F74" s="8">
        <v>4954.1114651795797</v>
      </c>
      <c r="G74" s="83">
        <v>0</v>
      </c>
      <c r="H74" s="8">
        <f t="shared" si="1"/>
        <v>11561.98885348202</v>
      </c>
    </row>
    <row r="75" spans="1:8" ht="13.4" customHeight="1" x14ac:dyDescent="0.3">
      <c r="A75" s="7" t="s">
        <v>117</v>
      </c>
      <c r="B75" s="8">
        <v>6596.7292770364247</v>
      </c>
      <c r="C75" s="8">
        <v>0</v>
      </c>
      <c r="D75" s="8">
        <v>-2.1442245900551065</v>
      </c>
      <c r="E75" s="84">
        <v>0</v>
      </c>
      <c r="F75" s="8">
        <v>6720.1832304321842</v>
      </c>
      <c r="G75" s="83">
        <v>0</v>
      </c>
      <c r="H75" s="8">
        <f t="shared" si="1"/>
        <v>15473.341202947617</v>
      </c>
    </row>
    <row r="76" spans="1:8" ht="13.4" customHeight="1" x14ac:dyDescent="0.3">
      <c r="A76" s="7" t="s">
        <v>118</v>
      </c>
      <c r="B76" s="8">
        <v>8753.1579725154315</v>
      </c>
      <c r="C76" s="8">
        <v>0</v>
      </c>
      <c r="D76" s="8">
        <v>15.102665471685587</v>
      </c>
      <c r="E76" s="84">
        <v>0</v>
      </c>
      <c r="F76" s="8">
        <v>6030.7163579632215</v>
      </c>
      <c r="G76" s="83">
        <v>0</v>
      </c>
      <c r="H76" s="8">
        <f t="shared" si="1"/>
        <v>12114.913727677089</v>
      </c>
    </row>
    <row r="77" spans="1:8" ht="13.4" customHeight="1" x14ac:dyDescent="0.3">
      <c r="A77" s="7" t="s">
        <v>119</v>
      </c>
      <c r="B77" s="8">
        <v>6084.1973697138674</v>
      </c>
      <c r="C77" s="8">
        <v>0.28450507866958769</v>
      </c>
      <c r="D77" s="8">
        <v>16.763129522671441</v>
      </c>
      <c r="E77" s="84">
        <v>0</v>
      </c>
      <c r="F77" s="8">
        <v>5756.7229967469957</v>
      </c>
      <c r="G77" s="83">
        <v>0</v>
      </c>
      <c r="H77" s="8">
        <f t="shared" si="1"/>
        <v>11685.260025891259</v>
      </c>
    </row>
    <row r="78" spans="1:8" ht="13.4" customHeight="1" x14ac:dyDescent="0.3">
      <c r="A78" s="7" t="s">
        <v>120</v>
      </c>
      <c r="B78" s="8">
        <v>5928.2525240655932</v>
      </c>
      <c r="C78" s="8">
        <v>49.118137157272784</v>
      </c>
      <c r="D78" s="8">
        <v>157.82578835557322</v>
      </c>
      <c r="E78" s="84">
        <v>0</v>
      </c>
      <c r="F78" s="8">
        <v>3595.3286197968532</v>
      </c>
      <c r="G78" s="83">
        <v>0</v>
      </c>
      <c r="H78" s="8">
        <f t="shared" si="1"/>
        <v>8618.163861780522</v>
      </c>
    </row>
    <row r="79" spans="1:8" ht="13.4" customHeight="1" x14ac:dyDescent="0.3">
      <c r="A79" s="7" t="s">
        <v>121</v>
      </c>
      <c r="B79" s="8">
        <v>4973.7171048263954</v>
      </c>
      <c r="C79" s="8">
        <v>4.9693952067981142</v>
      </c>
      <c r="D79" s="8">
        <v>-144.13533160724953</v>
      </c>
      <c r="E79" s="84">
        <v>0</v>
      </c>
      <c r="F79" s="8">
        <v>4646.7680740888263</v>
      </c>
      <c r="G79" s="83">
        <v>0</v>
      </c>
      <c r="H79" s="8">
        <f t="shared" si="1"/>
        <v>10399.275489610303</v>
      </c>
    </row>
    <row r="80" spans="1:8" ht="13.4" customHeight="1" x14ac:dyDescent="0.3">
      <c r="A80" s="7" t="s">
        <v>122</v>
      </c>
      <c r="B80" s="8">
        <v>5747.5380203146779</v>
      </c>
      <c r="C80" s="8">
        <v>151.82898492996082</v>
      </c>
      <c r="D80" s="8">
        <v>76.113582951603249</v>
      </c>
      <c r="E80" s="84">
        <v>0</v>
      </c>
      <c r="F80" s="8">
        <v>4921.0368120560315</v>
      </c>
      <c r="G80" s="83">
        <v>0</v>
      </c>
      <c r="H80" s="8">
        <f t="shared" si="1"/>
        <v>9979.1104199030815</v>
      </c>
    </row>
    <row r="81" spans="1:8" ht="13.4" customHeight="1" x14ac:dyDescent="0.3">
      <c r="A81" s="7" t="s">
        <v>123</v>
      </c>
      <c r="B81" s="8">
        <v>4906.2446229170882</v>
      </c>
      <c r="C81" s="8">
        <v>8.2984797185155679E-4</v>
      </c>
      <c r="D81" s="8">
        <v>-98.319338777136025</v>
      </c>
      <c r="E81" s="84">
        <v>0</v>
      </c>
      <c r="F81" s="8">
        <v>4925.6615216092414</v>
      </c>
      <c r="G81" s="83">
        <v>0</v>
      </c>
      <c r="H81" s="8">
        <f t="shared" si="1"/>
        <v>11043.807837084234</v>
      </c>
    </row>
    <row r="82" spans="1:8" ht="13.4" customHeight="1" x14ac:dyDescent="0.3">
      <c r="A82" s="7" t="s">
        <v>124</v>
      </c>
      <c r="B82" s="8">
        <v>6118.1454856270202</v>
      </c>
      <c r="C82" s="8">
        <v>0</v>
      </c>
      <c r="D82" s="8">
        <v>69.482858660293431</v>
      </c>
      <c r="E82" s="84">
        <v>0</v>
      </c>
      <c r="F82" s="8">
        <v>4573.7130385713335</v>
      </c>
      <c r="G82" s="83">
        <v>0</v>
      </c>
      <c r="H82" s="8">
        <f t="shared" si="1"/>
        <v>9632.8865099913692</v>
      </c>
    </row>
    <row r="83" spans="1:8" ht="13.4" customHeight="1" x14ac:dyDescent="0.3">
      <c r="A83" s="7" t="s">
        <v>125</v>
      </c>
      <c r="B83" s="8">
        <v>5059.1734714200356</v>
      </c>
      <c r="C83" s="8">
        <v>-1.5515833499302929</v>
      </c>
      <c r="D83" s="8">
        <v>-9.9671456549160169</v>
      </c>
      <c r="E83" s="84">
        <v>0</v>
      </c>
      <c r="F83" s="8">
        <v>4605.1705835490939</v>
      </c>
      <c r="G83" s="83">
        <v>0</v>
      </c>
      <c r="H83" s="8">
        <f t="shared" si="1"/>
        <v>10977.933454491136</v>
      </c>
    </row>
    <row r="84" spans="1:8" ht="13.4" customHeight="1" x14ac:dyDescent="0.3">
      <c r="A84" s="7" t="s">
        <v>126</v>
      </c>
      <c r="B84" s="8">
        <v>6374.3144542919736</v>
      </c>
      <c r="C84" s="8">
        <v>11.283243709752373</v>
      </c>
      <c r="D84" s="8">
        <v>5.2541147181836276</v>
      </c>
      <c r="E84" s="84">
        <v>0</v>
      </c>
      <c r="F84" s="8">
        <v>4253.4519352054695</v>
      </c>
      <c r="G84" s="83">
        <v>0</v>
      </c>
      <c r="H84" s="8">
        <f t="shared" si="1"/>
        <v>6100.4623149439103</v>
      </c>
    </row>
    <row r="85" spans="1:8" ht="13.4" customHeight="1" x14ac:dyDescent="0.3">
      <c r="A85" s="7" t="s">
        <v>127</v>
      </c>
      <c r="B85" s="8">
        <v>1835.7271360286888</v>
      </c>
      <c r="C85" s="8">
        <v>0</v>
      </c>
      <c r="D85" s="8">
        <v>26.259602004912701</v>
      </c>
      <c r="E85" s="84">
        <v>0</v>
      </c>
      <c r="F85" s="8">
        <v>6036.4820088959696</v>
      </c>
      <c r="G85" s="83">
        <v>0</v>
      </c>
      <c r="H85" s="8">
        <f t="shared" si="1"/>
        <v>14370.84048330346</v>
      </c>
    </row>
    <row r="86" spans="1:8" ht="13.4" customHeight="1" x14ac:dyDescent="0.3">
      <c r="A86" s="7" t="s">
        <v>128</v>
      </c>
      <c r="B86" s="8">
        <v>8334.3584744074906</v>
      </c>
      <c r="C86" s="8">
        <v>3.0704374958507599E-2</v>
      </c>
      <c r="D86" s="8">
        <v>-4.3409679346743681</v>
      </c>
      <c r="E86" s="84">
        <v>0</v>
      </c>
      <c r="F86" s="8">
        <v>5779.9618269932953</v>
      </c>
      <c r="G86" s="83">
        <v>0</v>
      </c>
      <c r="H86" s="8">
        <f t="shared" si="1"/>
        <v>14281.111542189461</v>
      </c>
    </row>
    <row r="87" spans="1:8" ht="13.4" customHeight="1" x14ac:dyDescent="0.3">
      <c r="A87" s="7" t="s">
        <v>129</v>
      </c>
      <c r="B87" s="8">
        <v>8501.1190108212068</v>
      </c>
      <c r="C87" s="8">
        <v>0</v>
      </c>
      <c r="D87" s="8">
        <v>31.340225386709136</v>
      </c>
      <c r="E87" s="84">
        <v>0</v>
      </c>
      <c r="F87" s="8">
        <v>4739.6827989112389</v>
      </c>
      <c r="G87" s="83">
        <v>0</v>
      </c>
      <c r="H87" s="8">
        <f t="shared" si="1"/>
        <v>12464.581120626699</v>
      </c>
    </row>
    <row r="88" spans="1:8" ht="13.4" customHeight="1" x14ac:dyDescent="0.3">
      <c r="A88" s="7" t="s">
        <v>130</v>
      </c>
      <c r="B88" s="8">
        <v>7724.8983217154591</v>
      </c>
      <c r="C88" s="8">
        <v>4.5558321715461725</v>
      </c>
      <c r="D88" s="8">
        <v>25.441744672376018</v>
      </c>
      <c r="E88" s="84">
        <v>0</v>
      </c>
      <c r="F88" s="8">
        <v>3544.7651145190202</v>
      </c>
      <c r="G88" s="83">
        <v>0</v>
      </c>
      <c r="H88" s="8">
        <f t="shared" si="1"/>
        <v>10827.593329350064</v>
      </c>
    </row>
    <row r="89" spans="1:8" ht="13.4" customHeight="1" x14ac:dyDescent="0.3">
      <c r="A89" s="7" t="s">
        <v>131</v>
      </c>
      <c r="B89" s="8">
        <v>7278.2723826594965</v>
      </c>
      <c r="C89" s="8">
        <v>2.9613622784305913</v>
      </c>
      <c r="D89" s="8">
        <v>-31.719909712540662</v>
      </c>
      <c r="E89" s="84">
        <v>0</v>
      </c>
      <c r="F89" s="8">
        <v>3186.5999468897298</v>
      </c>
      <c r="G89" s="83">
        <v>0</v>
      </c>
      <c r="H89" s="8">
        <f t="shared" si="1"/>
        <v>10638.684239527318</v>
      </c>
    </row>
    <row r="90" spans="1:8" ht="13.4" customHeight="1" x14ac:dyDescent="0.3">
      <c r="A90" s="7" t="s">
        <v>132</v>
      </c>
      <c r="B90" s="8">
        <v>7449.1229303591572</v>
      </c>
      <c r="C90" s="8">
        <v>0.5349100444798518</v>
      </c>
      <c r="D90" s="8">
        <v>-5.8413662617008555</v>
      </c>
      <c r="E90" s="84">
        <v>0</v>
      </c>
      <c r="F90" s="8">
        <v>2646.2690699063924</v>
      </c>
      <c r="G90" s="83">
        <v>0</v>
      </c>
      <c r="H90" s="8">
        <f t="shared" si="1"/>
        <v>11071.823942773681</v>
      </c>
    </row>
    <row r="91" spans="1:8" ht="13.4" customHeight="1" x14ac:dyDescent="0.3">
      <c r="A91" s="7" t="s">
        <v>133</v>
      </c>
      <c r="B91" s="8">
        <v>8425.0199628228092</v>
      </c>
      <c r="C91" s="8">
        <v>0</v>
      </c>
      <c r="D91" s="8">
        <v>98.021376883754883</v>
      </c>
      <c r="E91" s="84">
        <v>0</v>
      </c>
      <c r="F91" s="8">
        <v>2126.1103482042099</v>
      </c>
      <c r="G91" s="83">
        <v>0</v>
      </c>
      <c r="H91" s="8">
        <f t="shared" si="1"/>
        <v>8390.540003651342</v>
      </c>
    </row>
    <row r="92" spans="1:8" ht="13.4" customHeight="1" x14ac:dyDescent="0.3">
      <c r="A92" s="7" t="s">
        <v>134</v>
      </c>
      <c r="B92" s="8">
        <v>6264.4296554471321</v>
      </c>
      <c r="C92" s="8">
        <v>-3.9523899621589327</v>
      </c>
      <c r="D92" s="8">
        <v>-87.154052977494516</v>
      </c>
      <c r="E92" s="84">
        <v>0</v>
      </c>
      <c r="F92" s="8">
        <v>1980.1337382991435</v>
      </c>
      <c r="G92" s="83">
        <v>0</v>
      </c>
      <c r="H92" s="8">
        <f t="shared" si="1"/>
        <v>9595.9679944234249</v>
      </c>
    </row>
    <row r="93" spans="1:8" ht="13.4" customHeight="1" x14ac:dyDescent="0.3">
      <c r="A93" s="7" t="s">
        <v>135</v>
      </c>
      <c r="B93" s="8">
        <v>7619.7866460864407</v>
      </c>
      <c r="C93" s="8">
        <v>0</v>
      </c>
      <c r="D93" s="8">
        <v>78.454823076412396</v>
      </c>
      <c r="E93" s="84">
        <v>0</v>
      </c>
      <c r="F93" s="8">
        <v>2108.1659032065322</v>
      </c>
      <c r="G93" s="83">
        <v>0</v>
      </c>
      <c r="H93" s="8">
        <f t="shared" si="1"/>
        <v>10726.983718382793</v>
      </c>
    </row>
    <row r="94" spans="1:8" ht="13.4" customHeight="1" x14ac:dyDescent="0.3">
      <c r="A94" s="7" t="s">
        <v>136</v>
      </c>
      <c r="B94" s="8">
        <v>8618.8178151762604</v>
      </c>
      <c r="C94" s="8">
        <v>0.39537276770895569</v>
      </c>
      <c r="D94" s="8">
        <v>-10.118369514704906</v>
      </c>
      <c r="E94" s="84">
        <v>0</v>
      </c>
      <c r="F94" s="8">
        <v>2352.5952154285324</v>
      </c>
      <c r="G94" s="83">
        <v>0</v>
      </c>
      <c r="H94" s="8">
        <f t="shared" si="1"/>
        <v>10147.859233220463</v>
      </c>
    </row>
    <row r="95" spans="1:8" ht="13.4" customHeight="1" x14ac:dyDescent="0.3">
      <c r="A95" s="7" t="s">
        <v>137</v>
      </c>
      <c r="B95" s="8">
        <v>7794.8686450242212</v>
      </c>
      <c r="C95" s="8">
        <v>0.20248290513177986</v>
      </c>
      <c r="D95" s="8">
        <v>33.913531501029006</v>
      </c>
      <c r="E95" s="84">
        <v>0</v>
      </c>
      <c r="F95" s="8">
        <v>2188.1307508464452</v>
      </c>
      <c r="G95" s="83">
        <v>0</v>
      </c>
      <c r="H95" s="8">
        <f t="shared" si="1"/>
        <v>11376.715542720583</v>
      </c>
    </row>
    <row r="96" spans="1:8" ht="13.4" customHeight="1" x14ac:dyDescent="0.3">
      <c r="A96" s="7" t="s">
        <v>138</v>
      </c>
      <c r="B96" s="8">
        <v>9188.3823089690068</v>
      </c>
      <c r="C96" s="8">
        <v>7.6744340436831981E-2</v>
      </c>
      <c r="D96" s="8">
        <v>28.930858726681279</v>
      </c>
      <c r="E96" s="84">
        <v>0</v>
      </c>
      <c r="F96" s="8">
        <v>2968.6757286065194</v>
      </c>
      <c r="G96" s="83">
        <v>0</v>
      </c>
      <c r="H96" s="8">
        <f t="shared" si="1"/>
        <v>8653.770165305692</v>
      </c>
    </row>
    <row r="97" spans="1:8" ht="13.4" customHeight="1" x14ac:dyDescent="0.3">
      <c r="A97" s="7" t="s">
        <v>139</v>
      </c>
      <c r="B97" s="8">
        <v>5685.017692358736</v>
      </c>
      <c r="C97" s="8">
        <v>0</v>
      </c>
      <c r="D97" s="8">
        <v>-29.305772422492204</v>
      </c>
      <c r="E97" s="84">
        <v>0</v>
      </c>
      <c r="F97" s="8">
        <v>3975.2644891455884</v>
      </c>
      <c r="G97" s="83">
        <v>0</v>
      </c>
      <c r="H97" s="8">
        <f t="shared" si="1"/>
        <v>11802.879987386303</v>
      </c>
    </row>
    <row r="98" spans="1:8" ht="13.4" customHeight="1" x14ac:dyDescent="0.3">
      <c r="A98" s="7" t="s">
        <v>140</v>
      </c>
      <c r="B98" s="8">
        <v>7827.6154982407143</v>
      </c>
      <c r="C98" s="8">
        <v>0.44831706831308504</v>
      </c>
      <c r="D98" s="8">
        <v>-1.2180309367323876</v>
      </c>
      <c r="E98" s="84">
        <v>0</v>
      </c>
      <c r="F98" s="8">
        <v>3343.130352519418</v>
      </c>
      <c r="G98" s="83">
        <v>0</v>
      </c>
      <c r="H98" s="8">
        <f t="shared" si="1"/>
        <v>10274.397384319205</v>
      </c>
    </row>
    <row r="99" spans="1:8" ht="13.4" customHeight="1" x14ac:dyDescent="0.3">
      <c r="A99" s="7" t="s">
        <v>141</v>
      </c>
      <c r="B99" s="8">
        <v>6930.8187147314738</v>
      </c>
      <c r="C99" s="8">
        <v>0.30100245634999667</v>
      </c>
      <c r="D99" s="8">
        <v>12.290845117174532</v>
      </c>
      <c r="E99" s="84">
        <v>0</v>
      </c>
      <c r="F99" s="8">
        <v>3971.4683330013936</v>
      </c>
      <c r="G99" s="83">
        <v>0</v>
      </c>
      <c r="H99" s="8">
        <f t="shared" si="1"/>
        <v>10269.257740489942</v>
      </c>
    </row>
    <row r="100" spans="1:8" ht="13.4" customHeight="1" x14ac:dyDescent="0.3">
      <c r="A100" s="7" t="s">
        <v>142</v>
      </c>
      <c r="B100" s="8">
        <v>6297.488405032198</v>
      </c>
      <c r="C100" s="8">
        <v>0</v>
      </c>
      <c r="D100" s="8">
        <v>7.2091216889065919</v>
      </c>
      <c r="E100" s="84">
        <v>0</v>
      </c>
      <c r="F100" s="8">
        <v>3704.641572063998</v>
      </c>
      <c r="G100" s="83">
        <v>0</v>
      </c>
      <c r="H100" s="8">
        <f t="shared" si="1"/>
        <v>7198.4721735378098</v>
      </c>
    </row>
    <row r="101" spans="1:8" ht="13.4" customHeight="1" x14ac:dyDescent="0.3">
      <c r="A101" s="7" t="s">
        <v>143</v>
      </c>
      <c r="B101" s="8">
        <v>3493.8306014738114</v>
      </c>
      <c r="C101" s="8">
        <v>2.7285401314479187E-2</v>
      </c>
      <c r="D101" s="8">
        <v>275.62233950740222</v>
      </c>
      <c r="E101" s="84">
        <v>0</v>
      </c>
      <c r="F101" s="8">
        <v>1983.7212374692956</v>
      </c>
      <c r="G101" s="83">
        <v>0</v>
      </c>
      <c r="H101" s="8">
        <f t="shared" si="1"/>
        <v>8514.2552147646529</v>
      </c>
    </row>
    <row r="102" spans="1:8" ht="13.4" customHeight="1" x14ac:dyDescent="0.3">
      <c r="A102" s="7" t="s">
        <v>144</v>
      </c>
      <c r="B102" s="8">
        <v>6530.5066918940429</v>
      </c>
      <c r="C102" s="8">
        <v>0</v>
      </c>
      <c r="D102" s="8">
        <v>2.2035451105357495</v>
      </c>
      <c r="E102" s="84">
        <v>0</v>
      </c>
      <c r="F102" s="8">
        <v>1826.8672243245037</v>
      </c>
      <c r="G102" s="83">
        <v>0</v>
      </c>
      <c r="H102" s="8">
        <f t="shared" si="1"/>
        <v>8577.7786264356364</v>
      </c>
    </row>
    <row r="103" spans="1:8" ht="13.4" customHeight="1" x14ac:dyDescent="0.3">
      <c r="A103" s="7" t="s">
        <v>145</v>
      </c>
      <c r="B103" s="8">
        <v>6750.9114021111327</v>
      </c>
      <c r="C103" s="8">
        <v>6.5644293965345546E-2</v>
      </c>
      <c r="D103" s="8">
        <v>3.7979818097324567</v>
      </c>
      <c r="E103" s="84">
        <v>0</v>
      </c>
      <c r="F103" s="8">
        <v>2056.9324835690099</v>
      </c>
      <c r="G103" s="83">
        <v>0</v>
      </c>
      <c r="H103" s="8">
        <f t="shared" si="1"/>
        <v>8575.6572097191747</v>
      </c>
    </row>
    <row r="104" spans="1:8" ht="13.4" customHeight="1" x14ac:dyDescent="0.3">
      <c r="A104" s="7" t="s">
        <v>146</v>
      </c>
      <c r="B104" s="8">
        <v>6518.6590818561999</v>
      </c>
      <c r="C104" s="8">
        <v>0.37741485759808802</v>
      </c>
      <c r="D104" s="8">
        <v>1.2037774679678683</v>
      </c>
      <c r="E104" s="84">
        <v>0</v>
      </c>
      <c r="F104" s="8">
        <v>3186.7728872070634</v>
      </c>
      <c r="G104" s="83">
        <v>0</v>
      </c>
      <c r="H104" s="8">
        <f t="shared" si="1"/>
        <v>8516.836745668199</v>
      </c>
    </row>
    <row r="105" spans="1:8" ht="13.4" customHeight="1" x14ac:dyDescent="0.3">
      <c r="A105" s="7" t="s">
        <v>147</v>
      </c>
      <c r="B105" s="8">
        <v>5329.6864436035376</v>
      </c>
      <c r="C105" s="8">
        <v>1.8854145920467372E-2</v>
      </c>
      <c r="D105" s="8">
        <v>2.3778131846245767</v>
      </c>
      <c r="E105" s="84">
        <v>0</v>
      </c>
      <c r="F105" s="8">
        <v>1917.6792816835962</v>
      </c>
      <c r="G105" s="83">
        <v>0</v>
      </c>
      <c r="H105" s="8">
        <f t="shared" si="1"/>
        <v>7392.3655028878675</v>
      </c>
    </row>
    <row r="106" spans="1:8" ht="13.4" customHeight="1" x14ac:dyDescent="0.3">
      <c r="A106" s="7" t="s">
        <v>148</v>
      </c>
      <c r="B106" s="8">
        <v>5474.6673670583514</v>
      </c>
      <c r="C106" s="8">
        <v>1.7891522273119562E-2</v>
      </c>
      <c r="D106" s="8">
        <v>197.50441479121022</v>
      </c>
      <c r="E106" s="84">
        <v>0</v>
      </c>
      <c r="F106" s="8">
        <v>2973.7277766713137</v>
      </c>
      <c r="G106" s="83">
        <v>0</v>
      </c>
      <c r="H106" s="8">
        <f t="shared" si="1"/>
        <v>10020.616504016463</v>
      </c>
    </row>
    <row r="107" spans="1:8" ht="13.4" customHeight="1" x14ac:dyDescent="0.3">
      <c r="A107" s="7" t="s">
        <v>149</v>
      </c>
      <c r="B107" s="8">
        <v>7046.870835822876</v>
      </c>
      <c r="C107" s="8">
        <v>0.10705038836885077</v>
      </c>
      <c r="D107" s="8">
        <v>5.5625705370776064</v>
      </c>
      <c r="E107" s="84">
        <v>0</v>
      </c>
      <c r="F107" s="8">
        <v>3905.2172541990285</v>
      </c>
      <c r="G107" s="83">
        <v>0</v>
      </c>
      <c r="H107" s="8">
        <f t="shared" si="1"/>
        <v>11418.882244572791</v>
      </c>
    </row>
    <row r="108" spans="1:8" ht="13.4" customHeight="1" x14ac:dyDescent="0.3">
      <c r="A108" s="7" t="s">
        <v>150</v>
      </c>
      <c r="B108" s="8">
        <v>7513.5579399853941</v>
      </c>
      <c r="C108" s="8">
        <v>0</v>
      </c>
      <c r="D108" s="8">
        <v>1.8188607847042422</v>
      </c>
      <c r="E108" s="84">
        <v>0</v>
      </c>
      <c r="F108" s="8">
        <v>2759.3949080528446</v>
      </c>
      <c r="G108" s="83">
        <v>0</v>
      </c>
      <c r="H108" s="8">
        <f t="shared" si="1"/>
        <v>9498.4986324105485</v>
      </c>
    </row>
    <row r="109" spans="1:8" ht="13.4" customHeight="1" x14ac:dyDescent="0.3">
      <c r="A109" s="7" t="s">
        <v>151</v>
      </c>
      <c r="B109" s="8">
        <v>6739.1037243577039</v>
      </c>
      <c r="C109" s="8">
        <v>2.2662816172077274</v>
      </c>
      <c r="D109" s="8">
        <v>78.708384783907547</v>
      </c>
      <c r="E109" s="84">
        <v>0</v>
      </c>
      <c r="F109" s="8">
        <v>3463.6696209254465</v>
      </c>
      <c r="G109" s="83">
        <v>0</v>
      </c>
      <c r="H109" s="8">
        <f t="shared" si="1"/>
        <v>11580.065046803431</v>
      </c>
    </row>
    <row r="110" spans="1:8" ht="13.4" customHeight="1" x14ac:dyDescent="0.3">
      <c r="A110" s="7" t="s">
        <v>152</v>
      </c>
      <c r="B110" s="8">
        <v>8114.1291442607762</v>
      </c>
      <c r="C110" s="8">
        <v>5.9919006837947268</v>
      </c>
      <c r="D110" s="8">
        <v>126.10688441877447</v>
      </c>
      <c r="E110" s="84">
        <v>0</v>
      </c>
      <c r="F110" s="8">
        <v>3707.9418110602137</v>
      </c>
      <c r="G110" s="83">
        <v>0</v>
      </c>
      <c r="H110" s="8">
        <f t="shared" si="1"/>
        <v>10390.789457611359</v>
      </c>
    </row>
    <row r="111" spans="1:8" ht="13.4" customHeight="1" x14ac:dyDescent="0.3">
      <c r="A111" s="7" t="s">
        <v>153</v>
      </c>
      <c r="B111" s="8">
        <v>6676.8557458673504</v>
      </c>
      <c r="C111" s="8">
        <v>2.6936865166301533</v>
      </c>
      <c r="D111" s="8">
        <v>324.71854876186683</v>
      </c>
      <c r="E111" s="84">
        <v>0</v>
      </c>
      <c r="F111" s="8">
        <v>3412.480515169621</v>
      </c>
      <c r="G111" s="83">
        <v>0</v>
      </c>
      <c r="H111" s="8">
        <f t="shared" si="1"/>
        <v>9962.0895405961619</v>
      </c>
    </row>
    <row r="112" spans="1:8" ht="13.4" customHeight="1" x14ac:dyDescent="0.3">
      <c r="A112" s="7" t="s">
        <v>154</v>
      </c>
      <c r="B112" s="8">
        <v>6546.9153389099101</v>
      </c>
      <c r="C112" s="8">
        <v>0</v>
      </c>
      <c r="D112" s="8">
        <v>2.5599150235676826</v>
      </c>
      <c r="E112" s="84">
        <v>0</v>
      </c>
      <c r="F112" s="8">
        <v>2256.2560578901944</v>
      </c>
      <c r="G112" s="83">
        <v>0</v>
      </c>
      <c r="H112" s="8">
        <f t="shared" si="1"/>
        <v>8828.5128759211293</v>
      </c>
    </row>
    <row r="113" spans="1:8" ht="13.4" customHeight="1" x14ac:dyDescent="0.3">
      <c r="A113" s="7" t="s">
        <v>155</v>
      </c>
      <c r="B113" s="8">
        <v>6572.2568180309354</v>
      </c>
      <c r="C113" s="8">
        <v>0.28463785434508393</v>
      </c>
      <c r="D113" s="8">
        <v>36.909179446325425</v>
      </c>
      <c r="E113" s="84">
        <v>0</v>
      </c>
      <c r="F113" s="8">
        <v>4065.5444798512913</v>
      </c>
      <c r="G113" s="83">
        <v>0</v>
      </c>
      <c r="H113" s="8">
        <f t="shared" si="1"/>
        <v>7804.533539135633</v>
      </c>
    </row>
    <row r="114" spans="1:8" ht="13.4" customHeight="1" x14ac:dyDescent="0.3">
      <c r="A114" s="7" t="s">
        <v>156</v>
      </c>
      <c r="B114" s="8">
        <v>3738.7044214299967</v>
      </c>
      <c r="C114" s="8">
        <v>2.627431454557525</v>
      </c>
      <c r="D114" s="8">
        <v>52.403140144725484</v>
      </c>
      <c r="E114" s="84">
        <v>0</v>
      </c>
      <c r="F114" s="8">
        <v>4487.2666135563959</v>
      </c>
      <c r="G114" s="83">
        <v>0</v>
      </c>
      <c r="H114" s="8">
        <f t="shared" si="1"/>
        <v>11344.070809267738</v>
      </c>
    </row>
    <row r="115" spans="1:8" ht="13.4" customHeight="1" x14ac:dyDescent="0.3">
      <c r="A115" s="7" t="s">
        <v>157</v>
      </c>
      <c r="B115" s="8">
        <v>6854.1767642567856</v>
      </c>
      <c r="C115" s="8">
        <v>0.38007037110801301</v>
      </c>
      <c r="D115" s="8">
        <v>6.9635530770762788</v>
      </c>
      <c r="E115" s="84">
        <v>0</v>
      </c>
      <c r="F115" s="8">
        <v>2287.7058022970191</v>
      </c>
      <c r="G115" s="83">
        <v>0</v>
      </c>
      <c r="H115" s="8">
        <f t="shared" si="1"/>
        <v>5494.7148310429511</v>
      </c>
    </row>
    <row r="116" spans="1:8" ht="13.4" customHeight="1" x14ac:dyDescent="0.3">
      <c r="A116" s="7" t="s">
        <v>158</v>
      </c>
      <c r="B116" s="8">
        <v>2422.4880601473797</v>
      </c>
      <c r="C116" s="8">
        <v>2.4895439155546701</v>
      </c>
      <c r="D116" s="8">
        <v>39.749120361149835</v>
      </c>
      <c r="E116" s="84">
        <v>784.14089822744472</v>
      </c>
      <c r="F116" s="8">
        <v>768.34023766845905</v>
      </c>
      <c r="G116" s="83">
        <v>0</v>
      </c>
      <c r="H116" s="8">
        <f t="shared" si="1"/>
        <v>4720.1989012812846</v>
      </c>
    </row>
    <row r="117" spans="1:8" ht="13.4" customHeight="1" x14ac:dyDescent="0.3">
      <c r="A117" s="7" t="s">
        <v>159</v>
      </c>
      <c r="B117" s="8">
        <v>-1209.865870012615</v>
      </c>
      <c r="C117" s="8">
        <v>-0.34481842926375883</v>
      </c>
      <c r="D117" s="8">
        <v>0.88883356569078087</v>
      </c>
      <c r="E117" s="84">
        <v>5159.2349897098857</v>
      </c>
      <c r="F117" s="8">
        <v>122.43935471021709</v>
      </c>
      <c r="G117" s="83">
        <v>0</v>
      </c>
      <c r="H117" s="8">
        <f t="shared" si="1"/>
        <v>8374.4137067649281</v>
      </c>
    </row>
    <row r="118" spans="1:8" ht="13.4" customHeight="1" x14ac:dyDescent="0.3">
      <c r="A118" s="7" t="s">
        <v>160</v>
      </c>
      <c r="B118" s="8">
        <v>-4.0426774214900503</v>
      </c>
      <c r="C118" s="8">
        <v>1.4076545176923587</v>
      </c>
      <c r="D118" s="8">
        <v>1.7672110469362012</v>
      </c>
      <c r="E118" s="84">
        <v>8256.3618479054639</v>
      </c>
      <c r="F118" s="8">
        <v>47.263095000995818</v>
      </c>
      <c r="G118" s="83">
        <v>0</v>
      </c>
      <c r="H118" s="8">
        <f t="shared" si="1"/>
        <v>13884.441432649535</v>
      </c>
    </row>
    <row r="119" spans="1:8" ht="13.4" customHeight="1" x14ac:dyDescent="0.3">
      <c r="A119" s="7" t="s">
        <v>161</v>
      </c>
      <c r="B119" s="8">
        <v>-16.892856668659885</v>
      </c>
      <c r="C119" s="8">
        <v>0</v>
      </c>
      <c r="D119" s="8">
        <v>4.8966440948018262</v>
      </c>
      <c r="E119" s="84">
        <v>13852.663539799507</v>
      </c>
      <c r="F119" s="8">
        <v>21.679280355838809</v>
      </c>
      <c r="G119" s="83">
        <v>0</v>
      </c>
      <c r="H119" s="8">
        <f t="shared" si="1"/>
        <v>13154.015914492464</v>
      </c>
    </row>
    <row r="120" spans="1:8" ht="13.4" customHeight="1" x14ac:dyDescent="0.3">
      <c r="A120" s="7" t="s">
        <v>162</v>
      </c>
      <c r="B120" s="8">
        <v>1.3911173073077179</v>
      </c>
      <c r="C120" s="8">
        <v>0</v>
      </c>
      <c r="D120" s="8">
        <v>1.4257551616543787</v>
      </c>
      <c r="E120" s="84">
        <v>13130.945516829317</v>
      </c>
      <c r="F120" s="8">
        <v>18.504414791210248</v>
      </c>
      <c r="G120" s="83">
        <v>16.013276903671247</v>
      </c>
      <c r="H120" s="8">
        <f t="shared" si="1"/>
        <v>12878.097608378142</v>
      </c>
    </row>
    <row r="121" spans="1:8" ht="13.4" customHeight="1" x14ac:dyDescent="0.3">
      <c r="A121" s="7" t="s">
        <v>163</v>
      </c>
      <c r="B121" s="8">
        <v>37.663490008628834</v>
      </c>
      <c r="C121" s="8">
        <v>-4.7799243178649666</v>
      </c>
      <c r="D121" s="8">
        <v>2.5103565026887074</v>
      </c>
      <c r="E121" s="84">
        <v>12821.929703578304</v>
      </c>
      <c r="F121" s="8">
        <v>27.143098984266082</v>
      </c>
      <c r="G121" s="83">
        <v>10.665172940317333</v>
      </c>
      <c r="H121" s="8">
        <f t="shared" si="1"/>
        <v>13424.556358295156</v>
      </c>
    </row>
    <row r="122" spans="1:8" ht="13.4" customHeight="1" x14ac:dyDescent="0.3">
      <c r="A122" s="7" t="s">
        <v>164</v>
      </c>
      <c r="B122" s="8">
        <v>113.1477660492566</v>
      </c>
      <c r="C122" s="8">
        <v>0.23541127265484962</v>
      </c>
      <c r="D122" s="8">
        <v>0.9330810595498904</v>
      </c>
      <c r="E122" s="84">
        <v>13289.045417579498</v>
      </c>
      <c r="F122" s="8">
        <v>27.416118967005243</v>
      </c>
      <c r="G122" s="83">
        <v>3.2079227245568616</v>
      </c>
      <c r="H122" s="8">
        <f t="shared" si="1"/>
        <v>21946.392901812385</v>
      </c>
    </row>
    <row r="123" spans="1:8" ht="13.4" customHeight="1" x14ac:dyDescent="0.3">
      <c r="A123" s="7" t="s">
        <v>165</v>
      </c>
      <c r="B123" s="8">
        <v>7417.1465378742605</v>
      </c>
      <c r="C123" s="8">
        <v>0</v>
      </c>
      <c r="D123" s="8">
        <v>36.172342826794129</v>
      </c>
      <c r="E123" s="84">
        <v>14501.594833698466</v>
      </c>
      <c r="F123" s="8">
        <v>64.931089424417436</v>
      </c>
      <c r="G123" s="83">
        <v>12.01895372767709</v>
      </c>
      <c r="H123" s="8">
        <f t="shared" si="1"/>
        <v>17803.104168492333</v>
      </c>
    </row>
    <row r="124" spans="1:8" ht="13.4" customHeight="1" x14ac:dyDescent="0.3">
      <c r="A124" s="7" t="s">
        <v>166</v>
      </c>
      <c r="B124" s="8">
        <v>-0.45399322844054968</v>
      </c>
      <c r="C124" s="8">
        <v>0</v>
      </c>
      <c r="D124" s="8">
        <v>0.518721370244971</v>
      </c>
      <c r="E124" s="84">
        <v>17738.627072296356</v>
      </c>
      <c r="F124" s="8">
        <v>23.54836353979951</v>
      </c>
      <c r="G124" s="83">
        <v>39.144393547102169</v>
      </c>
      <c r="H124" s="8">
        <f t="shared" si="1"/>
        <v>11109.129989709885</v>
      </c>
    </row>
    <row r="125" spans="1:8" ht="13.4" customHeight="1" x14ac:dyDescent="0.3">
      <c r="A125" s="7" t="s">
        <v>167</v>
      </c>
      <c r="B125" s="8">
        <v>-3.6697039102436433</v>
      </c>
      <c r="C125" s="8">
        <v>0</v>
      </c>
      <c r="D125" s="8">
        <v>7.3491668326362607</v>
      </c>
      <c r="E125" s="84">
        <v>11089.251330080329</v>
      </c>
      <c r="F125" s="8">
        <v>26.911063865099909</v>
      </c>
      <c r="G125" s="83">
        <v>8.1165282480249612</v>
      </c>
      <c r="H125" s="8">
        <f t="shared" si="1"/>
        <v>10669.501278297816</v>
      </c>
    </row>
    <row r="126" spans="1:8" ht="13.4" customHeight="1" x14ac:dyDescent="0.3">
      <c r="A126" s="7" t="s">
        <v>168</v>
      </c>
      <c r="B126" s="8">
        <v>27.227278762530702</v>
      </c>
      <c r="C126" s="8">
        <v>0</v>
      </c>
      <c r="D126" s="8">
        <v>2.1451570072362744</v>
      </c>
      <c r="E126" s="84">
        <v>10615.362935670186</v>
      </c>
      <c r="F126" s="8">
        <v>50.397795923786759</v>
      </c>
      <c r="G126" s="83">
        <v>21.955852087897497</v>
      </c>
      <c r="H126" s="8">
        <f t="shared" si="1"/>
        <v>14113.395571931222</v>
      </c>
    </row>
    <row r="127" spans="1:8" ht="13.4" customHeight="1" x14ac:dyDescent="0.3">
      <c r="A127" s="7" t="s">
        <v>169</v>
      </c>
      <c r="B127" s="8">
        <v>2.3824935271858192</v>
      </c>
      <c r="C127" s="8">
        <v>0</v>
      </c>
      <c r="D127" s="8">
        <v>3.6667662484232886</v>
      </c>
      <c r="E127" s="84">
        <v>14060.615282480248</v>
      </c>
      <c r="F127" s="8">
        <v>22.564429396534553</v>
      </c>
      <c r="G127" s="83">
        <v>17.461311823673903</v>
      </c>
      <c r="H127" s="8">
        <f t="shared" si="1"/>
        <v>11098.518022638253</v>
      </c>
    </row>
    <row r="128" spans="1:8" ht="13.4" customHeight="1" x14ac:dyDescent="0.3">
      <c r="A128" s="7" t="s">
        <v>170</v>
      </c>
      <c r="B128" s="8">
        <v>-2.2908451171745337</v>
      </c>
      <c r="C128" s="8">
        <v>0</v>
      </c>
      <c r="D128" s="8">
        <v>1.8897530372435771</v>
      </c>
      <c r="E128" s="84">
        <v>11078.244438358892</v>
      </c>
      <c r="F128" s="8">
        <v>13.745668193586935</v>
      </c>
      <c r="G128" s="83">
        <v>26.588362212042753</v>
      </c>
      <c r="H128" s="8">
        <f t="shared" si="1"/>
        <v>11558.496690566288</v>
      </c>
    </row>
    <row r="129" spans="1:8" ht="13.4" customHeight="1" x14ac:dyDescent="0.3">
      <c r="A129" s="7" t="s">
        <v>171</v>
      </c>
      <c r="B129" s="8">
        <v>3.1501029011485097E-2</v>
      </c>
      <c r="C129" s="8">
        <v>0</v>
      </c>
      <c r="D129" s="8">
        <v>-9.506738365531435E-2</v>
      </c>
      <c r="E129" s="84">
        <v>11544.71952134369</v>
      </c>
      <c r="F129" s="8">
        <v>68.789085839474211</v>
      </c>
      <c r="G129" s="83">
        <v>32.023666932218013</v>
      </c>
      <c r="H129" s="8">
        <f t="shared" si="1"/>
        <v>12688.945185885945</v>
      </c>
    </row>
    <row r="130" spans="1:8" ht="13.4" customHeight="1" x14ac:dyDescent="0.3">
      <c r="A130" s="7" t="s">
        <v>172</v>
      </c>
      <c r="B130" s="8">
        <v>7.8300139414617553E-2</v>
      </c>
      <c r="C130" s="8">
        <v>0</v>
      </c>
      <c r="D130" s="8">
        <v>2.7938325698731451E-2</v>
      </c>
      <c r="E130" s="84">
        <v>12620.077799907056</v>
      </c>
      <c r="F130" s="8">
        <v>35.792936334063597</v>
      </c>
      <c r="G130" s="83">
        <v>25.261501692889862</v>
      </c>
      <c r="H130" s="8">
        <f t="shared" si="1"/>
        <v>14148.157754099449</v>
      </c>
    </row>
    <row r="131" spans="1:8" ht="13.4" customHeight="1" x14ac:dyDescent="0.3">
      <c r="A131" s="7" t="s">
        <v>173</v>
      </c>
      <c r="B131" s="8">
        <v>0.81560778065458406</v>
      </c>
      <c r="C131" s="8">
        <v>0</v>
      </c>
      <c r="D131" s="8">
        <v>1.1454557525061408</v>
      </c>
      <c r="E131" s="84">
        <v>14111.549209984731</v>
      </c>
      <c r="F131" s="8">
        <v>38.316902343490668</v>
      </c>
      <c r="G131" s="83">
        <v>46.744765650932742</v>
      </c>
      <c r="H131" s="8">
        <f t="shared" si="1"/>
        <v>14702.847613689171</v>
      </c>
    </row>
    <row r="132" spans="1:8" ht="13.4" customHeight="1" x14ac:dyDescent="0.3">
      <c r="A132" s="7" t="s">
        <v>174</v>
      </c>
      <c r="B132" s="8">
        <v>-5.2002851357638402</v>
      </c>
      <c r="C132" s="8">
        <v>0</v>
      </c>
      <c r="D132" s="8">
        <v>5.6390091615216109</v>
      </c>
      <c r="E132" s="84">
        <v>14669.730996481445</v>
      </c>
      <c r="F132" s="8">
        <v>28.37465976233154</v>
      </c>
      <c r="G132" s="83">
        <v>48.389729801500359</v>
      </c>
      <c r="H132" s="8">
        <f t="shared" ref="H132:H195" si="2">C132+F132+B133+E133</f>
        <v>13746.130008962356</v>
      </c>
    </row>
    <row r="133" spans="1:8" ht="13.4" customHeight="1" x14ac:dyDescent="0.3">
      <c r="A133" s="7" t="s">
        <v>175</v>
      </c>
      <c r="B133" s="8">
        <v>0.53644692292372032</v>
      </c>
      <c r="C133" s="8">
        <v>0</v>
      </c>
      <c r="D133" s="8">
        <v>6.4374958507601407</v>
      </c>
      <c r="E133" s="84">
        <v>13717.218902277102</v>
      </c>
      <c r="F133" s="8">
        <v>49.163811989643492</v>
      </c>
      <c r="G133" s="83">
        <v>61.820553674566817</v>
      </c>
      <c r="H133" s="8">
        <f t="shared" si="2"/>
        <v>15107.253945097258</v>
      </c>
    </row>
    <row r="134" spans="1:8" ht="13.4" customHeight="1" x14ac:dyDescent="0.3">
      <c r="A134" s="7" t="s">
        <v>176</v>
      </c>
      <c r="B134" s="8">
        <v>-4.6060379738431925</v>
      </c>
      <c r="C134" s="8">
        <v>0</v>
      </c>
      <c r="D134" s="8">
        <v>-8.8292836752308063E-2</v>
      </c>
      <c r="E134" s="84">
        <v>15062.696171081458</v>
      </c>
      <c r="F134" s="8">
        <v>33.303890327292038</v>
      </c>
      <c r="G134" s="83">
        <v>73.991601938524866</v>
      </c>
      <c r="H134" s="8">
        <f t="shared" si="2"/>
        <v>21841.382714266743</v>
      </c>
    </row>
    <row r="135" spans="1:8" ht="13.4" customHeight="1" x14ac:dyDescent="0.3">
      <c r="A135" s="7" t="s">
        <v>177</v>
      </c>
      <c r="B135" s="8">
        <v>40.195288123215825</v>
      </c>
      <c r="C135" s="8">
        <v>0.37177189138949746</v>
      </c>
      <c r="D135" s="8">
        <v>0.63423620792670787</v>
      </c>
      <c r="E135" s="84">
        <v>21767.883535816236</v>
      </c>
      <c r="F135" s="8">
        <v>47.856535882626304</v>
      </c>
      <c r="G135" s="83">
        <v>91.138932151629803</v>
      </c>
      <c r="H135" s="8">
        <f t="shared" si="2"/>
        <v>44419.430089623573</v>
      </c>
    </row>
    <row r="136" spans="1:8" ht="13.4" customHeight="1" x14ac:dyDescent="0.3">
      <c r="A136" s="7" t="s">
        <v>178</v>
      </c>
      <c r="B136" s="8">
        <v>-39.506107681072827</v>
      </c>
      <c r="C136" s="8">
        <v>0</v>
      </c>
      <c r="D136" s="8">
        <v>-20.148708756555799</v>
      </c>
      <c r="E136" s="84">
        <v>44410.707889530633</v>
      </c>
      <c r="F136" s="8">
        <v>54.364270065723957</v>
      </c>
      <c r="G136" s="83">
        <v>54.548675562636916</v>
      </c>
      <c r="H136" s="8">
        <f t="shared" si="2"/>
        <v>4389.5894791874125</v>
      </c>
    </row>
    <row r="137" spans="1:8" ht="13.4" customHeight="1" x14ac:dyDescent="0.3">
      <c r="A137" s="7" t="s">
        <v>179</v>
      </c>
      <c r="B137" s="8">
        <v>0.66445329615614623</v>
      </c>
      <c r="C137" s="8">
        <v>0</v>
      </c>
      <c r="D137" s="8">
        <v>-2.9874526986656044E-2</v>
      </c>
      <c r="E137" s="84">
        <v>4334.5607558255324</v>
      </c>
      <c r="F137" s="8">
        <v>0.61309168160393013</v>
      </c>
      <c r="G137" s="83">
        <v>106.95743311425346</v>
      </c>
      <c r="H137" s="8">
        <f t="shared" si="2"/>
        <v>5811.8929121025039</v>
      </c>
    </row>
    <row r="138" spans="1:8" ht="13.4" customHeight="1" x14ac:dyDescent="0.3">
      <c r="A138" s="7" t="s">
        <v>180</v>
      </c>
      <c r="B138" s="8">
        <v>-12.99801500365133</v>
      </c>
      <c r="C138" s="8">
        <v>0</v>
      </c>
      <c r="D138" s="8">
        <v>117.86158135829515</v>
      </c>
      <c r="E138" s="84">
        <v>5824.2778354245511</v>
      </c>
      <c r="F138" s="8">
        <v>24.744937927371705</v>
      </c>
      <c r="G138" s="83">
        <v>84.994503087034445</v>
      </c>
      <c r="H138" s="8">
        <f t="shared" si="2"/>
        <v>10399.370836486756</v>
      </c>
    </row>
    <row r="139" spans="1:8" ht="13.4" customHeight="1" x14ac:dyDescent="0.3">
      <c r="A139" s="7" t="s">
        <v>181</v>
      </c>
      <c r="B139" s="8">
        <v>0</v>
      </c>
      <c r="C139" s="8">
        <v>0</v>
      </c>
      <c r="D139" s="8">
        <v>0.43576976697868947</v>
      </c>
      <c r="E139" s="84">
        <v>10374.625898559385</v>
      </c>
      <c r="F139" s="8">
        <v>46.510356502688708</v>
      </c>
      <c r="G139" s="83">
        <v>69.527282081922593</v>
      </c>
      <c r="H139" s="8">
        <f t="shared" si="2"/>
        <v>11778.12672674766</v>
      </c>
    </row>
    <row r="140" spans="1:8" ht="13.4" customHeight="1" x14ac:dyDescent="0.3">
      <c r="A140" s="7" t="s">
        <v>182</v>
      </c>
      <c r="B140" s="8">
        <v>-1.127929363340636</v>
      </c>
      <c r="C140" s="8">
        <v>0</v>
      </c>
      <c r="D140" s="8">
        <v>2.2051384186417051</v>
      </c>
      <c r="E140" s="84">
        <v>11732.744299608312</v>
      </c>
      <c r="F140" s="8">
        <v>15.982506804753367</v>
      </c>
      <c r="G140" s="83">
        <v>77.871587001261375</v>
      </c>
      <c r="H140" s="8">
        <f t="shared" si="2"/>
        <v>13130.832466972053</v>
      </c>
    </row>
    <row r="141" spans="1:8" ht="13.4" customHeight="1" x14ac:dyDescent="0.3">
      <c r="A141" s="7" t="s">
        <v>183</v>
      </c>
      <c r="B141" s="8">
        <v>5.1536214565491596</v>
      </c>
      <c r="C141" s="8">
        <v>0</v>
      </c>
      <c r="D141" s="8">
        <v>1.9717187811192988E-2</v>
      </c>
      <c r="E141" s="84">
        <v>13109.69633871075</v>
      </c>
      <c r="F141" s="8">
        <v>17.20404301931886</v>
      </c>
      <c r="G141" s="83">
        <v>79.158793069109734</v>
      </c>
      <c r="H141" s="8">
        <f t="shared" si="2"/>
        <v>16385.983731660359</v>
      </c>
    </row>
    <row r="142" spans="1:8" ht="13.4" customHeight="1" x14ac:dyDescent="0.3">
      <c r="A142" s="7" t="s">
        <v>184</v>
      </c>
      <c r="B142" s="8">
        <v>-1.4937263493328021</v>
      </c>
      <c r="C142" s="8">
        <v>161.13394177786628</v>
      </c>
      <c r="D142" s="8">
        <v>5.3299807475270526</v>
      </c>
      <c r="E142" s="84">
        <v>16370.273414990374</v>
      </c>
      <c r="F142" s="8">
        <v>51.538305782380668</v>
      </c>
      <c r="G142" s="83">
        <v>61.131896036646083</v>
      </c>
      <c r="H142" s="8">
        <f t="shared" si="2"/>
        <v>13507.057623315408</v>
      </c>
    </row>
    <row r="143" spans="1:8" ht="13.4" customHeight="1" x14ac:dyDescent="0.3">
      <c r="A143" s="7" t="s">
        <v>185</v>
      </c>
      <c r="B143" s="8">
        <v>0.91423355241319637</v>
      </c>
      <c r="C143" s="8">
        <v>580.85442806877779</v>
      </c>
      <c r="D143" s="8">
        <v>9.3988913231096074</v>
      </c>
      <c r="E143" s="84">
        <v>13293.471142202749</v>
      </c>
      <c r="F143" s="8">
        <v>50.540031866162117</v>
      </c>
      <c r="G143" s="83">
        <v>51.998731328420632</v>
      </c>
      <c r="H143" s="8">
        <f t="shared" si="2"/>
        <v>16985.476954457939</v>
      </c>
    </row>
    <row r="144" spans="1:8" ht="13.4" customHeight="1" x14ac:dyDescent="0.3">
      <c r="A144" s="7" t="s">
        <v>186</v>
      </c>
      <c r="B144" s="8">
        <v>-1.6453229768306445</v>
      </c>
      <c r="C144" s="8">
        <v>40.055234681006439</v>
      </c>
      <c r="D144" s="8">
        <v>0.450441479121025</v>
      </c>
      <c r="E144" s="84">
        <v>16355.727817499832</v>
      </c>
      <c r="F144" s="8">
        <v>39.288853482042093</v>
      </c>
      <c r="G144" s="83">
        <v>48.463237734846977</v>
      </c>
      <c r="H144" s="8">
        <f t="shared" si="2"/>
        <v>15400.122376020714</v>
      </c>
    </row>
    <row r="145" spans="1:8" ht="13.4" customHeight="1" x14ac:dyDescent="0.3">
      <c r="A145" s="7" t="s">
        <v>187</v>
      </c>
      <c r="B145" s="8">
        <v>-412.2118369514705</v>
      </c>
      <c r="C145" s="8">
        <v>88.094266414392919</v>
      </c>
      <c r="D145" s="8">
        <v>11.26655148376817</v>
      </c>
      <c r="E145" s="84">
        <v>15732.990124809136</v>
      </c>
      <c r="F145" s="8">
        <v>48.950806612228639</v>
      </c>
      <c r="G145" s="83">
        <v>57.152557923388436</v>
      </c>
      <c r="H145" s="8">
        <f t="shared" si="2"/>
        <v>18310.075823873063</v>
      </c>
    </row>
    <row r="146" spans="1:8" ht="13.4" customHeight="1" x14ac:dyDescent="0.3">
      <c r="A146" s="7" t="s">
        <v>188</v>
      </c>
      <c r="B146" s="8">
        <v>-1.4339772953594902E-2</v>
      </c>
      <c r="C146" s="8">
        <v>4.1646750315342222</v>
      </c>
      <c r="D146" s="8">
        <v>7.8072097191794448E-2</v>
      </c>
      <c r="E146" s="84">
        <v>18173.045090619395</v>
      </c>
      <c r="F146" s="8">
        <v>8.7818163712407884</v>
      </c>
      <c r="G146" s="83">
        <v>61.99633207196441</v>
      </c>
      <c r="H146" s="8">
        <f t="shared" si="2"/>
        <v>20010.374196043282</v>
      </c>
    </row>
    <row r="147" spans="1:8" ht="13.4" customHeight="1" x14ac:dyDescent="0.3">
      <c r="A147" s="7" t="s">
        <v>189</v>
      </c>
      <c r="B147" s="8">
        <v>6.6388136493394532</v>
      </c>
      <c r="C147" s="8">
        <v>0.48146451570077309</v>
      </c>
      <c r="D147" s="8">
        <v>22.524104760007955</v>
      </c>
      <c r="E147" s="84">
        <v>19990.788890991167</v>
      </c>
      <c r="F147" s="8">
        <v>65.283044546239125</v>
      </c>
      <c r="G147" s="83">
        <v>54.807229635530767</v>
      </c>
      <c r="H147" s="8">
        <f t="shared" si="2"/>
        <v>22859.108369514699</v>
      </c>
    </row>
    <row r="148" spans="1:8" ht="13.4" customHeight="1" x14ac:dyDescent="0.3">
      <c r="A148" s="7" t="s">
        <v>190</v>
      </c>
      <c r="B148" s="8">
        <v>0</v>
      </c>
      <c r="C148" s="8">
        <v>0.21131912633605524</v>
      </c>
      <c r="D148" s="8">
        <v>1.2016198632410543E-2</v>
      </c>
      <c r="E148" s="84">
        <v>22793.343860452758</v>
      </c>
      <c r="F148" s="8">
        <v>20.939714200358491</v>
      </c>
      <c r="G148" s="83">
        <v>61.992139348071433</v>
      </c>
      <c r="H148" s="8">
        <f t="shared" si="2"/>
        <v>15623.758760207129</v>
      </c>
    </row>
    <row r="149" spans="1:8" ht="13.4" customHeight="1" x14ac:dyDescent="0.3">
      <c r="A149" s="7" t="s">
        <v>191</v>
      </c>
      <c r="B149" s="8">
        <v>0</v>
      </c>
      <c r="C149" s="8">
        <v>6.6387837748124543</v>
      </c>
      <c r="D149" s="8">
        <v>0.57252871273982597</v>
      </c>
      <c r="E149" s="84">
        <v>15602.607726880435</v>
      </c>
      <c r="F149" s="8">
        <v>13.776206598951072</v>
      </c>
      <c r="G149" s="83">
        <v>51.834843988581291</v>
      </c>
      <c r="H149" s="8">
        <f t="shared" si="2"/>
        <v>12201.605920799311</v>
      </c>
    </row>
    <row r="150" spans="1:8" ht="13.4" customHeight="1" x14ac:dyDescent="0.3">
      <c r="A150" s="7" t="s">
        <v>192</v>
      </c>
      <c r="B150" s="8">
        <v>0</v>
      </c>
      <c r="C150" s="8">
        <v>3.0724291309831266E-2</v>
      </c>
      <c r="D150" s="8">
        <v>2.0528115249286327</v>
      </c>
      <c r="E150" s="84">
        <v>12181.190930425548</v>
      </c>
      <c r="F150" s="8">
        <v>31.845615083316734</v>
      </c>
      <c r="G150" s="83">
        <v>60.603536148177646</v>
      </c>
      <c r="H150" s="8">
        <f t="shared" si="2"/>
        <v>16861.767677753436</v>
      </c>
    </row>
    <row r="151" spans="1:8" ht="13.4" customHeight="1" x14ac:dyDescent="0.3">
      <c r="A151" s="7" t="s">
        <v>193</v>
      </c>
      <c r="B151" s="8">
        <v>0</v>
      </c>
      <c r="C151" s="8">
        <v>1.5933081059607855E-4</v>
      </c>
      <c r="D151" s="8">
        <v>3.4637598751908656</v>
      </c>
      <c r="E151" s="84">
        <v>16829.891338378809</v>
      </c>
      <c r="F151" s="8">
        <v>14.431487751443933</v>
      </c>
      <c r="G151" s="83">
        <v>68.738428599880493</v>
      </c>
      <c r="H151" s="8">
        <f t="shared" si="2"/>
        <v>14062.401058886011</v>
      </c>
    </row>
    <row r="152" spans="1:8" ht="13.4" customHeight="1" x14ac:dyDescent="0.3">
      <c r="A152" s="7" t="s">
        <v>194</v>
      </c>
      <c r="B152" s="8">
        <v>0</v>
      </c>
      <c r="C152" s="8">
        <v>0.21718781119298944</v>
      </c>
      <c r="D152" s="8">
        <v>0.13134833698466439</v>
      </c>
      <c r="E152" s="84">
        <v>14047.969411803757</v>
      </c>
      <c r="F152" s="8">
        <v>17.502257186483437</v>
      </c>
      <c r="G152" s="83">
        <v>81.899953528513578</v>
      </c>
      <c r="H152" s="8">
        <f t="shared" si="2"/>
        <v>15076.657428799042</v>
      </c>
    </row>
    <row r="153" spans="1:8" ht="13.4" customHeight="1" x14ac:dyDescent="0.3">
      <c r="A153" s="7" t="s">
        <v>195</v>
      </c>
      <c r="B153" s="8">
        <v>0</v>
      </c>
      <c r="C153" s="8">
        <v>3.3034588063466194E-2</v>
      </c>
      <c r="D153" s="8">
        <v>5.3110270198499634E-2</v>
      </c>
      <c r="E153" s="84">
        <v>15058.937983801366</v>
      </c>
      <c r="F153" s="8">
        <v>18.774115382062007</v>
      </c>
      <c r="G153" s="83">
        <v>82.490014937263496</v>
      </c>
      <c r="H153" s="8">
        <f t="shared" si="2"/>
        <v>15439.107673438226</v>
      </c>
    </row>
    <row r="154" spans="1:8" ht="13.4" customHeight="1" x14ac:dyDescent="0.3">
      <c r="A154" s="7" t="s">
        <v>196</v>
      </c>
      <c r="B154" s="8">
        <v>0</v>
      </c>
      <c r="C154" s="8">
        <v>-1.1684259443664122E-3</v>
      </c>
      <c r="D154" s="8">
        <v>1.0864369647480583</v>
      </c>
      <c r="E154" s="84">
        <v>15420.3005234681</v>
      </c>
      <c r="F154" s="8">
        <v>33.629622253203209</v>
      </c>
      <c r="G154" s="83">
        <v>88.446596959437045</v>
      </c>
      <c r="H154" s="8">
        <f t="shared" si="2"/>
        <v>15421.940291774548</v>
      </c>
    </row>
    <row r="155" spans="1:8" ht="13.4" customHeight="1" x14ac:dyDescent="0.3">
      <c r="A155" s="7" t="s">
        <v>197</v>
      </c>
      <c r="B155" s="8">
        <v>0</v>
      </c>
      <c r="C155" s="8">
        <v>3.5650268870742879E-2</v>
      </c>
      <c r="D155" s="8">
        <v>2.5293766182035451E-2</v>
      </c>
      <c r="E155" s="84">
        <v>15388.311837947289</v>
      </c>
      <c r="F155" s="8">
        <v>5.6665571267343822</v>
      </c>
      <c r="G155" s="83">
        <v>77.16033658633738</v>
      </c>
      <c r="H155" s="8">
        <f t="shared" si="2"/>
        <v>17753.94564363009</v>
      </c>
    </row>
    <row r="156" spans="1:8" ht="13.4" customHeight="1" x14ac:dyDescent="0.3">
      <c r="A156" s="7" t="s">
        <v>198</v>
      </c>
      <c r="B156" s="8">
        <v>0</v>
      </c>
      <c r="C156" s="8">
        <v>3.0214266746332061</v>
      </c>
      <c r="D156" s="8">
        <v>0.1912633605523468</v>
      </c>
      <c r="E156" s="84">
        <v>17748.243436234483</v>
      </c>
      <c r="F156" s="8">
        <v>16.670535085972247</v>
      </c>
      <c r="G156" s="83">
        <v>65.95085142401912</v>
      </c>
      <c r="H156" s="8">
        <f t="shared" si="2"/>
        <v>15786.421253402375</v>
      </c>
    </row>
    <row r="157" spans="1:8" ht="13.4" customHeight="1" x14ac:dyDescent="0.3">
      <c r="A157" s="7" t="s">
        <v>199</v>
      </c>
      <c r="B157" s="8">
        <v>0</v>
      </c>
      <c r="C157" s="8">
        <v>-0.1187678417313948</v>
      </c>
      <c r="D157" s="8">
        <v>2.8546770231693552E-2</v>
      </c>
      <c r="E157" s="84">
        <v>15766.72929164177</v>
      </c>
      <c r="F157" s="8">
        <v>26.087001261368918</v>
      </c>
      <c r="G157" s="83">
        <v>78.613051516962088</v>
      </c>
      <c r="H157" s="8">
        <f t="shared" si="2"/>
        <v>20173.907746464847</v>
      </c>
    </row>
    <row r="158" spans="1:8" ht="13.4" customHeight="1" x14ac:dyDescent="0.3">
      <c r="A158" s="7" t="s">
        <v>200</v>
      </c>
      <c r="B158" s="8">
        <v>0</v>
      </c>
      <c r="C158" s="8">
        <v>-3.5650268870742879E-2</v>
      </c>
      <c r="D158" s="8">
        <v>2.5326960100909512E-2</v>
      </c>
      <c r="E158" s="84">
        <v>20147.93951304521</v>
      </c>
      <c r="F158" s="8">
        <v>19.926707827126069</v>
      </c>
      <c r="G158" s="83">
        <v>75.315785700059749</v>
      </c>
      <c r="H158" s="8">
        <f t="shared" si="2"/>
        <v>14594.229200026555</v>
      </c>
    </row>
    <row r="159" spans="1:8" ht="13.4" customHeight="1" x14ac:dyDescent="0.3">
      <c r="A159" s="7" t="s">
        <v>201</v>
      </c>
      <c r="B159" s="8">
        <v>0</v>
      </c>
      <c r="C159" s="8">
        <v>0.25513509924981781</v>
      </c>
      <c r="D159" s="8">
        <v>0.38820288123215824</v>
      </c>
      <c r="E159" s="84">
        <v>14574.338142468299</v>
      </c>
      <c r="F159" s="8">
        <v>6.5509194715528114</v>
      </c>
      <c r="G159" s="83">
        <v>80.681886078470413</v>
      </c>
      <c r="H159" s="8">
        <f t="shared" si="2"/>
        <v>27575.634504082853</v>
      </c>
    </row>
    <row r="160" spans="1:8" ht="13.4" customHeight="1" x14ac:dyDescent="0.3">
      <c r="A160" s="7" t="s">
        <v>202</v>
      </c>
      <c r="B160" s="8">
        <v>3.3512580495253269E-2</v>
      </c>
      <c r="C160" s="8">
        <v>0</v>
      </c>
      <c r="D160" s="8">
        <v>0.36247759410475999</v>
      </c>
      <c r="E160" s="84">
        <v>27568.794936931554</v>
      </c>
      <c r="F160" s="8">
        <v>54.251410741552142</v>
      </c>
      <c r="G160" s="83">
        <v>73.814872203412321</v>
      </c>
      <c r="H160" s="8">
        <f t="shared" si="2"/>
        <v>17995.903054836352</v>
      </c>
    </row>
    <row r="161" spans="1:8" ht="13.4" customHeight="1" x14ac:dyDescent="0.3">
      <c r="A161" s="7" t="s">
        <v>203</v>
      </c>
      <c r="B161" s="8">
        <v>12.654716855872005</v>
      </c>
      <c r="C161" s="8">
        <v>0</v>
      </c>
      <c r="D161" s="83">
        <v>1.3595565292438425</v>
      </c>
      <c r="E161" s="8">
        <v>17928.996927238928</v>
      </c>
      <c r="F161" s="8">
        <v>8.0734249485494249</v>
      </c>
      <c r="G161" s="8">
        <v>72.92945495585208</v>
      </c>
      <c r="H161" s="8">
        <f t="shared" si="2"/>
        <v>13261.360640310693</v>
      </c>
    </row>
    <row r="162" spans="1:8" ht="13.4" customHeight="1" x14ac:dyDescent="0.3">
      <c r="A162" s="7" t="s">
        <v>204</v>
      </c>
      <c r="B162" s="8">
        <v>-12.012248556064529</v>
      </c>
      <c r="C162" s="8">
        <v>0</v>
      </c>
      <c r="D162" s="83">
        <v>0.65976233154086172</v>
      </c>
      <c r="E162" s="8">
        <v>13265.299463918209</v>
      </c>
      <c r="F162" s="8">
        <v>25.503551749319524</v>
      </c>
      <c r="G162" s="8">
        <v>66.832526389165508</v>
      </c>
      <c r="H162" s="8">
        <f t="shared" si="2"/>
        <v>15950.960100909513</v>
      </c>
    </row>
    <row r="163" spans="1:8" ht="13.4" customHeight="1" x14ac:dyDescent="0.3">
      <c r="A163" s="7" t="s">
        <v>205</v>
      </c>
      <c r="B163" s="8">
        <v>-9.0553010688441873E-3</v>
      </c>
      <c r="C163" s="8">
        <v>0</v>
      </c>
      <c r="D163" s="83">
        <v>0.29343424284671044</v>
      </c>
      <c r="E163" s="8">
        <v>15925.465604461262</v>
      </c>
      <c r="F163" s="8">
        <v>27.583947420832502</v>
      </c>
      <c r="G163" s="8">
        <v>74.78394045010954</v>
      </c>
      <c r="H163" s="8">
        <f t="shared" si="2"/>
        <v>11916.667662816171</v>
      </c>
    </row>
    <row r="164" spans="1:8" ht="13.4" customHeight="1" x14ac:dyDescent="0.3">
      <c r="A164" s="7" t="s">
        <v>206</v>
      </c>
      <c r="B164" s="8">
        <v>0.16596561110004646</v>
      </c>
      <c r="C164" s="8">
        <v>0</v>
      </c>
      <c r="D164" s="83">
        <v>0.19814114054305251</v>
      </c>
      <c r="E164" s="8">
        <v>11888.917749784239</v>
      </c>
      <c r="F164" s="8">
        <v>36.532297683064463</v>
      </c>
      <c r="G164" s="8">
        <v>59.443806678616475</v>
      </c>
      <c r="H164" s="8">
        <f t="shared" si="2"/>
        <v>20297.538721370249</v>
      </c>
    </row>
    <row r="165" spans="1:8" ht="13.4" customHeight="1" x14ac:dyDescent="0.3">
      <c r="A165" s="7" t="s">
        <v>207</v>
      </c>
      <c r="B165" s="8">
        <v>1.5933081059549888E-4</v>
      </c>
      <c r="C165" s="8">
        <v>0</v>
      </c>
      <c r="D165" s="83">
        <v>5.5433844519683993E-2</v>
      </c>
      <c r="E165" s="8">
        <v>20261.006264356372</v>
      </c>
      <c r="F165" s="8">
        <v>21.348702117772024</v>
      </c>
      <c r="G165" s="8">
        <v>61.127564230233013</v>
      </c>
      <c r="H165" s="8">
        <f t="shared" si="2"/>
        <v>16647.151245767775</v>
      </c>
    </row>
    <row r="166" spans="1:8" ht="13.4" customHeight="1" x14ac:dyDescent="0.3">
      <c r="A166" s="7" t="s">
        <v>208</v>
      </c>
      <c r="B166" s="8">
        <v>-7.4321184359025419E-2</v>
      </c>
      <c r="C166" s="8">
        <v>0</v>
      </c>
      <c r="D166" s="83">
        <v>0.5177255526787492</v>
      </c>
      <c r="E166" s="8">
        <v>16625.876864834361</v>
      </c>
      <c r="F166" s="8">
        <v>33.05589855938392</v>
      </c>
      <c r="G166" s="8">
        <v>54.841891389497448</v>
      </c>
      <c r="H166" s="8">
        <f t="shared" si="2"/>
        <v>18619.834402841396</v>
      </c>
    </row>
    <row r="167" spans="1:8" ht="13.4" customHeight="1" x14ac:dyDescent="0.3">
      <c r="A167" s="7" t="s">
        <v>209</v>
      </c>
      <c r="B167" s="8">
        <v>0.87461661023700454</v>
      </c>
      <c r="C167" s="8">
        <v>0</v>
      </c>
      <c r="D167" s="83">
        <v>0.10110867689039368</v>
      </c>
      <c r="E167" s="8">
        <v>18585.903887671775</v>
      </c>
      <c r="F167" s="8">
        <v>12.990008630418906</v>
      </c>
      <c r="G167" s="8">
        <v>44.104151231494384</v>
      </c>
      <c r="H167" s="8">
        <f t="shared" si="2"/>
        <v>18434.898348270599</v>
      </c>
    </row>
    <row r="168" spans="1:8" ht="13.4" customHeight="1" x14ac:dyDescent="0.3">
      <c r="A168" s="7" t="s">
        <v>210</v>
      </c>
      <c r="B168" s="8">
        <v>3.2719245834163177E-2</v>
      </c>
      <c r="C168" s="8">
        <v>0</v>
      </c>
      <c r="D168" s="83">
        <v>0.33001394144592711</v>
      </c>
      <c r="E168" s="8">
        <v>18421.875620394345</v>
      </c>
      <c r="F168" s="8">
        <v>28.744340436831973</v>
      </c>
      <c r="G168" s="8">
        <v>62.790198499634862</v>
      </c>
      <c r="H168" s="8">
        <f t="shared" si="2"/>
        <v>19167.120330943373</v>
      </c>
    </row>
    <row r="169" spans="1:8" ht="13.4" customHeight="1" x14ac:dyDescent="0.3">
      <c r="A169" s="7" t="s">
        <v>211</v>
      </c>
      <c r="B169" s="8">
        <v>0.51418708092677423</v>
      </c>
      <c r="C169" s="8">
        <v>0</v>
      </c>
      <c r="D169" s="83">
        <v>0.53900285467702302</v>
      </c>
      <c r="E169" s="8">
        <v>19137.861803425614</v>
      </c>
      <c r="F169" s="8">
        <v>33.827989112394604</v>
      </c>
      <c r="G169" s="8">
        <v>59.725054769966142</v>
      </c>
      <c r="H169" s="8">
        <f t="shared" si="2"/>
        <v>20707.397802562573</v>
      </c>
    </row>
    <row r="170" spans="1:8" ht="13.4" customHeight="1" x14ac:dyDescent="0.3">
      <c r="A170" s="7" t="s">
        <v>212</v>
      </c>
      <c r="B170" s="8">
        <v>2.3235743211843591E-2</v>
      </c>
      <c r="C170" s="8">
        <v>0</v>
      </c>
      <c r="D170" s="83">
        <v>2.753701121954458</v>
      </c>
      <c r="E170" s="8">
        <v>20673.546577706966</v>
      </c>
      <c r="F170" s="8">
        <v>15.299176790811922</v>
      </c>
      <c r="G170" s="8">
        <v>46.049363008696808</v>
      </c>
      <c r="H170" s="8">
        <f t="shared" si="2"/>
        <v>21272.245875655564</v>
      </c>
    </row>
    <row r="171" spans="1:8" ht="13.4" customHeight="1" x14ac:dyDescent="0.3">
      <c r="A171" s="7" t="s">
        <v>213</v>
      </c>
      <c r="B171" s="8">
        <v>80.173488016995279</v>
      </c>
      <c r="C171" s="8">
        <v>0</v>
      </c>
      <c r="D171" s="83">
        <v>1.1328022306313486</v>
      </c>
      <c r="E171" s="8">
        <v>21176.773210847758</v>
      </c>
      <c r="F171" s="8">
        <v>19.244274048994221</v>
      </c>
      <c r="G171" s="8">
        <v>36.85571300537741</v>
      </c>
      <c r="H171" s="8">
        <f t="shared" si="2"/>
        <v>25519.612594172475</v>
      </c>
    </row>
    <row r="172" spans="1:8" ht="13.4" customHeight="1" x14ac:dyDescent="0.3">
      <c r="A172" s="7" t="s">
        <v>214</v>
      </c>
      <c r="B172" s="8">
        <v>21.22954</v>
      </c>
      <c r="C172" s="8">
        <v>0</v>
      </c>
      <c r="D172" s="8">
        <v>8.5599999999999999E-3</v>
      </c>
      <c r="E172" s="84">
        <v>25479.138780123481</v>
      </c>
      <c r="F172" s="8">
        <v>9.96828</v>
      </c>
      <c r="G172" s="83">
        <v>41.980989999999998</v>
      </c>
      <c r="H172" s="8">
        <f t="shared" si="2"/>
        <v>13453.184519999999</v>
      </c>
    </row>
    <row r="173" spans="1:8" ht="13.4" customHeight="1" x14ac:dyDescent="0.3">
      <c r="A173" s="7" t="s">
        <v>215</v>
      </c>
      <c r="B173" s="8">
        <v>0</v>
      </c>
      <c r="C173" s="8">
        <v>0</v>
      </c>
      <c r="D173" s="8">
        <v>2.8320000000000001E-2</v>
      </c>
      <c r="E173" s="84">
        <v>13443.21624</v>
      </c>
      <c r="F173" s="8">
        <v>33.165869999999998</v>
      </c>
      <c r="G173" s="83">
        <v>35.948570000000004</v>
      </c>
      <c r="H173" s="8">
        <f t="shared" si="2"/>
        <v>13984.353659999999</v>
      </c>
    </row>
    <row r="174" spans="1:8" ht="13.4" customHeight="1" x14ac:dyDescent="0.3">
      <c r="A174" s="7" t="s">
        <v>216</v>
      </c>
      <c r="B174" s="8">
        <v>-0.52622000000000002</v>
      </c>
      <c r="C174" s="8">
        <v>0</v>
      </c>
      <c r="D174" s="8">
        <v>2.0511999999999997</v>
      </c>
      <c r="E174" s="84">
        <v>13951.71401</v>
      </c>
      <c r="F174" s="8">
        <v>19.825710000000004</v>
      </c>
      <c r="G174" s="83">
        <v>50.930839999999982</v>
      </c>
      <c r="H174" s="8">
        <f t="shared" si="2"/>
        <v>15017.54219</v>
      </c>
    </row>
    <row r="175" spans="1:8" ht="13.4" customHeight="1" x14ac:dyDescent="0.3">
      <c r="A175" s="7" t="s">
        <v>217</v>
      </c>
      <c r="B175" s="8">
        <v>6.2289999999999998E-2</v>
      </c>
      <c r="C175" s="8">
        <v>0</v>
      </c>
      <c r="D175" s="8">
        <v>0.28452999999999995</v>
      </c>
      <c r="E175" s="84">
        <v>14997.654189999999</v>
      </c>
      <c r="F175" s="8">
        <v>31.27683</v>
      </c>
      <c r="G175" s="83">
        <v>37.919490000000003</v>
      </c>
      <c r="H175" s="8">
        <f t="shared" si="2"/>
        <v>14884.21189</v>
      </c>
    </row>
    <row r="176" spans="1:8" ht="13.4" customHeight="1" x14ac:dyDescent="0.3">
      <c r="A176" s="7" t="s">
        <v>218</v>
      </c>
      <c r="B176" s="8">
        <v>4.5780000000000001E-2</v>
      </c>
      <c r="C176" s="8">
        <v>0</v>
      </c>
      <c r="D176" s="8">
        <v>0.82480999999999993</v>
      </c>
      <c r="E176" s="84">
        <v>14852.889280000001</v>
      </c>
      <c r="F176" s="8">
        <v>32.95234</v>
      </c>
      <c r="G176" s="83">
        <v>50.945429999999995</v>
      </c>
      <c r="H176" s="8">
        <f t="shared" si="2"/>
        <v>12945.278890000001</v>
      </c>
    </row>
    <row r="177" spans="1:8" ht="13.4" customHeight="1" x14ac:dyDescent="0.3">
      <c r="A177" s="7" t="s">
        <v>219</v>
      </c>
      <c r="B177" s="8">
        <v>41.097379999999994</v>
      </c>
      <c r="C177" s="8">
        <v>-40.297419999999995</v>
      </c>
      <c r="D177" s="8">
        <v>-0.16178999999999999</v>
      </c>
      <c r="E177" s="84">
        <v>12871.229170000001</v>
      </c>
      <c r="F177" s="8">
        <v>3.3671299999999995</v>
      </c>
      <c r="G177" s="83">
        <v>43.16033000000003</v>
      </c>
      <c r="H177" s="8">
        <f t="shared" si="2"/>
        <v>16297.896630000001</v>
      </c>
    </row>
    <row r="178" spans="1:8" ht="13.4" customHeight="1" x14ac:dyDescent="0.3">
      <c r="A178" s="7" t="s">
        <v>220</v>
      </c>
      <c r="B178" s="8">
        <v>1.2</v>
      </c>
      <c r="C178" s="8">
        <v>0</v>
      </c>
      <c r="D178" s="8">
        <v>1.56124</v>
      </c>
      <c r="E178" s="84">
        <v>16333.626920000001</v>
      </c>
      <c r="F178" s="8">
        <v>13.46245</v>
      </c>
      <c r="G178" s="83">
        <v>48.765559999999965</v>
      </c>
      <c r="H178" s="8">
        <f t="shared" si="2"/>
        <v>15998.68694</v>
      </c>
    </row>
    <row r="179" spans="1:8" ht="13.4" customHeight="1" x14ac:dyDescent="0.3">
      <c r="A179" s="7" t="s">
        <v>221</v>
      </c>
      <c r="B179" s="8">
        <v>-1.6590000000000001E-2</v>
      </c>
      <c r="C179" s="8">
        <v>0</v>
      </c>
      <c r="D179" s="8">
        <v>1.9910000000000001E-2</v>
      </c>
      <c r="E179" s="84">
        <v>15985.24108</v>
      </c>
      <c r="F179" s="8">
        <v>3.8010000000000002</v>
      </c>
      <c r="G179" s="83">
        <v>40.72026000000001</v>
      </c>
      <c r="H179" s="8">
        <f t="shared" si="2"/>
        <v>15698.513429999999</v>
      </c>
    </row>
    <row r="180" spans="1:8" ht="13.4" customHeight="1" x14ac:dyDescent="0.3">
      <c r="A180" s="7" t="s">
        <v>222</v>
      </c>
      <c r="B180" s="8">
        <v>0</v>
      </c>
      <c r="C180" s="8">
        <v>0</v>
      </c>
      <c r="D180" s="8">
        <v>0.14373</v>
      </c>
      <c r="E180" s="84">
        <v>15694.71243</v>
      </c>
      <c r="F180" s="8">
        <v>7.8430499999999999</v>
      </c>
      <c r="G180" s="83">
        <v>42.479740000000049</v>
      </c>
      <c r="H180" s="8">
        <f t="shared" si="2"/>
        <v>16376.6788</v>
      </c>
    </row>
    <row r="181" spans="1:8" ht="13.4" customHeight="1" x14ac:dyDescent="0.3">
      <c r="A181" s="7" t="s">
        <v>223</v>
      </c>
      <c r="B181" s="8">
        <v>0.05</v>
      </c>
      <c r="C181" s="8">
        <v>5.9409999999999998E-2</v>
      </c>
      <c r="D181" s="8">
        <v>0.12296999999999997</v>
      </c>
      <c r="E181" s="84">
        <v>16368.785749999999</v>
      </c>
      <c r="F181" s="8">
        <v>22.533360000000002</v>
      </c>
      <c r="G181" s="83">
        <v>33.478539999999981</v>
      </c>
      <c r="H181" s="8">
        <f t="shared" si="2"/>
        <v>17566.956189999997</v>
      </c>
    </row>
    <row r="182" spans="1:8" ht="13.4" customHeight="1" x14ac:dyDescent="0.3">
      <c r="A182" s="7" t="s">
        <v>224</v>
      </c>
      <c r="B182" s="8">
        <v>0.28999999999999998</v>
      </c>
      <c r="C182" s="8">
        <v>0</v>
      </c>
      <c r="D182" s="8">
        <v>0.20543</v>
      </c>
      <c r="E182" s="84">
        <v>17544.073419999997</v>
      </c>
      <c r="F182" s="8">
        <v>22.727540000000001</v>
      </c>
      <c r="G182" s="83">
        <v>32.20395999999996</v>
      </c>
      <c r="H182" s="8">
        <f t="shared" si="2"/>
        <v>13624.870859876522</v>
      </c>
    </row>
    <row r="183" spans="1:8" ht="13.4" customHeight="1" x14ac:dyDescent="0.3">
      <c r="A183" s="7" t="s">
        <v>225</v>
      </c>
      <c r="B183" s="8">
        <v>0.16</v>
      </c>
      <c r="C183" s="8">
        <v>0</v>
      </c>
      <c r="D183" s="8">
        <v>12.29632</v>
      </c>
      <c r="E183" s="84">
        <v>13601.983319876523</v>
      </c>
      <c r="F183" s="8">
        <v>25.093070000000001</v>
      </c>
      <c r="G183" s="83">
        <v>48.508909999999972</v>
      </c>
      <c r="H183" s="8">
        <f t="shared" si="2"/>
        <v>31175.716649999998</v>
      </c>
    </row>
    <row r="184" spans="1:8" ht="13.4" customHeight="1" x14ac:dyDescent="0.3">
      <c r="A184" s="7" t="s">
        <v>226</v>
      </c>
      <c r="B184" s="8">
        <v>3.5000000000000003E-2</v>
      </c>
      <c r="C184" s="8">
        <v>0</v>
      </c>
      <c r="D184" s="8">
        <v>31.695889999999999</v>
      </c>
      <c r="E184" s="84">
        <v>31150.58858</v>
      </c>
      <c r="F184" s="8">
        <v>43.755980000000001</v>
      </c>
      <c r="G184" s="83">
        <v>34.42266</v>
      </c>
      <c r="H184" s="8">
        <f t="shared" si="2"/>
        <v>26265.072090000001</v>
      </c>
    </row>
    <row r="185" spans="1:8" ht="13.4" customHeight="1" x14ac:dyDescent="0.3">
      <c r="A185" s="7" t="s">
        <v>227</v>
      </c>
      <c r="B185" s="8">
        <v>0</v>
      </c>
      <c r="C185" s="8">
        <v>0</v>
      </c>
      <c r="D185" s="8">
        <v>0.71430000000000005</v>
      </c>
      <c r="E185" s="84">
        <v>26221.31611</v>
      </c>
      <c r="F185" s="8">
        <v>31.06917</v>
      </c>
      <c r="G185" s="83">
        <v>43.928539999999998</v>
      </c>
      <c r="H185" s="8">
        <f t="shared" si="2"/>
        <v>66203.253030000007</v>
      </c>
    </row>
    <row r="186" spans="1:8" ht="13.4" customHeight="1" x14ac:dyDescent="0.3">
      <c r="A186" s="7" t="s">
        <v>228</v>
      </c>
      <c r="B186" s="8">
        <v>3.5000000000000003E-2</v>
      </c>
      <c r="C186" s="8">
        <v>0</v>
      </c>
      <c r="D186" s="8">
        <v>0.28035000000000004</v>
      </c>
      <c r="E186" s="84">
        <v>66172.148860000001</v>
      </c>
      <c r="F186" s="8">
        <v>17.151009999999999</v>
      </c>
      <c r="G186" s="83">
        <v>45.097199999999994</v>
      </c>
      <c r="H186" s="8">
        <f t="shared" si="2"/>
        <v>3056.0704099999998</v>
      </c>
    </row>
    <row r="187" spans="1:8" ht="13.4" customHeight="1" x14ac:dyDescent="0.3">
      <c r="A187" s="7" t="s">
        <v>229</v>
      </c>
      <c r="B187" s="8">
        <v>3.5000000000000003E-2</v>
      </c>
      <c r="C187" s="8">
        <v>0</v>
      </c>
      <c r="D187" s="8">
        <v>0.24705000000000002</v>
      </c>
      <c r="E187" s="84">
        <v>3038.8843999999999</v>
      </c>
      <c r="F187" s="8">
        <v>34.371830000000003</v>
      </c>
      <c r="G187" s="83">
        <v>38.807670000000002</v>
      </c>
      <c r="H187" s="8">
        <f t="shared" si="2"/>
        <v>3240.9480399999998</v>
      </c>
    </row>
    <row r="188" spans="1:8" ht="13.4" customHeight="1" x14ac:dyDescent="0.3">
      <c r="A188" s="7" t="s">
        <v>230</v>
      </c>
      <c r="B188" s="8">
        <v>9.5000000000000001E-2</v>
      </c>
      <c r="C188" s="8">
        <v>0</v>
      </c>
      <c r="D188" s="8">
        <v>1.2239800000000001</v>
      </c>
      <c r="E188" s="84">
        <v>3206.4812099999999</v>
      </c>
      <c r="F188" s="8">
        <v>13.81775</v>
      </c>
      <c r="G188" s="83">
        <v>34.690550000000002</v>
      </c>
      <c r="H188" s="8">
        <f t="shared" si="2"/>
        <v>4368.833160000001</v>
      </c>
    </row>
    <row r="189" spans="1:8" ht="13.4" customHeight="1" x14ac:dyDescent="0.3">
      <c r="A189" s="7" t="s">
        <v>231</v>
      </c>
      <c r="B189" s="8">
        <v>3.193E-2</v>
      </c>
      <c r="C189" s="8">
        <v>0</v>
      </c>
      <c r="D189" s="8">
        <v>0.19560000000000002</v>
      </c>
      <c r="E189" s="84">
        <v>4354.9834800000008</v>
      </c>
      <c r="F189" s="8">
        <v>18.01829</v>
      </c>
      <c r="G189" s="83">
        <v>47.385150000000003</v>
      </c>
      <c r="H189" s="8">
        <f t="shared" si="2"/>
        <v>6651.0895600000003</v>
      </c>
    </row>
    <row r="190" spans="1:8" ht="13.4" customHeight="1" x14ac:dyDescent="0.3">
      <c r="A190" s="7" t="s">
        <v>232</v>
      </c>
      <c r="B190" s="8">
        <v>-2.6874400000000001</v>
      </c>
      <c r="C190" s="8">
        <v>0</v>
      </c>
      <c r="D190" s="8">
        <v>4.2816700000000001</v>
      </c>
      <c r="E190" s="84">
        <v>6635.7587100000001</v>
      </c>
      <c r="F190" s="8">
        <v>68.499740000000003</v>
      </c>
      <c r="G190" s="83">
        <v>37.788499999999999</v>
      </c>
      <c r="H190" s="8">
        <f t="shared" si="2"/>
        <v>7902.3277099999996</v>
      </c>
    </row>
    <row r="191" spans="1:8" ht="13.4" customHeight="1" x14ac:dyDescent="0.3">
      <c r="A191" s="7" t="s">
        <v>233</v>
      </c>
      <c r="B191" s="8">
        <v>1</v>
      </c>
      <c r="C191" s="8">
        <v>0</v>
      </c>
      <c r="D191" s="8">
        <v>9.4099999999999989E-2</v>
      </c>
      <c r="E191" s="84">
        <v>7832.8279699999994</v>
      </c>
      <c r="F191" s="8">
        <v>17.344080000000002</v>
      </c>
      <c r="G191" s="83">
        <v>36.797319999999999</v>
      </c>
      <c r="H191" s="8">
        <f t="shared" si="2"/>
        <v>10784.64775</v>
      </c>
    </row>
    <row r="192" spans="1:8" ht="13.4" customHeight="1" x14ac:dyDescent="0.3">
      <c r="A192" s="7" t="s">
        <v>234</v>
      </c>
      <c r="B192" s="8">
        <v>0</v>
      </c>
      <c r="C192" s="8">
        <v>0</v>
      </c>
      <c r="D192" s="8">
        <v>0.36665999999999999</v>
      </c>
      <c r="E192" s="84">
        <v>10767.303669999999</v>
      </c>
      <c r="F192" s="8">
        <v>12.64499</v>
      </c>
      <c r="G192" s="83">
        <v>52.216370000000005</v>
      </c>
      <c r="H192" s="8">
        <f t="shared" si="2"/>
        <v>12768.214829999999</v>
      </c>
    </row>
    <row r="193" spans="1:8" ht="13.4" customHeight="1" x14ac:dyDescent="0.3">
      <c r="A193" s="7" t="s">
        <v>235</v>
      </c>
      <c r="B193" s="8">
        <v>0.36597000000000002</v>
      </c>
      <c r="C193" s="8">
        <v>0</v>
      </c>
      <c r="D193" s="8">
        <v>9.4099999999999989E-2</v>
      </c>
      <c r="E193" s="84">
        <v>12755.203869999999</v>
      </c>
      <c r="F193" s="8">
        <v>20.28903</v>
      </c>
      <c r="G193" s="83">
        <v>31.248540000000002</v>
      </c>
      <c r="H193" s="8">
        <f t="shared" si="2"/>
        <v>14344.849969999999</v>
      </c>
    </row>
    <row r="194" spans="1:8" ht="13.4" customHeight="1" x14ac:dyDescent="0.3">
      <c r="A194" s="7" t="s">
        <v>236</v>
      </c>
      <c r="B194" s="8">
        <v>0.63807000000000003</v>
      </c>
      <c r="C194" s="8">
        <v>0</v>
      </c>
      <c r="D194" s="8">
        <v>9.4099999999999989E-2</v>
      </c>
      <c r="E194" s="84">
        <v>14323.922869999999</v>
      </c>
      <c r="F194" s="8">
        <v>17.910130000000002</v>
      </c>
      <c r="G194" s="83">
        <v>30.38617</v>
      </c>
      <c r="H194" s="8">
        <f t="shared" si="2"/>
        <v>18145.522450000004</v>
      </c>
    </row>
    <row r="195" spans="1:8" ht="13.4" customHeight="1" x14ac:dyDescent="0.3">
      <c r="A195" s="7" t="s">
        <v>237</v>
      </c>
      <c r="B195" s="8">
        <v>0</v>
      </c>
      <c r="C195" s="8">
        <v>0</v>
      </c>
      <c r="D195" s="8">
        <v>0.16669</v>
      </c>
      <c r="E195" s="84">
        <v>18127.612320000004</v>
      </c>
      <c r="F195" s="8">
        <v>42.40607</v>
      </c>
      <c r="G195" s="83">
        <v>39.1083</v>
      </c>
      <c r="H195" s="8">
        <f t="shared" si="2"/>
        <v>23149.731870000003</v>
      </c>
    </row>
    <row r="196" spans="1:8" ht="13.4" customHeight="1" x14ac:dyDescent="0.3">
      <c r="A196" s="7" t="s">
        <v>238</v>
      </c>
      <c r="B196" s="8">
        <v>0</v>
      </c>
      <c r="C196" s="8">
        <v>0</v>
      </c>
      <c r="D196" s="8">
        <v>9.4099999999999989E-2</v>
      </c>
      <c r="E196" s="84">
        <v>23107.325800000002</v>
      </c>
      <c r="F196" s="8">
        <v>14.3086</v>
      </c>
      <c r="G196" s="83">
        <v>36.545360000000002</v>
      </c>
      <c r="H196" s="8">
        <f t="shared" ref="H196:H207" si="3">C196+F196+B197+E197</f>
        <v>11880.52735</v>
      </c>
    </row>
    <row r="197" spans="1:8" ht="13.4" customHeight="1" x14ac:dyDescent="0.3">
      <c r="A197" s="7" t="s">
        <v>239</v>
      </c>
      <c r="B197" s="8">
        <v>0</v>
      </c>
      <c r="C197" s="8">
        <v>0</v>
      </c>
      <c r="D197" s="8">
        <v>0</v>
      </c>
      <c r="E197" s="84">
        <v>11866.21875</v>
      </c>
      <c r="F197" s="8">
        <v>5.1636099999999994</v>
      </c>
      <c r="G197" s="83">
        <v>30.9785</v>
      </c>
      <c r="H197" s="8">
        <f t="shared" si="3"/>
        <v>13421.677089999999</v>
      </c>
    </row>
    <row r="198" spans="1:8" ht="13.4" customHeight="1" x14ac:dyDescent="0.3">
      <c r="A198" s="7" t="s">
        <v>240</v>
      </c>
      <c r="B198" s="8">
        <v>0</v>
      </c>
      <c r="C198" s="8">
        <v>0</v>
      </c>
      <c r="D198" s="8">
        <v>0</v>
      </c>
      <c r="E198" s="84">
        <v>13416.51348</v>
      </c>
      <c r="F198" s="8">
        <v>1.5380499999999999</v>
      </c>
      <c r="G198" s="83">
        <v>42.931559999999998</v>
      </c>
      <c r="H198" s="8">
        <f t="shared" si="3"/>
        <v>17382.553539999997</v>
      </c>
    </row>
    <row r="199" spans="1:8" ht="13.4" customHeight="1" x14ac:dyDescent="0.3">
      <c r="A199" s="7" t="s">
        <v>241</v>
      </c>
      <c r="B199" s="8">
        <v>0</v>
      </c>
      <c r="C199" s="8">
        <v>0</v>
      </c>
      <c r="D199" s="8">
        <v>0</v>
      </c>
      <c r="E199" s="84">
        <v>17381.015489999998</v>
      </c>
      <c r="F199" s="8">
        <v>-0.33110000000000001</v>
      </c>
      <c r="G199" s="83">
        <v>30.32546</v>
      </c>
      <c r="H199" s="8">
        <f t="shared" si="3"/>
        <v>15708.988070000001</v>
      </c>
    </row>
    <row r="200" spans="1:8" ht="13.4" customHeight="1" x14ac:dyDescent="0.3">
      <c r="A200" s="7" t="s">
        <v>242</v>
      </c>
      <c r="B200" s="8">
        <v>0</v>
      </c>
      <c r="C200" s="8">
        <v>0</v>
      </c>
      <c r="D200" s="8">
        <v>0</v>
      </c>
      <c r="E200" s="84">
        <v>15709.319170000001</v>
      </c>
      <c r="F200" s="8">
        <v>20.06955</v>
      </c>
      <c r="G200" s="83">
        <v>32.154710000000001</v>
      </c>
      <c r="H200" s="8">
        <f t="shared" si="3"/>
        <v>15258.583579999999</v>
      </c>
    </row>
    <row r="201" spans="1:8" ht="13.4" customHeight="1" x14ac:dyDescent="0.3">
      <c r="A201" s="7" t="s">
        <v>243</v>
      </c>
      <c r="B201" s="8">
        <v>0</v>
      </c>
      <c r="C201" s="8">
        <v>0</v>
      </c>
      <c r="D201" s="8">
        <v>0</v>
      </c>
      <c r="E201" s="84">
        <v>15238.514029999998</v>
      </c>
      <c r="F201" s="8">
        <v>7.1890400000000003</v>
      </c>
      <c r="G201" s="83">
        <v>25.01605</v>
      </c>
      <c r="H201" s="8">
        <f t="shared" si="3"/>
        <v>17013.00603</v>
      </c>
    </row>
    <row r="202" spans="1:8" ht="13.4" customHeight="1" x14ac:dyDescent="0.3">
      <c r="A202" s="7" t="s">
        <v>244</v>
      </c>
      <c r="B202" s="8">
        <v>0</v>
      </c>
      <c r="C202" s="8">
        <v>0</v>
      </c>
      <c r="D202" s="8">
        <v>0</v>
      </c>
      <c r="E202" s="84">
        <v>17005.816989999999</v>
      </c>
      <c r="F202" s="8">
        <v>14.101479999999999</v>
      </c>
      <c r="G202" s="83">
        <v>24.884820000000001</v>
      </c>
      <c r="H202" s="8">
        <f t="shared" si="3"/>
        <v>14878.137749999998</v>
      </c>
    </row>
    <row r="203" spans="1:8" ht="13.4" customHeight="1" x14ac:dyDescent="0.3">
      <c r="A203" s="7" t="s">
        <v>245</v>
      </c>
      <c r="B203" s="8">
        <v>0</v>
      </c>
      <c r="C203" s="8">
        <v>0</v>
      </c>
      <c r="D203" s="8">
        <v>0</v>
      </c>
      <c r="E203" s="84">
        <v>14864.036269999999</v>
      </c>
      <c r="F203" s="8">
        <v>49.114839999999994</v>
      </c>
      <c r="G203" s="83">
        <v>15.203280000000001</v>
      </c>
      <c r="H203" s="8">
        <f t="shared" si="3"/>
        <v>18337.544909999997</v>
      </c>
    </row>
    <row r="204" spans="1:8" ht="13.4" customHeight="1" x14ac:dyDescent="0.3">
      <c r="A204" s="7" t="s">
        <v>246</v>
      </c>
      <c r="B204" s="8">
        <v>0</v>
      </c>
      <c r="C204" s="8">
        <v>0</v>
      </c>
      <c r="D204" s="8">
        <v>0</v>
      </c>
      <c r="E204" s="84">
        <v>18288.430069999999</v>
      </c>
      <c r="F204" s="8">
        <v>8.7260600000000004</v>
      </c>
      <c r="G204" s="83">
        <v>20.497349999999997</v>
      </c>
      <c r="H204" s="8">
        <f t="shared" si="3"/>
        <v>17033.207600000002</v>
      </c>
    </row>
    <row r="205" spans="1:8" ht="13.4" customHeight="1" x14ac:dyDescent="0.3">
      <c r="A205" s="7" t="s">
        <v>247</v>
      </c>
      <c r="B205" s="8">
        <v>0</v>
      </c>
      <c r="C205" s="8">
        <v>0</v>
      </c>
      <c r="D205" s="8">
        <v>0</v>
      </c>
      <c r="E205" s="84">
        <v>17024.481540000001</v>
      </c>
      <c r="F205" s="8">
        <v>5.0469099999999996</v>
      </c>
      <c r="G205" s="83">
        <v>23.674130000000002</v>
      </c>
      <c r="H205" s="8">
        <f t="shared" si="3"/>
        <v>17221.103750000002</v>
      </c>
    </row>
    <row r="206" spans="1:8" ht="13.4" customHeight="1" x14ac:dyDescent="0.3">
      <c r="A206" s="7" t="s">
        <v>248</v>
      </c>
      <c r="B206" s="8">
        <v>0</v>
      </c>
      <c r="C206" s="8">
        <v>0</v>
      </c>
      <c r="D206" s="8">
        <v>0</v>
      </c>
      <c r="E206" s="84">
        <v>17216.056840000001</v>
      </c>
      <c r="F206" s="8">
        <v>13.701829999999999</v>
      </c>
      <c r="G206" s="83">
        <v>32.548970000000004</v>
      </c>
      <c r="H206" s="8">
        <f t="shared" si="3"/>
        <v>22081.732219999976</v>
      </c>
    </row>
    <row r="207" spans="1:8" ht="13.4" customHeight="1" x14ac:dyDescent="0.3">
      <c r="A207" s="7" t="s">
        <v>249</v>
      </c>
      <c r="B207" s="8">
        <v>0</v>
      </c>
      <c r="C207" s="8">
        <v>0</v>
      </c>
      <c r="D207" s="8">
        <v>0</v>
      </c>
      <c r="E207" s="84">
        <v>22068.030389999974</v>
      </c>
      <c r="F207" s="8">
        <v>9.9892299999999992</v>
      </c>
      <c r="G207" s="83">
        <v>16.121659999999999</v>
      </c>
      <c r="H207" s="8">
        <f t="shared" si="3"/>
        <v>24595.83959</v>
      </c>
    </row>
    <row r="208" spans="1:8" ht="13.4" customHeight="1" x14ac:dyDescent="0.3">
      <c r="A208" s="7" t="s">
        <v>250</v>
      </c>
      <c r="B208" s="8">
        <v>3.32E-3</v>
      </c>
      <c r="C208" s="8">
        <v>0</v>
      </c>
      <c r="D208" s="8">
        <v>0</v>
      </c>
      <c r="E208" s="84">
        <v>24585.847040000001</v>
      </c>
      <c r="F208" s="8">
        <v>59.21067</v>
      </c>
      <c r="G208" s="83">
        <v>15.482059999999999</v>
      </c>
      <c r="H208" s="8">
        <f t="shared" ref="H208:H271" si="4">C208+F208+B209+E209+G208</f>
        <v>12000.383370000001</v>
      </c>
    </row>
    <row r="209" spans="1:9" ht="13.4" customHeight="1" x14ac:dyDescent="0.3">
      <c r="A209" s="7" t="s">
        <v>251</v>
      </c>
      <c r="B209" s="8">
        <v>3.32E-3</v>
      </c>
      <c r="C209" s="8">
        <v>0</v>
      </c>
      <c r="D209" s="8">
        <v>0</v>
      </c>
      <c r="E209" s="84">
        <v>11925.687320000001</v>
      </c>
      <c r="F209" s="8">
        <v>57.997300000000003</v>
      </c>
      <c r="G209" s="83">
        <v>11.03162</v>
      </c>
      <c r="H209" s="8">
        <f t="shared" si="4"/>
        <v>14850.042740000001</v>
      </c>
    </row>
    <row r="210" spans="1:9" ht="13.4" customHeight="1" x14ac:dyDescent="0.3">
      <c r="A210" s="7" t="s">
        <v>252</v>
      </c>
      <c r="B210" s="8">
        <v>3.32E-3</v>
      </c>
      <c r="C210" s="8">
        <v>0</v>
      </c>
      <c r="D210" s="8">
        <v>0</v>
      </c>
      <c r="E210" s="84">
        <v>14781.0105</v>
      </c>
      <c r="F210" s="8">
        <v>5.3030200000000045</v>
      </c>
      <c r="G210" s="83">
        <v>18.559380000000001</v>
      </c>
      <c r="H210" s="8">
        <f t="shared" si="4"/>
        <v>18264.457540000007</v>
      </c>
    </row>
    <row r="211" spans="1:9" ht="13.4" customHeight="1" x14ac:dyDescent="0.3">
      <c r="A211" s="7" t="s">
        <v>253</v>
      </c>
      <c r="B211" s="8">
        <v>3.32E-3</v>
      </c>
      <c r="C211" s="8">
        <v>0</v>
      </c>
      <c r="D211" s="8">
        <v>0</v>
      </c>
      <c r="E211" s="84">
        <v>18240.591820000009</v>
      </c>
      <c r="F211" s="8">
        <v>73.199819999999988</v>
      </c>
      <c r="G211" s="83">
        <v>24.452439999999999</v>
      </c>
      <c r="H211" s="8">
        <f t="shared" si="4"/>
        <v>13881.694029999995</v>
      </c>
    </row>
    <row r="212" spans="1:9" ht="13.4" customHeight="1" x14ac:dyDescent="0.3">
      <c r="A212" s="7" t="s">
        <v>254</v>
      </c>
      <c r="B212" s="8">
        <v>0</v>
      </c>
      <c r="C212" s="8">
        <v>0</v>
      </c>
      <c r="D212" s="8">
        <v>1.50746</v>
      </c>
      <c r="E212" s="84">
        <v>13784.041769999996</v>
      </c>
      <c r="F212" s="8">
        <v>20.21070000000001</v>
      </c>
      <c r="G212" s="83">
        <v>22.31184</v>
      </c>
      <c r="H212" s="8">
        <f t="shared" si="4"/>
        <v>14548.13067</v>
      </c>
    </row>
    <row r="213" spans="1:9" ht="13.4" customHeight="1" x14ac:dyDescent="0.3">
      <c r="A213" s="7" t="s">
        <v>255</v>
      </c>
      <c r="B213" s="8">
        <v>0</v>
      </c>
      <c r="C213" s="8">
        <v>0</v>
      </c>
      <c r="D213" s="8">
        <v>8.3030000000000007E-2</v>
      </c>
      <c r="E213" s="84">
        <v>14505.608130000001</v>
      </c>
      <c r="F213" s="8">
        <v>53.714449999999999</v>
      </c>
      <c r="G213" s="83">
        <v>16.152180000000001</v>
      </c>
      <c r="H213" s="8">
        <f t="shared" si="4"/>
        <v>16773.05069</v>
      </c>
    </row>
    <row r="214" spans="1:9" ht="13.4" customHeight="1" x14ac:dyDescent="0.3">
      <c r="A214" s="7" t="s">
        <v>256</v>
      </c>
      <c r="B214" s="8">
        <v>-1.328E-2</v>
      </c>
      <c r="C214" s="8">
        <v>0</v>
      </c>
      <c r="D214" s="8">
        <v>9.6310000000000007E-2</v>
      </c>
      <c r="E214" s="84">
        <v>16703.197339999999</v>
      </c>
      <c r="F214" s="8">
        <v>7.9415700000000102</v>
      </c>
      <c r="G214" s="83">
        <v>14.470229999999999</v>
      </c>
      <c r="H214" s="8">
        <f t="shared" si="4"/>
        <v>14611.351479999994</v>
      </c>
    </row>
    <row r="215" spans="1:9" ht="13.4" customHeight="1" x14ac:dyDescent="0.3">
      <c r="A215" s="7" t="s">
        <v>257</v>
      </c>
      <c r="B215" s="8">
        <v>0</v>
      </c>
      <c r="C215" s="8">
        <v>0</v>
      </c>
      <c r="D215" s="8">
        <v>8.208E-2</v>
      </c>
      <c r="E215" s="84">
        <v>14588.939679999992</v>
      </c>
      <c r="F215" s="8">
        <v>49.340039999999981</v>
      </c>
      <c r="G215" s="83">
        <v>18.543590000000002</v>
      </c>
      <c r="H215" s="8">
        <f t="shared" si="4"/>
        <v>17234.797430000013</v>
      </c>
    </row>
    <row r="216" spans="1:9" ht="13.4" customHeight="1" x14ac:dyDescent="0.3">
      <c r="A216" s="7" t="s">
        <v>258</v>
      </c>
      <c r="B216" s="8">
        <v>0</v>
      </c>
      <c r="C216" s="8">
        <v>0</v>
      </c>
      <c r="D216" s="8">
        <v>8.208E-2</v>
      </c>
      <c r="E216" s="84">
        <v>17166.913800000013</v>
      </c>
      <c r="F216" s="8">
        <v>1.2857700000000187</v>
      </c>
      <c r="G216" s="83">
        <v>16.67107</v>
      </c>
      <c r="H216" s="8">
        <f t="shared" si="4"/>
        <v>14680.680859999982</v>
      </c>
    </row>
    <row r="217" spans="1:9" ht="13.4" customHeight="1" x14ac:dyDescent="0.3">
      <c r="A217" s="7" t="s">
        <v>259</v>
      </c>
      <c r="B217" s="8">
        <v>0</v>
      </c>
      <c r="C217" s="8">
        <v>0</v>
      </c>
      <c r="D217" s="8">
        <v>8.208E-2</v>
      </c>
      <c r="E217" s="84">
        <v>14662.724019999981</v>
      </c>
      <c r="F217" s="8">
        <v>55.064259999999948</v>
      </c>
      <c r="G217" s="83">
        <v>23.2941</v>
      </c>
      <c r="H217" s="8">
        <f t="shared" si="4"/>
        <v>17571.176690000011</v>
      </c>
    </row>
    <row r="218" spans="1:9" ht="13.4" customHeight="1" x14ac:dyDescent="0.3">
      <c r="A218" s="7" t="s">
        <v>260</v>
      </c>
      <c r="B218" s="8">
        <v>0</v>
      </c>
      <c r="C218" s="8">
        <v>0</v>
      </c>
      <c r="D218" s="8">
        <v>8.3729999999999999E-2</v>
      </c>
      <c r="E218" s="84">
        <v>17492.818330000013</v>
      </c>
      <c r="F218" s="8">
        <v>42.481190000000005</v>
      </c>
      <c r="G218" s="83">
        <v>16.546849999999999</v>
      </c>
      <c r="H218" s="8">
        <f t="shared" si="4"/>
        <v>20284.280480000023</v>
      </c>
    </row>
    <row r="219" spans="1:9" ht="13.4" customHeight="1" x14ac:dyDescent="0.3">
      <c r="A219" s="7" t="s">
        <v>261</v>
      </c>
      <c r="B219" s="8">
        <v>-1.7000000000000001E-4</v>
      </c>
      <c r="C219" s="8">
        <v>0</v>
      </c>
      <c r="D219" s="8">
        <v>8.208E-2</v>
      </c>
      <c r="E219" s="84">
        <v>20225.252610000025</v>
      </c>
      <c r="F219" s="8">
        <v>4.062150000000023</v>
      </c>
      <c r="G219" s="83">
        <v>16.804560000000002</v>
      </c>
      <c r="H219" s="8">
        <f t="shared" si="4"/>
        <v>20330.990840000002</v>
      </c>
    </row>
    <row r="220" spans="1:9" ht="13.4" customHeight="1" x14ac:dyDescent="0.3">
      <c r="A220" s="7" t="s">
        <v>262</v>
      </c>
      <c r="B220" s="8">
        <v>0</v>
      </c>
      <c r="C220" s="8">
        <v>0</v>
      </c>
      <c r="D220" s="8">
        <v>8.208E-2</v>
      </c>
      <c r="E220" s="84">
        <v>20310.12413</v>
      </c>
      <c r="F220" s="8">
        <v>21.285610000000002</v>
      </c>
      <c r="G220" s="83">
        <v>15.11482</v>
      </c>
      <c r="H220" s="8">
        <f t="shared" si="4"/>
        <v>15611.277360000002</v>
      </c>
      <c r="I220" s="8"/>
    </row>
    <row r="221" spans="1:9" ht="13.4" customHeight="1" x14ac:dyDescent="0.3">
      <c r="A221" s="7" t="s">
        <v>263</v>
      </c>
      <c r="B221" s="8">
        <v>0</v>
      </c>
      <c r="C221" s="8">
        <v>0</v>
      </c>
      <c r="D221" s="8">
        <v>0.15425</v>
      </c>
      <c r="E221" s="84">
        <v>15574.87693</v>
      </c>
      <c r="F221" s="8">
        <v>35.37867</v>
      </c>
      <c r="G221" s="83">
        <v>17.653230000000001</v>
      </c>
      <c r="H221" s="8">
        <f t="shared" si="4"/>
        <v>14278.322950000002</v>
      </c>
      <c r="I221" s="8"/>
    </row>
    <row r="222" spans="1:9" ht="13.4" customHeight="1" x14ac:dyDescent="0.3">
      <c r="A222" s="7" t="s">
        <v>264</v>
      </c>
      <c r="B222" s="8">
        <v>0</v>
      </c>
      <c r="C222" s="8">
        <v>0</v>
      </c>
      <c r="D222" s="8">
        <v>0</v>
      </c>
      <c r="E222" s="84">
        <v>14225.291050000002</v>
      </c>
      <c r="F222" s="8">
        <v>72.846800000000002</v>
      </c>
      <c r="G222" s="83">
        <v>33.084510000000002</v>
      </c>
      <c r="H222" s="8">
        <f t="shared" si="4"/>
        <v>18271.354090000001</v>
      </c>
      <c r="I222" s="8"/>
    </row>
    <row r="223" spans="1:9" ht="13.4" customHeight="1" x14ac:dyDescent="0.3">
      <c r="A223" s="7" t="s">
        <v>265</v>
      </c>
      <c r="B223" s="8">
        <v>0</v>
      </c>
      <c r="C223" s="8">
        <v>0</v>
      </c>
      <c r="D223" s="8">
        <v>0</v>
      </c>
      <c r="E223" s="84">
        <v>18165.422780000001</v>
      </c>
      <c r="F223" s="8">
        <v>122.58619999999999</v>
      </c>
      <c r="G223" s="83">
        <v>33.437019999999997</v>
      </c>
      <c r="H223" s="8">
        <f t="shared" si="4"/>
        <v>14357.55905</v>
      </c>
      <c r="I223" s="8"/>
    </row>
    <row r="224" spans="1:9" ht="13.4" customHeight="1" x14ac:dyDescent="0.3">
      <c r="A224" s="7" t="s">
        <v>266</v>
      </c>
      <c r="B224" s="8">
        <v>0</v>
      </c>
      <c r="C224" s="8">
        <v>0</v>
      </c>
      <c r="D224" s="8">
        <v>0.18771000000000002</v>
      </c>
      <c r="E224" s="84">
        <v>14201.535830000001</v>
      </c>
      <c r="F224" s="8">
        <v>66.143770000000004</v>
      </c>
      <c r="G224" s="83">
        <v>22.605029999999999</v>
      </c>
      <c r="H224" s="8">
        <f t="shared" si="4"/>
        <v>16187.896270000001</v>
      </c>
      <c r="I224" s="8"/>
    </row>
    <row r="225" spans="1:9" ht="13.4" customHeight="1" x14ac:dyDescent="0.3">
      <c r="A225" s="7" t="s">
        <v>267</v>
      </c>
      <c r="B225" s="8">
        <v>0</v>
      </c>
      <c r="C225" s="8">
        <v>0</v>
      </c>
      <c r="D225" s="8">
        <v>0</v>
      </c>
      <c r="E225" s="84">
        <v>16099.14747</v>
      </c>
      <c r="F225" s="8">
        <v>55.783000000000001</v>
      </c>
      <c r="G225" s="83">
        <v>16.2943</v>
      </c>
      <c r="H225" s="8">
        <f t="shared" si="4"/>
        <v>14676.319949999999</v>
      </c>
      <c r="I225" s="8"/>
    </row>
    <row r="226" spans="1:9" ht="13.4" customHeight="1" x14ac:dyDescent="0.3">
      <c r="A226" s="7" t="s">
        <v>268</v>
      </c>
      <c r="B226" s="8">
        <v>0</v>
      </c>
      <c r="C226" s="8">
        <v>0</v>
      </c>
      <c r="D226" s="8">
        <v>0</v>
      </c>
      <c r="E226" s="84">
        <v>14604.24265</v>
      </c>
      <c r="F226" s="8">
        <v>157.68295999999998</v>
      </c>
      <c r="G226" s="83">
        <v>21.92107</v>
      </c>
      <c r="H226" s="8">
        <f t="shared" si="4"/>
        <v>16619.496459999998</v>
      </c>
      <c r="I226" s="8"/>
    </row>
    <row r="227" spans="1:9" ht="13.4" customHeight="1" x14ac:dyDescent="0.3">
      <c r="A227" s="7" t="s">
        <v>269</v>
      </c>
      <c r="B227" s="8">
        <v>0</v>
      </c>
      <c r="C227" s="8">
        <v>0</v>
      </c>
      <c r="D227" s="8">
        <v>0</v>
      </c>
      <c r="E227" s="84">
        <v>16439.89243</v>
      </c>
      <c r="F227" s="8">
        <v>150.35898999999998</v>
      </c>
      <c r="G227" s="83">
        <v>22.865310000000001</v>
      </c>
      <c r="H227" s="8">
        <f t="shared" si="4"/>
        <v>15636.38732</v>
      </c>
      <c r="I227" s="8"/>
    </row>
    <row r="228" spans="1:9" ht="13.4" customHeight="1" x14ac:dyDescent="0.3">
      <c r="A228" s="7" t="s">
        <v>270</v>
      </c>
      <c r="B228" s="8">
        <v>0</v>
      </c>
      <c r="C228" s="8">
        <v>0</v>
      </c>
      <c r="D228" s="8">
        <v>0</v>
      </c>
      <c r="E228" s="84">
        <v>15463.16302</v>
      </c>
      <c r="F228" s="8">
        <v>101.04478999999999</v>
      </c>
      <c r="G228" s="83">
        <v>11.20382</v>
      </c>
      <c r="H228" s="8">
        <f t="shared" si="4"/>
        <v>16416.800340000002</v>
      </c>
      <c r="I228" s="8"/>
    </row>
    <row r="229" spans="1:9" ht="13.4" customHeight="1" x14ac:dyDescent="0.3">
      <c r="A229" s="7" t="s">
        <v>271</v>
      </c>
      <c r="B229" s="8">
        <v>0</v>
      </c>
      <c r="C229" s="8">
        <v>0</v>
      </c>
      <c r="D229" s="8">
        <v>0</v>
      </c>
      <c r="E229" s="84">
        <v>16304.551730000001</v>
      </c>
      <c r="F229" s="8">
        <v>116.46234</v>
      </c>
      <c r="G229" s="83">
        <v>19.101369999999999</v>
      </c>
      <c r="H229" s="8">
        <f t="shared" si="4"/>
        <v>18832.685170000001</v>
      </c>
      <c r="I229" s="8"/>
    </row>
    <row r="230" spans="1:9" ht="13.4" customHeight="1" x14ac:dyDescent="0.3">
      <c r="A230" s="7" t="s">
        <v>272</v>
      </c>
      <c r="B230" s="8">
        <v>0</v>
      </c>
      <c r="C230" s="8">
        <v>0</v>
      </c>
      <c r="D230" s="8">
        <v>1.3567</v>
      </c>
      <c r="E230" s="84">
        <v>18697.121460000002</v>
      </c>
      <c r="F230" s="8">
        <v>33.925150000000002</v>
      </c>
      <c r="G230" s="83">
        <v>13.40339</v>
      </c>
      <c r="H230" s="8">
        <f t="shared" si="4"/>
        <v>19092.800299999999</v>
      </c>
      <c r="I230" s="8"/>
    </row>
    <row r="231" spans="1:9" ht="13.4" customHeight="1" x14ac:dyDescent="0.3">
      <c r="A231" s="7" t="s">
        <v>273</v>
      </c>
      <c r="B231" s="8">
        <v>0</v>
      </c>
      <c r="C231" s="8">
        <v>0</v>
      </c>
      <c r="D231" s="8">
        <v>0.31060000000000043</v>
      </c>
      <c r="E231" s="84">
        <v>19045.47176</v>
      </c>
      <c r="F231" s="8">
        <v>148.53370999999999</v>
      </c>
      <c r="G231" s="83">
        <v>9.791780000000001</v>
      </c>
      <c r="H231" s="8">
        <f t="shared" si="4"/>
        <v>21335.996389999997</v>
      </c>
      <c r="I231" s="8"/>
    </row>
    <row r="232" spans="1:9" ht="13.4" customHeight="1" x14ac:dyDescent="0.3">
      <c r="A232" s="7" t="s">
        <v>274</v>
      </c>
      <c r="B232" s="8">
        <v>8.8142600000000009</v>
      </c>
      <c r="C232" s="8">
        <v>0</v>
      </c>
      <c r="D232" s="8">
        <v>0</v>
      </c>
      <c r="E232" s="84">
        <v>21168.856639999998</v>
      </c>
      <c r="F232" s="8">
        <v>17.287880000000001</v>
      </c>
      <c r="G232" s="83">
        <v>25.037389999999998</v>
      </c>
      <c r="H232" s="8">
        <f t="shared" si="4"/>
        <v>14400.281929999999</v>
      </c>
      <c r="I232" s="8"/>
    </row>
    <row r="233" spans="1:9" ht="13.4" customHeight="1" x14ac:dyDescent="0.3">
      <c r="A233" s="7" t="s">
        <v>275</v>
      </c>
      <c r="B233" s="8">
        <v>0</v>
      </c>
      <c r="C233" s="8">
        <v>0</v>
      </c>
      <c r="D233" s="8">
        <v>0</v>
      </c>
      <c r="E233" s="84">
        <v>14357.95666</v>
      </c>
      <c r="F233" s="8">
        <v>46.232879999999994</v>
      </c>
      <c r="G233" s="83">
        <v>22.261189999999999</v>
      </c>
      <c r="H233" s="8">
        <f t="shared" si="4"/>
        <v>13625.30978</v>
      </c>
      <c r="I233" s="8"/>
    </row>
    <row r="234" spans="1:9" ht="13.4" customHeight="1" x14ac:dyDescent="0.3">
      <c r="A234" s="7" t="s">
        <v>276</v>
      </c>
      <c r="B234" s="8">
        <v>0</v>
      </c>
      <c r="C234" s="8">
        <v>0</v>
      </c>
      <c r="D234" s="8">
        <v>0</v>
      </c>
      <c r="E234" s="84">
        <v>13556.815710000001</v>
      </c>
      <c r="F234" s="8">
        <v>14.917260000000001</v>
      </c>
      <c r="G234" s="83">
        <v>16.953589999999998</v>
      </c>
      <c r="H234" s="8">
        <f t="shared" si="4"/>
        <v>16975.231650000005</v>
      </c>
    </row>
    <row r="235" spans="1:9" ht="13.4" customHeight="1" x14ac:dyDescent="0.3">
      <c r="A235" s="7" t="s">
        <v>277</v>
      </c>
      <c r="B235" s="8">
        <v>2.7526099999999998</v>
      </c>
      <c r="C235" s="8">
        <v>0</v>
      </c>
      <c r="D235" s="8">
        <v>0.33538000000000001</v>
      </c>
      <c r="E235" s="84">
        <v>16940.608190000003</v>
      </c>
      <c r="F235" s="8">
        <v>175.85785999999999</v>
      </c>
      <c r="G235" s="83">
        <v>22.3432</v>
      </c>
      <c r="H235" s="8">
        <f t="shared" si="4"/>
        <v>15614.358399999999</v>
      </c>
    </row>
    <row r="236" spans="1:9" ht="13.4" customHeight="1" x14ac:dyDescent="0.3">
      <c r="A236" s="7" t="s">
        <v>278</v>
      </c>
      <c r="B236" s="8">
        <v>0</v>
      </c>
      <c r="C236" s="8">
        <v>0</v>
      </c>
      <c r="D236" s="8">
        <v>0</v>
      </c>
      <c r="E236" s="84">
        <v>15416.15734</v>
      </c>
      <c r="F236" s="8">
        <v>75.224519999999998</v>
      </c>
      <c r="G236" s="83">
        <v>19.643599999999999</v>
      </c>
      <c r="H236" s="8">
        <f t="shared" si="4"/>
        <v>15331.475039999999</v>
      </c>
    </row>
    <row r="237" spans="1:9" ht="13.4" customHeight="1" x14ac:dyDescent="0.3">
      <c r="A237" s="7" t="s">
        <v>279</v>
      </c>
      <c r="B237" s="8">
        <v>0</v>
      </c>
      <c r="C237" s="8">
        <v>0</v>
      </c>
      <c r="D237" s="8">
        <v>0</v>
      </c>
      <c r="E237" s="84">
        <v>15236.60692</v>
      </c>
      <c r="F237" s="8">
        <v>107.61771</v>
      </c>
      <c r="G237" s="83">
        <v>16.424619999999997</v>
      </c>
      <c r="H237" s="8">
        <f t="shared" si="4"/>
        <v>16395.891380000001</v>
      </c>
    </row>
    <row r="238" spans="1:9" ht="13.4" customHeight="1" x14ac:dyDescent="0.3">
      <c r="A238" s="7" t="s">
        <v>280</v>
      </c>
      <c r="B238" s="8">
        <v>0</v>
      </c>
      <c r="C238" s="8">
        <v>0</v>
      </c>
      <c r="D238" s="8">
        <v>0</v>
      </c>
      <c r="E238" s="84">
        <v>16271.849050000001</v>
      </c>
      <c r="F238" s="8">
        <v>69.412179999999992</v>
      </c>
      <c r="G238" s="83">
        <v>12.752709999999999</v>
      </c>
      <c r="H238" s="8">
        <f t="shared" si="4"/>
        <v>15515.906650000001</v>
      </c>
    </row>
    <row r="239" spans="1:9" ht="13.4" customHeight="1" x14ac:dyDescent="0.3">
      <c r="A239" s="7" t="s">
        <v>281</v>
      </c>
      <c r="B239" s="8">
        <v>-0.16597000000000001</v>
      </c>
      <c r="C239" s="8">
        <v>0</v>
      </c>
      <c r="D239" s="8">
        <v>0</v>
      </c>
      <c r="E239" s="84">
        <v>15433.907730000001</v>
      </c>
      <c r="F239" s="8">
        <v>64.439430000000002</v>
      </c>
      <c r="G239" s="83">
        <v>12.44289</v>
      </c>
      <c r="H239" s="8">
        <f t="shared" si="4"/>
        <v>15891.875900000001</v>
      </c>
    </row>
    <row r="240" spans="1:9" ht="13.4" customHeight="1" x14ac:dyDescent="0.3">
      <c r="A240" s="7" t="s">
        <v>282</v>
      </c>
      <c r="B240" s="8">
        <v>0</v>
      </c>
      <c r="C240" s="8">
        <v>0</v>
      </c>
      <c r="D240" s="8">
        <v>0</v>
      </c>
      <c r="E240" s="84">
        <v>15814.99358</v>
      </c>
      <c r="F240" s="8">
        <v>136.84013000000002</v>
      </c>
      <c r="G240" s="83">
        <v>19.03951</v>
      </c>
      <c r="H240" s="8">
        <f t="shared" si="4"/>
        <v>17530.088969999997</v>
      </c>
    </row>
    <row r="241" spans="1:8" ht="13.4" customHeight="1" x14ac:dyDescent="0.3">
      <c r="A241" s="7" t="s">
        <v>283</v>
      </c>
      <c r="B241" s="8">
        <v>0</v>
      </c>
      <c r="C241" s="8">
        <v>0</v>
      </c>
      <c r="D241" s="8">
        <v>0</v>
      </c>
      <c r="E241" s="84">
        <v>17374.209329999998</v>
      </c>
      <c r="F241" s="8">
        <v>113.97513000000001</v>
      </c>
      <c r="G241" s="83">
        <v>12.873749999999999</v>
      </c>
      <c r="H241" s="8">
        <f t="shared" si="4"/>
        <v>18304.819260000004</v>
      </c>
    </row>
    <row r="242" spans="1:8" ht="13.4" customHeight="1" x14ac:dyDescent="0.3">
      <c r="A242" s="7" t="s">
        <v>284</v>
      </c>
      <c r="B242" s="8">
        <v>2.9999999999999997E-5</v>
      </c>
      <c r="C242" s="8">
        <v>0</v>
      </c>
      <c r="D242" s="8">
        <v>0</v>
      </c>
      <c r="E242" s="84">
        <v>18177.970350000003</v>
      </c>
      <c r="F242" s="8">
        <v>31.581389999999999</v>
      </c>
      <c r="G242" s="83">
        <v>12.334989999999999</v>
      </c>
      <c r="H242" s="8">
        <f t="shared" si="4"/>
        <v>20373.046429999999</v>
      </c>
    </row>
    <row r="243" spans="1:8" ht="13.4" customHeight="1" x14ac:dyDescent="0.3">
      <c r="A243" s="7" t="s">
        <v>285</v>
      </c>
      <c r="B243" s="8">
        <v>0</v>
      </c>
      <c r="C243" s="8">
        <v>0</v>
      </c>
      <c r="D243" s="8">
        <v>0</v>
      </c>
      <c r="E243" s="84">
        <v>20329.13005</v>
      </c>
      <c r="F243" s="8">
        <v>92.259509999999992</v>
      </c>
      <c r="G243" s="83">
        <v>17.528959999999998</v>
      </c>
      <c r="H243" s="8">
        <f t="shared" si="4"/>
        <v>21969.229360000001</v>
      </c>
    </row>
    <row r="244" spans="1:8" ht="13.4" customHeight="1" x14ac:dyDescent="0.3">
      <c r="A244" s="7" t="s">
        <v>286</v>
      </c>
      <c r="B244" s="8">
        <v>0</v>
      </c>
      <c r="C244" s="8">
        <v>0</v>
      </c>
      <c r="D244" s="8">
        <v>0.34034999999999999</v>
      </c>
      <c r="E244" s="84">
        <v>21859.440890000002</v>
      </c>
      <c r="F244" s="8">
        <v>69.592449999999999</v>
      </c>
      <c r="G244" s="83">
        <v>10.879960000000001</v>
      </c>
      <c r="H244" s="8">
        <f t="shared" si="4"/>
        <v>13531.615880000001</v>
      </c>
    </row>
    <row r="245" spans="1:8" ht="13.4" customHeight="1" x14ac:dyDescent="0.3">
      <c r="A245" s="7" t="s">
        <v>287</v>
      </c>
      <c r="B245" s="2">
        <v>0</v>
      </c>
      <c r="C245" s="2">
        <v>0</v>
      </c>
      <c r="D245" s="81">
        <v>0</v>
      </c>
      <c r="E245" s="75">
        <v>13451.143470000001</v>
      </c>
      <c r="F245" s="26">
        <v>73.770510000000002</v>
      </c>
      <c r="G245" s="76">
        <v>10.24164</v>
      </c>
      <c r="H245" s="8">
        <f t="shared" si="4"/>
        <v>13941.20176</v>
      </c>
    </row>
    <row r="246" spans="1:8" ht="13.4" customHeight="1" x14ac:dyDescent="0.3">
      <c r="A246" s="7" t="s">
        <v>288</v>
      </c>
      <c r="B246" s="2">
        <v>0</v>
      </c>
      <c r="C246" s="2">
        <v>0</v>
      </c>
      <c r="D246" s="81">
        <v>0</v>
      </c>
      <c r="E246" s="84">
        <v>13857.189609999999</v>
      </c>
      <c r="F246" s="8">
        <v>64.378140000000002</v>
      </c>
      <c r="G246" s="83">
        <v>12.093399999999999</v>
      </c>
      <c r="H246" s="8">
        <f t="shared" si="4"/>
        <v>19381.064370000004</v>
      </c>
    </row>
    <row r="247" spans="1:8" ht="13.4" customHeight="1" x14ac:dyDescent="0.3">
      <c r="A247" s="7" t="s">
        <v>289</v>
      </c>
      <c r="B247" s="8">
        <v>72.538550000000001</v>
      </c>
      <c r="C247" s="2">
        <v>0</v>
      </c>
      <c r="D247" s="81">
        <v>0</v>
      </c>
      <c r="E247" s="84">
        <v>19232.05428</v>
      </c>
      <c r="F247" s="8">
        <v>89.074910000000003</v>
      </c>
      <c r="G247" s="83">
        <v>18.23736000000001</v>
      </c>
      <c r="H247" s="8">
        <f t="shared" si="4"/>
        <v>14183.28976</v>
      </c>
    </row>
    <row r="248" spans="1:8" ht="13.4" customHeight="1" x14ac:dyDescent="0.3">
      <c r="A248" s="7" t="s">
        <v>290</v>
      </c>
      <c r="B248" s="2">
        <v>0</v>
      </c>
      <c r="C248" s="2">
        <v>0</v>
      </c>
      <c r="D248" s="2">
        <v>0</v>
      </c>
      <c r="E248" s="75">
        <v>14075.977490000001</v>
      </c>
      <c r="F248" s="26">
        <v>131.27886999999998</v>
      </c>
      <c r="G248" s="76">
        <v>10.344200000000001</v>
      </c>
      <c r="H248" s="8">
        <f t="shared" si="4"/>
        <v>15088.9584</v>
      </c>
    </row>
    <row r="249" spans="1:8" ht="13.4" customHeight="1" x14ac:dyDescent="0.3">
      <c r="A249" s="7" t="s">
        <v>291</v>
      </c>
      <c r="B249" s="2">
        <v>0</v>
      </c>
      <c r="C249" s="2">
        <v>0</v>
      </c>
      <c r="D249" s="2">
        <v>0</v>
      </c>
      <c r="E249" s="75">
        <v>14947.33533</v>
      </c>
      <c r="F249" s="26">
        <v>70.243259999999992</v>
      </c>
      <c r="G249" s="76">
        <v>12.45336</v>
      </c>
      <c r="H249" s="8">
        <f t="shared" si="4"/>
        <v>16671.224899999997</v>
      </c>
    </row>
    <row r="250" spans="1:8" ht="13.4" customHeight="1" x14ac:dyDescent="0.3">
      <c r="A250" s="7" t="s">
        <v>292</v>
      </c>
      <c r="B250" s="2">
        <v>0</v>
      </c>
      <c r="C250" s="2">
        <v>0</v>
      </c>
      <c r="D250" s="2">
        <v>0</v>
      </c>
      <c r="E250" s="75">
        <v>16588.528279999999</v>
      </c>
      <c r="F250" s="26">
        <v>19.05508</v>
      </c>
      <c r="G250" s="76">
        <v>15.00647</v>
      </c>
      <c r="H250" s="8">
        <f t="shared" si="4"/>
        <v>16274.069320000001</v>
      </c>
    </row>
    <row r="251" spans="1:8" ht="13.4" customHeight="1" x14ac:dyDescent="0.3">
      <c r="A251" s="7" t="s">
        <v>293</v>
      </c>
      <c r="B251" s="2">
        <v>0</v>
      </c>
      <c r="C251" s="2">
        <v>0</v>
      </c>
      <c r="D251" s="2">
        <v>0</v>
      </c>
      <c r="E251" s="75">
        <v>16240.00777</v>
      </c>
      <c r="F251" s="26">
        <v>23.263300000000001</v>
      </c>
      <c r="G251" s="76">
        <v>11.474970000000001</v>
      </c>
      <c r="H251" s="8">
        <f t="shared" si="4"/>
        <v>16423.493219999997</v>
      </c>
    </row>
    <row r="252" spans="1:8" ht="13.4" customHeight="1" x14ac:dyDescent="0.3">
      <c r="A252" s="7" t="s">
        <v>294</v>
      </c>
      <c r="B252" s="2">
        <v>0</v>
      </c>
      <c r="C252" s="2">
        <v>0</v>
      </c>
      <c r="D252" s="2">
        <v>0</v>
      </c>
      <c r="E252" s="75">
        <v>16388.754949999999</v>
      </c>
      <c r="F252" s="26">
        <v>19.55622</v>
      </c>
      <c r="G252" s="76">
        <v>16.159369999999999</v>
      </c>
      <c r="H252" s="8">
        <f t="shared" si="4"/>
        <v>17015.516199999998</v>
      </c>
    </row>
    <row r="253" spans="1:8" ht="13.4" customHeight="1" x14ac:dyDescent="0.3">
      <c r="A253" s="7" t="s">
        <v>295</v>
      </c>
      <c r="B253" s="14">
        <v>6.0770000000000005E-2</v>
      </c>
      <c r="C253" s="2">
        <v>0</v>
      </c>
      <c r="D253" s="2">
        <v>0</v>
      </c>
      <c r="E253" s="75">
        <v>16979.739839999998</v>
      </c>
      <c r="F253" s="26">
        <v>12.782500000000001</v>
      </c>
      <c r="G253" s="76">
        <v>10.345610000000001</v>
      </c>
      <c r="H253" s="8">
        <f t="shared" si="4"/>
        <v>18580.39258</v>
      </c>
    </row>
    <row r="254" spans="1:8" ht="13.4" customHeight="1" x14ac:dyDescent="0.3">
      <c r="A254" s="7" t="s">
        <v>296</v>
      </c>
      <c r="B254" s="14">
        <v>-2.7E-4</v>
      </c>
      <c r="C254" s="2">
        <v>0</v>
      </c>
      <c r="D254" s="2">
        <v>0</v>
      </c>
      <c r="E254" s="75">
        <v>18557.264739999999</v>
      </c>
      <c r="F254" s="26">
        <v>12.726100000000001</v>
      </c>
      <c r="G254" s="76">
        <v>10.48333</v>
      </c>
      <c r="H254" s="8">
        <f t="shared" si="4"/>
        <v>20840.753169999996</v>
      </c>
    </row>
    <row r="255" spans="1:8" ht="13.4" customHeight="1" x14ac:dyDescent="0.3">
      <c r="A255" s="7" t="s">
        <v>297</v>
      </c>
      <c r="B255" s="14">
        <v>0</v>
      </c>
      <c r="C255" s="2">
        <v>0</v>
      </c>
      <c r="D255" s="14">
        <v>2.8319299999999998</v>
      </c>
      <c r="E255" s="75">
        <v>20817.543739999997</v>
      </c>
      <c r="F255" s="26">
        <v>11.33943</v>
      </c>
      <c r="G255" s="76">
        <v>9.2692600000000009</v>
      </c>
      <c r="H255" s="8">
        <f t="shared" si="4"/>
        <v>23395.108830000001</v>
      </c>
    </row>
    <row r="256" spans="1:8" ht="13.4" customHeight="1" x14ac:dyDescent="0.3">
      <c r="A256" s="7" t="s">
        <v>298</v>
      </c>
      <c r="B256" s="14">
        <v>0</v>
      </c>
      <c r="C256" s="2">
        <v>0</v>
      </c>
      <c r="D256" s="14">
        <v>0</v>
      </c>
      <c r="E256" s="75">
        <v>23374.50014</v>
      </c>
      <c r="F256" s="26">
        <v>4.96767</v>
      </c>
      <c r="G256" s="76">
        <v>10.0806</v>
      </c>
      <c r="H256" s="8">
        <f t="shared" si="4"/>
        <v>13197.878939999999</v>
      </c>
    </row>
    <row r="257" spans="1:8" ht="13.4" customHeight="1" x14ac:dyDescent="0.3">
      <c r="A257" s="7" t="s">
        <v>299</v>
      </c>
      <c r="B257" s="14">
        <v>0.98039999999999994</v>
      </c>
      <c r="C257" s="2">
        <v>0</v>
      </c>
      <c r="D257" s="14">
        <v>0</v>
      </c>
      <c r="E257" s="75">
        <v>13181.850269999999</v>
      </c>
      <c r="F257" s="26">
        <v>1.6577200000000001</v>
      </c>
      <c r="G257" s="76">
        <v>10.443479999999999</v>
      </c>
      <c r="H257" s="8">
        <f t="shared" si="4"/>
        <v>16288.518469999999</v>
      </c>
    </row>
    <row r="258" spans="1:8" ht="13.4" customHeight="1" x14ac:dyDescent="0.3">
      <c r="A258" s="7" t="s">
        <v>300</v>
      </c>
      <c r="B258" s="14">
        <v>0</v>
      </c>
      <c r="C258" s="2">
        <v>0</v>
      </c>
      <c r="D258" s="14">
        <v>0</v>
      </c>
      <c r="E258" s="75">
        <v>16276.41727</v>
      </c>
      <c r="F258" s="26">
        <v>43.192949999999996</v>
      </c>
      <c r="G258" s="76">
        <v>12.612579999999999</v>
      </c>
      <c r="H258" s="8">
        <f t="shared" si="4"/>
        <v>18319.176340000002</v>
      </c>
    </row>
    <row r="259" spans="1:8" ht="13.4" customHeight="1" x14ac:dyDescent="0.3">
      <c r="A259" s="7" t="s">
        <v>301</v>
      </c>
      <c r="B259" s="14">
        <v>0</v>
      </c>
      <c r="C259" s="2">
        <v>0</v>
      </c>
      <c r="D259" s="14">
        <v>0</v>
      </c>
      <c r="E259" s="75">
        <v>18263.37081</v>
      </c>
      <c r="F259" s="26">
        <v>3.4832700000000001</v>
      </c>
      <c r="G259" s="76">
        <v>9.8380799999999997</v>
      </c>
      <c r="H259" s="8">
        <f t="shared" si="4"/>
        <v>13604.28801</v>
      </c>
    </row>
    <row r="260" spans="1:8" ht="13.4" customHeight="1" x14ac:dyDescent="0.3">
      <c r="A260" s="7" t="s">
        <v>302</v>
      </c>
      <c r="B260" s="14">
        <v>-0.98039999999999994</v>
      </c>
      <c r="C260" s="2">
        <v>0</v>
      </c>
      <c r="D260" s="14">
        <v>0</v>
      </c>
      <c r="E260" s="75">
        <v>13591.94706</v>
      </c>
      <c r="F260" s="26">
        <v>18.495080000000002</v>
      </c>
      <c r="G260" s="76">
        <v>11.817</v>
      </c>
      <c r="H260" s="8">
        <f t="shared" si="4"/>
        <v>15714.030779999999</v>
      </c>
    </row>
    <row r="261" spans="1:8" ht="13.4" customHeight="1" x14ac:dyDescent="0.3">
      <c r="A261" s="7" t="s">
        <v>303</v>
      </c>
      <c r="B261" s="14">
        <v>0</v>
      </c>
      <c r="C261" s="2">
        <v>0</v>
      </c>
      <c r="D261" s="14">
        <v>0</v>
      </c>
      <c r="E261" s="75">
        <v>15683.718699999999</v>
      </c>
      <c r="F261" s="26">
        <v>5.8611199999999997</v>
      </c>
      <c r="G261" s="76">
        <v>10.431380000000004</v>
      </c>
      <c r="H261" s="8">
        <f t="shared" si="4"/>
        <v>16630.564260000003</v>
      </c>
    </row>
    <row r="262" spans="1:8" ht="13.4" customHeight="1" x14ac:dyDescent="0.3">
      <c r="A262" s="7" t="s">
        <v>304</v>
      </c>
      <c r="B262" s="14">
        <v>0</v>
      </c>
      <c r="C262" s="2">
        <v>0</v>
      </c>
      <c r="D262" s="14">
        <v>0</v>
      </c>
      <c r="E262" s="75">
        <v>16614.27176</v>
      </c>
      <c r="F262" s="26">
        <v>32.546979999999998</v>
      </c>
      <c r="G262" s="76">
        <v>10.23065999999999</v>
      </c>
      <c r="H262" s="8">
        <f t="shared" si="4"/>
        <v>15430.540989999998</v>
      </c>
    </row>
    <row r="263" spans="1:8" ht="13.4" customHeight="1" x14ac:dyDescent="0.3">
      <c r="A263" s="7" t="s">
        <v>305</v>
      </c>
      <c r="B263" s="14">
        <v>0</v>
      </c>
      <c r="C263" s="2">
        <v>0</v>
      </c>
      <c r="D263" s="14">
        <v>6.9140000000000007E-2</v>
      </c>
      <c r="E263" s="75">
        <v>15387.763349999999</v>
      </c>
      <c r="F263" s="26">
        <v>4.7829600000000001</v>
      </c>
      <c r="G263" s="76">
        <v>10.897930000000008</v>
      </c>
      <c r="H263" s="8">
        <f t="shared" si="4"/>
        <v>18039.667260000002</v>
      </c>
    </row>
    <row r="264" spans="1:8" ht="13.4" customHeight="1" x14ac:dyDescent="0.3">
      <c r="A264" s="7" t="s">
        <v>306</v>
      </c>
      <c r="B264" s="14">
        <v>-0.25630000000000003</v>
      </c>
      <c r="C264" s="2">
        <v>0</v>
      </c>
      <c r="D264" s="14">
        <v>0</v>
      </c>
      <c r="E264" s="75">
        <v>18024.242670000003</v>
      </c>
      <c r="F264" s="26">
        <v>14.073790000000001</v>
      </c>
      <c r="G264" s="76">
        <v>10.045999999999985</v>
      </c>
      <c r="H264" s="8">
        <f t="shared" si="4"/>
        <v>16553.251119999997</v>
      </c>
    </row>
    <row r="265" spans="1:8" ht="13.4" customHeight="1" x14ac:dyDescent="0.3">
      <c r="A265" s="7" t="s">
        <v>307</v>
      </c>
      <c r="B265" s="14">
        <v>-3.0420000000000003E-2</v>
      </c>
      <c r="C265" s="2">
        <v>0</v>
      </c>
      <c r="D265" s="14">
        <v>0</v>
      </c>
      <c r="E265" s="75">
        <v>16529.161749999999</v>
      </c>
      <c r="F265" s="26">
        <v>4.6701600000000001</v>
      </c>
      <c r="G265" s="76">
        <v>9.3388600000000004</v>
      </c>
      <c r="H265" s="8">
        <f t="shared" si="4"/>
        <v>18875.606390000001</v>
      </c>
    </row>
    <row r="266" spans="1:8" ht="13.4" customHeight="1" x14ac:dyDescent="0.3">
      <c r="A266" s="7" t="s">
        <v>308</v>
      </c>
      <c r="B266" s="14">
        <v>-0.12371</v>
      </c>
      <c r="C266" s="2">
        <v>0</v>
      </c>
      <c r="D266" s="14">
        <v>0</v>
      </c>
      <c r="E266" s="75">
        <v>18861.721079999999</v>
      </c>
      <c r="F266" s="26">
        <v>7.4196</v>
      </c>
      <c r="G266" s="76">
        <v>17.964119999999998</v>
      </c>
      <c r="H266" s="8">
        <f t="shared" si="4"/>
        <v>22961.25361</v>
      </c>
    </row>
    <row r="267" spans="1:8" ht="13.4" customHeight="1" x14ac:dyDescent="0.3">
      <c r="A267" s="7" t="s">
        <v>309</v>
      </c>
      <c r="B267" s="14">
        <v>-1.4880000000000001E-2</v>
      </c>
      <c r="C267" s="2">
        <v>0</v>
      </c>
      <c r="D267" s="14">
        <v>0</v>
      </c>
      <c r="E267" s="75">
        <v>22935.884770000001</v>
      </c>
      <c r="F267" s="26">
        <v>6.7220300000000002</v>
      </c>
      <c r="G267" s="76">
        <v>9.3587199999999999</v>
      </c>
      <c r="H267" s="8">
        <f t="shared" si="4"/>
        <v>23937.020980000001</v>
      </c>
    </row>
    <row r="268" spans="1:8" ht="13.4" customHeight="1" x14ac:dyDescent="0.3">
      <c r="A268" s="7" t="s">
        <v>310</v>
      </c>
      <c r="B268" s="14">
        <v>0</v>
      </c>
      <c r="C268" s="2">
        <v>0</v>
      </c>
      <c r="D268" s="14">
        <v>0</v>
      </c>
      <c r="E268" s="75">
        <v>23920.94023</v>
      </c>
      <c r="F268" s="26">
        <v>47.413839999999993</v>
      </c>
      <c r="G268" s="76">
        <v>22.120619999999999</v>
      </c>
      <c r="H268" s="8">
        <f t="shared" si="4"/>
        <v>14948.798469999998</v>
      </c>
    </row>
    <row r="269" spans="1:8" ht="13.4" customHeight="1" x14ac:dyDescent="0.3">
      <c r="A269" s="7" t="s">
        <v>311</v>
      </c>
      <c r="B269" s="14">
        <v>0</v>
      </c>
      <c r="C269" s="2">
        <v>0</v>
      </c>
      <c r="D269" s="14">
        <v>0</v>
      </c>
      <c r="E269" s="75">
        <v>14879.264009999999</v>
      </c>
      <c r="F269" s="26">
        <v>9.8175000000000008</v>
      </c>
      <c r="G269" s="76">
        <v>10.446229999999996</v>
      </c>
      <c r="H269" s="8">
        <f t="shared" si="4"/>
        <v>14349.19578</v>
      </c>
    </row>
    <row r="270" spans="1:8" ht="13.4" customHeight="1" x14ac:dyDescent="0.3">
      <c r="A270" s="7" t="s">
        <v>312</v>
      </c>
      <c r="B270" s="14">
        <v>0</v>
      </c>
      <c r="C270" s="2">
        <v>0</v>
      </c>
      <c r="D270" s="14">
        <v>0</v>
      </c>
      <c r="E270" s="75">
        <v>14328.932050000001</v>
      </c>
      <c r="F270" s="26">
        <v>16.552499999999998</v>
      </c>
      <c r="G270" s="76">
        <v>26.154199999999999</v>
      </c>
      <c r="H270" s="8">
        <f t="shared" si="4"/>
        <v>19015.589950000001</v>
      </c>
    </row>
    <row r="271" spans="1:8" ht="13.4" customHeight="1" x14ac:dyDescent="0.3">
      <c r="A271" s="7" t="s">
        <v>313</v>
      </c>
      <c r="B271" s="14">
        <v>0</v>
      </c>
      <c r="C271" s="2">
        <v>0</v>
      </c>
      <c r="D271" s="14">
        <v>1.499E-2</v>
      </c>
      <c r="E271" s="75">
        <v>18972.883249999999</v>
      </c>
      <c r="F271" s="26">
        <v>6.5049399999999995</v>
      </c>
      <c r="G271" s="76">
        <v>13.561909999999999</v>
      </c>
      <c r="H271" s="8">
        <f t="shared" si="4"/>
        <v>14484.680989999999</v>
      </c>
    </row>
    <row r="272" spans="1:8" ht="13.4" customHeight="1" x14ac:dyDescent="0.3">
      <c r="A272" s="7" t="s">
        <v>314</v>
      </c>
      <c r="B272" s="14">
        <v>0</v>
      </c>
      <c r="C272" s="2">
        <v>0</v>
      </c>
      <c r="D272" s="14">
        <v>0</v>
      </c>
      <c r="E272" s="75">
        <v>14464.614139999998</v>
      </c>
      <c r="F272" s="26">
        <v>4.8567600000000004</v>
      </c>
      <c r="G272" s="76">
        <v>22.827229999999997</v>
      </c>
      <c r="H272" s="8">
        <f t="shared" ref="H272:H358" si="5">C272+F272+B273+E273+G272</f>
        <v>16480.283319999999</v>
      </c>
    </row>
    <row r="273" spans="1:8" ht="13.4" customHeight="1" x14ac:dyDescent="0.3">
      <c r="A273" s="7" t="s">
        <v>315</v>
      </c>
      <c r="B273" s="14">
        <v>0</v>
      </c>
      <c r="C273" s="2">
        <v>0</v>
      </c>
      <c r="D273" s="14">
        <v>0</v>
      </c>
      <c r="E273" s="75">
        <v>16452.599330000001</v>
      </c>
      <c r="F273" s="26">
        <v>22.628250000000001</v>
      </c>
      <c r="G273" s="76">
        <v>14.285940000000002</v>
      </c>
      <c r="H273" s="8">
        <f t="shared" si="5"/>
        <v>16532.679160000003</v>
      </c>
    </row>
    <row r="274" spans="1:8" ht="13.4" customHeight="1" x14ac:dyDescent="0.3">
      <c r="A274" s="7" t="s">
        <v>316</v>
      </c>
      <c r="B274" s="14">
        <v>0</v>
      </c>
      <c r="C274" s="2">
        <v>0</v>
      </c>
      <c r="D274" s="14">
        <v>6.6379999999999995E-2</v>
      </c>
      <c r="E274" s="75">
        <v>16495.76497</v>
      </c>
      <c r="F274" s="26">
        <v>4.2214099999999997</v>
      </c>
      <c r="G274" s="76">
        <v>15.736210000000007</v>
      </c>
      <c r="H274" s="8">
        <f t="shared" si="5"/>
        <v>16158.179169999998</v>
      </c>
    </row>
    <row r="275" spans="1:8" ht="13.4" customHeight="1" x14ac:dyDescent="0.3">
      <c r="A275" s="7" t="s">
        <v>317</v>
      </c>
      <c r="B275" s="14">
        <v>0</v>
      </c>
      <c r="C275" s="2">
        <v>0</v>
      </c>
      <c r="D275" s="14">
        <v>0.19053</v>
      </c>
      <c r="E275" s="75">
        <v>16138.221549999998</v>
      </c>
      <c r="F275" s="26">
        <v>11.892700000000001</v>
      </c>
      <c r="G275" s="76">
        <v>12.50014</v>
      </c>
      <c r="H275" s="8">
        <f t="shared" si="5"/>
        <v>17484.126120000001</v>
      </c>
    </row>
    <row r="276" spans="1:8" ht="13.4" customHeight="1" x14ac:dyDescent="0.3">
      <c r="A276" s="7" t="s">
        <v>318</v>
      </c>
      <c r="B276" s="14">
        <v>0</v>
      </c>
      <c r="C276" s="2">
        <v>0</v>
      </c>
      <c r="D276" s="14">
        <v>0</v>
      </c>
      <c r="E276" s="75">
        <v>17459.73328</v>
      </c>
      <c r="F276" s="26">
        <v>4.5550699999999997</v>
      </c>
      <c r="G276" s="76">
        <v>6.6210899999999961</v>
      </c>
      <c r="H276" s="8">
        <f t="shared" si="5"/>
        <v>17467.51928</v>
      </c>
    </row>
    <row r="277" spans="1:8" ht="13.4" customHeight="1" x14ac:dyDescent="0.3">
      <c r="A277" s="7" t="s">
        <v>319</v>
      </c>
      <c r="B277" s="14">
        <v>0</v>
      </c>
      <c r="C277" s="2">
        <v>0</v>
      </c>
      <c r="D277" s="14">
        <v>0</v>
      </c>
      <c r="E277" s="75">
        <v>17456.343120000001</v>
      </c>
      <c r="F277" s="26">
        <v>1.7422599999999999</v>
      </c>
      <c r="G277" s="76">
        <v>17.512319999999978</v>
      </c>
      <c r="H277" s="8">
        <f t="shared" si="5"/>
        <v>19462.816310000002</v>
      </c>
    </row>
    <row r="278" spans="1:8" ht="13.4" customHeight="1" x14ac:dyDescent="0.3">
      <c r="A278" s="7" t="s">
        <v>320</v>
      </c>
      <c r="B278" s="14">
        <v>0</v>
      </c>
      <c r="C278" s="2">
        <v>0</v>
      </c>
      <c r="D278" s="14">
        <v>0</v>
      </c>
      <c r="E278" s="75">
        <v>19443.561730000001</v>
      </c>
      <c r="F278" s="26">
        <v>50.784790000000001</v>
      </c>
      <c r="G278" s="76">
        <v>15.118940000000032</v>
      </c>
      <c r="H278" s="8">
        <f t="shared" si="5"/>
        <v>22774.494930000001</v>
      </c>
    </row>
    <row r="279" spans="1:8" ht="13.4" customHeight="1" x14ac:dyDescent="0.3">
      <c r="A279" s="7" t="s">
        <v>321</v>
      </c>
      <c r="B279" s="14">
        <v>0</v>
      </c>
      <c r="C279" s="2">
        <v>0</v>
      </c>
      <c r="D279" s="14">
        <v>0</v>
      </c>
      <c r="E279" s="75">
        <v>22708.591199999999</v>
      </c>
      <c r="F279" s="26">
        <v>21.940369999999998</v>
      </c>
      <c r="G279" s="76">
        <v>9.6488599999999867</v>
      </c>
      <c r="H279" s="8">
        <f t="shared" si="5"/>
        <v>23264.738070000003</v>
      </c>
    </row>
    <row r="280" spans="1:8" ht="13.4" customHeight="1" x14ac:dyDescent="0.3">
      <c r="A280" s="7" t="s">
        <v>322</v>
      </c>
      <c r="B280" s="2">
        <v>0</v>
      </c>
      <c r="C280" s="2">
        <v>0</v>
      </c>
      <c r="D280" s="2">
        <v>0</v>
      </c>
      <c r="E280" s="84">
        <v>23233.148840000002</v>
      </c>
      <c r="F280" s="8">
        <v>7.8620000000000009E-2</v>
      </c>
      <c r="G280" s="83">
        <v>15.536389999999999</v>
      </c>
      <c r="H280" s="8">
        <f t="shared" si="5"/>
        <v>14544.473020000001</v>
      </c>
    </row>
    <row r="281" spans="1:8" ht="13.4" customHeight="1" x14ac:dyDescent="0.3">
      <c r="A281" s="7" t="s">
        <v>323</v>
      </c>
      <c r="B281" s="2">
        <v>0</v>
      </c>
      <c r="C281" s="2">
        <v>0</v>
      </c>
      <c r="D281" s="2">
        <v>0</v>
      </c>
      <c r="E281" s="84">
        <v>14528.858010000002</v>
      </c>
      <c r="F281" s="8">
        <v>6.1859799999999998</v>
      </c>
      <c r="G281" s="83">
        <v>10.567199999999996</v>
      </c>
      <c r="H281" s="8">
        <f t="shared" si="5"/>
        <v>14406.425640000001</v>
      </c>
    </row>
    <row r="282" spans="1:8" ht="13.4" customHeight="1" x14ac:dyDescent="0.3">
      <c r="A282" s="7" t="s">
        <v>324</v>
      </c>
      <c r="B282" s="2">
        <v>0</v>
      </c>
      <c r="C282" s="2">
        <v>0</v>
      </c>
      <c r="D282" s="2">
        <v>0</v>
      </c>
      <c r="E282" s="84">
        <v>14389.672460000002</v>
      </c>
      <c r="F282" s="8">
        <v>7.2653800000000004</v>
      </c>
      <c r="G282" s="83">
        <v>13.994120000000002</v>
      </c>
      <c r="H282" s="8">
        <f t="shared" si="5"/>
        <v>19350.991910000001</v>
      </c>
    </row>
    <row r="283" spans="1:8" ht="13.4" customHeight="1" x14ac:dyDescent="0.3">
      <c r="A283" s="7" t="s">
        <v>325</v>
      </c>
      <c r="B283" s="2">
        <v>0</v>
      </c>
      <c r="C283" s="2">
        <v>0</v>
      </c>
      <c r="D283" s="2">
        <v>0</v>
      </c>
      <c r="E283" s="84">
        <v>19329.732410000001</v>
      </c>
      <c r="F283" s="8">
        <v>21.94417</v>
      </c>
      <c r="G283" s="83">
        <v>11.129369999999996</v>
      </c>
      <c r="H283" s="8">
        <f t="shared" si="5"/>
        <v>14854.804550000001</v>
      </c>
    </row>
    <row r="284" spans="1:8" ht="13.4" customHeight="1" x14ac:dyDescent="0.3">
      <c r="A284" s="7" t="s">
        <v>326</v>
      </c>
      <c r="B284" s="8">
        <v>-0.18090999999999999</v>
      </c>
      <c r="C284" s="8">
        <v>0</v>
      </c>
      <c r="D284" s="8">
        <v>0</v>
      </c>
      <c r="E284" s="84">
        <v>14821.91192</v>
      </c>
      <c r="F284" s="8">
        <v>3.7106999999999997</v>
      </c>
      <c r="G284" s="83">
        <v>12.683240000000005</v>
      </c>
      <c r="H284" s="8">
        <f t="shared" si="5"/>
        <v>16984.407509999997</v>
      </c>
    </row>
    <row r="285" spans="1:8" ht="13.4" customHeight="1" x14ac:dyDescent="0.3">
      <c r="A285" s="7" t="s">
        <v>327</v>
      </c>
      <c r="B285" s="8">
        <v>0</v>
      </c>
      <c r="C285" s="8">
        <v>0</v>
      </c>
      <c r="D285" s="8">
        <v>0.33524999999999999</v>
      </c>
      <c r="E285" s="84">
        <v>16968.013569999999</v>
      </c>
      <c r="F285" s="8">
        <v>8.0284800000000001</v>
      </c>
      <c r="G285" s="83">
        <v>16.52657</v>
      </c>
      <c r="H285" s="8">
        <f t="shared" si="5"/>
        <v>17978.196660000001</v>
      </c>
    </row>
    <row r="286" spans="1:8" ht="13.4" customHeight="1" x14ac:dyDescent="0.3">
      <c r="A286" s="7" t="s">
        <v>328</v>
      </c>
      <c r="B286" s="8">
        <v>0</v>
      </c>
      <c r="C286" s="8">
        <v>0</v>
      </c>
      <c r="D286" s="8">
        <v>0</v>
      </c>
      <c r="E286" s="84">
        <v>17953.641609999999</v>
      </c>
      <c r="F286" s="8">
        <v>15.894129999999999</v>
      </c>
      <c r="G286" s="83">
        <v>16.356279999999998</v>
      </c>
      <c r="H286" s="8">
        <f t="shared" si="5"/>
        <v>17698.648220000003</v>
      </c>
    </row>
    <row r="287" spans="1:8" ht="13.4" customHeight="1" x14ac:dyDescent="0.3">
      <c r="A287" s="7" t="s">
        <v>329</v>
      </c>
      <c r="B287" s="8">
        <v>0</v>
      </c>
      <c r="C287" s="8">
        <v>0</v>
      </c>
      <c r="D287" s="8">
        <v>0</v>
      </c>
      <c r="E287" s="84">
        <v>17666.397810000002</v>
      </c>
      <c r="F287" s="8">
        <v>0.45469999999999999</v>
      </c>
      <c r="G287" s="83">
        <v>17.382129999999989</v>
      </c>
      <c r="H287" s="8">
        <f t="shared" si="5"/>
        <v>18638.14572</v>
      </c>
    </row>
    <row r="288" spans="1:8" ht="13.4" customHeight="1" x14ac:dyDescent="0.3">
      <c r="A288" s="7" t="s">
        <v>330</v>
      </c>
      <c r="B288" s="8">
        <v>0</v>
      </c>
      <c r="C288" s="8">
        <v>0</v>
      </c>
      <c r="D288" s="8">
        <v>8.5290000000000005E-2</v>
      </c>
      <c r="E288" s="84">
        <v>18620.30889</v>
      </c>
      <c r="F288" s="8">
        <v>23.99952</v>
      </c>
      <c r="G288" s="83">
        <v>13.972130000000019</v>
      </c>
      <c r="H288" s="8">
        <f t="shared" si="5"/>
        <v>19604.652020000001</v>
      </c>
    </row>
    <row r="289" spans="1:10" ht="13.4" customHeight="1" x14ac:dyDescent="0.3">
      <c r="A289" s="7" t="s">
        <v>331</v>
      </c>
      <c r="B289" s="8">
        <v>0</v>
      </c>
      <c r="C289" s="8">
        <v>0</v>
      </c>
      <c r="D289" s="8">
        <v>0</v>
      </c>
      <c r="E289" s="84">
        <v>19566.680370000002</v>
      </c>
      <c r="F289" s="8">
        <v>8.1840799999999998</v>
      </c>
      <c r="G289" s="83">
        <v>13.537050000000002</v>
      </c>
      <c r="H289" s="8">
        <f t="shared" si="5"/>
        <v>20849.483379999998</v>
      </c>
    </row>
    <row r="290" spans="1:10" ht="13.4" customHeight="1" x14ac:dyDescent="0.3">
      <c r="A290" s="7" t="s">
        <v>332</v>
      </c>
      <c r="B290" s="8">
        <v>0</v>
      </c>
      <c r="C290" s="8">
        <v>0</v>
      </c>
      <c r="D290" s="8">
        <v>0</v>
      </c>
      <c r="E290" s="84">
        <v>20827.76225</v>
      </c>
      <c r="F290" s="8">
        <v>9.3170999999999999</v>
      </c>
      <c r="G290" s="83">
        <v>16.826589999999996</v>
      </c>
      <c r="H290" s="8">
        <f t="shared" si="5"/>
        <v>22712.683559999899</v>
      </c>
    </row>
    <row r="291" spans="1:10" ht="13.4" customHeight="1" x14ac:dyDescent="0.3">
      <c r="A291" s="7" t="s">
        <v>333</v>
      </c>
      <c r="B291" s="8">
        <v>0.26619999999999999</v>
      </c>
      <c r="C291" s="8">
        <v>0</v>
      </c>
      <c r="D291" s="8">
        <v>-0.26619999999999999</v>
      </c>
      <c r="E291" s="84">
        <v>22686.2736699999</v>
      </c>
      <c r="F291" s="8">
        <v>10.166040000000001</v>
      </c>
      <c r="G291" s="83">
        <v>12.23155</v>
      </c>
      <c r="H291" s="8">
        <f t="shared" si="5"/>
        <v>23529.966270000001</v>
      </c>
      <c r="J291" s="8"/>
    </row>
    <row r="292" spans="1:10" ht="13.4" customHeight="1" x14ac:dyDescent="0.3">
      <c r="A292" s="7" t="s">
        <v>334</v>
      </c>
      <c r="B292" s="8">
        <v>0</v>
      </c>
      <c r="C292" s="8">
        <v>7.8653999999999993</v>
      </c>
      <c r="D292" s="8">
        <v>0</v>
      </c>
      <c r="E292" s="84">
        <v>23507.56868</v>
      </c>
      <c r="F292" s="8">
        <v>3.94746</v>
      </c>
      <c r="G292" s="83">
        <v>23.025839999999999</v>
      </c>
      <c r="H292" s="8">
        <f t="shared" si="5"/>
        <v>16235.230520000001</v>
      </c>
    </row>
    <row r="293" spans="1:10" ht="13.4" customHeight="1" x14ac:dyDescent="0.3">
      <c r="A293" s="7" t="s">
        <v>335</v>
      </c>
      <c r="B293" s="8">
        <v>0</v>
      </c>
      <c r="C293" s="8">
        <v>0</v>
      </c>
      <c r="D293" s="8">
        <v>0</v>
      </c>
      <c r="E293" s="84">
        <v>16200.391820000001</v>
      </c>
      <c r="F293" s="8">
        <v>27.78491</v>
      </c>
      <c r="G293" s="83">
        <v>12.939180000000004</v>
      </c>
      <c r="H293" s="8">
        <f t="shared" si="5"/>
        <v>16896.612570000001</v>
      </c>
    </row>
    <row r="294" spans="1:10" ht="13.4" customHeight="1" x14ac:dyDescent="0.3">
      <c r="A294" s="7" t="s">
        <v>336</v>
      </c>
      <c r="B294" s="8">
        <v>0</v>
      </c>
      <c r="C294" s="8">
        <v>0</v>
      </c>
      <c r="D294" s="8">
        <v>0</v>
      </c>
      <c r="E294" s="84">
        <v>16855.888480000001</v>
      </c>
      <c r="F294" s="8">
        <v>26.422830000000001</v>
      </c>
      <c r="G294" s="83">
        <v>23.915729999999996</v>
      </c>
      <c r="H294" s="8">
        <f t="shared" si="5"/>
        <v>20713.18131</v>
      </c>
    </row>
    <row r="295" spans="1:10" ht="13.4" customHeight="1" x14ac:dyDescent="0.3">
      <c r="A295" s="7" t="s">
        <v>337</v>
      </c>
      <c r="B295" s="8">
        <v>0</v>
      </c>
      <c r="C295" s="8">
        <v>0</v>
      </c>
      <c r="D295" s="8">
        <v>0</v>
      </c>
      <c r="E295" s="84">
        <v>20662.84275</v>
      </c>
      <c r="F295" s="8">
        <v>4.2057799999999999</v>
      </c>
      <c r="G295" s="83">
        <v>12.613300000000002</v>
      </c>
      <c r="H295" s="8">
        <f t="shared" si="5"/>
        <v>17127.212100000001</v>
      </c>
    </row>
    <row r="296" spans="1:10" ht="13.4" customHeight="1" x14ac:dyDescent="0.3">
      <c r="A296" s="7" t="s">
        <v>338</v>
      </c>
      <c r="B296" s="8">
        <v>0</v>
      </c>
      <c r="C296" s="8">
        <v>0</v>
      </c>
      <c r="D296" s="8">
        <v>4.5539999999999997E-2</v>
      </c>
      <c r="E296" s="84">
        <v>17110.39302</v>
      </c>
      <c r="F296" s="8">
        <v>9.8173399999999997</v>
      </c>
      <c r="G296" s="83">
        <v>12.713210000000007</v>
      </c>
      <c r="H296" s="8">
        <f t="shared" si="5"/>
        <v>16037.4491</v>
      </c>
    </row>
    <row r="297" spans="1:10" ht="13.4" customHeight="1" x14ac:dyDescent="0.3">
      <c r="A297" s="7" t="s">
        <v>339</v>
      </c>
      <c r="B297" s="8">
        <v>0</v>
      </c>
      <c r="C297" s="8">
        <v>0</v>
      </c>
      <c r="D297" s="8">
        <v>0</v>
      </c>
      <c r="E297" s="84">
        <v>16014.91855</v>
      </c>
      <c r="F297" s="8">
        <v>26.267139999999998</v>
      </c>
      <c r="G297" s="83">
        <v>10.265599999999976</v>
      </c>
      <c r="H297" s="8">
        <f t="shared" si="5"/>
        <v>16305.341590000002</v>
      </c>
    </row>
    <row r="298" spans="1:10" ht="13.4" customHeight="1" x14ac:dyDescent="0.3">
      <c r="A298" s="7" t="s">
        <v>340</v>
      </c>
      <c r="B298" s="8">
        <v>0</v>
      </c>
      <c r="C298" s="8">
        <v>0</v>
      </c>
      <c r="D298" s="8">
        <v>53.5</v>
      </c>
      <c r="E298" s="84">
        <v>16268.808850000001</v>
      </c>
      <c r="F298" s="8">
        <v>56.505309999999994</v>
      </c>
      <c r="G298" s="83">
        <v>25.429200000000012</v>
      </c>
      <c r="H298" s="8">
        <f t="shared" si="5"/>
        <v>17388.321359999998</v>
      </c>
    </row>
    <row r="299" spans="1:10" ht="13.4" customHeight="1" x14ac:dyDescent="0.3">
      <c r="A299" s="7" t="s">
        <v>341</v>
      </c>
      <c r="B299" s="8">
        <v>0</v>
      </c>
      <c r="C299" s="8">
        <v>0</v>
      </c>
      <c r="D299" s="8">
        <v>0</v>
      </c>
      <c r="E299" s="84">
        <v>17306.386849999999</v>
      </c>
      <c r="F299" s="8">
        <v>16.36646</v>
      </c>
      <c r="G299" s="83">
        <v>21.599799999999988</v>
      </c>
      <c r="H299" s="8">
        <f t="shared" si="5"/>
        <v>16845.181789999999</v>
      </c>
    </row>
    <row r="300" spans="1:10" ht="13.4" customHeight="1" x14ac:dyDescent="0.3">
      <c r="A300" s="7" t="s">
        <v>342</v>
      </c>
      <c r="B300" s="8">
        <v>0</v>
      </c>
      <c r="C300" s="8">
        <v>0</v>
      </c>
      <c r="D300" s="8">
        <v>0</v>
      </c>
      <c r="E300" s="84">
        <v>16807.215529999998</v>
      </c>
      <c r="F300" s="8">
        <v>30.279199999999999</v>
      </c>
      <c r="G300" s="83">
        <v>14.718670000000014</v>
      </c>
      <c r="H300" s="8">
        <f t="shared" si="5"/>
        <v>18037.388370000001</v>
      </c>
    </row>
    <row r="301" spans="1:10" ht="13.4" customHeight="1" x14ac:dyDescent="0.3">
      <c r="A301" s="7" t="s">
        <v>343</v>
      </c>
      <c r="B301" s="8">
        <v>0</v>
      </c>
      <c r="C301" s="8">
        <v>0</v>
      </c>
      <c r="D301" s="8">
        <v>0</v>
      </c>
      <c r="E301" s="84">
        <v>17992.390500000001</v>
      </c>
      <c r="F301" s="8">
        <v>4.1744899999999996</v>
      </c>
      <c r="G301" s="83">
        <v>14.24647</v>
      </c>
      <c r="H301" s="8">
        <f t="shared" si="5"/>
        <v>19713.30271</v>
      </c>
    </row>
    <row r="302" spans="1:10" ht="13.4" customHeight="1" x14ac:dyDescent="0.3">
      <c r="A302" s="7" t="s">
        <v>344</v>
      </c>
      <c r="B302" s="8">
        <v>0</v>
      </c>
      <c r="C302" s="8">
        <v>0</v>
      </c>
      <c r="D302" s="8">
        <v>0</v>
      </c>
      <c r="E302" s="84">
        <v>19694.88175</v>
      </c>
      <c r="F302" s="8">
        <v>19.027919999999998</v>
      </c>
      <c r="G302" s="83">
        <v>12.59476000000001</v>
      </c>
      <c r="H302" s="8">
        <f t="shared" si="5"/>
        <v>20715.10871</v>
      </c>
    </row>
    <row r="303" spans="1:10" ht="13.4" customHeight="1" x14ac:dyDescent="0.3">
      <c r="A303" s="7" t="s">
        <v>345</v>
      </c>
      <c r="B303" s="8">
        <v>0</v>
      </c>
      <c r="C303" s="8">
        <v>0</v>
      </c>
      <c r="D303" s="8">
        <v>0.33923000000000003</v>
      </c>
      <c r="E303" s="84">
        <v>20683.48603</v>
      </c>
      <c r="F303" s="8">
        <v>12.183860000000001</v>
      </c>
      <c r="G303" s="83">
        <v>18.374589999999998</v>
      </c>
      <c r="H303" s="8">
        <f t="shared" si="5"/>
        <v>21976.30947</v>
      </c>
    </row>
    <row r="304" spans="1:10" ht="13.4" customHeight="1" x14ac:dyDescent="0.3">
      <c r="A304" s="7" t="s">
        <v>346</v>
      </c>
      <c r="B304" s="8">
        <v>0</v>
      </c>
      <c r="C304" s="8">
        <v>0</v>
      </c>
      <c r="D304" s="8">
        <v>0</v>
      </c>
      <c r="E304" s="84">
        <v>21945.75102</v>
      </c>
      <c r="F304" s="8">
        <v>0</v>
      </c>
      <c r="G304" s="83">
        <v>7.8209900000000001</v>
      </c>
      <c r="H304" s="8">
        <f t="shared" si="5"/>
        <v>14698.754150000001</v>
      </c>
    </row>
    <row r="305" spans="1:8" ht="13.4" customHeight="1" x14ac:dyDescent="0.3">
      <c r="A305" s="7" t="s">
        <v>347</v>
      </c>
      <c r="B305" s="8">
        <v>0</v>
      </c>
      <c r="C305" s="8">
        <v>0</v>
      </c>
      <c r="D305" s="8">
        <v>0</v>
      </c>
      <c r="E305" s="84">
        <v>14690.93316</v>
      </c>
      <c r="F305" s="8">
        <v>44.481879999999997</v>
      </c>
      <c r="G305" s="83">
        <v>14.377190000000001</v>
      </c>
      <c r="H305" s="8">
        <f t="shared" si="5"/>
        <v>14947.829469999997</v>
      </c>
    </row>
    <row r="306" spans="1:8" ht="13.4" customHeight="1" x14ac:dyDescent="0.3">
      <c r="A306" s="7" t="s">
        <v>348</v>
      </c>
      <c r="B306" s="8">
        <v>0</v>
      </c>
      <c r="C306" s="8">
        <v>0</v>
      </c>
      <c r="D306" s="8">
        <v>0</v>
      </c>
      <c r="E306" s="84">
        <v>14888.970399999998</v>
      </c>
      <c r="F306" s="8">
        <v>24.41262</v>
      </c>
      <c r="G306" s="83">
        <v>13.850629999999997</v>
      </c>
      <c r="H306" s="8">
        <f t="shared" si="5"/>
        <v>18264.965979999997</v>
      </c>
    </row>
    <row r="307" spans="1:8" ht="13.4" customHeight="1" x14ac:dyDescent="0.3">
      <c r="A307" s="7" t="s">
        <v>349</v>
      </c>
      <c r="B307" s="8">
        <v>0</v>
      </c>
      <c r="C307" s="8">
        <v>0</v>
      </c>
      <c r="D307" s="8">
        <v>0</v>
      </c>
      <c r="E307" s="84">
        <v>18226.702729999997</v>
      </c>
      <c r="F307" s="8">
        <v>14.682169999999999</v>
      </c>
      <c r="G307" s="83">
        <v>7.9494199999999982</v>
      </c>
      <c r="H307" s="8">
        <f t="shared" si="5"/>
        <v>13301.648980000002</v>
      </c>
    </row>
    <row r="308" spans="1:8" ht="13.4" customHeight="1" x14ac:dyDescent="0.3">
      <c r="A308" s="7" t="s">
        <v>350</v>
      </c>
      <c r="B308" s="8">
        <v>0</v>
      </c>
      <c r="C308" s="8">
        <v>0</v>
      </c>
      <c r="D308" s="8">
        <v>0.20931</v>
      </c>
      <c r="E308" s="84">
        <v>13279.017390000001</v>
      </c>
      <c r="F308" s="8">
        <v>0</v>
      </c>
      <c r="G308" s="83">
        <v>9.984920000000006</v>
      </c>
      <c r="H308" s="8">
        <f t="shared" si="5"/>
        <v>13730.785210000002</v>
      </c>
    </row>
    <row r="309" spans="1:8" ht="13.4" customHeight="1" x14ac:dyDescent="0.3">
      <c r="A309" s="7" t="s">
        <v>351</v>
      </c>
      <c r="B309" s="8">
        <v>0</v>
      </c>
      <c r="C309" s="8">
        <v>0</v>
      </c>
      <c r="D309" s="8">
        <v>0</v>
      </c>
      <c r="E309" s="84">
        <v>13720.800290000001</v>
      </c>
      <c r="F309" s="8">
        <v>10.569790000000001</v>
      </c>
      <c r="G309" s="83">
        <v>10.164099999999998</v>
      </c>
      <c r="H309" s="8">
        <f t="shared" si="5"/>
        <v>18434.805630000003</v>
      </c>
    </row>
    <row r="310" spans="1:8" ht="13.4" customHeight="1" x14ac:dyDescent="0.3">
      <c r="A310" s="7" t="s">
        <v>352</v>
      </c>
      <c r="B310" s="8">
        <v>0</v>
      </c>
      <c r="C310" s="8">
        <v>0</v>
      </c>
      <c r="D310" s="8">
        <v>0</v>
      </c>
      <c r="E310" s="84">
        <v>18414.071739999999</v>
      </c>
      <c r="F310" s="8">
        <v>42.497800000000005</v>
      </c>
      <c r="G310" s="83">
        <v>11.317819999999992</v>
      </c>
      <c r="H310" s="8">
        <f t="shared" si="5"/>
        <v>20896.53224</v>
      </c>
    </row>
    <row r="311" spans="1:8" ht="13.4" customHeight="1" x14ac:dyDescent="0.3">
      <c r="A311" s="7" t="s">
        <v>353</v>
      </c>
      <c r="B311" s="8">
        <v>0</v>
      </c>
      <c r="C311" s="8">
        <v>0</v>
      </c>
      <c r="D311" s="8">
        <v>0</v>
      </c>
      <c r="E311" s="84">
        <v>20842.716619999999</v>
      </c>
      <c r="F311" s="8">
        <v>5.22072</v>
      </c>
      <c r="G311" s="83">
        <v>8.3440000000000154</v>
      </c>
      <c r="H311" s="8">
        <f t="shared" si="5"/>
        <v>16081.772499999997</v>
      </c>
    </row>
    <row r="312" spans="1:8" ht="13.4" customHeight="1" x14ac:dyDescent="0.3">
      <c r="A312" s="7" t="s">
        <v>354</v>
      </c>
      <c r="B312" s="8">
        <v>0</v>
      </c>
      <c r="C312" s="8">
        <v>0</v>
      </c>
      <c r="D312" s="8">
        <v>0</v>
      </c>
      <c r="E312" s="84">
        <v>16068.207779999999</v>
      </c>
      <c r="F312" s="8">
        <v>66.451740000000001</v>
      </c>
      <c r="G312" s="83">
        <v>9.8389900000000061</v>
      </c>
      <c r="H312" s="8">
        <f t="shared" si="5"/>
        <v>19635.627950000002</v>
      </c>
    </row>
    <row r="313" spans="1:8" ht="13.4" customHeight="1" x14ac:dyDescent="0.3">
      <c r="A313" s="7" t="s">
        <v>355</v>
      </c>
      <c r="B313" s="8">
        <v>0</v>
      </c>
      <c r="C313" s="8">
        <v>0</v>
      </c>
      <c r="D313" s="8">
        <v>0</v>
      </c>
      <c r="E313" s="84">
        <v>19559.337220000001</v>
      </c>
      <c r="F313" s="8">
        <v>0.72697000000000001</v>
      </c>
      <c r="G313" s="83">
        <v>10.394149999999994</v>
      </c>
      <c r="H313" s="8">
        <f t="shared" si="5"/>
        <v>16615.041870000001</v>
      </c>
    </row>
    <row r="314" spans="1:8" ht="13.4" customHeight="1" x14ac:dyDescent="0.3">
      <c r="A314" s="7" t="s">
        <v>356</v>
      </c>
      <c r="B314" s="8">
        <v>0</v>
      </c>
      <c r="C314" s="8">
        <v>0</v>
      </c>
      <c r="D314" s="8">
        <v>0</v>
      </c>
      <c r="E314" s="84">
        <v>16603.920750000001</v>
      </c>
      <c r="F314" s="8">
        <v>0.11784</v>
      </c>
      <c r="G314" s="83">
        <v>12.457689999999987</v>
      </c>
      <c r="H314" s="8">
        <f t="shared" si="5"/>
        <v>18058.926740000017</v>
      </c>
    </row>
    <row r="315" spans="1:8" ht="13.4" customHeight="1" x14ac:dyDescent="0.3">
      <c r="A315" s="7" t="s">
        <v>357</v>
      </c>
      <c r="B315" s="8">
        <v>0</v>
      </c>
      <c r="C315" s="8">
        <v>0</v>
      </c>
      <c r="D315" s="8">
        <v>0</v>
      </c>
      <c r="E315" s="84">
        <v>18046.351210000019</v>
      </c>
      <c r="F315" s="8">
        <v>3.96794</v>
      </c>
      <c r="G315" s="83">
        <v>-62.509799999999998</v>
      </c>
      <c r="H315" s="8">
        <f t="shared" si="5"/>
        <v>23169.463479999999</v>
      </c>
    </row>
    <row r="316" spans="1:8" ht="13.4" customHeight="1" x14ac:dyDescent="0.3">
      <c r="A316" s="7" t="s">
        <v>358</v>
      </c>
      <c r="B316" s="8">
        <v>0</v>
      </c>
      <c r="C316" s="8">
        <v>0</v>
      </c>
      <c r="D316" s="8">
        <v>0</v>
      </c>
      <c r="E316" s="84">
        <v>23228.00534</v>
      </c>
      <c r="F316" s="8">
        <v>62.202919999999999</v>
      </c>
      <c r="G316" s="83">
        <v>11.1455</v>
      </c>
      <c r="H316" s="8">
        <f t="shared" si="5"/>
        <v>12932.51779</v>
      </c>
    </row>
    <row r="317" spans="1:8" ht="13.4" customHeight="1" x14ac:dyDescent="0.3">
      <c r="A317" s="7" t="s">
        <v>359</v>
      </c>
      <c r="B317" s="8">
        <v>0</v>
      </c>
      <c r="C317" s="8">
        <v>0</v>
      </c>
      <c r="D317" s="8">
        <v>0</v>
      </c>
      <c r="E317" s="84">
        <v>12859.16937</v>
      </c>
      <c r="F317" s="8">
        <v>55.112819999999999</v>
      </c>
      <c r="G317" s="83">
        <v>7.2441399999999998</v>
      </c>
      <c r="H317" s="8">
        <f t="shared" si="5"/>
        <v>14672.772780000001</v>
      </c>
    </row>
    <row r="318" spans="1:8" ht="13.4" customHeight="1" x14ac:dyDescent="0.3">
      <c r="A318" s="7" t="s">
        <v>360</v>
      </c>
      <c r="B318" s="8">
        <v>0</v>
      </c>
      <c r="C318" s="8">
        <v>0</v>
      </c>
      <c r="D318" s="8">
        <v>0</v>
      </c>
      <c r="E318" s="84">
        <v>14610.41582</v>
      </c>
      <c r="F318" s="8">
        <v>97.96754</v>
      </c>
      <c r="G318" s="83">
        <v>16.232770000000006</v>
      </c>
      <c r="H318" s="8">
        <f t="shared" si="5"/>
        <v>20646.087659999997</v>
      </c>
    </row>
    <row r="319" spans="1:8" ht="13.4" customHeight="1" x14ac:dyDescent="0.3">
      <c r="A319" s="7" t="s">
        <v>361</v>
      </c>
      <c r="B319" s="8">
        <v>0</v>
      </c>
      <c r="C319" s="8">
        <v>0</v>
      </c>
      <c r="D319" s="8">
        <v>0</v>
      </c>
      <c r="E319" s="84">
        <v>20531.887349999997</v>
      </c>
      <c r="F319" s="8">
        <v>73.551749999999998</v>
      </c>
      <c r="G319" s="83">
        <v>9.3672299999999957</v>
      </c>
      <c r="H319" s="8">
        <f t="shared" si="5"/>
        <v>14260.703020000001</v>
      </c>
    </row>
    <row r="320" spans="1:8" ht="13.4" customHeight="1" x14ac:dyDescent="0.3">
      <c r="A320" s="7" t="s">
        <v>362</v>
      </c>
      <c r="B320" s="8">
        <v>0</v>
      </c>
      <c r="C320" s="8">
        <v>0</v>
      </c>
      <c r="D320" s="8">
        <v>0</v>
      </c>
      <c r="E320" s="84">
        <v>14177.78404</v>
      </c>
      <c r="F320" s="8">
        <v>113.04912</v>
      </c>
      <c r="G320" s="83">
        <v>11.748109999999993</v>
      </c>
      <c r="H320" s="8">
        <f t="shared" si="5"/>
        <v>17469.124950000001</v>
      </c>
    </row>
    <row r="321" spans="1:8" ht="13.4" customHeight="1" x14ac:dyDescent="0.3">
      <c r="A321" s="7" t="s">
        <v>363</v>
      </c>
      <c r="B321" s="8">
        <v>0</v>
      </c>
      <c r="C321" s="8">
        <v>0</v>
      </c>
      <c r="D321" s="8">
        <v>0</v>
      </c>
      <c r="E321" s="84">
        <v>17344.327720000001</v>
      </c>
      <c r="F321" s="8">
        <v>105.78286</v>
      </c>
      <c r="G321" s="83">
        <v>8.406790000000008</v>
      </c>
      <c r="H321" s="8">
        <f t="shared" si="5"/>
        <v>17609.574720000001</v>
      </c>
    </row>
    <row r="322" spans="1:8" ht="13.4" customHeight="1" x14ac:dyDescent="0.3">
      <c r="A322" s="7" t="s">
        <v>364</v>
      </c>
      <c r="B322" s="8">
        <v>0</v>
      </c>
      <c r="C322" s="8">
        <v>0</v>
      </c>
      <c r="D322" s="8">
        <v>0</v>
      </c>
      <c r="E322" s="84">
        <v>17495.38507</v>
      </c>
      <c r="F322" s="8">
        <v>112.20988</v>
      </c>
      <c r="G322" s="83">
        <v>19.39244999999999</v>
      </c>
      <c r="H322" s="8">
        <f t="shared" si="5"/>
        <v>17072.51957</v>
      </c>
    </row>
    <row r="323" spans="1:8" ht="13.4" customHeight="1" x14ac:dyDescent="0.3">
      <c r="A323" s="7" t="s">
        <v>365</v>
      </c>
      <c r="B323" s="8">
        <v>0</v>
      </c>
      <c r="C323" s="8">
        <v>0</v>
      </c>
      <c r="D323" s="8">
        <v>0</v>
      </c>
      <c r="E323" s="84">
        <v>16940.917240000002</v>
      </c>
      <c r="F323" s="8">
        <v>237.21606</v>
      </c>
      <c r="G323" s="83">
        <v>9.8094300000000079</v>
      </c>
      <c r="H323" s="8">
        <f t="shared" si="5"/>
        <v>18162.75057</v>
      </c>
    </row>
    <row r="324" spans="1:8" ht="13.4" customHeight="1" x14ac:dyDescent="0.3">
      <c r="A324" s="7" t="s">
        <v>366</v>
      </c>
      <c r="B324" s="8">
        <v>0</v>
      </c>
      <c r="C324" s="8">
        <v>0</v>
      </c>
      <c r="D324" s="8">
        <v>0</v>
      </c>
      <c r="E324" s="84">
        <v>17915.72508</v>
      </c>
      <c r="F324" s="8">
        <v>69.199910000000003</v>
      </c>
      <c r="G324" s="83">
        <v>106.9157</v>
      </c>
      <c r="H324" s="8">
        <f t="shared" si="5"/>
        <v>18049.836859999999</v>
      </c>
    </row>
    <row r="325" spans="1:8" ht="13.4" customHeight="1" x14ac:dyDescent="0.3">
      <c r="A325" s="7" t="s">
        <v>367</v>
      </c>
      <c r="B325" s="8">
        <v>0</v>
      </c>
      <c r="C325" s="8">
        <v>0</v>
      </c>
      <c r="D325" s="8">
        <v>0</v>
      </c>
      <c r="E325" s="84">
        <v>17873.721249999999</v>
      </c>
      <c r="F325" s="8">
        <v>108.24514000000001</v>
      </c>
      <c r="G325" s="83">
        <v>5.8773699999999955</v>
      </c>
      <c r="H325" s="8">
        <f t="shared" si="5"/>
        <v>19231.983679999998</v>
      </c>
    </row>
    <row r="326" spans="1:8" ht="13.4" customHeight="1" x14ac:dyDescent="0.3">
      <c r="A326" s="7" t="s">
        <v>368</v>
      </c>
      <c r="B326" s="8">
        <v>0</v>
      </c>
      <c r="C326" s="8">
        <v>0</v>
      </c>
      <c r="D326" s="8">
        <v>0</v>
      </c>
      <c r="E326" s="84">
        <v>19117.86117</v>
      </c>
      <c r="F326" s="8">
        <v>134.80876000000001</v>
      </c>
      <c r="G326" s="83">
        <v>6.1659900000000194</v>
      </c>
      <c r="H326" s="8">
        <f t="shared" si="5"/>
        <v>21457.899929999978</v>
      </c>
    </row>
    <row r="327" spans="1:8" ht="13.4" customHeight="1" x14ac:dyDescent="0.3">
      <c r="A327" s="7" t="s">
        <v>369</v>
      </c>
      <c r="B327" s="8">
        <v>0</v>
      </c>
      <c r="C327" s="8">
        <v>0</v>
      </c>
      <c r="D327" s="8">
        <v>0</v>
      </c>
      <c r="E327" s="84">
        <v>21316.925179999977</v>
      </c>
      <c r="F327" s="8">
        <v>151.73314999999999</v>
      </c>
      <c r="G327" s="83">
        <v>-169.47783999999999</v>
      </c>
      <c r="H327" s="8">
        <f t="shared" si="5"/>
        <v>23941.451560000001</v>
      </c>
    </row>
    <row r="328" spans="1:8" ht="13.4" customHeight="1" x14ac:dyDescent="0.3">
      <c r="A328" s="7" t="s">
        <v>370</v>
      </c>
      <c r="B328" s="8">
        <v>0</v>
      </c>
      <c r="C328" s="8">
        <v>0</v>
      </c>
      <c r="D328" s="8">
        <v>0</v>
      </c>
      <c r="E328" s="84">
        <v>23959.196250000001</v>
      </c>
      <c r="F328" s="8">
        <v>76.61497</v>
      </c>
      <c r="G328" s="83">
        <v>4.87669</v>
      </c>
      <c r="H328" s="8">
        <f t="shared" si="5"/>
        <v>15135.504309999998</v>
      </c>
    </row>
    <row r="329" spans="1:8" ht="13.4" customHeight="1" x14ac:dyDescent="0.3">
      <c r="A329" s="7" t="s">
        <v>371</v>
      </c>
      <c r="B329" s="8">
        <v>0</v>
      </c>
      <c r="C329" s="8">
        <v>0</v>
      </c>
      <c r="D329" s="8">
        <v>0</v>
      </c>
      <c r="E329" s="84">
        <v>15054.012649999999</v>
      </c>
      <c r="F329" s="8">
        <v>77.9846</v>
      </c>
      <c r="G329" s="83">
        <v>6.7121400000000007</v>
      </c>
      <c r="H329" s="8">
        <f t="shared" si="5"/>
        <v>14797.77096</v>
      </c>
    </row>
    <row r="330" spans="1:8" ht="13.4" customHeight="1" x14ac:dyDescent="0.3">
      <c r="A330" s="7" t="s">
        <v>372</v>
      </c>
      <c r="B330" s="8">
        <v>0</v>
      </c>
      <c r="C330" s="8">
        <v>0</v>
      </c>
      <c r="D330" s="8">
        <v>0</v>
      </c>
      <c r="E330" s="84">
        <v>14713.07422</v>
      </c>
      <c r="F330" s="8">
        <v>155.77235999999999</v>
      </c>
      <c r="G330" s="83">
        <v>12.42554</v>
      </c>
      <c r="H330" s="8">
        <f t="shared" si="5"/>
        <v>19743.970150000001</v>
      </c>
    </row>
    <row r="331" spans="1:8" ht="13.4" customHeight="1" x14ac:dyDescent="0.3">
      <c r="A331" s="7" t="s">
        <v>373</v>
      </c>
      <c r="B331" s="8">
        <v>0</v>
      </c>
      <c r="C331" s="8">
        <v>0</v>
      </c>
      <c r="D331" s="8">
        <v>0</v>
      </c>
      <c r="E331" s="84">
        <v>19575.772250000002</v>
      </c>
      <c r="F331" s="8">
        <v>85.797499999999999</v>
      </c>
      <c r="G331" s="83">
        <v>8.3110499999999998</v>
      </c>
      <c r="H331" s="8">
        <f t="shared" si="5"/>
        <v>17673.130510000003</v>
      </c>
    </row>
    <row r="332" spans="1:8" ht="13.4" customHeight="1" x14ac:dyDescent="0.3">
      <c r="A332" s="7" t="s">
        <v>374</v>
      </c>
      <c r="B332" s="8">
        <v>0</v>
      </c>
      <c r="C332" s="8">
        <v>0</v>
      </c>
      <c r="D332" s="8">
        <v>0</v>
      </c>
      <c r="E332" s="84">
        <v>17579.021960000002</v>
      </c>
      <c r="F332" s="8">
        <v>149.01214000000002</v>
      </c>
      <c r="G332" s="83">
        <v>7.7561399999999994</v>
      </c>
      <c r="H332" s="8">
        <f t="shared" si="5"/>
        <v>18176.658470000002</v>
      </c>
    </row>
    <row r="333" spans="1:8" ht="13.4" customHeight="1" x14ac:dyDescent="0.3">
      <c r="A333" s="7" t="s">
        <v>375</v>
      </c>
      <c r="B333" s="8">
        <v>0</v>
      </c>
      <c r="C333" s="8">
        <v>0</v>
      </c>
      <c r="D333" s="8">
        <v>0</v>
      </c>
      <c r="E333" s="84">
        <v>18019.890190000002</v>
      </c>
      <c r="F333" s="8">
        <v>149.48351</v>
      </c>
      <c r="G333" s="83">
        <v>9.5564000000000018</v>
      </c>
      <c r="H333" s="8">
        <f t="shared" si="5"/>
        <v>17335.128269999997</v>
      </c>
    </row>
    <row r="334" spans="1:8" ht="13.4" customHeight="1" x14ac:dyDescent="0.3">
      <c r="A334" s="7" t="s">
        <v>376</v>
      </c>
      <c r="B334" s="8">
        <v>0</v>
      </c>
      <c r="C334" s="8">
        <v>0</v>
      </c>
      <c r="D334" s="8">
        <v>0</v>
      </c>
      <c r="E334" s="84">
        <v>17176.088359999998</v>
      </c>
      <c r="F334" s="8">
        <v>118.75363</v>
      </c>
      <c r="G334" s="83">
        <v>5.845210000000006</v>
      </c>
      <c r="H334" s="8">
        <f t="shared" si="5"/>
        <v>16136.695029999999</v>
      </c>
    </row>
    <row r="335" spans="1:8" ht="13.4" customHeight="1" x14ac:dyDescent="0.3">
      <c r="A335" s="7" t="s">
        <v>377</v>
      </c>
      <c r="B335" s="8">
        <v>0</v>
      </c>
      <c r="C335" s="8">
        <v>0</v>
      </c>
      <c r="D335" s="8">
        <v>0</v>
      </c>
      <c r="E335" s="84">
        <v>16012.09619</v>
      </c>
      <c r="F335" s="8">
        <v>133.72420000000002</v>
      </c>
      <c r="G335" s="83">
        <v>7.3939300000000001</v>
      </c>
      <c r="H335" s="8">
        <f t="shared" si="5"/>
        <v>20173.329010000001</v>
      </c>
    </row>
    <row r="336" spans="1:8" ht="13.4" customHeight="1" x14ac:dyDescent="0.3">
      <c r="A336" s="7" t="s">
        <v>378</v>
      </c>
      <c r="B336" s="8">
        <v>0</v>
      </c>
      <c r="C336" s="8">
        <v>0</v>
      </c>
      <c r="D336" s="8">
        <v>0</v>
      </c>
      <c r="E336" s="84">
        <v>20032.210880000002</v>
      </c>
      <c r="F336" s="8">
        <v>165.54074</v>
      </c>
      <c r="G336" s="83">
        <v>9.5797899999999796</v>
      </c>
      <c r="H336" s="8">
        <f t="shared" si="5"/>
        <v>22885.57634</v>
      </c>
    </row>
    <row r="337" spans="1:8" ht="13.4" customHeight="1" x14ac:dyDescent="0.3">
      <c r="A337" s="7" t="s">
        <v>379</v>
      </c>
      <c r="B337" s="8">
        <v>0</v>
      </c>
      <c r="C337" s="8">
        <v>0</v>
      </c>
      <c r="D337" s="8">
        <v>0</v>
      </c>
      <c r="E337" s="84">
        <v>22710.455809999999</v>
      </c>
      <c r="F337" s="8">
        <v>148.77068</v>
      </c>
      <c r="G337" s="83">
        <v>9.576010000000009</v>
      </c>
      <c r="H337" s="8">
        <f t="shared" si="5"/>
        <v>20263.184159999997</v>
      </c>
    </row>
    <row r="338" spans="1:8" ht="13.4" customHeight="1" x14ac:dyDescent="0.3">
      <c r="A338" s="7" t="s">
        <v>380</v>
      </c>
      <c r="B338" s="8">
        <v>-8.5290000000000005E-2</v>
      </c>
      <c r="C338" s="8">
        <v>0</v>
      </c>
      <c r="D338" s="8">
        <v>0</v>
      </c>
      <c r="E338" s="84">
        <v>20104.922759999998</v>
      </c>
      <c r="F338" s="8">
        <v>119.44763999999999</v>
      </c>
      <c r="G338" s="83">
        <v>10.514780000000014</v>
      </c>
      <c r="H338" s="8">
        <f t="shared" si="5"/>
        <v>26060.2808</v>
      </c>
    </row>
    <row r="339" spans="1:8" ht="13.4" customHeight="1" x14ac:dyDescent="0.3">
      <c r="A339" s="7" t="s">
        <v>381</v>
      </c>
      <c r="B339" s="8">
        <v>0</v>
      </c>
      <c r="C339" s="8">
        <v>0</v>
      </c>
      <c r="D339" s="8">
        <v>0</v>
      </c>
      <c r="E339" s="84">
        <v>25930.318380000001</v>
      </c>
      <c r="F339" s="8">
        <v>192.46748000000002</v>
      </c>
      <c r="G339" s="83">
        <v>-67.164349999999999</v>
      </c>
      <c r="H339" s="8">
        <f t="shared" si="5"/>
        <v>29526.18953</v>
      </c>
    </row>
    <row r="340" spans="1:8" ht="13.4" customHeight="1" x14ac:dyDescent="0.3">
      <c r="A340" s="7" t="s">
        <v>382</v>
      </c>
      <c r="B340" s="8">
        <v>0</v>
      </c>
      <c r="C340" s="8">
        <v>0</v>
      </c>
      <c r="D340" s="8">
        <v>0</v>
      </c>
      <c r="E340" s="84">
        <v>29400.886399999999</v>
      </c>
      <c r="F340" s="8">
        <v>89.011289999999988</v>
      </c>
      <c r="G340" s="83">
        <v>8.6865900000000007</v>
      </c>
      <c r="H340" s="8">
        <f t="shared" si="5"/>
        <v>17589.446550000001</v>
      </c>
    </row>
    <row r="341" spans="1:8" ht="13.4" customHeight="1" x14ac:dyDescent="0.3">
      <c r="A341" s="7" t="s">
        <v>383</v>
      </c>
      <c r="B341" s="8">
        <v>0</v>
      </c>
      <c r="C341" s="8">
        <v>0</v>
      </c>
      <c r="D341" s="8">
        <v>0</v>
      </c>
      <c r="E341" s="84">
        <v>17491.748670000001</v>
      </c>
      <c r="F341" s="8">
        <v>173.11919</v>
      </c>
      <c r="G341" s="83">
        <v>9.7845400000000016</v>
      </c>
      <c r="H341" s="8">
        <f t="shared" si="5"/>
        <v>30550.00591</v>
      </c>
    </row>
    <row r="342" spans="1:8" ht="13.4" customHeight="1" x14ac:dyDescent="0.3">
      <c r="A342" s="7" t="s">
        <v>384</v>
      </c>
      <c r="B342" s="8">
        <v>0</v>
      </c>
      <c r="C342" s="8">
        <v>0</v>
      </c>
      <c r="D342" s="8">
        <v>0</v>
      </c>
      <c r="E342" s="84">
        <v>30367.102179999998</v>
      </c>
      <c r="F342" s="8">
        <v>402.18610999999999</v>
      </c>
      <c r="G342" s="83">
        <v>8.7759999999999998</v>
      </c>
      <c r="H342" s="8">
        <f t="shared" si="5"/>
        <v>65042.14834</v>
      </c>
    </row>
    <row r="343" spans="1:8" ht="13.4" customHeight="1" x14ac:dyDescent="0.3">
      <c r="A343" s="7" t="s">
        <v>385</v>
      </c>
      <c r="B343" s="8">
        <v>0</v>
      </c>
      <c r="C343" s="8">
        <v>0</v>
      </c>
      <c r="D343" s="8">
        <v>0</v>
      </c>
      <c r="E343" s="84">
        <v>64631.186229999999</v>
      </c>
      <c r="F343" s="8">
        <v>27.347529999999999</v>
      </c>
      <c r="G343" s="83">
        <v>5.957569999999996</v>
      </c>
      <c r="H343" s="8">
        <f t="shared" si="5"/>
        <v>2552.5918600000005</v>
      </c>
    </row>
    <row r="344" spans="1:8" ht="13.4" customHeight="1" x14ac:dyDescent="0.3">
      <c r="A344" s="7" t="s">
        <v>386</v>
      </c>
      <c r="B344" s="8">
        <v>0</v>
      </c>
      <c r="C344" s="8">
        <v>0</v>
      </c>
      <c r="D344" s="8">
        <v>0</v>
      </c>
      <c r="E344" s="84">
        <v>2519.2867600000004</v>
      </c>
      <c r="F344" s="8">
        <v>39.447180000000003</v>
      </c>
      <c r="G344" s="83">
        <v>11.071480000000003</v>
      </c>
      <c r="H344" s="8">
        <f>C344+F344+B345+E345+G344</f>
        <v>3867.7373000000002</v>
      </c>
    </row>
    <row r="345" spans="1:8" ht="13.4" customHeight="1" x14ac:dyDescent="0.3">
      <c r="A345" s="7" t="s">
        <v>387</v>
      </c>
      <c r="B345" s="8">
        <v>0</v>
      </c>
      <c r="C345" s="8">
        <v>0</v>
      </c>
      <c r="D345" s="8">
        <v>0</v>
      </c>
      <c r="E345" s="84">
        <v>3817.2186400000001</v>
      </c>
      <c r="F345" s="8">
        <v>0.66974</v>
      </c>
      <c r="G345" s="83">
        <v>8.4833300000000023</v>
      </c>
      <c r="H345" s="8">
        <f>C345+F345+B346+E346+G345</f>
        <v>6897.0918200000006</v>
      </c>
    </row>
    <row r="346" spans="1:8" ht="13.4" customHeight="1" x14ac:dyDescent="0.3">
      <c r="A346" s="7" t="s">
        <v>388</v>
      </c>
      <c r="B346" s="8">
        <v>0</v>
      </c>
      <c r="C346" s="8">
        <v>0</v>
      </c>
      <c r="D346" s="8">
        <v>0</v>
      </c>
      <c r="E346" s="84">
        <v>6887.9387500000003</v>
      </c>
      <c r="F346" s="8">
        <v>10.710040000000001</v>
      </c>
      <c r="G346" s="83">
        <v>9.2429800000000029</v>
      </c>
      <c r="H346" s="8">
        <f>C346+F346+B347+E347+G346</f>
        <v>10179.658440000001</v>
      </c>
    </row>
    <row r="347" spans="1:8" ht="13.4" customHeight="1" x14ac:dyDescent="0.3">
      <c r="A347" s="7" t="s">
        <v>389</v>
      </c>
      <c r="B347" s="8">
        <v>0</v>
      </c>
      <c r="C347" s="8">
        <v>0</v>
      </c>
      <c r="D347" s="8">
        <v>0</v>
      </c>
      <c r="E347" s="84">
        <v>10159.70542</v>
      </c>
      <c r="F347" s="8">
        <v>12.46752</v>
      </c>
      <c r="G347" s="83">
        <v>6.5047399999999911</v>
      </c>
      <c r="H347" s="8">
        <f t="shared" ref="H347:H374" si="6">C347+F347+B348+E348+G347</f>
        <v>13331.150879999999</v>
      </c>
    </row>
    <row r="348" spans="1:8" ht="13.4" customHeight="1" x14ac:dyDescent="0.3">
      <c r="A348" s="7" t="s">
        <v>390</v>
      </c>
      <c r="B348" s="8">
        <v>0</v>
      </c>
      <c r="C348" s="8">
        <v>0</v>
      </c>
      <c r="D348" s="8">
        <v>0</v>
      </c>
      <c r="E348" s="84">
        <v>13312.178619999999</v>
      </c>
      <c r="F348" s="8">
        <v>5.4754899999999997</v>
      </c>
      <c r="G348" s="83">
        <v>6.0194100000000184</v>
      </c>
      <c r="H348" s="8">
        <f t="shared" si="6"/>
        <v>11614.112370000003</v>
      </c>
    </row>
    <row r="349" spans="1:8" ht="13.4" customHeight="1" x14ac:dyDescent="0.3">
      <c r="A349" s="7" t="s">
        <v>391</v>
      </c>
      <c r="B349" s="8">
        <v>0</v>
      </c>
      <c r="C349" s="8">
        <v>0</v>
      </c>
      <c r="D349" s="8">
        <v>0</v>
      </c>
      <c r="E349" s="84">
        <v>11602.617470000001</v>
      </c>
      <c r="F349" s="8">
        <v>21.236279999999997</v>
      </c>
      <c r="G349" s="83">
        <v>7.3367399999999758</v>
      </c>
      <c r="H349" s="8">
        <f t="shared" si="6"/>
        <v>16700.982369999998</v>
      </c>
    </row>
    <row r="350" spans="1:8" ht="13.4" customHeight="1" x14ac:dyDescent="0.3">
      <c r="A350" s="7" t="s">
        <v>392</v>
      </c>
      <c r="B350" s="8">
        <v>0</v>
      </c>
      <c r="C350" s="8">
        <v>0</v>
      </c>
      <c r="D350" s="8">
        <v>0</v>
      </c>
      <c r="E350" s="84">
        <v>16672.409349999998</v>
      </c>
      <c r="F350" s="8">
        <v>59.399250000000002</v>
      </c>
      <c r="G350" s="83">
        <v>9.0518399999999968</v>
      </c>
      <c r="H350" s="8">
        <f t="shared" si="6"/>
        <v>25294.218639999999</v>
      </c>
    </row>
    <row r="351" spans="1:8" ht="13.4" customHeight="1" x14ac:dyDescent="0.3">
      <c r="A351" s="7" t="s">
        <v>393</v>
      </c>
      <c r="B351" s="8">
        <v>0</v>
      </c>
      <c r="C351" s="8">
        <v>0</v>
      </c>
      <c r="D351" s="8">
        <v>0</v>
      </c>
      <c r="E351" s="84">
        <v>25225.76755</v>
      </c>
      <c r="F351" s="8">
        <v>11.137969999999999</v>
      </c>
      <c r="G351" s="83">
        <v>11.384950000000012</v>
      </c>
      <c r="H351" s="8">
        <f t="shared" si="6"/>
        <v>52473.069430000003</v>
      </c>
    </row>
    <row r="352" spans="1:8" ht="13.4" customHeight="1" x14ac:dyDescent="0.3">
      <c r="A352" s="7" t="s">
        <v>394</v>
      </c>
      <c r="B352" s="8">
        <v>0</v>
      </c>
      <c r="C352" s="8">
        <v>0</v>
      </c>
      <c r="D352" s="8">
        <v>0</v>
      </c>
      <c r="E352" s="84">
        <v>52450.54651</v>
      </c>
      <c r="F352" s="8">
        <v>2.6499999999999999E-2</v>
      </c>
      <c r="G352" s="83">
        <v>10.54097</v>
      </c>
      <c r="H352" s="8">
        <f t="shared" si="6"/>
        <v>7734.0415299999995</v>
      </c>
    </row>
    <row r="353" spans="1:8" ht="13.4" customHeight="1" x14ac:dyDescent="0.3">
      <c r="A353" s="7" t="s">
        <v>395</v>
      </c>
      <c r="B353" s="8">
        <v>0</v>
      </c>
      <c r="C353" s="8">
        <v>0</v>
      </c>
      <c r="D353" s="8">
        <v>0</v>
      </c>
      <c r="E353" s="84">
        <v>7723.4740599999996</v>
      </c>
      <c r="F353" s="8">
        <v>23.164390000000001</v>
      </c>
      <c r="G353" s="83">
        <v>9.0835000000000026</v>
      </c>
      <c r="H353" s="8">
        <f t="shared" si="6"/>
        <v>12957.471546000001</v>
      </c>
    </row>
    <row r="354" spans="1:8" ht="13.4" customHeight="1" x14ac:dyDescent="0.3">
      <c r="A354" s="7" t="s">
        <v>396</v>
      </c>
      <c r="B354" s="8">
        <v>0</v>
      </c>
      <c r="C354" s="8">
        <v>0</v>
      </c>
      <c r="D354" s="8">
        <v>0</v>
      </c>
      <c r="E354" s="84">
        <v>12925.223656</v>
      </c>
      <c r="F354" s="8">
        <v>33.560559999999995</v>
      </c>
      <c r="G354" s="83">
        <v>9.147433999999997</v>
      </c>
      <c r="H354" s="8">
        <f t="shared" si="6"/>
        <v>16931.890018000002</v>
      </c>
    </row>
    <row r="355" spans="1:8" ht="13.4" customHeight="1" x14ac:dyDescent="0.3">
      <c r="A355" s="7" t="s">
        <v>397</v>
      </c>
      <c r="B355" s="8">
        <v>0</v>
      </c>
      <c r="C355" s="8">
        <v>0</v>
      </c>
      <c r="D355" s="8">
        <v>0</v>
      </c>
      <c r="E355" s="84">
        <v>16889.182024000002</v>
      </c>
      <c r="F355" s="8">
        <v>21.27439</v>
      </c>
      <c r="G355" s="83">
        <v>34.123695999999995</v>
      </c>
      <c r="H355" s="8">
        <f t="shared" si="6"/>
        <v>16924.330755999996</v>
      </c>
    </row>
    <row r="356" spans="1:8" ht="13.4" customHeight="1" x14ac:dyDescent="0.3">
      <c r="A356" s="7" t="s">
        <v>398</v>
      </c>
      <c r="B356" s="8">
        <v>0</v>
      </c>
      <c r="C356" s="8">
        <v>0</v>
      </c>
      <c r="D356" s="8">
        <v>0</v>
      </c>
      <c r="E356" s="84">
        <v>16868.932669999998</v>
      </c>
      <c r="F356" s="8">
        <v>1.7884500000000001</v>
      </c>
      <c r="G356" s="83">
        <v>11.644410000000011</v>
      </c>
      <c r="H356" s="8">
        <f t="shared" si="6"/>
        <v>18412.235380000002</v>
      </c>
    </row>
    <row r="357" spans="1:8" ht="13.4" customHeight="1" x14ac:dyDescent="0.3">
      <c r="A357" s="7" t="s">
        <v>399</v>
      </c>
      <c r="B357" s="8">
        <v>0</v>
      </c>
      <c r="C357" s="8">
        <v>0</v>
      </c>
      <c r="D357" s="8">
        <v>0</v>
      </c>
      <c r="E357" s="84">
        <v>18398.802520000001</v>
      </c>
      <c r="F357" s="8">
        <v>18.44539</v>
      </c>
      <c r="G357" s="83">
        <v>18.551379999999991</v>
      </c>
      <c r="H357" s="8">
        <f t="shared" si="6"/>
        <v>18029.850200000001</v>
      </c>
    </row>
    <row r="358" spans="1:8" ht="13.4" customHeight="1" x14ac:dyDescent="0.3">
      <c r="A358" s="7" t="s">
        <v>400</v>
      </c>
      <c r="B358" s="8">
        <v>0</v>
      </c>
      <c r="C358" s="8">
        <v>0</v>
      </c>
      <c r="D358" s="8">
        <v>0</v>
      </c>
      <c r="E358" s="84">
        <v>17992.853429999999</v>
      </c>
      <c r="F358" s="8">
        <v>3.1718699999999997</v>
      </c>
      <c r="G358" s="83">
        <v>9.0140200000000039</v>
      </c>
      <c r="H358" s="8">
        <f t="shared" si="6"/>
        <v>19708.403329999997</v>
      </c>
    </row>
    <row r="359" spans="1:8" ht="13.4" customHeight="1" x14ac:dyDescent="0.3">
      <c r="A359" s="7" t="s">
        <v>401</v>
      </c>
      <c r="B359" s="8">
        <v>0</v>
      </c>
      <c r="C359" s="8">
        <v>0</v>
      </c>
      <c r="D359" s="8">
        <v>0</v>
      </c>
      <c r="E359" s="84">
        <v>19696.21744</v>
      </c>
      <c r="F359" s="8">
        <v>47.320339999999995</v>
      </c>
      <c r="G359" s="83">
        <v>9.6839700000000004</v>
      </c>
      <c r="H359" s="8">
        <f t="shared" si="6"/>
        <v>19575.39559</v>
      </c>
    </row>
    <row r="360" spans="1:8" ht="13.4" customHeight="1" x14ac:dyDescent="0.3">
      <c r="A360" s="7" t="s">
        <v>402</v>
      </c>
      <c r="B360" s="8">
        <v>0</v>
      </c>
      <c r="C360" s="8">
        <v>0</v>
      </c>
      <c r="D360" s="8">
        <v>0</v>
      </c>
      <c r="E360" s="84">
        <v>19518.391280000003</v>
      </c>
      <c r="F360" s="8">
        <v>3.9370699999999998</v>
      </c>
      <c r="G360" s="83">
        <v>12.657559999999998</v>
      </c>
      <c r="H360" s="8">
        <f t="shared" si="6"/>
        <v>23013.398740000008</v>
      </c>
    </row>
    <row r="361" spans="1:8" ht="13.4" customHeight="1" x14ac:dyDescent="0.3">
      <c r="A361" s="7" t="s">
        <v>403</v>
      </c>
      <c r="B361" s="8">
        <v>0</v>
      </c>
      <c r="C361" s="8">
        <v>0</v>
      </c>
      <c r="D361" s="8">
        <v>0</v>
      </c>
      <c r="E361" s="84">
        <v>22996.804110000008</v>
      </c>
      <c r="F361" s="8">
        <v>79.393609999999981</v>
      </c>
      <c r="G361" s="83">
        <v>4.8423600000000002</v>
      </c>
      <c r="H361" s="8">
        <f t="shared" si="6"/>
        <v>25758.696120000004</v>
      </c>
    </row>
    <row r="362" spans="1:8" ht="13.4" customHeight="1" x14ac:dyDescent="0.3">
      <c r="A362" s="7" t="s">
        <v>404</v>
      </c>
      <c r="B362" s="8">
        <v>0</v>
      </c>
      <c r="C362" s="8">
        <v>0</v>
      </c>
      <c r="D362" s="8">
        <v>0</v>
      </c>
      <c r="E362" s="84">
        <v>25674.460150000006</v>
      </c>
      <c r="F362" s="8">
        <v>31.915880000000001</v>
      </c>
      <c r="G362" s="83">
        <v>7.4533400000000114</v>
      </c>
      <c r="H362" s="8">
        <f t="shared" si="6"/>
        <v>27223.50992</v>
      </c>
    </row>
    <row r="363" spans="1:8" ht="13.4" customHeight="1" x14ac:dyDescent="0.3">
      <c r="A363" s="7" t="s">
        <v>405</v>
      </c>
      <c r="B363" s="8">
        <v>0</v>
      </c>
      <c r="C363" s="8">
        <v>0</v>
      </c>
      <c r="D363" s="8">
        <v>0</v>
      </c>
      <c r="E363" s="84">
        <v>27184.1407</v>
      </c>
      <c r="F363" s="8">
        <v>23.680010000000003</v>
      </c>
      <c r="G363" s="83">
        <v>12.638139999999986</v>
      </c>
      <c r="H363" s="8">
        <f t="shared" si="6"/>
        <v>27199.346089999995</v>
      </c>
    </row>
    <row r="364" spans="1:8" ht="13.4" customHeight="1" x14ac:dyDescent="0.3">
      <c r="A364" s="7" t="s">
        <v>406</v>
      </c>
      <c r="B364" s="8">
        <v>0</v>
      </c>
      <c r="C364" s="8">
        <v>0</v>
      </c>
      <c r="D364" s="8">
        <v>0</v>
      </c>
      <c r="E364" s="84">
        <v>27163.027939999996</v>
      </c>
      <c r="F364" s="8">
        <v>49.189909999999998</v>
      </c>
      <c r="G364" s="83">
        <v>6.4001599999999996</v>
      </c>
      <c r="H364" s="8">
        <f t="shared" si="6"/>
        <v>18631.870660000004</v>
      </c>
    </row>
    <row r="365" spans="1:8" ht="13.4" customHeight="1" x14ac:dyDescent="0.3">
      <c r="A365" s="7" t="s">
        <v>407</v>
      </c>
      <c r="B365" s="8">
        <v>0</v>
      </c>
      <c r="C365" s="8">
        <v>0</v>
      </c>
      <c r="D365" s="8">
        <v>0</v>
      </c>
      <c r="E365" s="84">
        <v>18576.280590000002</v>
      </c>
      <c r="F365" s="8">
        <v>37.732900000000001</v>
      </c>
      <c r="G365" s="83">
        <v>8.8972900000000017</v>
      </c>
      <c r="H365" s="8">
        <f t="shared" si="6"/>
        <v>15396.191720000001</v>
      </c>
    </row>
    <row r="366" spans="1:8" ht="13.4" customHeight="1" x14ac:dyDescent="0.3">
      <c r="A366" s="7" t="s">
        <v>408</v>
      </c>
      <c r="B366" s="8">
        <v>0</v>
      </c>
      <c r="C366" s="8">
        <v>0</v>
      </c>
      <c r="D366" s="8">
        <v>0</v>
      </c>
      <c r="E366" s="84">
        <v>15349.561529999999</v>
      </c>
      <c r="F366" s="8">
        <v>3.0917599999999998</v>
      </c>
      <c r="G366" s="83">
        <v>14.941630000000002</v>
      </c>
      <c r="H366" s="8">
        <f t="shared" si="6"/>
        <v>21847.464630000002</v>
      </c>
    </row>
    <row r="367" spans="1:8" ht="13.4" customHeight="1" x14ac:dyDescent="0.3">
      <c r="A367" s="7" t="s">
        <v>409</v>
      </c>
      <c r="B367" s="8">
        <v>0</v>
      </c>
      <c r="C367" s="8">
        <v>0</v>
      </c>
      <c r="D367" s="8">
        <v>0</v>
      </c>
      <c r="E367" s="84">
        <v>21829.431240000002</v>
      </c>
      <c r="F367" s="8">
        <v>16.909130000000001</v>
      </c>
      <c r="G367" s="83">
        <v>10.052989999999998</v>
      </c>
      <c r="H367" s="8">
        <f t="shared" si="6"/>
        <v>20049.836199999998</v>
      </c>
    </row>
    <row r="368" spans="1:8" ht="13.4" customHeight="1" x14ac:dyDescent="0.3">
      <c r="A368" s="7" t="s">
        <v>410</v>
      </c>
      <c r="B368" s="8">
        <v>0</v>
      </c>
      <c r="C368" s="8">
        <v>0</v>
      </c>
      <c r="D368" s="8">
        <v>0</v>
      </c>
      <c r="E368" s="84">
        <v>20022.874079999998</v>
      </c>
      <c r="F368" s="8">
        <v>24.704639999999998</v>
      </c>
      <c r="G368" s="83">
        <v>9.046979999999996</v>
      </c>
      <c r="H368" s="8">
        <f t="shared" si="6"/>
        <v>18287.650689999999</v>
      </c>
    </row>
    <row r="369" spans="1:8" ht="13.4" customHeight="1" x14ac:dyDescent="0.3">
      <c r="A369" s="7" t="s">
        <v>411</v>
      </c>
      <c r="B369" s="8">
        <v>0</v>
      </c>
      <c r="C369" s="8">
        <v>0</v>
      </c>
      <c r="D369" s="8">
        <v>0</v>
      </c>
      <c r="E369" s="84">
        <v>18253.899069999999</v>
      </c>
      <c r="F369" s="8">
        <v>19.135549999999999</v>
      </c>
      <c r="G369" s="83">
        <v>8.3449400000000011</v>
      </c>
      <c r="H369" s="8">
        <f t="shared" si="6"/>
        <v>18463.374549999997</v>
      </c>
    </row>
    <row r="370" spans="1:8" ht="13.4" customHeight="1" x14ac:dyDescent="0.3">
      <c r="A370" s="7" t="s">
        <v>412</v>
      </c>
      <c r="B370" s="8">
        <v>0</v>
      </c>
      <c r="C370" s="8">
        <v>0</v>
      </c>
      <c r="D370" s="8">
        <v>0</v>
      </c>
      <c r="E370" s="84">
        <v>18435.894059999999</v>
      </c>
      <c r="F370" s="8">
        <v>63.488049999999994</v>
      </c>
      <c r="G370" s="83">
        <v>8.1964699999999997</v>
      </c>
      <c r="H370" s="8">
        <f t="shared" si="6"/>
        <v>18986.065629999994</v>
      </c>
    </row>
    <row r="371" spans="1:8" ht="13.4" customHeight="1" x14ac:dyDescent="0.3">
      <c r="A371" s="7" t="s">
        <v>413</v>
      </c>
      <c r="B371" s="8">
        <v>0</v>
      </c>
      <c r="C371" s="8">
        <v>0</v>
      </c>
      <c r="D371" s="8">
        <v>0</v>
      </c>
      <c r="E371" s="84">
        <v>18914.381109999995</v>
      </c>
      <c r="F371" s="8">
        <v>6.4543099999999995</v>
      </c>
      <c r="G371" s="83">
        <v>15.380910000000018</v>
      </c>
      <c r="H371" s="8">
        <f t="shared" si="6"/>
        <v>19379.688179999997</v>
      </c>
    </row>
    <row r="372" spans="1:8" ht="13.4" customHeight="1" x14ac:dyDescent="0.3">
      <c r="A372" s="7" t="s">
        <v>414</v>
      </c>
      <c r="B372" s="8">
        <v>0</v>
      </c>
      <c r="C372" s="8">
        <v>0</v>
      </c>
      <c r="D372" s="8">
        <v>0</v>
      </c>
      <c r="E372" s="84">
        <v>19357.852959999997</v>
      </c>
      <c r="F372" s="8">
        <v>73.013449999999992</v>
      </c>
      <c r="G372" s="83">
        <v>7.1564399999999999</v>
      </c>
      <c r="H372" s="8">
        <f t="shared" si="6"/>
        <v>20766.252559999997</v>
      </c>
    </row>
    <row r="373" spans="1:8" ht="13.4" customHeight="1" x14ac:dyDescent="0.3">
      <c r="A373" s="7" t="s">
        <v>415</v>
      </c>
      <c r="B373" s="8">
        <v>0</v>
      </c>
      <c r="C373" s="8">
        <v>0</v>
      </c>
      <c r="D373" s="8">
        <v>0</v>
      </c>
      <c r="E373" s="84">
        <v>20686.08267</v>
      </c>
      <c r="F373" s="8">
        <v>14.31033</v>
      </c>
      <c r="G373" s="83">
        <v>8.9795899999999964</v>
      </c>
      <c r="H373" s="8">
        <f t="shared" si="6"/>
        <v>24056.125939999994</v>
      </c>
    </row>
    <row r="374" spans="1:8" ht="13.4" customHeight="1" x14ac:dyDescent="0.3">
      <c r="A374" s="7" t="s">
        <v>416</v>
      </c>
      <c r="B374" s="8">
        <v>0</v>
      </c>
      <c r="C374" s="8">
        <v>0</v>
      </c>
      <c r="D374" s="8">
        <v>0</v>
      </c>
      <c r="E374" s="84">
        <v>24032.836019999995</v>
      </c>
      <c r="F374" s="8">
        <v>19.18356</v>
      </c>
      <c r="G374" s="83">
        <v>14.483399999999994</v>
      </c>
      <c r="H374" s="8">
        <f t="shared" si="6"/>
        <v>23225.582989999999</v>
      </c>
    </row>
    <row r="375" spans="1:8" ht="13.4" customHeight="1" x14ac:dyDescent="0.3">
      <c r="A375" s="7" t="s">
        <v>417</v>
      </c>
      <c r="B375" s="8">
        <v>0</v>
      </c>
      <c r="C375" s="8">
        <v>0</v>
      </c>
      <c r="D375" s="8">
        <v>0</v>
      </c>
      <c r="E375" s="84">
        <v>23191.916029999997</v>
      </c>
      <c r="F375" s="8">
        <v>17.190010000000001</v>
      </c>
      <c r="G375" s="83">
        <v>11.743230000000011</v>
      </c>
      <c r="H375" s="8"/>
    </row>
    <row r="376" spans="1:8" ht="13.4" customHeight="1" x14ac:dyDescent="0.3">
      <c r="A376" s="7"/>
      <c r="B376" s="8"/>
      <c r="C376" s="8"/>
      <c r="D376" s="8"/>
      <c r="E376" s="84"/>
      <c r="F376" s="8"/>
      <c r="G376" s="83"/>
      <c r="H376" s="8"/>
    </row>
    <row r="377" spans="1:8" ht="13.4" customHeight="1" x14ac:dyDescent="0.3">
      <c r="B377" s="8"/>
      <c r="C377" s="8"/>
      <c r="D377" s="8"/>
      <c r="E377" s="84"/>
      <c r="F377" s="8"/>
      <c r="G377" s="83"/>
      <c r="H377" s="8"/>
    </row>
    <row r="378" spans="1:8" ht="13.4" customHeight="1" x14ac:dyDescent="0.3">
      <c r="B378" s="8"/>
      <c r="C378" s="8"/>
      <c r="D378" s="8"/>
      <c r="E378" s="84"/>
      <c r="F378" s="8"/>
      <c r="G378" s="83"/>
      <c r="H378" s="8"/>
    </row>
    <row r="379" spans="1:8" ht="13.4" customHeight="1" x14ac:dyDescent="0.3">
      <c r="B379" s="8"/>
      <c r="C379" s="8"/>
      <c r="D379" s="8"/>
      <c r="E379" s="84"/>
      <c r="F379" s="8"/>
      <c r="G379" s="83"/>
      <c r="H379" s="8"/>
    </row>
    <row r="380" spans="1:8" ht="13.4" customHeight="1" x14ac:dyDescent="0.3">
      <c r="B380" s="8"/>
      <c r="C380" s="8"/>
      <c r="D380" s="8"/>
      <c r="E380" s="84"/>
      <c r="F380" s="8"/>
      <c r="G380" s="83"/>
      <c r="H380" s="8"/>
    </row>
    <row r="381" spans="1:8" ht="13.4" customHeight="1" x14ac:dyDescent="0.3">
      <c r="B381" s="8"/>
      <c r="C381" s="8"/>
      <c r="D381" s="8"/>
      <c r="E381" s="84"/>
      <c r="F381" s="8"/>
      <c r="G381" s="83"/>
      <c r="H381" s="8"/>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454C8-DFC8-41C4-806B-4814AD19E310}">
  <sheetPr codeName="Hárok10"/>
  <dimension ref="A1:J375"/>
  <sheetViews>
    <sheetView showGridLines="0" zoomScaleNormal="100" workbookViewId="0">
      <pane xSplit="1" ySplit="3" topLeftCell="B353"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2.796875" style="2" customWidth="1"/>
    <col min="3" max="3" width="15.19921875" style="2" customWidth="1"/>
    <col min="4" max="4" width="14" style="2" customWidth="1"/>
    <col min="5" max="5" width="15.19921875" style="2" customWidth="1"/>
    <col min="6" max="6" width="13.69921875" style="2" customWidth="1"/>
    <col min="7" max="7" width="14.19921875" style="2" customWidth="1"/>
    <col min="8" max="16384" width="11.19921875" style="2"/>
  </cols>
  <sheetData>
    <row r="1" spans="1:8" ht="15" customHeight="1" x14ac:dyDescent="0.35">
      <c r="A1" s="88" t="s">
        <v>440</v>
      </c>
      <c r="B1" s="88"/>
      <c r="C1" s="88"/>
      <c r="D1" s="88"/>
      <c r="E1" s="88"/>
      <c r="F1" s="88"/>
      <c r="G1" s="88"/>
      <c r="H1" s="89"/>
    </row>
    <row r="2" spans="1:8" ht="13.4" customHeight="1" x14ac:dyDescent="0.3">
      <c r="A2" s="66"/>
      <c r="B2" s="67" t="s">
        <v>427</v>
      </c>
      <c r="C2" s="67"/>
      <c r="D2" s="67"/>
      <c r="E2" s="68" t="s">
        <v>430</v>
      </c>
      <c r="F2" s="69"/>
      <c r="G2" s="69"/>
      <c r="H2" s="86" t="s">
        <v>437</v>
      </c>
    </row>
    <row r="3" spans="1:8" ht="26.65" customHeight="1" x14ac:dyDescent="0.3">
      <c r="A3" s="71"/>
      <c r="B3" s="72" t="s">
        <v>435</v>
      </c>
      <c r="C3" s="72" t="s">
        <v>429</v>
      </c>
      <c r="D3" s="73" t="s">
        <v>422</v>
      </c>
      <c r="E3" s="72" t="s">
        <v>435</v>
      </c>
      <c r="F3" s="72" t="s">
        <v>436</v>
      </c>
      <c r="G3" s="72" t="s">
        <v>422</v>
      </c>
      <c r="H3" s="87"/>
    </row>
    <row r="4" spans="1:8" ht="13.4" customHeight="1" x14ac:dyDescent="0.3">
      <c r="A4" s="7" t="s">
        <v>46</v>
      </c>
      <c r="B4" s="8">
        <v>1411.4142933014671</v>
      </c>
      <c r="C4" s="8">
        <v>0</v>
      </c>
      <c r="D4" s="8">
        <v>0</v>
      </c>
      <c r="E4" s="84">
        <v>0</v>
      </c>
      <c r="F4" s="8">
        <v>1249.566653389099</v>
      </c>
      <c r="G4" s="83">
        <v>0</v>
      </c>
      <c r="H4" s="8">
        <f t="shared" ref="H4:H67" si="0">C4+F4+B5+E5</f>
        <v>3086.9669056628823</v>
      </c>
    </row>
    <row r="5" spans="1:8" ht="13.4" customHeight="1" x14ac:dyDescent="0.3">
      <c r="A5" s="7" t="s">
        <v>47</v>
      </c>
      <c r="B5" s="8">
        <v>1837.4002522737833</v>
      </c>
      <c r="C5" s="8">
        <v>0</v>
      </c>
      <c r="D5" s="8">
        <v>0</v>
      </c>
      <c r="E5" s="84">
        <v>0</v>
      </c>
      <c r="F5" s="8">
        <v>671.34581424682995</v>
      </c>
      <c r="G5" s="83">
        <v>0</v>
      </c>
      <c r="H5" s="8">
        <f t="shared" si="0"/>
        <v>3379.8124543583613</v>
      </c>
    </row>
    <row r="6" spans="1:8" ht="13.4" customHeight="1" x14ac:dyDescent="0.3">
      <c r="A6" s="7" t="s">
        <v>48</v>
      </c>
      <c r="B6" s="8">
        <v>2708.4666401115314</v>
      </c>
      <c r="C6" s="8">
        <v>0</v>
      </c>
      <c r="D6" s="8">
        <v>0</v>
      </c>
      <c r="E6" s="84">
        <v>0</v>
      </c>
      <c r="F6" s="8">
        <v>191.09576445595167</v>
      </c>
      <c r="G6" s="83">
        <v>0</v>
      </c>
      <c r="H6" s="8">
        <f t="shared" si="0"/>
        <v>3528.4676691230161</v>
      </c>
    </row>
    <row r="7" spans="1:8" ht="13.4" customHeight="1" x14ac:dyDescent="0.3">
      <c r="A7" s="7" t="s">
        <v>49</v>
      </c>
      <c r="B7" s="8">
        <v>3337.3719046670644</v>
      </c>
      <c r="C7" s="8">
        <v>0</v>
      </c>
      <c r="D7" s="8">
        <v>0</v>
      </c>
      <c r="E7" s="84">
        <v>0</v>
      </c>
      <c r="F7" s="8">
        <v>350.90689105755825</v>
      </c>
      <c r="G7" s="83">
        <v>0</v>
      </c>
      <c r="H7" s="8">
        <f t="shared" si="0"/>
        <v>3914.4410476000799</v>
      </c>
    </row>
    <row r="8" spans="1:8" ht="13.4" customHeight="1" x14ac:dyDescent="0.3">
      <c r="A8" s="7" t="s">
        <v>50</v>
      </c>
      <c r="B8" s="8">
        <v>3563.5341565425215</v>
      </c>
      <c r="C8" s="8">
        <v>0</v>
      </c>
      <c r="D8" s="8">
        <v>0</v>
      </c>
      <c r="E8" s="84">
        <v>0</v>
      </c>
      <c r="F8" s="8">
        <v>457.4040695744539</v>
      </c>
      <c r="G8" s="83">
        <v>0</v>
      </c>
      <c r="H8" s="8">
        <f t="shared" si="0"/>
        <v>3231.2000265551346</v>
      </c>
    </row>
    <row r="9" spans="1:8" ht="13.4" customHeight="1" x14ac:dyDescent="0.3">
      <c r="A9" s="7" t="s">
        <v>51</v>
      </c>
      <c r="B9" s="8">
        <v>2773.7959569806808</v>
      </c>
      <c r="C9" s="8">
        <v>0</v>
      </c>
      <c r="D9" s="8">
        <v>0</v>
      </c>
      <c r="E9" s="84">
        <v>0</v>
      </c>
      <c r="F9" s="8">
        <v>454.01958441213566</v>
      </c>
      <c r="G9" s="83">
        <v>0</v>
      </c>
      <c r="H9" s="8">
        <f t="shared" si="0"/>
        <v>4300.8120892252527</v>
      </c>
    </row>
    <row r="10" spans="1:8" ht="13.4" customHeight="1" x14ac:dyDescent="0.3">
      <c r="A10" s="7" t="s">
        <v>52</v>
      </c>
      <c r="B10" s="8">
        <v>3846.7925048131174</v>
      </c>
      <c r="C10" s="8">
        <v>0</v>
      </c>
      <c r="D10" s="8">
        <v>0</v>
      </c>
      <c r="E10" s="84">
        <v>0</v>
      </c>
      <c r="F10" s="8">
        <v>680.38182964880832</v>
      </c>
      <c r="G10" s="83">
        <v>0</v>
      </c>
      <c r="H10" s="8">
        <f t="shared" si="0"/>
        <v>6076.3979286994618</v>
      </c>
    </row>
    <row r="11" spans="1:8" ht="13.4" customHeight="1" x14ac:dyDescent="0.3">
      <c r="A11" s="7" t="s">
        <v>53</v>
      </c>
      <c r="B11" s="8">
        <v>5396.0160990506538</v>
      </c>
      <c r="C11" s="8">
        <v>0</v>
      </c>
      <c r="D11" s="8">
        <v>0</v>
      </c>
      <c r="E11" s="84">
        <v>0</v>
      </c>
      <c r="F11" s="8">
        <v>396.25778397397596</v>
      </c>
      <c r="G11" s="83">
        <v>0</v>
      </c>
      <c r="H11" s="8">
        <f t="shared" si="0"/>
        <v>3504.2502157604727</v>
      </c>
    </row>
    <row r="12" spans="1:8" ht="13.4" customHeight="1" x14ac:dyDescent="0.3">
      <c r="A12" s="7" t="s">
        <v>54</v>
      </c>
      <c r="B12" s="8">
        <v>3107.9924317864966</v>
      </c>
      <c r="C12" s="8">
        <v>0</v>
      </c>
      <c r="D12" s="8">
        <v>0</v>
      </c>
      <c r="E12" s="84">
        <v>0</v>
      </c>
      <c r="F12" s="8">
        <v>833.82374029077869</v>
      </c>
      <c r="G12" s="83">
        <v>0</v>
      </c>
      <c r="H12" s="8">
        <f t="shared" si="0"/>
        <v>3602.2253535152349</v>
      </c>
    </row>
    <row r="13" spans="1:8" ht="13.4" customHeight="1" x14ac:dyDescent="0.3">
      <c r="A13" s="7" t="s">
        <v>55</v>
      </c>
      <c r="B13" s="8">
        <v>2768.4016132244565</v>
      </c>
      <c r="C13" s="8">
        <v>0</v>
      </c>
      <c r="D13" s="8">
        <v>0</v>
      </c>
      <c r="E13" s="84">
        <v>0</v>
      </c>
      <c r="F13" s="8">
        <v>644.75406625506196</v>
      </c>
      <c r="G13" s="83">
        <v>0</v>
      </c>
      <c r="H13" s="8">
        <f t="shared" si="0"/>
        <v>4022.1228174998337</v>
      </c>
    </row>
    <row r="14" spans="1:8" ht="13.4" customHeight="1" x14ac:dyDescent="0.3">
      <c r="A14" s="7" t="s">
        <v>56</v>
      </c>
      <c r="B14" s="8">
        <v>3377.3687512447718</v>
      </c>
      <c r="C14" s="8">
        <v>0</v>
      </c>
      <c r="D14" s="8">
        <v>0</v>
      </c>
      <c r="E14" s="84">
        <v>0</v>
      </c>
      <c r="F14" s="8">
        <v>649.92146318794391</v>
      </c>
      <c r="G14" s="83">
        <v>0</v>
      </c>
      <c r="H14" s="8">
        <f t="shared" si="0"/>
        <v>2839.4604660426207</v>
      </c>
    </row>
    <row r="15" spans="1:8" ht="13.4" customHeight="1" x14ac:dyDescent="0.3">
      <c r="A15" s="7" t="s">
        <v>57</v>
      </c>
      <c r="B15" s="8">
        <v>2189.5390028546767</v>
      </c>
      <c r="C15" s="8">
        <v>0</v>
      </c>
      <c r="D15" s="83">
        <v>365.13310761468495</v>
      </c>
      <c r="E15" s="84">
        <v>0</v>
      </c>
      <c r="F15" s="8">
        <v>655.88425280488605</v>
      </c>
      <c r="G15" s="83">
        <v>0</v>
      </c>
      <c r="H15" s="8">
        <f t="shared" si="0"/>
        <v>3234.6423189271727</v>
      </c>
    </row>
    <row r="16" spans="1:8" ht="13.4" customHeight="1" x14ac:dyDescent="0.3">
      <c r="A16" s="7" t="s">
        <v>58</v>
      </c>
      <c r="B16" s="8">
        <v>2578.7580661222864</v>
      </c>
      <c r="C16" s="8">
        <v>0</v>
      </c>
      <c r="D16" s="8">
        <v>0</v>
      </c>
      <c r="E16" s="84">
        <v>0</v>
      </c>
      <c r="F16" s="8">
        <v>440.41452565889927</v>
      </c>
      <c r="G16" s="83">
        <v>0</v>
      </c>
      <c r="H16" s="8">
        <f t="shared" si="0"/>
        <v>2898.3483459470226</v>
      </c>
    </row>
    <row r="17" spans="1:8" ht="13.4" customHeight="1" x14ac:dyDescent="0.3">
      <c r="A17" s="7" t="s">
        <v>59</v>
      </c>
      <c r="B17" s="8">
        <v>2457.9338202881236</v>
      </c>
      <c r="C17" s="8">
        <v>0</v>
      </c>
      <c r="D17" s="8">
        <v>0</v>
      </c>
      <c r="E17" s="84">
        <v>0</v>
      </c>
      <c r="F17" s="8">
        <v>395.45399322844054</v>
      </c>
      <c r="G17" s="83">
        <v>0</v>
      </c>
      <c r="H17" s="8">
        <f t="shared" si="0"/>
        <v>2608.9294788554735</v>
      </c>
    </row>
    <row r="18" spans="1:8" ht="13.4" customHeight="1" x14ac:dyDescent="0.3">
      <c r="A18" s="7" t="s">
        <v>60</v>
      </c>
      <c r="B18" s="8">
        <v>2213.4754856270329</v>
      </c>
      <c r="C18" s="8">
        <v>0</v>
      </c>
      <c r="D18" s="8">
        <v>0</v>
      </c>
      <c r="E18" s="84">
        <v>0</v>
      </c>
      <c r="F18" s="8">
        <v>412.65571267343819</v>
      </c>
      <c r="G18" s="83">
        <v>0</v>
      </c>
      <c r="H18" s="8">
        <f t="shared" si="0"/>
        <v>1136.6595034189731</v>
      </c>
    </row>
    <row r="19" spans="1:8" ht="13.4" customHeight="1" x14ac:dyDescent="0.3">
      <c r="A19" s="7" t="s">
        <v>61</v>
      </c>
      <c r="B19" s="8">
        <v>724.00379074553507</v>
      </c>
      <c r="C19" s="8">
        <v>0</v>
      </c>
      <c r="D19" s="8">
        <v>0</v>
      </c>
      <c r="E19" s="84">
        <v>0</v>
      </c>
      <c r="F19" s="8">
        <v>343.57843723029941</v>
      </c>
      <c r="G19" s="83">
        <v>0</v>
      </c>
      <c r="H19" s="8">
        <f t="shared" si="0"/>
        <v>5823.0083017991119</v>
      </c>
    </row>
    <row r="20" spans="1:8" ht="13.4" customHeight="1" x14ac:dyDescent="0.3">
      <c r="A20" s="7" t="s">
        <v>62</v>
      </c>
      <c r="B20" s="8">
        <v>5479.4298645688123</v>
      </c>
      <c r="C20" s="8">
        <v>0</v>
      </c>
      <c r="D20" s="8">
        <v>0</v>
      </c>
      <c r="E20" s="84">
        <v>0</v>
      </c>
      <c r="F20" s="8">
        <v>551.53087034455291</v>
      </c>
      <c r="G20" s="83">
        <v>0</v>
      </c>
      <c r="H20" s="8">
        <f t="shared" si="0"/>
        <v>5301.5273650667204</v>
      </c>
    </row>
    <row r="21" spans="1:8" ht="13.4" customHeight="1" x14ac:dyDescent="0.3">
      <c r="A21" s="7" t="s">
        <v>63</v>
      </c>
      <c r="B21" s="8">
        <v>4749.9964947221679</v>
      </c>
      <c r="C21" s="8">
        <v>0</v>
      </c>
      <c r="D21" s="8">
        <v>0</v>
      </c>
      <c r="E21" s="84">
        <v>0</v>
      </c>
      <c r="F21" s="8">
        <v>496.42872203412355</v>
      </c>
      <c r="G21" s="83">
        <v>0</v>
      </c>
      <c r="H21" s="8">
        <f t="shared" si="0"/>
        <v>5057.1212899156862</v>
      </c>
    </row>
    <row r="22" spans="1:8" ht="13.4" customHeight="1" x14ac:dyDescent="0.3">
      <c r="A22" s="7" t="s">
        <v>64</v>
      </c>
      <c r="B22" s="8">
        <v>4560.6925678815624</v>
      </c>
      <c r="C22" s="8">
        <v>0</v>
      </c>
      <c r="D22" s="8">
        <v>0</v>
      </c>
      <c r="E22" s="84">
        <v>0</v>
      </c>
      <c r="F22" s="8">
        <v>614.20737303325996</v>
      </c>
      <c r="G22" s="83">
        <v>0</v>
      </c>
      <c r="H22" s="8">
        <f t="shared" si="0"/>
        <v>4373.4591920600124</v>
      </c>
    </row>
    <row r="23" spans="1:8" ht="13.4" customHeight="1" x14ac:dyDescent="0.3">
      <c r="A23" s="7" t="s">
        <v>65</v>
      </c>
      <c r="B23" s="8">
        <v>3759.2518190267524</v>
      </c>
      <c r="C23" s="8">
        <v>0</v>
      </c>
      <c r="D23" s="8">
        <v>0</v>
      </c>
      <c r="E23" s="84">
        <v>0</v>
      </c>
      <c r="F23" s="8">
        <v>580.02539334793869</v>
      </c>
      <c r="G23" s="83">
        <v>0</v>
      </c>
      <c r="H23" s="8">
        <f t="shared" si="0"/>
        <v>4476.1767881564119</v>
      </c>
    </row>
    <row r="24" spans="1:8" ht="13.4" customHeight="1" x14ac:dyDescent="0.3">
      <c r="A24" s="7" t="s">
        <v>66</v>
      </c>
      <c r="B24" s="8">
        <v>3896.1513948084735</v>
      </c>
      <c r="C24" s="8">
        <v>0</v>
      </c>
      <c r="D24" s="8">
        <v>0</v>
      </c>
      <c r="E24" s="84">
        <v>0</v>
      </c>
      <c r="F24" s="8">
        <v>456.49658102635595</v>
      </c>
      <c r="G24" s="83">
        <v>0</v>
      </c>
      <c r="H24" s="8">
        <f t="shared" si="0"/>
        <v>3173.0613689172128</v>
      </c>
    </row>
    <row r="25" spans="1:8" ht="13.4" customHeight="1" x14ac:dyDescent="0.3">
      <c r="A25" s="7" t="s">
        <v>67</v>
      </c>
      <c r="B25" s="8">
        <v>2716.5647878908567</v>
      </c>
      <c r="C25" s="8">
        <v>0</v>
      </c>
      <c r="D25" s="8">
        <v>0</v>
      </c>
      <c r="E25" s="84">
        <v>0</v>
      </c>
      <c r="F25" s="8">
        <v>369.53113589590384</v>
      </c>
      <c r="G25" s="83">
        <v>0</v>
      </c>
      <c r="H25" s="8">
        <f t="shared" si="0"/>
        <v>3370.2412022837425</v>
      </c>
    </row>
    <row r="26" spans="1:8" ht="13.4" customHeight="1" x14ac:dyDescent="0.3">
      <c r="A26" s="7" t="s">
        <v>68</v>
      </c>
      <c r="B26" s="8">
        <v>3000.7100663878387</v>
      </c>
      <c r="C26" s="8">
        <v>0</v>
      </c>
      <c r="D26" s="8">
        <v>0</v>
      </c>
      <c r="E26" s="84">
        <v>0</v>
      </c>
      <c r="F26" s="8">
        <v>389.15850096262363</v>
      </c>
      <c r="G26" s="83">
        <v>0</v>
      </c>
      <c r="H26" s="8">
        <f t="shared" si="0"/>
        <v>1437.4460997145356</v>
      </c>
    </row>
    <row r="27" spans="1:8" ht="13.4" customHeight="1" x14ac:dyDescent="0.3">
      <c r="A27" s="7" t="s">
        <v>69</v>
      </c>
      <c r="B27" s="8">
        <v>1048.2875987519119</v>
      </c>
      <c r="C27" s="8">
        <v>0</v>
      </c>
      <c r="D27" s="83">
        <v>697.07229635530769</v>
      </c>
      <c r="E27" s="84">
        <v>0</v>
      </c>
      <c r="F27" s="8">
        <v>428.32566553807339</v>
      </c>
      <c r="G27" s="83">
        <v>0</v>
      </c>
      <c r="H27" s="8">
        <f t="shared" si="0"/>
        <v>2434.0854345083976</v>
      </c>
    </row>
    <row r="28" spans="1:8" ht="13.4" customHeight="1" x14ac:dyDescent="0.3">
      <c r="A28" s="7" t="s">
        <v>70</v>
      </c>
      <c r="B28" s="8">
        <v>2005.7597689703243</v>
      </c>
      <c r="C28" s="8">
        <v>-29.335955652924383</v>
      </c>
      <c r="D28" s="8">
        <v>7.5507203080395664</v>
      </c>
      <c r="E28" s="84">
        <v>0</v>
      </c>
      <c r="F28" s="8">
        <v>406.11256057890188</v>
      </c>
      <c r="G28" s="83">
        <v>0</v>
      </c>
      <c r="H28" s="8">
        <f t="shared" si="0"/>
        <v>2415.2143132178185</v>
      </c>
    </row>
    <row r="29" spans="1:8" ht="13.4" customHeight="1" x14ac:dyDescent="0.3">
      <c r="A29" s="7" t="s">
        <v>71</v>
      </c>
      <c r="B29" s="8">
        <v>2038.4377082918409</v>
      </c>
      <c r="C29" s="8">
        <v>29.335955652924383</v>
      </c>
      <c r="D29" s="8">
        <v>4.8170019252472951</v>
      </c>
      <c r="E29" s="84">
        <v>0</v>
      </c>
      <c r="F29" s="8">
        <v>347.26150169288985</v>
      </c>
      <c r="G29" s="83">
        <v>0</v>
      </c>
      <c r="H29" s="8">
        <f t="shared" si="0"/>
        <v>2114.8869680674497</v>
      </c>
    </row>
    <row r="30" spans="1:8" ht="13.4" customHeight="1" x14ac:dyDescent="0.3">
      <c r="A30" s="7" t="s">
        <v>72</v>
      </c>
      <c r="B30" s="8">
        <v>1738.2895107216355</v>
      </c>
      <c r="C30" s="8">
        <v>0</v>
      </c>
      <c r="D30" s="8">
        <v>29.559350726946821</v>
      </c>
      <c r="E30" s="84">
        <v>0</v>
      </c>
      <c r="F30" s="8">
        <v>348.62072628294499</v>
      </c>
      <c r="G30" s="83">
        <v>0</v>
      </c>
      <c r="H30" s="8">
        <f t="shared" si="0"/>
        <v>3058.8020513841848</v>
      </c>
    </row>
    <row r="31" spans="1:8" ht="13.4" customHeight="1" x14ac:dyDescent="0.3">
      <c r="A31" s="7" t="s">
        <v>73</v>
      </c>
      <c r="B31" s="8">
        <v>2710.18132510124</v>
      </c>
      <c r="C31" s="8">
        <v>0</v>
      </c>
      <c r="D31" s="8">
        <v>44.896401779194051</v>
      </c>
      <c r="E31" s="84">
        <v>0</v>
      </c>
      <c r="F31" s="8">
        <v>486.47052380003981</v>
      </c>
      <c r="G31" s="83">
        <v>0</v>
      </c>
      <c r="H31" s="8">
        <f t="shared" si="0"/>
        <v>3218.6845117174535</v>
      </c>
    </row>
    <row r="32" spans="1:8" ht="13.4" customHeight="1" x14ac:dyDescent="0.3">
      <c r="A32" s="7" t="s">
        <v>74</v>
      </c>
      <c r="B32" s="8">
        <v>2732.2139879174138</v>
      </c>
      <c r="C32" s="8">
        <v>0</v>
      </c>
      <c r="D32" s="8">
        <v>9.5033525858062795</v>
      </c>
      <c r="E32" s="84">
        <v>0</v>
      </c>
      <c r="F32" s="8">
        <v>471.74158534156544</v>
      </c>
      <c r="G32" s="83">
        <v>0</v>
      </c>
      <c r="H32" s="8">
        <f t="shared" si="0"/>
        <v>3760.1758281882767</v>
      </c>
    </row>
    <row r="33" spans="1:8" ht="13.4" customHeight="1" x14ac:dyDescent="0.3">
      <c r="A33" s="7" t="s">
        <v>75</v>
      </c>
      <c r="B33" s="8">
        <v>3288.4342428467112</v>
      </c>
      <c r="C33" s="8">
        <v>0</v>
      </c>
      <c r="D33" s="8">
        <v>27.90489942242581</v>
      </c>
      <c r="E33" s="84">
        <v>0</v>
      </c>
      <c r="F33" s="8">
        <v>602.46348668923849</v>
      </c>
      <c r="G33" s="83">
        <v>0</v>
      </c>
      <c r="H33" s="8">
        <f t="shared" si="0"/>
        <v>3558.1794264090836</v>
      </c>
    </row>
    <row r="34" spans="1:8" ht="13.4" customHeight="1" x14ac:dyDescent="0.3">
      <c r="A34" s="7" t="s">
        <v>76</v>
      </c>
      <c r="B34" s="8">
        <v>2955.7159397198452</v>
      </c>
      <c r="C34" s="8">
        <v>0</v>
      </c>
      <c r="D34" s="8">
        <v>248.0006306844586</v>
      </c>
      <c r="E34" s="84">
        <v>0</v>
      </c>
      <c r="F34" s="8">
        <v>736.37114120693082</v>
      </c>
      <c r="G34" s="83">
        <v>0</v>
      </c>
      <c r="H34" s="8">
        <f t="shared" si="0"/>
        <v>4089.717871605917</v>
      </c>
    </row>
    <row r="35" spans="1:8" ht="13.4" customHeight="1" x14ac:dyDescent="0.3">
      <c r="A35" s="7" t="s">
        <v>77</v>
      </c>
      <c r="B35" s="8">
        <v>3353.3467303989864</v>
      </c>
      <c r="C35" s="8">
        <v>0</v>
      </c>
      <c r="D35" s="8">
        <v>-248.38514904069575</v>
      </c>
      <c r="E35" s="84">
        <v>0</v>
      </c>
      <c r="F35" s="8">
        <v>161.51337714930625</v>
      </c>
      <c r="G35" s="83">
        <v>0</v>
      </c>
      <c r="H35" s="8">
        <f t="shared" si="0"/>
        <v>3665.1956429662087</v>
      </c>
    </row>
    <row r="36" spans="1:8" ht="13.4" customHeight="1" x14ac:dyDescent="0.3">
      <c r="A36" s="7" t="s">
        <v>78</v>
      </c>
      <c r="B36" s="8">
        <v>3503.6822658169026</v>
      </c>
      <c r="C36" s="8">
        <v>0</v>
      </c>
      <c r="D36" s="8">
        <v>219.56114319856601</v>
      </c>
      <c r="E36" s="84">
        <v>0</v>
      </c>
      <c r="F36" s="8">
        <v>497.1393812653522</v>
      </c>
      <c r="G36" s="83">
        <v>0</v>
      </c>
      <c r="H36" s="8">
        <f t="shared" si="0"/>
        <v>3320.8933147447424</v>
      </c>
    </row>
    <row r="37" spans="1:8" ht="13.4" customHeight="1" x14ac:dyDescent="0.3">
      <c r="A37" s="7" t="s">
        <v>79</v>
      </c>
      <c r="B37" s="8">
        <v>2823.7539334793901</v>
      </c>
      <c r="C37" s="8">
        <v>0.42481577375024893</v>
      </c>
      <c r="D37" s="8">
        <v>-3.4406140874991529</v>
      </c>
      <c r="E37" s="84">
        <v>0</v>
      </c>
      <c r="F37" s="8">
        <v>220.77159264422758</v>
      </c>
      <c r="G37" s="83">
        <v>0</v>
      </c>
      <c r="H37" s="8">
        <f t="shared" si="0"/>
        <v>2514.333275575912</v>
      </c>
    </row>
    <row r="38" spans="1:8" ht="13.4" customHeight="1" x14ac:dyDescent="0.3">
      <c r="A38" s="7" t="s">
        <v>80</v>
      </c>
      <c r="B38" s="8">
        <v>2293.1368671579344</v>
      </c>
      <c r="C38" s="8">
        <v>0.64399522007568211</v>
      </c>
      <c r="D38" s="8">
        <v>1.8783237070968251</v>
      </c>
      <c r="E38" s="84">
        <v>0</v>
      </c>
      <c r="F38" s="8">
        <v>204.57365730598153</v>
      </c>
      <c r="G38" s="83">
        <v>0</v>
      </c>
      <c r="H38" s="8">
        <f t="shared" si="0"/>
        <v>1567.4113277567531</v>
      </c>
    </row>
    <row r="39" spans="1:8" ht="13.4" customHeight="1" x14ac:dyDescent="0.3">
      <c r="A39" s="7" t="s">
        <v>81</v>
      </c>
      <c r="B39" s="8">
        <v>1362.1936752306958</v>
      </c>
      <c r="C39" s="8">
        <v>0</v>
      </c>
      <c r="D39" s="8">
        <v>155.73672442408551</v>
      </c>
      <c r="E39" s="84">
        <v>0</v>
      </c>
      <c r="F39" s="8">
        <v>260.15773750248951</v>
      </c>
      <c r="G39" s="83">
        <v>0</v>
      </c>
      <c r="H39" s="8">
        <f t="shared" si="0"/>
        <v>2383.0486357299342</v>
      </c>
    </row>
    <row r="40" spans="1:8" ht="13.4" customHeight="1" x14ac:dyDescent="0.3">
      <c r="A40" s="7" t="s">
        <v>82</v>
      </c>
      <c r="B40" s="8">
        <v>2122.8908982274447</v>
      </c>
      <c r="C40" s="8">
        <v>6.3450839806147519</v>
      </c>
      <c r="D40" s="8">
        <v>10.975536081789816</v>
      </c>
      <c r="E40" s="84">
        <v>0</v>
      </c>
      <c r="F40" s="8">
        <v>347.92249219942909</v>
      </c>
      <c r="G40" s="83">
        <v>0</v>
      </c>
      <c r="H40" s="8">
        <f t="shared" si="0"/>
        <v>2549.7367317267472</v>
      </c>
    </row>
    <row r="41" spans="1:8" ht="13.4" customHeight="1" x14ac:dyDescent="0.3">
      <c r="A41" s="7" t="s">
        <v>83</v>
      </c>
      <c r="B41" s="8">
        <v>2195.4691555467034</v>
      </c>
      <c r="C41" s="8">
        <v>0.98433247029144255</v>
      </c>
      <c r="D41" s="8">
        <v>0.74410807939985391</v>
      </c>
      <c r="E41" s="84">
        <v>0</v>
      </c>
      <c r="F41" s="8">
        <v>292.52439753037243</v>
      </c>
      <c r="G41" s="83">
        <v>0</v>
      </c>
      <c r="H41" s="8">
        <f t="shared" si="0"/>
        <v>1990.7364648476398</v>
      </c>
    </row>
    <row r="42" spans="1:8" ht="13.4" customHeight="1" x14ac:dyDescent="0.3">
      <c r="A42" s="7" t="s">
        <v>84</v>
      </c>
      <c r="B42" s="8">
        <v>1697.2277348469759</v>
      </c>
      <c r="C42" s="8">
        <v>0</v>
      </c>
      <c r="D42" s="8">
        <v>2.5641970391024365</v>
      </c>
      <c r="E42" s="84">
        <v>0</v>
      </c>
      <c r="F42" s="8">
        <v>383.16616875788355</v>
      </c>
      <c r="G42" s="83">
        <v>0</v>
      </c>
      <c r="H42" s="8">
        <f t="shared" si="0"/>
        <v>2309.3918874062269</v>
      </c>
    </row>
    <row r="43" spans="1:8" ht="13.4" customHeight="1" x14ac:dyDescent="0.3">
      <c r="A43" s="7" t="s">
        <v>85</v>
      </c>
      <c r="B43" s="8">
        <v>1926.2257186483432</v>
      </c>
      <c r="C43" s="8">
        <v>0</v>
      </c>
      <c r="D43" s="8">
        <v>-0.37419504746730398</v>
      </c>
      <c r="E43" s="84">
        <v>0</v>
      </c>
      <c r="F43" s="8">
        <v>296.12172210051119</v>
      </c>
      <c r="G43" s="83">
        <v>0</v>
      </c>
      <c r="H43" s="8">
        <f t="shared" si="0"/>
        <v>3086.405996149505</v>
      </c>
    </row>
    <row r="44" spans="1:8" ht="13.4" customHeight="1" x14ac:dyDescent="0.3">
      <c r="A44" s="7" t="s">
        <v>86</v>
      </c>
      <c r="B44" s="8">
        <v>2790.2842740489937</v>
      </c>
      <c r="C44" s="8">
        <v>0</v>
      </c>
      <c r="D44" s="8">
        <v>-7.2909446989311553</v>
      </c>
      <c r="E44" s="84">
        <v>0</v>
      </c>
      <c r="F44" s="8">
        <v>297.88760539069244</v>
      </c>
      <c r="G44" s="83">
        <v>0</v>
      </c>
      <c r="H44" s="8">
        <f t="shared" si="0"/>
        <v>2939.3694416782851</v>
      </c>
    </row>
    <row r="45" spans="1:8" ht="13.4" customHeight="1" x14ac:dyDescent="0.3">
      <c r="A45" s="7" t="s">
        <v>87</v>
      </c>
      <c r="B45" s="8">
        <v>2641.4818362875926</v>
      </c>
      <c r="C45" s="8">
        <v>5.8720042488216155E-2</v>
      </c>
      <c r="D45" s="8">
        <v>8.4600345216756292</v>
      </c>
      <c r="E45" s="84">
        <v>0</v>
      </c>
      <c r="F45" s="8">
        <v>435.20208457810526</v>
      </c>
      <c r="G45" s="83">
        <v>0</v>
      </c>
      <c r="H45" s="8">
        <f t="shared" si="0"/>
        <v>2905.8419172807535</v>
      </c>
    </row>
    <row r="46" spans="1:8" ht="13.4" customHeight="1" x14ac:dyDescent="0.3">
      <c r="A46" s="7" t="s">
        <v>88</v>
      </c>
      <c r="B46" s="8">
        <v>2470.5811126601598</v>
      </c>
      <c r="C46" s="8">
        <v>0</v>
      </c>
      <c r="D46" s="8">
        <v>3.6703179977428135</v>
      </c>
      <c r="E46" s="84">
        <v>0</v>
      </c>
      <c r="F46" s="8">
        <v>283.85334926641434</v>
      </c>
      <c r="G46" s="83">
        <v>0</v>
      </c>
      <c r="H46" s="8">
        <f t="shared" si="0"/>
        <v>4090.4602867954591</v>
      </c>
    </row>
    <row r="47" spans="1:8" ht="13.4" customHeight="1" x14ac:dyDescent="0.3">
      <c r="A47" s="7" t="s">
        <v>89</v>
      </c>
      <c r="B47" s="8">
        <v>3806.6069375290449</v>
      </c>
      <c r="C47" s="8">
        <v>0</v>
      </c>
      <c r="D47" s="8">
        <v>-1.6665405297749456</v>
      </c>
      <c r="E47" s="84">
        <v>0</v>
      </c>
      <c r="F47" s="8">
        <v>342.34359025426539</v>
      </c>
      <c r="G47" s="83">
        <v>0</v>
      </c>
      <c r="H47" s="8">
        <f t="shared" si="0"/>
        <v>2640.4914492464968</v>
      </c>
    </row>
    <row r="48" spans="1:8" ht="13.4" customHeight="1" x14ac:dyDescent="0.3">
      <c r="A48" s="7" t="s">
        <v>90</v>
      </c>
      <c r="B48" s="8">
        <v>2298.1478589922312</v>
      </c>
      <c r="C48" s="8">
        <v>0</v>
      </c>
      <c r="D48" s="8">
        <v>11.888966341366263</v>
      </c>
      <c r="E48" s="84">
        <v>0</v>
      </c>
      <c r="F48" s="8">
        <v>422.42647546969397</v>
      </c>
      <c r="G48" s="83">
        <v>0</v>
      </c>
      <c r="H48" s="8">
        <f t="shared" si="0"/>
        <v>2745.7104560844464</v>
      </c>
    </row>
    <row r="49" spans="1:8" ht="13.4" customHeight="1" x14ac:dyDescent="0.3">
      <c r="A49" s="7" t="s">
        <v>91</v>
      </c>
      <c r="B49" s="8">
        <v>2323.2839806147522</v>
      </c>
      <c r="C49" s="8">
        <v>-0.45179911040297394</v>
      </c>
      <c r="D49" s="8">
        <v>-12.178443869083186</v>
      </c>
      <c r="E49" s="84">
        <v>0</v>
      </c>
      <c r="F49" s="8">
        <v>267.8272920400982</v>
      </c>
      <c r="G49" s="83">
        <v>0</v>
      </c>
      <c r="H49" s="8">
        <f t="shared" si="0"/>
        <v>2657.0135710017912</v>
      </c>
    </row>
    <row r="50" spans="1:8" ht="13.4" customHeight="1" x14ac:dyDescent="0.3">
      <c r="A50" s="7" t="s">
        <v>92</v>
      </c>
      <c r="B50" s="8">
        <v>2389.6380780720961</v>
      </c>
      <c r="C50" s="8">
        <v>0</v>
      </c>
      <c r="D50" s="8">
        <v>1.6865199495452425</v>
      </c>
      <c r="E50" s="84">
        <v>0</v>
      </c>
      <c r="F50" s="8">
        <v>194.53840536413728</v>
      </c>
      <c r="G50" s="83">
        <v>0</v>
      </c>
      <c r="H50" s="8">
        <f t="shared" si="0"/>
        <v>2389.4364794529633</v>
      </c>
    </row>
    <row r="51" spans="1:8" ht="13.4" customHeight="1" x14ac:dyDescent="0.3">
      <c r="A51" s="7" t="s">
        <v>93</v>
      </c>
      <c r="B51" s="8">
        <v>2194.898074088826</v>
      </c>
      <c r="C51" s="8">
        <v>0</v>
      </c>
      <c r="D51" s="8">
        <v>-1.4842030140078331</v>
      </c>
      <c r="E51" s="84">
        <v>0</v>
      </c>
      <c r="F51" s="8">
        <v>285.97437429462923</v>
      </c>
      <c r="G51" s="83">
        <v>0</v>
      </c>
      <c r="H51" s="8">
        <f t="shared" si="0"/>
        <v>1678.5716779525987</v>
      </c>
    </row>
    <row r="52" spans="1:8" ht="13.4" customHeight="1" x14ac:dyDescent="0.3">
      <c r="A52" s="7" t="s">
        <v>94</v>
      </c>
      <c r="B52" s="8">
        <v>1392.5973036579696</v>
      </c>
      <c r="C52" s="8">
        <v>0</v>
      </c>
      <c r="D52" s="8">
        <v>16.743809334129985</v>
      </c>
      <c r="E52" s="84">
        <v>0</v>
      </c>
      <c r="F52" s="8">
        <v>177.65723959370641</v>
      </c>
      <c r="G52" s="83">
        <v>0</v>
      </c>
      <c r="H52" s="8">
        <f t="shared" si="0"/>
        <v>2960.1792504813116</v>
      </c>
    </row>
    <row r="53" spans="1:8" ht="13.4" customHeight="1" x14ac:dyDescent="0.3">
      <c r="A53" s="7" t="s">
        <v>95</v>
      </c>
      <c r="B53" s="8">
        <v>2782.5220108876051</v>
      </c>
      <c r="C53" s="8">
        <v>0</v>
      </c>
      <c r="D53" s="8">
        <v>0.24131979021443273</v>
      </c>
      <c r="E53" s="84">
        <v>0</v>
      </c>
      <c r="F53" s="8">
        <v>164.11451902011552</v>
      </c>
      <c r="G53" s="83">
        <v>0</v>
      </c>
      <c r="H53" s="8">
        <f t="shared" si="0"/>
        <v>3896.0268578636387</v>
      </c>
    </row>
    <row r="54" spans="1:8" ht="13.4" customHeight="1" x14ac:dyDescent="0.3">
      <c r="A54" s="7" t="s">
        <v>96</v>
      </c>
      <c r="B54" s="8">
        <v>3731.9123388435232</v>
      </c>
      <c r="C54" s="8">
        <v>0</v>
      </c>
      <c r="D54" s="8">
        <v>-0.35776405762464314</v>
      </c>
      <c r="E54" s="84">
        <v>0</v>
      </c>
      <c r="F54" s="8">
        <v>386.14764655115181</v>
      </c>
      <c r="G54" s="83">
        <v>0</v>
      </c>
      <c r="H54" s="8">
        <f t="shared" si="0"/>
        <v>2821.9338013675883</v>
      </c>
    </row>
    <row r="55" spans="1:8" ht="13.4" customHeight="1" x14ac:dyDescent="0.3">
      <c r="A55" s="7" t="s">
        <v>97</v>
      </c>
      <c r="B55" s="8">
        <v>2435.7861548164365</v>
      </c>
      <c r="C55" s="8">
        <v>0.31617207727544316</v>
      </c>
      <c r="D55" s="8">
        <v>0.53385779725154348</v>
      </c>
      <c r="E55" s="84">
        <v>0</v>
      </c>
      <c r="F55" s="8">
        <v>260.50952665471686</v>
      </c>
      <c r="G55" s="83">
        <v>0</v>
      </c>
      <c r="H55" s="8">
        <f t="shared" si="0"/>
        <v>2457.3952562570535</v>
      </c>
    </row>
    <row r="56" spans="1:8" ht="13.4" customHeight="1" x14ac:dyDescent="0.3">
      <c r="A56" s="7" t="s">
        <v>98</v>
      </c>
      <c r="B56" s="8">
        <v>2196.5695575250611</v>
      </c>
      <c r="C56" s="8">
        <v>-0.96139547234946554</v>
      </c>
      <c r="D56" s="8">
        <v>7.3615813582951599</v>
      </c>
      <c r="E56" s="84">
        <v>0</v>
      </c>
      <c r="F56" s="8">
        <v>171.01951802429795</v>
      </c>
      <c r="G56" s="83">
        <v>0</v>
      </c>
      <c r="H56" s="8">
        <f t="shared" si="0"/>
        <v>2976.445939055965</v>
      </c>
    </row>
    <row r="57" spans="1:8" ht="13.4" customHeight="1" x14ac:dyDescent="0.3">
      <c r="A57" s="7" t="s">
        <v>99</v>
      </c>
      <c r="B57" s="8">
        <v>2806.3878165040164</v>
      </c>
      <c r="C57" s="8">
        <v>0</v>
      </c>
      <c r="D57" s="8">
        <v>-7.3817632609705894</v>
      </c>
      <c r="E57" s="84">
        <v>0</v>
      </c>
      <c r="F57" s="8">
        <v>337.2124361017062</v>
      </c>
      <c r="G57" s="83">
        <v>0</v>
      </c>
      <c r="H57" s="8">
        <f t="shared" si="0"/>
        <v>4058.9758670251608</v>
      </c>
    </row>
    <row r="58" spans="1:8" ht="13.4" customHeight="1" x14ac:dyDescent="0.3">
      <c r="A58" s="7" t="s">
        <v>100</v>
      </c>
      <c r="B58" s="8">
        <v>3721.7634309234545</v>
      </c>
      <c r="C58" s="8">
        <v>0</v>
      </c>
      <c r="D58" s="8">
        <v>1.5315674168492333</v>
      </c>
      <c r="E58" s="84">
        <v>0</v>
      </c>
      <c r="F58" s="8">
        <v>232.35974639845975</v>
      </c>
      <c r="G58" s="83">
        <v>0</v>
      </c>
      <c r="H58" s="8">
        <f t="shared" si="0"/>
        <v>4104.597948615813</v>
      </c>
    </row>
    <row r="59" spans="1:8" ht="13.4" customHeight="1" x14ac:dyDescent="0.3">
      <c r="A59" s="7" t="s">
        <v>101</v>
      </c>
      <c r="B59" s="8">
        <v>3872.2382022173533</v>
      </c>
      <c r="C59" s="8">
        <v>0</v>
      </c>
      <c r="D59" s="8">
        <v>-1.4885812919073225</v>
      </c>
      <c r="E59" s="84">
        <v>0</v>
      </c>
      <c r="F59" s="8">
        <v>355.75168957047066</v>
      </c>
      <c r="G59" s="83">
        <v>0</v>
      </c>
      <c r="H59" s="8">
        <f t="shared" si="0"/>
        <v>3535.9313025293754</v>
      </c>
    </row>
    <row r="60" spans="1:8" ht="13.4" customHeight="1" x14ac:dyDescent="0.3">
      <c r="A60" s="7" t="s">
        <v>102</v>
      </c>
      <c r="B60" s="8">
        <v>3180.1796129589047</v>
      </c>
      <c r="C60" s="8">
        <v>0</v>
      </c>
      <c r="D60" s="8">
        <v>-1.2613689172143662E-3</v>
      </c>
      <c r="E60" s="84">
        <v>0</v>
      </c>
      <c r="F60" s="8">
        <v>317.73566686583024</v>
      </c>
      <c r="G60" s="83">
        <v>0</v>
      </c>
      <c r="H60" s="8">
        <f t="shared" si="0"/>
        <v>3132.5955745867368</v>
      </c>
    </row>
    <row r="61" spans="1:8" ht="13.4" customHeight="1" x14ac:dyDescent="0.3">
      <c r="A61" s="7" t="s">
        <v>103</v>
      </c>
      <c r="B61" s="8">
        <v>2814.8599077209064</v>
      </c>
      <c r="C61" s="8">
        <v>0</v>
      </c>
      <c r="D61" s="8">
        <v>18.979021443271591</v>
      </c>
      <c r="E61" s="84">
        <v>0</v>
      </c>
      <c r="F61" s="8">
        <v>196.3695346212572</v>
      </c>
      <c r="G61" s="83">
        <v>0</v>
      </c>
      <c r="H61" s="8">
        <f t="shared" si="0"/>
        <v>2757.0029990705702</v>
      </c>
    </row>
    <row r="62" spans="1:8" ht="13.4" customHeight="1" x14ac:dyDescent="0.3">
      <c r="A62" s="7" t="s">
        <v>104</v>
      </c>
      <c r="B62" s="8">
        <v>2560.6334644493131</v>
      </c>
      <c r="C62" s="8">
        <v>0</v>
      </c>
      <c r="D62" s="8">
        <v>-19.078603199893781</v>
      </c>
      <c r="E62" s="84">
        <v>0</v>
      </c>
      <c r="F62" s="8">
        <v>221.56765219411815</v>
      </c>
      <c r="G62" s="83">
        <v>0</v>
      </c>
      <c r="H62" s="8">
        <f t="shared" si="0"/>
        <v>2218.5779881165781</v>
      </c>
    </row>
    <row r="63" spans="1:8" ht="13.4" customHeight="1" x14ac:dyDescent="0.3">
      <c r="A63" s="7" t="s">
        <v>105</v>
      </c>
      <c r="B63" s="8">
        <v>1997.0103359224599</v>
      </c>
      <c r="C63" s="8">
        <v>0</v>
      </c>
      <c r="D63" s="8">
        <v>0.18017659164841002</v>
      </c>
      <c r="E63" s="84">
        <v>0</v>
      </c>
      <c r="F63" s="8">
        <v>2401.954789882494</v>
      </c>
      <c r="G63" s="83">
        <v>0</v>
      </c>
      <c r="H63" s="8">
        <f t="shared" si="0"/>
        <v>4923.6669717187815</v>
      </c>
    </row>
    <row r="64" spans="1:8" ht="13.4" customHeight="1" x14ac:dyDescent="0.3">
      <c r="A64" s="7" t="s">
        <v>106</v>
      </c>
      <c r="B64" s="8">
        <v>2521.7121818362871</v>
      </c>
      <c r="C64" s="8">
        <v>0.24497112129057957</v>
      </c>
      <c r="D64" s="8">
        <v>0.49571798446524595</v>
      </c>
      <c r="E64" s="84">
        <v>0</v>
      </c>
      <c r="F64" s="8">
        <v>1795.9112992099845</v>
      </c>
      <c r="G64" s="83">
        <v>0</v>
      </c>
      <c r="H64" s="8">
        <f t="shared" si="0"/>
        <v>3586.1820367788619</v>
      </c>
    </row>
    <row r="65" spans="1:8" ht="13.4" customHeight="1" x14ac:dyDescent="0.3">
      <c r="A65" s="7" t="s">
        <v>107</v>
      </c>
      <c r="B65" s="8">
        <v>1790.0257664475869</v>
      </c>
      <c r="C65" s="8">
        <v>1.102867954590719</v>
      </c>
      <c r="D65" s="8">
        <v>24.349419770298081</v>
      </c>
      <c r="E65" s="84">
        <v>0</v>
      </c>
      <c r="F65" s="8">
        <v>-1494.0791343025955</v>
      </c>
      <c r="G65" s="83">
        <v>0</v>
      </c>
      <c r="H65" s="8">
        <f t="shared" si="0"/>
        <v>798.74618004381568</v>
      </c>
    </row>
    <row r="66" spans="1:8" ht="13.4" customHeight="1" x14ac:dyDescent="0.3">
      <c r="A66" s="7" t="s">
        <v>108</v>
      </c>
      <c r="B66" s="8">
        <v>2291.7224463918205</v>
      </c>
      <c r="C66" s="8">
        <v>0</v>
      </c>
      <c r="D66" s="8">
        <v>3.0168419305583214</v>
      </c>
      <c r="E66" s="84">
        <v>0</v>
      </c>
      <c r="F66" s="8">
        <v>269.28083383124272</v>
      </c>
      <c r="G66" s="83">
        <v>0</v>
      </c>
      <c r="H66" s="8">
        <f t="shared" si="0"/>
        <v>2722.3703996547838</v>
      </c>
    </row>
    <row r="67" spans="1:8" ht="13.4" customHeight="1" x14ac:dyDescent="0.3">
      <c r="A67" s="7" t="s">
        <v>109</v>
      </c>
      <c r="B67" s="8">
        <v>2453.0895658235413</v>
      </c>
      <c r="C67" s="8">
        <v>3.0206466175396666E-3</v>
      </c>
      <c r="D67" s="8">
        <v>-0.49790878311093406</v>
      </c>
      <c r="E67" s="84">
        <v>0</v>
      </c>
      <c r="F67" s="8">
        <v>219.44096129589005</v>
      </c>
      <c r="G67" s="83">
        <v>0</v>
      </c>
      <c r="H67" s="8">
        <f t="shared" si="0"/>
        <v>3719.8316666666656</v>
      </c>
    </row>
    <row r="68" spans="1:8" ht="13.4" customHeight="1" x14ac:dyDescent="0.3">
      <c r="A68" s="7" t="s">
        <v>110</v>
      </c>
      <c r="B68" s="8">
        <v>3500.3876847241581</v>
      </c>
      <c r="C68" s="8">
        <v>0</v>
      </c>
      <c r="D68" s="8">
        <v>38.855307707627958</v>
      </c>
      <c r="E68" s="84">
        <v>0</v>
      </c>
      <c r="F68" s="8">
        <v>475.43338976299532</v>
      </c>
      <c r="G68" s="83">
        <v>0</v>
      </c>
      <c r="H68" s="8">
        <f t="shared" ref="H68:H131" si="1">C68+F68+B69+E69</f>
        <v>4944.114963486687</v>
      </c>
    </row>
    <row r="69" spans="1:8" ht="13.4" customHeight="1" x14ac:dyDescent="0.3">
      <c r="A69" s="7" t="s">
        <v>111</v>
      </c>
      <c r="B69" s="8">
        <v>4468.6815737236921</v>
      </c>
      <c r="C69" s="8">
        <v>0</v>
      </c>
      <c r="D69" s="8">
        <v>-0.39537276770895569</v>
      </c>
      <c r="E69" s="84">
        <v>0</v>
      </c>
      <c r="F69" s="8">
        <v>393.90131779857933</v>
      </c>
      <c r="G69" s="83">
        <v>0</v>
      </c>
      <c r="H69" s="8">
        <f t="shared" si="1"/>
        <v>5116.5770805948359</v>
      </c>
    </row>
    <row r="70" spans="1:8" ht="13.4" customHeight="1" x14ac:dyDescent="0.3">
      <c r="A70" s="7" t="s">
        <v>112</v>
      </c>
      <c r="B70" s="8">
        <v>4722.675762796257</v>
      </c>
      <c r="C70" s="8">
        <v>0</v>
      </c>
      <c r="D70" s="8">
        <v>77.236573059815427</v>
      </c>
      <c r="E70" s="84">
        <v>0</v>
      </c>
      <c r="F70" s="8">
        <v>371.74993693155415</v>
      </c>
      <c r="G70" s="83">
        <v>0</v>
      </c>
      <c r="H70" s="8">
        <f t="shared" si="1"/>
        <v>4439.9844393547082</v>
      </c>
    </row>
    <row r="71" spans="1:8" ht="13.4" customHeight="1" x14ac:dyDescent="0.3">
      <c r="A71" s="7" t="s">
        <v>113</v>
      </c>
      <c r="B71" s="8">
        <v>4068.2345024231545</v>
      </c>
      <c r="C71" s="8">
        <v>0</v>
      </c>
      <c r="D71" s="8">
        <v>-44.116377879572454</v>
      </c>
      <c r="E71" s="84">
        <v>0</v>
      </c>
      <c r="F71" s="8">
        <v>344.11006107681061</v>
      </c>
      <c r="G71" s="83">
        <v>0</v>
      </c>
      <c r="H71" s="8">
        <f t="shared" si="1"/>
        <v>5292.9302190798617</v>
      </c>
    </row>
    <row r="72" spans="1:8" ht="13.4" customHeight="1" x14ac:dyDescent="0.3">
      <c r="A72" s="7" t="s">
        <v>114</v>
      </c>
      <c r="B72" s="8">
        <v>4948.8201580030509</v>
      </c>
      <c r="C72" s="8">
        <v>0.53677886211246106</v>
      </c>
      <c r="D72" s="8">
        <v>-16.635700391688239</v>
      </c>
      <c r="E72" s="84">
        <v>0</v>
      </c>
      <c r="F72" s="8">
        <v>367.51452565889957</v>
      </c>
      <c r="G72" s="83">
        <v>0</v>
      </c>
      <c r="H72" s="8">
        <f t="shared" si="1"/>
        <v>3525.7132244572786</v>
      </c>
    </row>
    <row r="73" spans="1:8" ht="13.4" customHeight="1" x14ac:dyDescent="0.3">
      <c r="A73" s="7" t="s">
        <v>115</v>
      </c>
      <c r="B73" s="8">
        <v>3157.6619199362667</v>
      </c>
      <c r="C73" s="8">
        <v>0</v>
      </c>
      <c r="D73" s="8">
        <v>338.91207296023367</v>
      </c>
      <c r="E73" s="84">
        <v>0</v>
      </c>
      <c r="F73" s="8">
        <v>234.73255095266538</v>
      </c>
      <c r="G73" s="83">
        <v>0</v>
      </c>
      <c r="H73" s="8">
        <f t="shared" si="1"/>
        <v>3026.6647463984641</v>
      </c>
    </row>
    <row r="74" spans="1:8" ht="13.4" customHeight="1" x14ac:dyDescent="0.3">
      <c r="A74" s="7" t="s">
        <v>116</v>
      </c>
      <c r="B74" s="8">
        <v>2791.9321954457987</v>
      </c>
      <c r="C74" s="8">
        <v>0</v>
      </c>
      <c r="D74" s="8">
        <v>-155.85968930491933</v>
      </c>
      <c r="E74" s="84">
        <v>0</v>
      </c>
      <c r="F74" s="8">
        <v>245.31584843656643</v>
      </c>
      <c r="G74" s="83">
        <v>0</v>
      </c>
      <c r="H74" s="8">
        <f t="shared" si="1"/>
        <v>3045.4531414724825</v>
      </c>
    </row>
    <row r="75" spans="1:8" ht="13.4" customHeight="1" x14ac:dyDescent="0.3">
      <c r="A75" s="7" t="s">
        <v>117</v>
      </c>
      <c r="B75" s="8">
        <v>2800.1372930359162</v>
      </c>
      <c r="C75" s="8">
        <v>0</v>
      </c>
      <c r="D75" s="8">
        <v>-0.1579034720839142</v>
      </c>
      <c r="E75" s="84">
        <v>0</v>
      </c>
      <c r="F75" s="8">
        <v>318.61558122551946</v>
      </c>
      <c r="G75" s="83">
        <v>0</v>
      </c>
      <c r="H75" s="8">
        <f t="shared" si="1"/>
        <v>3154.4252074619926</v>
      </c>
    </row>
    <row r="76" spans="1:8" ht="13.4" customHeight="1" x14ac:dyDescent="0.3">
      <c r="A76" s="7" t="s">
        <v>118</v>
      </c>
      <c r="B76" s="8">
        <v>2835.8096262364734</v>
      </c>
      <c r="C76" s="8">
        <v>0</v>
      </c>
      <c r="D76" s="8">
        <v>9.8026953462125732</v>
      </c>
      <c r="E76" s="84">
        <v>0</v>
      </c>
      <c r="F76" s="8">
        <v>282.90944698931156</v>
      </c>
      <c r="G76" s="83">
        <v>0</v>
      </c>
      <c r="H76" s="8">
        <f t="shared" si="1"/>
        <v>2943.3638063466778</v>
      </c>
    </row>
    <row r="77" spans="1:8" ht="13.4" customHeight="1" x14ac:dyDescent="0.3">
      <c r="A77" s="7" t="s">
        <v>119</v>
      </c>
      <c r="B77" s="8">
        <v>2660.4543593573662</v>
      </c>
      <c r="C77" s="8">
        <v>0</v>
      </c>
      <c r="D77" s="8">
        <v>-9.0346438292504807</v>
      </c>
      <c r="E77" s="84">
        <v>0</v>
      </c>
      <c r="F77" s="8">
        <v>236.646020049127</v>
      </c>
      <c r="G77" s="83">
        <v>0</v>
      </c>
      <c r="H77" s="8">
        <f t="shared" si="1"/>
        <v>2656.955268538803</v>
      </c>
    </row>
    <row r="78" spans="1:8" ht="13.4" customHeight="1" x14ac:dyDescent="0.3">
      <c r="A78" s="7" t="s">
        <v>120</v>
      </c>
      <c r="B78" s="8">
        <v>2420.3092484896761</v>
      </c>
      <c r="C78" s="8">
        <v>7.3225785036181365E-2</v>
      </c>
      <c r="D78" s="8">
        <v>7.8263851822346142</v>
      </c>
      <c r="E78" s="84">
        <v>0</v>
      </c>
      <c r="F78" s="8">
        <v>368.86114983734979</v>
      </c>
      <c r="G78" s="83">
        <v>0</v>
      </c>
      <c r="H78" s="8">
        <f t="shared" si="1"/>
        <v>3260.4418080727623</v>
      </c>
    </row>
    <row r="79" spans="1:8" ht="13.4" customHeight="1" x14ac:dyDescent="0.3">
      <c r="A79" s="7" t="s">
        <v>121</v>
      </c>
      <c r="B79" s="8">
        <v>2891.5074324503762</v>
      </c>
      <c r="C79" s="8">
        <v>0</v>
      </c>
      <c r="D79" s="8">
        <v>70.282812188807</v>
      </c>
      <c r="E79" s="84">
        <v>0</v>
      </c>
      <c r="F79" s="8">
        <v>331.95040828520212</v>
      </c>
      <c r="G79" s="83">
        <v>0</v>
      </c>
      <c r="H79" s="8">
        <f t="shared" si="1"/>
        <v>3418.3719909712554</v>
      </c>
    </row>
    <row r="80" spans="1:8" ht="13.4" customHeight="1" x14ac:dyDescent="0.3">
      <c r="A80" s="7" t="s">
        <v>122</v>
      </c>
      <c r="B80" s="8">
        <v>3086.4215826860532</v>
      </c>
      <c r="C80" s="8">
        <v>1.1150833167363738</v>
      </c>
      <c r="D80" s="8">
        <v>-3.9365664210316669</v>
      </c>
      <c r="E80" s="84">
        <v>0</v>
      </c>
      <c r="F80" s="8">
        <v>299.36918276571731</v>
      </c>
      <c r="G80" s="83">
        <v>0</v>
      </c>
      <c r="H80" s="8">
        <f t="shared" si="1"/>
        <v>4064.723909579764</v>
      </c>
    </row>
    <row r="81" spans="1:8" ht="13.4" customHeight="1" x14ac:dyDescent="0.3">
      <c r="A81" s="7" t="s">
        <v>123</v>
      </c>
      <c r="B81" s="8">
        <v>3764.2396434973102</v>
      </c>
      <c r="C81" s="8">
        <v>0</v>
      </c>
      <c r="D81" s="8">
        <v>159.11651065524796</v>
      </c>
      <c r="E81" s="84">
        <v>0</v>
      </c>
      <c r="F81" s="8">
        <v>503.96680608112592</v>
      </c>
      <c r="G81" s="83">
        <v>0</v>
      </c>
      <c r="H81" s="8">
        <f t="shared" si="1"/>
        <v>4349.6806379871186</v>
      </c>
    </row>
    <row r="82" spans="1:8" ht="13.4" customHeight="1" x14ac:dyDescent="0.3">
      <c r="A82" s="7" t="s">
        <v>124</v>
      </c>
      <c r="B82" s="8">
        <v>3845.7138319059927</v>
      </c>
      <c r="C82" s="8">
        <v>0</v>
      </c>
      <c r="D82" s="8">
        <v>-53.666301533559043</v>
      </c>
      <c r="E82" s="84">
        <v>0</v>
      </c>
      <c r="F82" s="8">
        <v>434.05533426276304</v>
      </c>
      <c r="G82" s="83">
        <v>0</v>
      </c>
      <c r="H82" s="8">
        <f t="shared" si="1"/>
        <v>5324.9728028945074</v>
      </c>
    </row>
    <row r="83" spans="1:8" ht="13.4" customHeight="1" x14ac:dyDescent="0.3">
      <c r="A83" s="7" t="s">
        <v>125</v>
      </c>
      <c r="B83" s="8">
        <v>4890.9174686317447</v>
      </c>
      <c r="C83" s="8">
        <v>7.6346013410343227E-3</v>
      </c>
      <c r="D83" s="8">
        <v>-166.48692159596362</v>
      </c>
      <c r="E83" s="84">
        <v>0</v>
      </c>
      <c r="F83" s="8">
        <v>381.44031733386441</v>
      </c>
      <c r="G83" s="83">
        <v>0</v>
      </c>
      <c r="H83" s="8">
        <f t="shared" si="1"/>
        <v>5310.3199794197708</v>
      </c>
    </row>
    <row r="84" spans="1:8" ht="13.4" customHeight="1" x14ac:dyDescent="0.3">
      <c r="A84" s="7" t="s">
        <v>126</v>
      </c>
      <c r="B84" s="8">
        <v>4928.8720274845655</v>
      </c>
      <c r="C84" s="8">
        <v>0</v>
      </c>
      <c r="D84" s="8">
        <v>47.950408285202144</v>
      </c>
      <c r="E84" s="84">
        <v>0</v>
      </c>
      <c r="F84" s="8">
        <v>207.8470756157472</v>
      </c>
      <c r="G84" s="83">
        <v>0</v>
      </c>
      <c r="H84" s="8">
        <f t="shared" si="1"/>
        <v>3035.7032463652649</v>
      </c>
    </row>
    <row r="85" spans="1:8" ht="13.4" customHeight="1" x14ac:dyDescent="0.3">
      <c r="A85" s="7" t="s">
        <v>127</v>
      </c>
      <c r="B85" s="8">
        <v>2827.8561707495178</v>
      </c>
      <c r="C85" s="8">
        <v>0</v>
      </c>
      <c r="D85" s="8">
        <v>-40.986390493261638</v>
      </c>
      <c r="E85" s="84">
        <v>0</v>
      </c>
      <c r="F85" s="8">
        <v>178.35875987519086</v>
      </c>
      <c r="G85" s="83">
        <v>0</v>
      </c>
      <c r="H85" s="8">
        <f t="shared" si="1"/>
        <v>3526.9596760273457</v>
      </c>
    </row>
    <row r="86" spans="1:8" ht="13.4" customHeight="1" x14ac:dyDescent="0.3">
      <c r="A86" s="7" t="s">
        <v>128</v>
      </c>
      <c r="B86" s="8">
        <v>3348.6009161521547</v>
      </c>
      <c r="C86" s="8">
        <v>0</v>
      </c>
      <c r="D86" s="8">
        <v>-1.3121556130916816</v>
      </c>
      <c r="E86" s="84">
        <v>0</v>
      </c>
      <c r="F86" s="8">
        <v>218.61209586403768</v>
      </c>
      <c r="G86" s="83">
        <v>0</v>
      </c>
      <c r="H86" s="8">
        <f t="shared" si="1"/>
        <v>3805.2986656044632</v>
      </c>
    </row>
    <row r="87" spans="1:8" ht="13.4" customHeight="1" x14ac:dyDescent="0.3">
      <c r="A87" s="7" t="s">
        <v>129</v>
      </c>
      <c r="B87" s="8">
        <v>3586.6865697404255</v>
      </c>
      <c r="C87" s="8">
        <v>2.0281484432052046E-2</v>
      </c>
      <c r="D87" s="8">
        <v>53.710217088229435</v>
      </c>
      <c r="E87" s="84">
        <v>0</v>
      </c>
      <c r="F87" s="8">
        <v>241.90227710283474</v>
      </c>
      <c r="G87" s="83">
        <v>0</v>
      </c>
      <c r="H87" s="8">
        <f t="shared" si="1"/>
        <v>3017.6634667728867</v>
      </c>
    </row>
    <row r="88" spans="1:8" ht="13.4" customHeight="1" x14ac:dyDescent="0.3">
      <c r="A88" s="7" t="s">
        <v>130</v>
      </c>
      <c r="B88" s="8">
        <v>2775.7409081856199</v>
      </c>
      <c r="C88" s="8">
        <v>0</v>
      </c>
      <c r="D88" s="8">
        <v>-15.267509792206067</v>
      </c>
      <c r="E88" s="84">
        <v>0</v>
      </c>
      <c r="F88" s="8">
        <v>177.53073756887738</v>
      </c>
      <c r="G88" s="83">
        <v>0</v>
      </c>
      <c r="H88" s="8">
        <f t="shared" si="1"/>
        <v>2712.3419637522402</v>
      </c>
    </row>
    <row r="89" spans="1:8" ht="13.4" customHeight="1" x14ac:dyDescent="0.3">
      <c r="A89" s="7" t="s">
        <v>131</v>
      </c>
      <c r="B89" s="8">
        <v>2534.811226183363</v>
      </c>
      <c r="C89" s="8">
        <v>0</v>
      </c>
      <c r="D89" s="8">
        <v>11.320321317134701</v>
      </c>
      <c r="E89" s="84">
        <v>0</v>
      </c>
      <c r="F89" s="8">
        <v>237.4284339109075</v>
      </c>
      <c r="G89" s="83">
        <v>0</v>
      </c>
      <c r="H89" s="8">
        <f t="shared" si="1"/>
        <v>1588.1726415720634</v>
      </c>
    </row>
    <row r="90" spans="1:8" ht="13.4" customHeight="1" x14ac:dyDescent="0.3">
      <c r="A90" s="7" t="s">
        <v>132</v>
      </c>
      <c r="B90" s="8">
        <v>1350.744207661156</v>
      </c>
      <c r="C90" s="8">
        <v>0</v>
      </c>
      <c r="D90" s="8">
        <v>44.703179977428128</v>
      </c>
      <c r="E90" s="84">
        <v>0</v>
      </c>
      <c r="F90" s="8">
        <v>229.83150766779525</v>
      </c>
      <c r="G90" s="83">
        <v>0</v>
      </c>
      <c r="H90" s="8">
        <f t="shared" si="1"/>
        <v>4246.7831109340777</v>
      </c>
    </row>
    <row r="91" spans="1:8" ht="13.4" customHeight="1" x14ac:dyDescent="0.3">
      <c r="A91" s="7" t="s">
        <v>133</v>
      </c>
      <c r="B91" s="8">
        <v>4016.9516032662823</v>
      </c>
      <c r="C91" s="8">
        <v>0</v>
      </c>
      <c r="D91" s="8">
        <v>-44.371240788687508</v>
      </c>
      <c r="E91" s="84">
        <v>0</v>
      </c>
      <c r="F91" s="8">
        <v>275.95346212573855</v>
      </c>
      <c r="G91" s="83">
        <v>0</v>
      </c>
      <c r="H91" s="8">
        <f t="shared" si="1"/>
        <v>3729.4680508530846</v>
      </c>
    </row>
    <row r="92" spans="1:8" ht="13.4" customHeight="1" x14ac:dyDescent="0.3">
      <c r="A92" s="7" t="s">
        <v>134</v>
      </c>
      <c r="B92" s="8">
        <v>3453.5145887273461</v>
      </c>
      <c r="C92" s="8">
        <v>0</v>
      </c>
      <c r="D92" s="8">
        <v>-0.33193918874062267</v>
      </c>
      <c r="E92" s="84">
        <v>0</v>
      </c>
      <c r="F92" s="8">
        <v>300.45791011086772</v>
      </c>
      <c r="G92" s="83">
        <v>0</v>
      </c>
      <c r="H92" s="8">
        <f t="shared" si="1"/>
        <v>4741.8508165704061</v>
      </c>
    </row>
    <row r="93" spans="1:8" ht="13.4" customHeight="1" x14ac:dyDescent="0.3">
      <c r="A93" s="7" t="s">
        <v>135</v>
      </c>
      <c r="B93" s="8">
        <v>4441.3929064595386</v>
      </c>
      <c r="C93" s="8">
        <v>0</v>
      </c>
      <c r="D93" s="8">
        <v>1.6935072694682336</v>
      </c>
      <c r="E93" s="84">
        <v>0</v>
      </c>
      <c r="F93" s="8">
        <v>336.67908119232555</v>
      </c>
      <c r="G93" s="83">
        <v>0</v>
      </c>
      <c r="H93" s="8">
        <f t="shared" si="1"/>
        <v>4611.3063865099903</v>
      </c>
    </row>
    <row r="94" spans="1:8" ht="13.4" customHeight="1" x14ac:dyDescent="0.3">
      <c r="A94" s="7" t="s">
        <v>136</v>
      </c>
      <c r="B94" s="8">
        <v>4274.6273053176646</v>
      </c>
      <c r="C94" s="8">
        <v>0</v>
      </c>
      <c r="D94" s="8">
        <v>-0.15064064263426979</v>
      </c>
      <c r="E94" s="84">
        <v>0</v>
      </c>
      <c r="F94" s="8">
        <v>397.49664741419372</v>
      </c>
      <c r="G94" s="83">
        <v>0</v>
      </c>
      <c r="H94" s="8">
        <f t="shared" si="1"/>
        <v>5226.3253302794928</v>
      </c>
    </row>
    <row r="95" spans="1:8" ht="13.4" customHeight="1" x14ac:dyDescent="0.3">
      <c r="A95" s="7" t="s">
        <v>137</v>
      </c>
      <c r="B95" s="8">
        <v>4828.828682865299</v>
      </c>
      <c r="C95" s="8">
        <v>0</v>
      </c>
      <c r="D95" s="8">
        <v>9.6476465511518299</v>
      </c>
      <c r="E95" s="84">
        <v>0</v>
      </c>
      <c r="F95" s="8">
        <v>274.91462524065588</v>
      </c>
      <c r="G95" s="83">
        <v>0</v>
      </c>
      <c r="H95" s="8">
        <f t="shared" si="1"/>
        <v>4740.5014970457432</v>
      </c>
    </row>
    <row r="96" spans="1:8" ht="13.4" customHeight="1" x14ac:dyDescent="0.3">
      <c r="A96" s="7" t="s">
        <v>138</v>
      </c>
      <c r="B96" s="8">
        <v>4465.586871805087</v>
      </c>
      <c r="C96" s="8">
        <v>0</v>
      </c>
      <c r="D96" s="8">
        <v>16.210250282148312</v>
      </c>
      <c r="E96" s="84">
        <v>0</v>
      </c>
      <c r="F96" s="8">
        <v>310.29170815906525</v>
      </c>
      <c r="G96" s="83">
        <v>0</v>
      </c>
      <c r="H96" s="8">
        <f t="shared" si="1"/>
        <v>3798.208431255393</v>
      </c>
    </row>
    <row r="97" spans="1:8" ht="13.4" customHeight="1" x14ac:dyDescent="0.3">
      <c r="A97" s="7" t="s">
        <v>139</v>
      </c>
      <c r="B97" s="8">
        <v>3487.9167230963276</v>
      </c>
      <c r="C97" s="8">
        <v>32.453495319657442</v>
      </c>
      <c r="D97" s="8">
        <v>49.880435504215626</v>
      </c>
      <c r="E97" s="84">
        <v>0</v>
      </c>
      <c r="F97" s="8">
        <v>185.81710150700391</v>
      </c>
      <c r="G97" s="83">
        <v>0</v>
      </c>
      <c r="H97" s="8">
        <f t="shared" si="1"/>
        <v>3208.1083017991086</v>
      </c>
    </row>
    <row r="98" spans="1:8" ht="13.4" customHeight="1" x14ac:dyDescent="0.3">
      <c r="A98" s="7" t="s">
        <v>140</v>
      </c>
      <c r="B98" s="8">
        <v>2989.8377049724472</v>
      </c>
      <c r="C98" s="8">
        <v>0</v>
      </c>
      <c r="D98" s="8">
        <v>1.2534355706034652</v>
      </c>
      <c r="E98" s="84">
        <v>0</v>
      </c>
      <c r="F98" s="8">
        <v>226.63752240589523</v>
      </c>
      <c r="G98" s="83">
        <v>0</v>
      </c>
      <c r="H98" s="8">
        <f t="shared" si="1"/>
        <v>2695.3678550089589</v>
      </c>
    </row>
    <row r="99" spans="1:8" ht="13.4" customHeight="1" x14ac:dyDescent="0.3">
      <c r="A99" s="7" t="s">
        <v>141</v>
      </c>
      <c r="B99" s="8">
        <v>2468.7303326030637</v>
      </c>
      <c r="C99" s="8">
        <v>-14.023600876319456</v>
      </c>
      <c r="D99" s="8">
        <v>-7.6775542720573586</v>
      </c>
      <c r="E99" s="84">
        <v>0</v>
      </c>
      <c r="F99" s="8">
        <v>268.0273152758416</v>
      </c>
      <c r="G99" s="83">
        <v>0</v>
      </c>
      <c r="H99" s="8">
        <f t="shared" si="1"/>
        <v>3157.966543849167</v>
      </c>
    </row>
    <row r="100" spans="1:8" ht="13.4" customHeight="1" x14ac:dyDescent="0.3">
      <c r="A100" s="7" t="s">
        <v>142</v>
      </c>
      <c r="B100" s="8">
        <v>2903.9628294496447</v>
      </c>
      <c r="C100" s="8">
        <v>0</v>
      </c>
      <c r="D100" s="8">
        <v>-11.028878709420434</v>
      </c>
      <c r="E100" s="84">
        <v>0</v>
      </c>
      <c r="F100" s="8">
        <v>135.35788355573257</v>
      </c>
      <c r="G100" s="83">
        <v>0</v>
      </c>
      <c r="H100" s="8">
        <f t="shared" si="1"/>
        <v>1900.7369713868416</v>
      </c>
    </row>
    <row r="101" spans="1:8" ht="13.4" customHeight="1" x14ac:dyDescent="0.3">
      <c r="A101" s="7" t="s">
        <v>143</v>
      </c>
      <c r="B101" s="8">
        <v>1765.379087831109</v>
      </c>
      <c r="C101" s="8">
        <v>0</v>
      </c>
      <c r="D101" s="8">
        <v>12.139215295757817</v>
      </c>
      <c r="E101" s="84">
        <v>0</v>
      </c>
      <c r="F101" s="8">
        <v>156.95832835424548</v>
      </c>
      <c r="G101" s="83">
        <v>0</v>
      </c>
      <c r="H101" s="8">
        <f t="shared" si="1"/>
        <v>3056.8305782380667</v>
      </c>
    </row>
    <row r="102" spans="1:8" ht="13.4" customHeight="1" x14ac:dyDescent="0.3">
      <c r="A102" s="7" t="s">
        <v>144</v>
      </c>
      <c r="B102" s="8">
        <v>2899.872249883821</v>
      </c>
      <c r="C102" s="8">
        <v>0</v>
      </c>
      <c r="D102" s="8">
        <v>-11.028878709420434</v>
      </c>
      <c r="E102" s="84">
        <v>0</v>
      </c>
      <c r="F102" s="8">
        <v>196.85075682135033</v>
      </c>
      <c r="G102" s="83">
        <v>0</v>
      </c>
      <c r="H102" s="8">
        <f t="shared" si="1"/>
        <v>2728.1072595100568</v>
      </c>
    </row>
    <row r="103" spans="1:8" ht="13.4" customHeight="1" x14ac:dyDescent="0.3">
      <c r="A103" s="7" t="s">
        <v>145</v>
      </c>
      <c r="B103" s="8">
        <v>2531.2565026887064</v>
      </c>
      <c r="C103" s="8">
        <v>0</v>
      </c>
      <c r="D103" s="8">
        <v>11.046571068180308</v>
      </c>
      <c r="E103" s="84">
        <v>0</v>
      </c>
      <c r="F103" s="8">
        <v>257.81135895903873</v>
      </c>
      <c r="G103" s="83">
        <v>0</v>
      </c>
      <c r="H103" s="8">
        <f t="shared" si="1"/>
        <v>3914.1833565690772</v>
      </c>
    </row>
    <row r="104" spans="1:8" ht="13.4" customHeight="1" x14ac:dyDescent="0.3">
      <c r="A104" s="7" t="s">
        <v>146</v>
      </c>
      <c r="B104" s="8">
        <v>3656.3719976100383</v>
      </c>
      <c r="C104" s="8">
        <v>0</v>
      </c>
      <c r="D104" s="8">
        <v>0.33193918874062267</v>
      </c>
      <c r="E104" s="84">
        <v>0</v>
      </c>
      <c r="F104" s="8">
        <v>363.91621854876183</v>
      </c>
      <c r="G104" s="83">
        <v>0</v>
      </c>
      <c r="H104" s="8">
        <f t="shared" si="1"/>
        <v>4879.2579632211391</v>
      </c>
    </row>
    <row r="105" spans="1:8" ht="13.4" customHeight="1" x14ac:dyDescent="0.3">
      <c r="A105" s="7" t="s">
        <v>147</v>
      </c>
      <c r="B105" s="8">
        <v>4515.341744672377</v>
      </c>
      <c r="C105" s="8">
        <v>0</v>
      </c>
      <c r="D105" s="8">
        <v>2.0945694748722037</v>
      </c>
      <c r="E105" s="84">
        <v>0</v>
      </c>
      <c r="F105" s="8">
        <v>477.93284870211772</v>
      </c>
      <c r="G105" s="83">
        <v>0</v>
      </c>
      <c r="H105" s="8">
        <f t="shared" si="1"/>
        <v>5169.3644758680184</v>
      </c>
    </row>
    <row r="106" spans="1:8" ht="13.4" customHeight="1" x14ac:dyDescent="0.3">
      <c r="A106" s="7" t="s">
        <v>148</v>
      </c>
      <c r="B106" s="8">
        <v>4691.4316271659009</v>
      </c>
      <c r="C106" s="8">
        <v>5.3110270198499634E-2</v>
      </c>
      <c r="D106" s="8">
        <v>8.868718050853083</v>
      </c>
      <c r="E106" s="84">
        <v>0</v>
      </c>
      <c r="F106" s="8">
        <v>575.64033725021557</v>
      </c>
      <c r="G106" s="83">
        <v>0</v>
      </c>
      <c r="H106" s="8">
        <f t="shared" si="1"/>
        <v>6039.9363407023866</v>
      </c>
    </row>
    <row r="107" spans="1:8" ht="13.4" customHeight="1" x14ac:dyDescent="0.3">
      <c r="A107" s="7" t="s">
        <v>149</v>
      </c>
      <c r="B107" s="8">
        <v>5464.2428931819722</v>
      </c>
      <c r="C107" s="8">
        <v>0</v>
      </c>
      <c r="D107" s="8">
        <v>6.9940914824404166</v>
      </c>
      <c r="E107" s="84">
        <v>0</v>
      </c>
      <c r="F107" s="8">
        <v>445.90744871539545</v>
      </c>
      <c r="G107" s="83">
        <v>0</v>
      </c>
      <c r="H107" s="8">
        <f t="shared" si="1"/>
        <v>6771.6226648078045</v>
      </c>
    </row>
    <row r="108" spans="1:8" ht="13.4" customHeight="1" x14ac:dyDescent="0.3">
      <c r="A108" s="7" t="s">
        <v>150</v>
      </c>
      <c r="B108" s="8">
        <v>6325.7152160924088</v>
      </c>
      <c r="C108" s="8">
        <v>0</v>
      </c>
      <c r="D108" s="8">
        <v>9.3614983734979749</v>
      </c>
      <c r="E108" s="84">
        <v>0</v>
      </c>
      <c r="F108" s="8">
        <v>446.44410144061607</v>
      </c>
      <c r="G108" s="83">
        <v>0</v>
      </c>
      <c r="H108" s="8">
        <f t="shared" si="1"/>
        <v>5017.5188807010536</v>
      </c>
    </row>
    <row r="109" spans="1:8" ht="13.4" customHeight="1" x14ac:dyDescent="0.3">
      <c r="A109" s="7" t="s">
        <v>151</v>
      </c>
      <c r="B109" s="8">
        <v>4571.0747792604379</v>
      </c>
      <c r="C109" s="8">
        <v>0</v>
      </c>
      <c r="D109" s="8">
        <v>9.2319591050919456</v>
      </c>
      <c r="E109" s="84">
        <v>0</v>
      </c>
      <c r="F109" s="8">
        <v>308.28073093009351</v>
      </c>
      <c r="G109" s="83">
        <v>0</v>
      </c>
      <c r="H109" s="8">
        <f t="shared" si="1"/>
        <v>5037.9172641572077</v>
      </c>
    </row>
    <row r="110" spans="1:8" ht="13.4" customHeight="1" x14ac:dyDescent="0.3">
      <c r="A110" s="7" t="s">
        <v>152</v>
      </c>
      <c r="B110" s="8">
        <v>4729.6365332271143</v>
      </c>
      <c r="C110" s="8">
        <v>0</v>
      </c>
      <c r="D110" s="8">
        <v>6.8295492265816904</v>
      </c>
      <c r="E110" s="84">
        <v>0</v>
      </c>
      <c r="F110" s="8">
        <v>213.2929363340636</v>
      </c>
      <c r="G110" s="83">
        <v>0</v>
      </c>
      <c r="H110" s="8">
        <f t="shared" si="1"/>
        <v>4063.8444333798079</v>
      </c>
    </row>
    <row r="111" spans="1:8" ht="13.4" customHeight="1" x14ac:dyDescent="0.3">
      <c r="A111" s="7" t="s">
        <v>153</v>
      </c>
      <c r="B111" s="8">
        <v>3850.5514970457443</v>
      </c>
      <c r="C111" s="8">
        <v>0</v>
      </c>
      <c r="D111" s="8">
        <v>6.9328686184691</v>
      </c>
      <c r="E111" s="84">
        <v>0</v>
      </c>
      <c r="F111" s="8">
        <v>426.52194118037573</v>
      </c>
      <c r="G111" s="83">
        <v>0</v>
      </c>
      <c r="H111" s="8">
        <f t="shared" si="1"/>
        <v>5480.9047932018857</v>
      </c>
    </row>
    <row r="112" spans="1:8" ht="13.4" customHeight="1" x14ac:dyDescent="0.3">
      <c r="A112" s="7" t="s">
        <v>154</v>
      </c>
      <c r="B112" s="8">
        <v>5054.3828520215102</v>
      </c>
      <c r="C112" s="8">
        <v>0</v>
      </c>
      <c r="D112" s="8">
        <v>6.804753369182766</v>
      </c>
      <c r="E112" s="84">
        <v>0</v>
      </c>
      <c r="F112" s="8">
        <v>293.03594901414056</v>
      </c>
      <c r="G112" s="83">
        <v>0</v>
      </c>
      <c r="H112" s="8">
        <f t="shared" si="1"/>
        <v>3587.573607515103</v>
      </c>
    </row>
    <row r="113" spans="1:8" ht="13.4" customHeight="1" x14ac:dyDescent="0.3">
      <c r="A113" s="7" t="s">
        <v>155</v>
      </c>
      <c r="B113" s="8">
        <v>3294.5376585009626</v>
      </c>
      <c r="C113" s="8">
        <v>0</v>
      </c>
      <c r="D113" s="8">
        <v>6.6387837748124543</v>
      </c>
      <c r="E113" s="84">
        <v>0</v>
      </c>
      <c r="F113" s="8">
        <v>283.93318064130648</v>
      </c>
      <c r="G113" s="83">
        <v>0</v>
      </c>
      <c r="H113" s="8">
        <f t="shared" si="1"/>
        <v>3845.9376585009618</v>
      </c>
    </row>
    <row r="114" spans="1:8" ht="13.4" customHeight="1" x14ac:dyDescent="0.3">
      <c r="A114" s="7" t="s">
        <v>156</v>
      </c>
      <c r="B114" s="8">
        <v>3562.0044778596553</v>
      </c>
      <c r="C114" s="8">
        <v>0</v>
      </c>
      <c r="D114" s="8">
        <v>9.0533758215494906</v>
      </c>
      <c r="E114" s="84">
        <v>0</v>
      </c>
      <c r="F114" s="8">
        <v>471.67552944300604</v>
      </c>
      <c r="G114" s="83">
        <v>0</v>
      </c>
      <c r="H114" s="8">
        <f t="shared" si="1"/>
        <v>5154.5857797251538</v>
      </c>
    </row>
    <row r="115" spans="1:8" ht="13.4" customHeight="1" x14ac:dyDescent="0.3">
      <c r="A115" s="7" t="s">
        <v>157</v>
      </c>
      <c r="B115" s="8">
        <v>4682.9102502821479</v>
      </c>
      <c r="C115" s="8">
        <v>0</v>
      </c>
      <c r="D115" s="8">
        <v>6.6387837748124543</v>
      </c>
      <c r="E115" s="84">
        <v>0</v>
      </c>
      <c r="F115" s="8">
        <v>658.36699196707161</v>
      </c>
      <c r="G115" s="83">
        <v>0</v>
      </c>
      <c r="H115" s="8">
        <f t="shared" si="1"/>
        <v>5774.040413596229</v>
      </c>
    </row>
    <row r="116" spans="1:8" ht="13.4" customHeight="1" x14ac:dyDescent="0.3">
      <c r="A116" s="7" t="s">
        <v>158</v>
      </c>
      <c r="B116" s="8">
        <v>4482.5444964482504</v>
      </c>
      <c r="C116" s="8">
        <v>2.6555135099249817E-2</v>
      </c>
      <c r="D116" s="8">
        <v>6.6387837748124543</v>
      </c>
      <c r="E116" s="84">
        <v>633.12892518090678</v>
      </c>
      <c r="F116" s="8">
        <v>189.7306977361747</v>
      </c>
      <c r="G116" s="83">
        <v>0</v>
      </c>
      <c r="H116" s="8">
        <f t="shared" si="1"/>
        <v>5988.0503618137172</v>
      </c>
    </row>
    <row r="117" spans="1:8" ht="13.4" customHeight="1" x14ac:dyDescent="0.3">
      <c r="A117" s="7" t="s">
        <v>159</v>
      </c>
      <c r="B117" s="8">
        <v>202.29568147115609</v>
      </c>
      <c r="C117" s="8">
        <v>0</v>
      </c>
      <c r="D117" s="8">
        <v>6.6387837748124543</v>
      </c>
      <c r="E117" s="84">
        <v>5595.9974274712868</v>
      </c>
      <c r="F117" s="8">
        <v>4.0158666932218017</v>
      </c>
      <c r="G117" s="83">
        <v>0</v>
      </c>
      <c r="H117" s="8">
        <f t="shared" si="1"/>
        <v>7758.0356270331258</v>
      </c>
    </row>
    <row r="118" spans="1:8" ht="13.4" customHeight="1" x14ac:dyDescent="0.3">
      <c r="A118" s="7" t="s">
        <v>160</v>
      </c>
      <c r="B118" s="8">
        <v>453.80688773816473</v>
      </c>
      <c r="C118" s="8">
        <v>0</v>
      </c>
      <c r="D118" s="8">
        <v>4.3147115448449842</v>
      </c>
      <c r="E118" s="84">
        <v>7300.212872601739</v>
      </c>
      <c r="F118" s="8">
        <v>0</v>
      </c>
      <c r="G118" s="83">
        <v>0</v>
      </c>
      <c r="H118" s="8">
        <f t="shared" si="1"/>
        <v>8012.5192093208525</v>
      </c>
    </row>
    <row r="119" spans="1:8" ht="13.4" customHeight="1" x14ac:dyDescent="0.3">
      <c r="A119" s="7" t="s">
        <v>161</v>
      </c>
      <c r="B119" s="8">
        <v>86.42209387240257</v>
      </c>
      <c r="C119" s="8">
        <v>0</v>
      </c>
      <c r="D119" s="8">
        <v>0.16596959437031134</v>
      </c>
      <c r="E119" s="84">
        <v>7926.0971154484496</v>
      </c>
      <c r="F119" s="8">
        <v>7.6346013410343227E-3</v>
      </c>
      <c r="G119" s="83">
        <v>2.2073956051251412E-2</v>
      </c>
      <c r="H119" s="8">
        <f t="shared" si="1"/>
        <v>7866.0582974839008</v>
      </c>
    </row>
    <row r="120" spans="1:8" ht="13.4" customHeight="1" x14ac:dyDescent="0.3">
      <c r="A120" s="7" t="s">
        <v>162</v>
      </c>
      <c r="B120" s="8">
        <v>20.116543849166831</v>
      </c>
      <c r="C120" s="8">
        <v>0</v>
      </c>
      <c r="D120" s="8">
        <v>0</v>
      </c>
      <c r="E120" s="84">
        <v>7845.9341190333926</v>
      </c>
      <c r="F120" s="8">
        <v>0.73926176724424075</v>
      </c>
      <c r="G120" s="83">
        <v>0.11123282214698267</v>
      </c>
      <c r="H120" s="8">
        <f t="shared" si="1"/>
        <v>5509.6408504282017</v>
      </c>
    </row>
    <row r="121" spans="1:8" ht="13.4" customHeight="1" x14ac:dyDescent="0.3">
      <c r="A121" s="7" t="s">
        <v>163</v>
      </c>
      <c r="B121" s="8">
        <v>16.652061342362078</v>
      </c>
      <c r="C121" s="8">
        <v>0</v>
      </c>
      <c r="D121" s="8">
        <v>0</v>
      </c>
      <c r="E121" s="84">
        <v>5492.249527318595</v>
      </c>
      <c r="F121" s="8">
        <v>0.22605058753236407</v>
      </c>
      <c r="G121" s="83">
        <v>5.8424284671048259</v>
      </c>
      <c r="H121" s="8">
        <f t="shared" si="1"/>
        <v>4489.5271911305836</v>
      </c>
    </row>
    <row r="122" spans="1:8" ht="13.4" customHeight="1" x14ac:dyDescent="0.3">
      <c r="A122" s="7" t="s">
        <v>164</v>
      </c>
      <c r="B122" s="8">
        <v>-1.8623780123481377</v>
      </c>
      <c r="C122" s="8">
        <v>0</v>
      </c>
      <c r="D122" s="8">
        <v>0</v>
      </c>
      <c r="E122" s="84">
        <v>4491.1635185553996</v>
      </c>
      <c r="F122" s="8">
        <v>0</v>
      </c>
      <c r="G122" s="83">
        <v>0</v>
      </c>
      <c r="H122" s="8">
        <f t="shared" si="1"/>
        <v>4658.5218731328414</v>
      </c>
    </row>
    <row r="123" spans="1:8" ht="13.4" customHeight="1" x14ac:dyDescent="0.3">
      <c r="A123" s="7" t="s">
        <v>165</v>
      </c>
      <c r="B123" s="8">
        <v>3.3193918874062272E-3</v>
      </c>
      <c r="C123" s="8">
        <v>0</v>
      </c>
      <c r="D123" s="8">
        <v>0</v>
      </c>
      <c r="E123" s="84">
        <v>4658.5185537409543</v>
      </c>
      <c r="F123" s="8">
        <v>0.46863174666401114</v>
      </c>
      <c r="G123" s="83">
        <v>0.20168625107880234</v>
      </c>
      <c r="H123" s="8">
        <f t="shared" si="1"/>
        <v>4849.6789882493531</v>
      </c>
    </row>
    <row r="124" spans="1:8" ht="13.4" customHeight="1" x14ac:dyDescent="0.3">
      <c r="A124" s="7" t="s">
        <v>166</v>
      </c>
      <c r="B124" s="8">
        <v>21.083482705968265</v>
      </c>
      <c r="C124" s="8">
        <v>0</v>
      </c>
      <c r="D124" s="8">
        <v>0.7083914226913629</v>
      </c>
      <c r="E124" s="84">
        <v>4828.1268737967212</v>
      </c>
      <c r="F124" s="8">
        <v>0</v>
      </c>
      <c r="G124" s="83">
        <v>0.34521675629024756</v>
      </c>
      <c r="H124" s="8">
        <f t="shared" si="1"/>
        <v>3783.3801699528649</v>
      </c>
    </row>
    <row r="125" spans="1:8" ht="13.4" customHeight="1" x14ac:dyDescent="0.3">
      <c r="A125" s="7" t="s">
        <v>167</v>
      </c>
      <c r="B125" s="8">
        <v>0.73806678616477461</v>
      </c>
      <c r="C125" s="8">
        <v>0</v>
      </c>
      <c r="D125" s="8">
        <v>0.58188939786231164</v>
      </c>
      <c r="E125" s="84">
        <v>3782.6421031667001</v>
      </c>
      <c r="F125" s="8">
        <v>1.327756754962491E-3</v>
      </c>
      <c r="G125" s="83">
        <v>2.9841333067781979</v>
      </c>
      <c r="H125" s="8">
        <f t="shared" si="1"/>
        <v>3901.5557325897898</v>
      </c>
    </row>
    <row r="126" spans="1:8" ht="13.4" customHeight="1" x14ac:dyDescent="0.3">
      <c r="A126" s="7" t="s">
        <v>168</v>
      </c>
      <c r="B126" s="8">
        <v>1.6596959437031137E-4</v>
      </c>
      <c r="C126" s="8">
        <v>0</v>
      </c>
      <c r="D126" s="8">
        <v>0</v>
      </c>
      <c r="E126" s="84">
        <v>3901.5542388634403</v>
      </c>
      <c r="F126" s="8">
        <v>2.3899621589324833E-3</v>
      </c>
      <c r="G126" s="83">
        <v>0.53110270198499632</v>
      </c>
      <c r="H126" s="8">
        <f t="shared" si="1"/>
        <v>5216.7604062935661</v>
      </c>
    </row>
    <row r="127" spans="1:8" ht="13.4" customHeight="1" x14ac:dyDescent="0.3">
      <c r="A127" s="7" t="s">
        <v>169</v>
      </c>
      <c r="B127" s="8">
        <v>-0.793168691495718</v>
      </c>
      <c r="C127" s="8">
        <v>0</v>
      </c>
      <c r="D127" s="8">
        <v>0</v>
      </c>
      <c r="E127" s="84">
        <v>5217.5511850229032</v>
      </c>
      <c r="F127" s="8">
        <v>0</v>
      </c>
      <c r="G127" s="83">
        <v>1.1690898227444733</v>
      </c>
      <c r="H127" s="8">
        <f t="shared" si="1"/>
        <v>4961.0949014140606</v>
      </c>
    </row>
    <row r="128" spans="1:8" ht="13.4" customHeight="1" x14ac:dyDescent="0.3">
      <c r="A128" s="7" t="s">
        <v>170</v>
      </c>
      <c r="B128" s="8">
        <v>0</v>
      </c>
      <c r="C128" s="8">
        <v>0</v>
      </c>
      <c r="D128" s="8">
        <v>0</v>
      </c>
      <c r="E128" s="84">
        <v>4961.0949014140606</v>
      </c>
      <c r="F128" s="8">
        <v>0.42544645820885613</v>
      </c>
      <c r="G128" s="83">
        <v>1.5679781584013808</v>
      </c>
      <c r="H128" s="8">
        <f t="shared" si="1"/>
        <v>6510.6647746132912</v>
      </c>
    </row>
    <row r="129" spans="1:8" ht="13.4" customHeight="1" x14ac:dyDescent="0.3">
      <c r="A129" s="7" t="s">
        <v>171</v>
      </c>
      <c r="B129" s="8">
        <v>-7.2455264032896094E-16</v>
      </c>
      <c r="C129" s="8">
        <v>0</v>
      </c>
      <c r="D129" s="8">
        <v>0</v>
      </c>
      <c r="E129" s="84">
        <v>6510.2393281550821</v>
      </c>
      <c r="F129" s="8">
        <v>5.6429662085905859E-3</v>
      </c>
      <c r="G129" s="83">
        <v>0.29874526986656041</v>
      </c>
      <c r="H129" s="8">
        <f t="shared" si="1"/>
        <v>7468.2827116112321</v>
      </c>
    </row>
    <row r="130" spans="1:8" ht="13.4" customHeight="1" x14ac:dyDescent="0.3">
      <c r="A130" s="7" t="s">
        <v>172</v>
      </c>
      <c r="B130" s="8">
        <v>1.6430989842660101E-2</v>
      </c>
      <c r="C130" s="8">
        <v>0</v>
      </c>
      <c r="D130" s="8">
        <v>0</v>
      </c>
      <c r="E130" s="84">
        <v>7468.2606376551812</v>
      </c>
      <c r="F130" s="8">
        <v>5.6429662085905859E-3</v>
      </c>
      <c r="G130" s="83">
        <v>9.9581756622186809E-2</v>
      </c>
      <c r="H130" s="8">
        <f t="shared" si="1"/>
        <v>7033.4457621323763</v>
      </c>
    </row>
    <row r="131" spans="1:8" ht="13.4" customHeight="1" x14ac:dyDescent="0.3">
      <c r="A131" s="7" t="s">
        <v>173</v>
      </c>
      <c r="B131" s="8">
        <v>1.659695943695868E-4</v>
      </c>
      <c r="C131" s="8">
        <v>0</v>
      </c>
      <c r="D131" s="8">
        <v>0</v>
      </c>
      <c r="E131" s="84">
        <v>7033.4399531965737</v>
      </c>
      <c r="F131" s="8">
        <v>1.8969992697337847</v>
      </c>
      <c r="G131" s="83">
        <v>0.46182699329482835</v>
      </c>
      <c r="H131" s="8">
        <f t="shared" si="1"/>
        <v>7549.3743650003316</v>
      </c>
    </row>
    <row r="132" spans="1:8" ht="13.4" customHeight="1" x14ac:dyDescent="0.3">
      <c r="A132" s="7" t="s">
        <v>174</v>
      </c>
      <c r="B132" s="8">
        <v>-7.2455264032896094E-16</v>
      </c>
      <c r="C132" s="8">
        <v>0</v>
      </c>
      <c r="D132" s="8">
        <v>0</v>
      </c>
      <c r="E132" s="84">
        <v>7547.4773657305977</v>
      </c>
      <c r="F132" s="8">
        <v>1.841698200889597</v>
      </c>
      <c r="G132" s="83">
        <v>2.3388103299475533</v>
      </c>
      <c r="H132" s="8">
        <f t="shared" ref="H132:H195" si="2">C132+F132+B133+E133</f>
        <v>6063.4717891522268</v>
      </c>
    </row>
    <row r="133" spans="1:8" ht="13.4" customHeight="1" x14ac:dyDescent="0.3">
      <c r="A133" s="7" t="s">
        <v>175</v>
      </c>
      <c r="B133" s="8">
        <v>-7.2455264032896094E-16</v>
      </c>
      <c r="C133" s="8">
        <v>0</v>
      </c>
      <c r="D133" s="8">
        <v>0</v>
      </c>
      <c r="E133" s="84">
        <v>6061.6300909513375</v>
      </c>
      <c r="F133" s="8">
        <v>2.177189138949744</v>
      </c>
      <c r="G133" s="83">
        <v>0.13499966806081126</v>
      </c>
      <c r="H133" s="8">
        <f t="shared" si="2"/>
        <v>4460.2731959105104</v>
      </c>
    </row>
    <row r="134" spans="1:8" ht="13.4" customHeight="1" x14ac:dyDescent="0.3">
      <c r="A134" s="7" t="s">
        <v>176</v>
      </c>
      <c r="B134" s="8">
        <v>127.79488813649337</v>
      </c>
      <c r="C134" s="8">
        <v>9.0400982539998662E-2</v>
      </c>
      <c r="D134" s="8">
        <v>0</v>
      </c>
      <c r="E134" s="84">
        <v>4330.3011186350668</v>
      </c>
      <c r="F134" s="8">
        <v>8.4976432317599403E-3</v>
      </c>
      <c r="G134" s="83">
        <v>0.72040762132377345</v>
      </c>
      <c r="H134" s="8">
        <f t="shared" si="2"/>
        <v>4307.5926282944965</v>
      </c>
    </row>
    <row r="135" spans="1:8" ht="13.4" customHeight="1" x14ac:dyDescent="0.3">
      <c r="A135" s="7" t="s">
        <v>177</v>
      </c>
      <c r="B135" s="8">
        <v>-1.6610237004574775E-2</v>
      </c>
      <c r="C135" s="8">
        <v>-9.0400982539998662E-2</v>
      </c>
      <c r="D135" s="8">
        <v>4.0660227046405097</v>
      </c>
      <c r="E135" s="84">
        <v>4307.5103399057298</v>
      </c>
      <c r="F135" s="8">
        <v>4.1909314213636062</v>
      </c>
      <c r="G135" s="83">
        <v>0.56021376883754892</v>
      </c>
      <c r="H135" s="8">
        <f t="shared" si="2"/>
        <v>4615.3981471154484</v>
      </c>
    </row>
    <row r="136" spans="1:8" ht="13.4" customHeight="1" x14ac:dyDescent="0.3">
      <c r="A136" s="7" t="s">
        <v>178</v>
      </c>
      <c r="B136" s="8">
        <v>0</v>
      </c>
      <c r="C136" s="8">
        <v>0</v>
      </c>
      <c r="D136" s="8">
        <v>0</v>
      </c>
      <c r="E136" s="84">
        <v>4611.2976166766248</v>
      </c>
      <c r="F136" s="8">
        <v>5.6964084179778265</v>
      </c>
      <c r="G136" s="83">
        <v>2.9210648609174796E-2</v>
      </c>
      <c r="H136" s="8">
        <f t="shared" si="2"/>
        <v>3299.889265086636</v>
      </c>
    </row>
    <row r="137" spans="1:8" ht="13.4" customHeight="1" x14ac:dyDescent="0.3">
      <c r="A137" s="7" t="s">
        <v>179</v>
      </c>
      <c r="B137" s="8">
        <v>-9.9581756622186806E-3</v>
      </c>
      <c r="C137" s="8">
        <v>0</v>
      </c>
      <c r="D137" s="8">
        <v>0</v>
      </c>
      <c r="E137" s="84">
        <v>3294.2028148443205</v>
      </c>
      <c r="F137" s="8">
        <v>4.0353847175197499</v>
      </c>
      <c r="G137" s="83">
        <v>1.9053309433711741E-2</v>
      </c>
      <c r="H137" s="8">
        <f t="shared" si="2"/>
        <v>3588.8180774082189</v>
      </c>
    </row>
    <row r="138" spans="1:8" ht="13.4" customHeight="1" x14ac:dyDescent="0.3">
      <c r="A138" s="7" t="s">
        <v>180</v>
      </c>
      <c r="B138" s="8">
        <v>9.9581756622186806E-3</v>
      </c>
      <c r="C138" s="8">
        <v>0</v>
      </c>
      <c r="D138" s="8">
        <v>0</v>
      </c>
      <c r="E138" s="84">
        <v>3584.772734515037</v>
      </c>
      <c r="F138" s="8">
        <v>15.770331275310362</v>
      </c>
      <c r="G138" s="83">
        <v>0.7339839341432649</v>
      </c>
      <c r="H138" s="8">
        <f t="shared" si="2"/>
        <v>4572.3464117373687</v>
      </c>
    </row>
    <row r="139" spans="1:8" ht="13.4" customHeight="1" x14ac:dyDescent="0.3">
      <c r="A139" s="7" t="s">
        <v>181</v>
      </c>
      <c r="B139" s="8">
        <v>0</v>
      </c>
      <c r="C139" s="8">
        <v>0</v>
      </c>
      <c r="D139" s="8">
        <v>0</v>
      </c>
      <c r="E139" s="84">
        <v>4556.5760804620586</v>
      </c>
      <c r="F139" s="8">
        <v>12.054272057359091</v>
      </c>
      <c r="G139" s="83">
        <v>0.470689769634203</v>
      </c>
      <c r="H139" s="8">
        <f t="shared" si="2"/>
        <v>5151.3873896302193</v>
      </c>
    </row>
    <row r="140" spans="1:8" ht="13.4" customHeight="1" x14ac:dyDescent="0.3">
      <c r="A140" s="7" t="s">
        <v>182</v>
      </c>
      <c r="B140" s="8">
        <v>-4.08285202150966E-3</v>
      </c>
      <c r="C140" s="8">
        <v>0</v>
      </c>
      <c r="D140" s="8">
        <v>0</v>
      </c>
      <c r="E140" s="84">
        <v>5139.3372004248813</v>
      </c>
      <c r="F140" s="8">
        <v>2.507103498639049</v>
      </c>
      <c r="G140" s="83">
        <v>9.9581756622186809E-2</v>
      </c>
      <c r="H140" s="8">
        <f t="shared" si="2"/>
        <v>6135.057574852287</v>
      </c>
    </row>
    <row r="141" spans="1:8" ht="13.4" customHeight="1" x14ac:dyDescent="0.3">
      <c r="A141" s="7" t="s">
        <v>183</v>
      </c>
      <c r="B141" s="8">
        <v>-0.16596959437031134</v>
      </c>
      <c r="C141" s="8">
        <v>0</v>
      </c>
      <c r="D141" s="8">
        <v>0.16596959437031134</v>
      </c>
      <c r="E141" s="84">
        <v>6132.7164409480183</v>
      </c>
      <c r="F141" s="8">
        <v>4.3558720042488215</v>
      </c>
      <c r="G141" s="83">
        <v>0.33193918874062267</v>
      </c>
      <c r="H141" s="8">
        <f t="shared" si="2"/>
        <v>7294.9471552811528</v>
      </c>
    </row>
    <row r="142" spans="1:8" ht="13.4" customHeight="1" x14ac:dyDescent="0.3">
      <c r="A142" s="7" t="s">
        <v>184</v>
      </c>
      <c r="B142" s="8">
        <v>-1.6596959437031136E-3</v>
      </c>
      <c r="C142" s="8">
        <v>0</v>
      </c>
      <c r="D142" s="8">
        <v>0</v>
      </c>
      <c r="E142" s="84">
        <v>7290.5929429728476</v>
      </c>
      <c r="F142" s="8">
        <v>4.6139547234946558E-2</v>
      </c>
      <c r="G142" s="83">
        <v>0.75662218681537541</v>
      </c>
      <c r="H142" s="8">
        <f t="shared" si="2"/>
        <v>8433.9308238730664</v>
      </c>
    </row>
    <row r="143" spans="1:8" ht="13.4" customHeight="1" x14ac:dyDescent="0.3">
      <c r="A143" s="7" t="s">
        <v>185</v>
      </c>
      <c r="B143" s="8">
        <v>7.6346013410343223E-4</v>
      </c>
      <c r="C143" s="8">
        <v>0</v>
      </c>
      <c r="D143" s="8">
        <v>0</v>
      </c>
      <c r="E143" s="84">
        <v>8433.8839208656973</v>
      </c>
      <c r="F143" s="8">
        <v>2.7362079267078272</v>
      </c>
      <c r="G143" s="83">
        <v>0.32198101307840404</v>
      </c>
      <c r="H143" s="8">
        <f t="shared" si="2"/>
        <v>6957.3624775941043</v>
      </c>
    </row>
    <row r="144" spans="1:8" ht="13.4" customHeight="1" x14ac:dyDescent="0.3">
      <c r="A144" s="7" t="s">
        <v>186</v>
      </c>
      <c r="B144" s="8">
        <v>0</v>
      </c>
      <c r="C144" s="8">
        <v>0</v>
      </c>
      <c r="D144" s="8">
        <v>0</v>
      </c>
      <c r="E144" s="84">
        <v>6954.6262696673966</v>
      </c>
      <c r="F144" s="8">
        <v>0</v>
      </c>
      <c r="G144" s="83">
        <v>0.53110270198499632</v>
      </c>
      <c r="H144" s="8">
        <f t="shared" si="2"/>
        <v>5452.9973112925709</v>
      </c>
    </row>
    <row r="145" spans="1:8" ht="13.4" customHeight="1" x14ac:dyDescent="0.3">
      <c r="A145" s="7" t="s">
        <v>187</v>
      </c>
      <c r="B145" s="8">
        <v>0</v>
      </c>
      <c r="C145" s="8">
        <v>0</v>
      </c>
      <c r="D145" s="8">
        <v>0</v>
      </c>
      <c r="E145" s="84">
        <v>5452.9973112925709</v>
      </c>
      <c r="F145" s="8">
        <v>2.0347872269800171E-2</v>
      </c>
      <c r="G145" s="83">
        <v>2.890626037309965</v>
      </c>
      <c r="H145" s="8">
        <f t="shared" si="2"/>
        <v>4892.29569142933</v>
      </c>
    </row>
    <row r="146" spans="1:8" ht="13.4" customHeight="1" x14ac:dyDescent="0.3">
      <c r="A146" s="7" t="s">
        <v>188</v>
      </c>
      <c r="B146" s="8">
        <v>19.992564562172209</v>
      </c>
      <c r="C146" s="8">
        <v>0</v>
      </c>
      <c r="D146" s="8">
        <v>0</v>
      </c>
      <c r="E146" s="84">
        <v>4872.2827789948878</v>
      </c>
      <c r="F146" s="8">
        <v>0</v>
      </c>
      <c r="G146" s="83">
        <v>3.3882028812321581</v>
      </c>
      <c r="H146" s="8">
        <f t="shared" si="2"/>
        <v>1015.9689836022042</v>
      </c>
    </row>
    <row r="147" spans="1:8" ht="13.4" customHeight="1" x14ac:dyDescent="0.3">
      <c r="A147" s="7" t="s">
        <v>189</v>
      </c>
      <c r="B147" s="8">
        <v>0</v>
      </c>
      <c r="C147" s="8">
        <v>0</v>
      </c>
      <c r="D147" s="8">
        <v>0.16596959437031134</v>
      </c>
      <c r="E147" s="84">
        <v>1015.9689836022042</v>
      </c>
      <c r="F147" s="8">
        <v>2.1907986456881096E-3</v>
      </c>
      <c r="G147" s="83">
        <v>1.8174998340304056</v>
      </c>
      <c r="H147" s="8">
        <f t="shared" si="2"/>
        <v>7907.7946425014934</v>
      </c>
    </row>
    <row r="148" spans="1:8" ht="13.4" customHeight="1" x14ac:dyDescent="0.3">
      <c r="A148" s="7" t="s">
        <v>190</v>
      </c>
      <c r="B148" s="8">
        <v>0</v>
      </c>
      <c r="C148" s="8">
        <v>0</v>
      </c>
      <c r="D148" s="8">
        <v>0</v>
      </c>
      <c r="E148" s="84">
        <v>7907.7924517028478</v>
      </c>
      <c r="F148" s="8">
        <v>8.4005178251344361</v>
      </c>
      <c r="G148" s="83">
        <v>7.5566952134368988</v>
      </c>
      <c r="H148" s="8">
        <f t="shared" si="2"/>
        <v>4098.837797915422</v>
      </c>
    </row>
    <row r="149" spans="1:8" ht="13.4" customHeight="1" x14ac:dyDescent="0.3">
      <c r="A149" s="7" t="s">
        <v>191</v>
      </c>
      <c r="B149" s="8">
        <v>0</v>
      </c>
      <c r="C149" s="8">
        <v>0</v>
      </c>
      <c r="D149" s="8">
        <v>0</v>
      </c>
      <c r="E149" s="84">
        <v>4090.4372800902875</v>
      </c>
      <c r="F149" s="8">
        <v>5.8721370244971123</v>
      </c>
      <c r="G149" s="83">
        <v>7.4996680608112589</v>
      </c>
      <c r="H149" s="8">
        <f t="shared" si="2"/>
        <v>3715.1924915355503</v>
      </c>
    </row>
    <row r="150" spans="1:8" ht="13.4" customHeight="1" x14ac:dyDescent="0.3">
      <c r="A150" s="7" t="s">
        <v>192</v>
      </c>
      <c r="B150" s="8">
        <v>0</v>
      </c>
      <c r="C150" s="8">
        <v>0</v>
      </c>
      <c r="D150" s="8">
        <v>9.9581756622186806</v>
      </c>
      <c r="E150" s="84">
        <v>3709.3203545110532</v>
      </c>
      <c r="F150" s="8">
        <v>13.701653057159927</v>
      </c>
      <c r="G150" s="83">
        <v>0.6834959835358162</v>
      </c>
      <c r="H150" s="8">
        <f t="shared" si="2"/>
        <v>4873.4610303392419</v>
      </c>
    </row>
    <row r="151" spans="1:8" ht="13.4" customHeight="1" x14ac:dyDescent="0.3">
      <c r="A151" s="7" t="s">
        <v>193</v>
      </c>
      <c r="B151" s="8">
        <v>0</v>
      </c>
      <c r="C151" s="8">
        <v>0</v>
      </c>
      <c r="D151" s="8">
        <v>0</v>
      </c>
      <c r="E151" s="84">
        <v>4859.7593772820819</v>
      </c>
      <c r="F151" s="8">
        <v>12.659162849365995</v>
      </c>
      <c r="G151" s="83">
        <v>0.14167164575449778</v>
      </c>
      <c r="H151" s="8">
        <f t="shared" si="2"/>
        <v>5718.5811073491332</v>
      </c>
    </row>
    <row r="152" spans="1:8" ht="13.4" customHeight="1" x14ac:dyDescent="0.3">
      <c r="A152" s="7" t="s">
        <v>194</v>
      </c>
      <c r="B152" s="8">
        <v>0</v>
      </c>
      <c r="C152" s="8">
        <v>0</v>
      </c>
      <c r="D152" s="8">
        <v>16.133306778198232</v>
      </c>
      <c r="E152" s="84">
        <v>5705.9219444997671</v>
      </c>
      <c r="F152" s="8">
        <v>7.4340768771161123</v>
      </c>
      <c r="G152" s="83">
        <v>0.67881564097457336</v>
      </c>
      <c r="H152" s="8">
        <f t="shared" si="2"/>
        <v>6642.6331740025225</v>
      </c>
    </row>
    <row r="153" spans="1:8" ht="13.4" customHeight="1" x14ac:dyDescent="0.3">
      <c r="A153" s="7" t="s">
        <v>195</v>
      </c>
      <c r="B153" s="8">
        <v>0</v>
      </c>
      <c r="C153" s="8">
        <v>0</v>
      </c>
      <c r="D153" s="8">
        <v>0</v>
      </c>
      <c r="E153" s="84">
        <v>6635.1990971254063</v>
      </c>
      <c r="F153" s="8">
        <v>4.3664608643696479</v>
      </c>
      <c r="G153" s="83">
        <v>2.0342561242780319</v>
      </c>
      <c r="H153" s="8">
        <f t="shared" si="2"/>
        <v>7181.2449379273712</v>
      </c>
    </row>
    <row r="154" spans="1:8" ht="13.4" customHeight="1" x14ac:dyDescent="0.3">
      <c r="A154" s="7" t="s">
        <v>196</v>
      </c>
      <c r="B154" s="8">
        <v>0</v>
      </c>
      <c r="C154" s="8">
        <v>0</v>
      </c>
      <c r="D154" s="8">
        <v>0</v>
      </c>
      <c r="E154" s="84">
        <v>7176.8784770630018</v>
      </c>
      <c r="F154" s="8">
        <v>3.3193918874062267E-5</v>
      </c>
      <c r="G154" s="83">
        <v>0.28779127663811988</v>
      </c>
      <c r="H154" s="8">
        <f t="shared" si="2"/>
        <v>7843.0248954391554</v>
      </c>
    </row>
    <row r="155" spans="1:8" ht="13.4" customHeight="1" x14ac:dyDescent="0.3">
      <c r="A155" s="7" t="s">
        <v>197</v>
      </c>
      <c r="B155" s="8">
        <v>0</v>
      </c>
      <c r="C155" s="8">
        <v>7.8171678948416645E-2</v>
      </c>
      <c r="D155" s="8">
        <v>0</v>
      </c>
      <c r="E155" s="84">
        <v>7843.0248622452364</v>
      </c>
      <c r="F155" s="8">
        <v>0</v>
      </c>
      <c r="G155" s="83">
        <v>0.26555135099249816</v>
      </c>
      <c r="H155" s="8">
        <f t="shared" si="2"/>
        <v>7286.286463519883</v>
      </c>
    </row>
    <row r="156" spans="1:8" ht="13.4" customHeight="1" x14ac:dyDescent="0.3">
      <c r="A156" s="7" t="s">
        <v>198</v>
      </c>
      <c r="B156" s="8">
        <v>0</v>
      </c>
      <c r="C156" s="8">
        <v>1.3543118900617407E-2</v>
      </c>
      <c r="D156" s="8">
        <v>0</v>
      </c>
      <c r="E156" s="84">
        <v>7286.2082918409342</v>
      </c>
      <c r="F156" s="8">
        <v>5.2740489942242572</v>
      </c>
      <c r="G156" s="83">
        <v>0.2323574321184359</v>
      </c>
      <c r="H156" s="8">
        <f t="shared" si="2"/>
        <v>4676.3581291907321</v>
      </c>
    </row>
    <row r="157" spans="1:8" ht="13.4" customHeight="1" x14ac:dyDescent="0.3">
      <c r="A157" s="7" t="s">
        <v>199</v>
      </c>
      <c r="B157" s="8">
        <v>0</v>
      </c>
      <c r="C157" s="8">
        <v>1225.9842992763724</v>
      </c>
      <c r="D157" s="8">
        <v>8.3061641107349136</v>
      </c>
      <c r="E157" s="84">
        <v>4671.0705370776077</v>
      </c>
      <c r="F157" s="8">
        <v>0</v>
      </c>
      <c r="G157" s="83">
        <v>5.6981676956781513</v>
      </c>
      <c r="H157" s="8">
        <f t="shared" si="2"/>
        <v>5967.7642235942376</v>
      </c>
    </row>
    <row r="158" spans="1:8" ht="13.4" customHeight="1" x14ac:dyDescent="0.3">
      <c r="A158" s="7" t="s">
        <v>200</v>
      </c>
      <c r="B158" s="8">
        <v>0</v>
      </c>
      <c r="C158" s="8">
        <v>0</v>
      </c>
      <c r="D158" s="8">
        <v>0</v>
      </c>
      <c r="E158" s="84">
        <v>4741.7799243178652</v>
      </c>
      <c r="F158" s="8">
        <v>0</v>
      </c>
      <c r="G158" s="83">
        <v>0.20739560512514105</v>
      </c>
      <c r="H158" s="8">
        <f t="shared" si="2"/>
        <v>4364.6805616411075</v>
      </c>
    </row>
    <row r="159" spans="1:8" ht="13.4" customHeight="1" x14ac:dyDescent="0.3">
      <c r="A159" s="7" t="s">
        <v>201</v>
      </c>
      <c r="B159" s="8">
        <v>0</v>
      </c>
      <c r="C159" s="8">
        <v>0</v>
      </c>
      <c r="D159" s="8">
        <v>0</v>
      </c>
      <c r="E159" s="84">
        <v>4364.6805616411075</v>
      </c>
      <c r="F159" s="8">
        <v>0</v>
      </c>
      <c r="G159" s="83">
        <v>0.37379672044081524</v>
      </c>
      <c r="H159" s="8">
        <f t="shared" si="2"/>
        <v>3968.7403040562967</v>
      </c>
    </row>
    <row r="160" spans="1:8" ht="13.4" customHeight="1" x14ac:dyDescent="0.3">
      <c r="A160" s="7" t="s">
        <v>202</v>
      </c>
      <c r="B160" s="8">
        <v>3.8633738299143596</v>
      </c>
      <c r="C160" s="8">
        <v>0.52977494523003377</v>
      </c>
      <c r="D160" s="8">
        <v>0</v>
      </c>
      <c r="E160" s="84">
        <v>3964.8769302263822</v>
      </c>
      <c r="F160" s="8">
        <v>0</v>
      </c>
      <c r="G160" s="83">
        <v>1.3901281285268536</v>
      </c>
      <c r="H160" s="8">
        <f t="shared" si="2"/>
        <v>3973.5716656708487</v>
      </c>
    </row>
    <row r="161" spans="1:10" ht="13.4" customHeight="1" x14ac:dyDescent="0.3">
      <c r="A161" s="7" t="s">
        <v>203</v>
      </c>
      <c r="B161" s="8">
        <v>0</v>
      </c>
      <c r="C161" s="8">
        <v>0</v>
      </c>
      <c r="D161" s="8">
        <v>0</v>
      </c>
      <c r="E161" s="84">
        <v>3973.0418907256185</v>
      </c>
      <c r="F161" s="8">
        <v>9.6651397463984594</v>
      </c>
      <c r="G161" s="83">
        <v>1.812520746199296</v>
      </c>
      <c r="H161" s="8">
        <f t="shared" si="2"/>
        <v>4067.9424085507535</v>
      </c>
    </row>
    <row r="162" spans="1:10" ht="13.4" customHeight="1" x14ac:dyDescent="0.3">
      <c r="A162" s="7" t="s">
        <v>204</v>
      </c>
      <c r="B162" s="8">
        <v>0.27849697935338247</v>
      </c>
      <c r="C162" s="8">
        <v>0</v>
      </c>
      <c r="D162" s="8">
        <v>0</v>
      </c>
      <c r="E162" s="84">
        <v>4057.9987718250018</v>
      </c>
      <c r="F162" s="8">
        <v>0.97517094868220133</v>
      </c>
      <c r="G162" s="83">
        <v>0.33027949279691959</v>
      </c>
      <c r="H162" s="8">
        <f t="shared" si="2"/>
        <v>4460.1985328287847</v>
      </c>
    </row>
    <row r="163" spans="1:10" ht="13.4" customHeight="1" x14ac:dyDescent="0.3">
      <c r="A163" s="7" t="s">
        <v>205</v>
      </c>
      <c r="B163" s="8">
        <v>0.541060877647215</v>
      </c>
      <c r="C163" s="8">
        <v>0</v>
      </c>
      <c r="D163" s="8">
        <v>0</v>
      </c>
      <c r="E163" s="84">
        <v>4458.6823010024555</v>
      </c>
      <c r="F163" s="8">
        <v>-10.63785434508398</v>
      </c>
      <c r="G163" s="83">
        <v>0.24895439155546703</v>
      </c>
      <c r="H163" s="8">
        <f t="shared" si="2"/>
        <v>5234.8598220805943</v>
      </c>
    </row>
    <row r="164" spans="1:10" ht="13.4" customHeight="1" x14ac:dyDescent="0.3">
      <c r="A164" s="7" t="s">
        <v>206</v>
      </c>
      <c r="B164" s="8">
        <v>-3.568346278961694E-2</v>
      </c>
      <c r="C164" s="8">
        <v>0</v>
      </c>
      <c r="D164" s="8">
        <v>0</v>
      </c>
      <c r="E164" s="84">
        <v>5245.5333598884681</v>
      </c>
      <c r="F164" s="8">
        <v>0</v>
      </c>
      <c r="G164" s="83">
        <v>0.73936134900086303</v>
      </c>
      <c r="H164" s="8">
        <f t="shared" si="2"/>
        <v>6514.9125008298479</v>
      </c>
    </row>
    <row r="165" spans="1:10" ht="13.4" customHeight="1" x14ac:dyDescent="0.3">
      <c r="A165" s="7" t="s">
        <v>207</v>
      </c>
      <c r="B165" s="8">
        <v>0.11478457146650733</v>
      </c>
      <c r="C165" s="8">
        <v>0</v>
      </c>
      <c r="D165" s="8">
        <v>0</v>
      </c>
      <c r="E165" s="84">
        <v>6514.7977162583811</v>
      </c>
      <c r="F165" s="8">
        <v>0.47148642368718047</v>
      </c>
      <c r="G165" s="83">
        <v>0.13831905994821747</v>
      </c>
      <c r="H165" s="8">
        <f t="shared" si="2"/>
        <v>7013.8379140941388</v>
      </c>
    </row>
    <row r="166" spans="1:10" ht="13.4" customHeight="1" x14ac:dyDescent="0.3">
      <c r="A166" s="7" t="s">
        <v>208</v>
      </c>
      <c r="B166" s="8">
        <v>0</v>
      </c>
      <c r="C166" s="8">
        <v>0</v>
      </c>
      <c r="D166" s="8">
        <v>0.16596959437031134</v>
      </c>
      <c r="E166" s="84">
        <v>7013.3664276704512</v>
      </c>
      <c r="F166" s="8">
        <v>0.43477394941246761</v>
      </c>
      <c r="G166" s="83">
        <v>1.4137953926840603</v>
      </c>
      <c r="H166" s="8">
        <f t="shared" si="2"/>
        <v>7554.7888866759613</v>
      </c>
    </row>
    <row r="167" spans="1:10" ht="13.4" customHeight="1" x14ac:dyDescent="0.3">
      <c r="A167" s="7" t="s">
        <v>209</v>
      </c>
      <c r="B167" s="8">
        <v>-0.46547832437097519</v>
      </c>
      <c r="C167" s="8">
        <v>0</v>
      </c>
      <c r="D167" s="8">
        <v>0</v>
      </c>
      <c r="E167" s="84">
        <v>7554.8195910509194</v>
      </c>
      <c r="F167" s="8">
        <v>0.26943503950076342</v>
      </c>
      <c r="G167" s="83">
        <v>1.0883290181238796</v>
      </c>
      <c r="H167" s="8">
        <f t="shared" si="2"/>
        <v>6681.6451902011549</v>
      </c>
    </row>
    <row r="168" spans="1:10" ht="13.4" customHeight="1" x14ac:dyDescent="0.3">
      <c r="A168" s="7" t="s">
        <v>210</v>
      </c>
      <c r="B168" s="8">
        <v>0</v>
      </c>
      <c r="C168" s="8">
        <v>0</v>
      </c>
      <c r="D168" s="8">
        <v>0.15189537276770895</v>
      </c>
      <c r="E168" s="84">
        <v>6681.3757551616545</v>
      </c>
      <c r="F168" s="8">
        <v>0.36423687180508529</v>
      </c>
      <c r="G168" s="83">
        <v>3.9135630352519414E-2</v>
      </c>
      <c r="H168" s="8">
        <f t="shared" si="2"/>
        <v>5132.4474540264218</v>
      </c>
    </row>
    <row r="169" spans="1:10" ht="13.4" customHeight="1" x14ac:dyDescent="0.3">
      <c r="A169" s="7" t="s">
        <v>211</v>
      </c>
      <c r="B169" s="8">
        <v>0</v>
      </c>
      <c r="C169" s="8">
        <v>0</v>
      </c>
      <c r="D169" s="8">
        <v>0</v>
      </c>
      <c r="E169" s="84">
        <v>5132.0832171546172</v>
      </c>
      <c r="F169" s="8">
        <v>0.35809599681338378</v>
      </c>
      <c r="G169" s="83">
        <v>0.4243510588860121</v>
      </c>
      <c r="H169" s="8">
        <f t="shared" si="2"/>
        <v>4456.0718814313204</v>
      </c>
    </row>
    <row r="170" spans="1:10" ht="13.4" customHeight="1" x14ac:dyDescent="0.3">
      <c r="A170" s="7" t="s">
        <v>212</v>
      </c>
      <c r="B170" s="8">
        <v>0</v>
      </c>
      <c r="C170" s="8">
        <v>0</v>
      </c>
      <c r="D170" s="8">
        <v>3.4006506008099313</v>
      </c>
      <c r="E170" s="84">
        <v>4455.7137854345074</v>
      </c>
      <c r="F170" s="8">
        <v>9.2013543118900615E-2</v>
      </c>
      <c r="G170" s="83">
        <v>6.638783774812454E-2</v>
      </c>
      <c r="H170" s="8">
        <f t="shared" si="2"/>
        <v>3912.6238498307025</v>
      </c>
    </row>
    <row r="171" spans="1:10" ht="13.4" customHeight="1" x14ac:dyDescent="0.3">
      <c r="A171" s="7" t="s">
        <v>213</v>
      </c>
      <c r="B171" s="8">
        <v>0</v>
      </c>
      <c r="C171" s="8">
        <v>-0.52977494523003377</v>
      </c>
      <c r="D171" s="8">
        <v>0.52977494523003377</v>
      </c>
      <c r="E171" s="84">
        <v>3912.5318362875837</v>
      </c>
      <c r="F171" s="8">
        <v>3.3342627630618074</v>
      </c>
      <c r="G171" s="83">
        <v>4.4241850892916421</v>
      </c>
      <c r="H171" s="8">
        <f t="shared" si="2"/>
        <v>4882.6250978125208</v>
      </c>
    </row>
    <row r="172" spans="1:10" ht="13.4" customHeight="1" x14ac:dyDescent="0.3">
      <c r="A172" s="7" t="s">
        <v>214</v>
      </c>
      <c r="B172" s="8">
        <v>1.02545</v>
      </c>
      <c r="C172" s="8">
        <v>0</v>
      </c>
      <c r="D172" s="8">
        <v>0</v>
      </c>
      <c r="E172" s="84">
        <v>4878.7951599946891</v>
      </c>
      <c r="F172" s="8">
        <v>1.89747</v>
      </c>
      <c r="G172" s="83">
        <v>6.6135699999999993</v>
      </c>
      <c r="H172" s="8">
        <f t="shared" si="2"/>
        <v>3258.0654099999997</v>
      </c>
      <c r="I172" s="60"/>
      <c r="J172" s="60"/>
    </row>
    <row r="173" spans="1:10" ht="13.4" customHeight="1" x14ac:dyDescent="0.3">
      <c r="A173" s="7" t="s">
        <v>215</v>
      </c>
      <c r="B173" s="8">
        <v>-1.02545</v>
      </c>
      <c r="C173" s="8">
        <v>0</v>
      </c>
      <c r="D173" s="8">
        <v>0</v>
      </c>
      <c r="E173" s="84">
        <v>3257.1933899999999</v>
      </c>
      <c r="F173" s="8">
        <v>0.23760000000000001</v>
      </c>
      <c r="G173" s="83">
        <v>1.8176700000000001</v>
      </c>
      <c r="H173" s="8">
        <f t="shared" si="2"/>
        <v>3422.9751000000001</v>
      </c>
      <c r="I173" s="60"/>
      <c r="J173" s="60"/>
    </row>
    <row r="174" spans="1:10" ht="13.4" customHeight="1" x14ac:dyDescent="0.3">
      <c r="A174" s="7" t="s">
        <v>216</v>
      </c>
      <c r="B174" s="8">
        <v>0</v>
      </c>
      <c r="C174" s="8">
        <v>0</v>
      </c>
      <c r="D174" s="8">
        <v>0</v>
      </c>
      <c r="E174" s="84">
        <v>3422.7375000000002</v>
      </c>
      <c r="F174" s="8">
        <v>0</v>
      </c>
      <c r="G174" s="83">
        <v>0.54580000000000106</v>
      </c>
      <c r="H174" s="8">
        <f t="shared" si="2"/>
        <v>4366.4876899999999</v>
      </c>
      <c r="I174" s="60"/>
      <c r="J174" s="60"/>
    </row>
    <row r="175" spans="1:10" ht="13.4" customHeight="1" x14ac:dyDescent="0.3">
      <c r="A175" s="7" t="s">
        <v>217</v>
      </c>
      <c r="B175" s="8">
        <v>0</v>
      </c>
      <c r="C175" s="8">
        <v>0</v>
      </c>
      <c r="D175" s="8">
        <v>0</v>
      </c>
      <c r="E175" s="84">
        <v>4366.4876899999999</v>
      </c>
      <c r="F175" s="8">
        <v>0.25874999999999998</v>
      </c>
      <c r="G175" s="83">
        <v>4.605649999999998</v>
      </c>
      <c r="H175" s="8">
        <f t="shared" si="2"/>
        <v>5432.9100499999995</v>
      </c>
      <c r="I175" s="60"/>
      <c r="J175" s="60"/>
    </row>
    <row r="176" spans="1:10" ht="13.4" customHeight="1" x14ac:dyDescent="0.3">
      <c r="A176" s="7" t="s">
        <v>218</v>
      </c>
      <c r="B176" s="8">
        <v>0</v>
      </c>
      <c r="C176" s="8">
        <v>0</v>
      </c>
      <c r="D176" s="8">
        <v>0</v>
      </c>
      <c r="E176" s="84">
        <v>5432.6512999999995</v>
      </c>
      <c r="F176" s="8">
        <v>0.25874999999999998</v>
      </c>
      <c r="G176" s="83">
        <v>0</v>
      </c>
      <c r="H176" s="8">
        <f t="shared" si="2"/>
        <v>5964.5622899999998</v>
      </c>
      <c r="I176" s="60"/>
      <c r="J176" s="60"/>
    </row>
    <row r="177" spans="1:10" ht="13.4" customHeight="1" x14ac:dyDescent="0.3">
      <c r="A177" s="7" t="s">
        <v>219</v>
      </c>
      <c r="B177" s="8">
        <v>0</v>
      </c>
      <c r="C177" s="8">
        <v>0</v>
      </c>
      <c r="D177" s="8">
        <v>0</v>
      </c>
      <c r="E177" s="84">
        <v>5964.3035399999999</v>
      </c>
      <c r="F177" s="8">
        <v>2.4135300000000002</v>
      </c>
      <c r="G177" s="83">
        <v>0.85504999999999931</v>
      </c>
      <c r="H177" s="8">
        <f t="shared" si="2"/>
        <v>5697.5172700000003</v>
      </c>
      <c r="I177" s="60"/>
      <c r="J177" s="60"/>
    </row>
    <row r="178" spans="1:10" ht="13.4" customHeight="1" x14ac:dyDescent="0.3">
      <c r="A178" s="7" t="s">
        <v>220</v>
      </c>
      <c r="B178" s="8">
        <v>0</v>
      </c>
      <c r="C178" s="8">
        <v>0</v>
      </c>
      <c r="D178" s="8">
        <v>0</v>
      </c>
      <c r="E178" s="84">
        <v>5695.1037400000005</v>
      </c>
      <c r="F178" s="8">
        <v>0</v>
      </c>
      <c r="G178" s="83">
        <v>0.260380000000001</v>
      </c>
      <c r="H178" s="8">
        <f t="shared" si="2"/>
        <v>7143.2626600000003</v>
      </c>
      <c r="I178" s="60"/>
      <c r="J178" s="60"/>
    </row>
    <row r="179" spans="1:10" ht="13.4" customHeight="1" x14ac:dyDescent="0.3">
      <c r="A179" s="7" t="s">
        <v>221</v>
      </c>
      <c r="B179" s="8">
        <v>0</v>
      </c>
      <c r="C179" s="8">
        <v>0</v>
      </c>
      <c r="D179" s="8">
        <v>331.93900000000002</v>
      </c>
      <c r="E179" s="84">
        <v>7143.2626600000003</v>
      </c>
      <c r="F179" s="8">
        <v>2.4996499999999999</v>
      </c>
      <c r="G179" s="83">
        <v>0.14000000000000001</v>
      </c>
      <c r="H179" s="8">
        <f t="shared" si="2"/>
        <v>6352.5438100000001</v>
      </c>
      <c r="I179" s="60"/>
      <c r="J179" s="60"/>
    </row>
    <row r="180" spans="1:10" ht="13.4" customHeight="1" x14ac:dyDescent="0.3">
      <c r="A180" s="7" t="s">
        <v>222</v>
      </c>
      <c r="B180" s="8">
        <v>0</v>
      </c>
      <c r="C180" s="8">
        <v>0</v>
      </c>
      <c r="D180" s="8">
        <v>11.53237</v>
      </c>
      <c r="E180" s="84">
        <v>6350.0441600000004</v>
      </c>
      <c r="F180" s="8">
        <v>2.1800000000000001E-3</v>
      </c>
      <c r="G180" s="83">
        <v>0.46470000000000072</v>
      </c>
      <c r="H180" s="8">
        <f t="shared" si="2"/>
        <v>4912.1822700000002</v>
      </c>
      <c r="I180" s="60"/>
      <c r="J180" s="60"/>
    </row>
    <row r="181" spans="1:10" ht="13.4" customHeight="1" x14ac:dyDescent="0.3">
      <c r="A181" s="7" t="s">
        <v>223</v>
      </c>
      <c r="B181" s="8">
        <v>0</v>
      </c>
      <c r="C181" s="8">
        <v>0</v>
      </c>
      <c r="D181" s="8">
        <v>5.6785299999999994</v>
      </c>
      <c r="E181" s="84">
        <v>4912.1800899999998</v>
      </c>
      <c r="F181" s="8">
        <v>2.1800000000000001E-3</v>
      </c>
      <c r="G181" s="83">
        <v>0.18889999999999962</v>
      </c>
      <c r="H181" s="8">
        <f t="shared" si="2"/>
        <v>3805.5644000000002</v>
      </c>
      <c r="I181" s="60"/>
      <c r="J181" s="60"/>
    </row>
    <row r="182" spans="1:10" ht="13.4" customHeight="1" x14ac:dyDescent="0.3">
      <c r="A182" s="7" t="s">
        <v>224</v>
      </c>
      <c r="B182" s="8">
        <v>0</v>
      </c>
      <c r="C182" s="8">
        <v>0</v>
      </c>
      <c r="D182" s="8">
        <v>0.27206000000000002</v>
      </c>
      <c r="E182" s="84">
        <v>3805.5622200000003</v>
      </c>
      <c r="F182" s="8">
        <v>0</v>
      </c>
      <c r="G182" s="83">
        <v>1.6546900000000004</v>
      </c>
      <c r="H182" s="8">
        <f t="shared" si="2"/>
        <v>3538.5872600053085</v>
      </c>
      <c r="I182" s="60"/>
      <c r="J182" s="60"/>
    </row>
    <row r="183" spans="1:10" ht="13.4" customHeight="1" x14ac:dyDescent="0.3">
      <c r="A183" s="7" t="s">
        <v>225</v>
      </c>
      <c r="B183" s="8">
        <v>0</v>
      </c>
      <c r="C183" s="8">
        <v>0</v>
      </c>
      <c r="D183" s="8">
        <v>0</v>
      </c>
      <c r="E183" s="84">
        <v>3538.5872600053085</v>
      </c>
      <c r="F183" s="8">
        <v>1.7187000000000001</v>
      </c>
      <c r="G183" s="83">
        <v>1.5037799999999988</v>
      </c>
      <c r="H183" s="8">
        <f t="shared" si="2"/>
        <v>4250.2217099999998</v>
      </c>
      <c r="I183" s="60"/>
      <c r="J183" s="60"/>
    </row>
    <row r="184" spans="1:10" ht="13.4" customHeight="1" x14ac:dyDescent="0.3">
      <c r="A184" s="7" t="s">
        <v>226</v>
      </c>
      <c r="B184" s="8">
        <v>0</v>
      </c>
      <c r="C184" s="8">
        <v>0</v>
      </c>
      <c r="D184" s="8">
        <v>0.38499</v>
      </c>
      <c r="E184" s="84">
        <v>4248.5030099999994</v>
      </c>
      <c r="F184" s="8">
        <v>0.14374999999999999</v>
      </c>
      <c r="G184" s="83">
        <v>3.3189999999999997E-2</v>
      </c>
      <c r="H184" s="8">
        <f t="shared" si="2"/>
        <v>2897.5348100000001</v>
      </c>
      <c r="I184" s="60"/>
      <c r="J184" s="60"/>
    </row>
    <row r="185" spans="1:10" ht="13.4" customHeight="1" x14ac:dyDescent="0.3">
      <c r="A185" s="7" t="s">
        <v>227</v>
      </c>
      <c r="B185" s="8">
        <v>0</v>
      </c>
      <c r="C185" s="8">
        <v>0</v>
      </c>
      <c r="D185" s="8">
        <v>0.42784</v>
      </c>
      <c r="E185" s="84">
        <v>2897.3910599999999</v>
      </c>
      <c r="F185" s="8">
        <v>0</v>
      </c>
      <c r="G185" s="83">
        <v>6.2E-4</v>
      </c>
      <c r="H185" s="8">
        <f t="shared" si="2"/>
        <v>3146.3794600000001</v>
      </c>
      <c r="I185" s="60"/>
      <c r="J185" s="60"/>
    </row>
    <row r="186" spans="1:10" ht="13.4" customHeight="1" x14ac:dyDescent="0.3">
      <c r="A186" s="7" t="s">
        <v>228</v>
      </c>
      <c r="B186" s="8">
        <v>0</v>
      </c>
      <c r="C186" s="8">
        <v>0</v>
      </c>
      <c r="D186" s="8">
        <v>0.3826</v>
      </c>
      <c r="E186" s="84">
        <v>3146.3794600000001</v>
      </c>
      <c r="F186" s="8">
        <v>0</v>
      </c>
      <c r="G186" s="83">
        <v>0.23338</v>
      </c>
      <c r="H186" s="8">
        <f t="shared" si="2"/>
        <v>4674.0548399999998</v>
      </c>
      <c r="I186" s="60"/>
      <c r="J186" s="60"/>
    </row>
    <row r="187" spans="1:10" ht="13.4" customHeight="1" x14ac:dyDescent="0.3">
      <c r="A187" s="7" t="s">
        <v>229</v>
      </c>
      <c r="B187" s="8">
        <v>0</v>
      </c>
      <c r="C187" s="8">
        <v>0</v>
      </c>
      <c r="D187" s="8">
        <v>1.9436600000000002</v>
      </c>
      <c r="E187" s="84">
        <v>4674.0548399999998</v>
      </c>
      <c r="F187" s="8">
        <v>0</v>
      </c>
      <c r="G187" s="83">
        <v>1.67E-2</v>
      </c>
      <c r="H187" s="8">
        <f t="shared" si="2"/>
        <v>4407.9558799999995</v>
      </c>
      <c r="I187" s="60"/>
      <c r="J187" s="60"/>
    </row>
    <row r="188" spans="1:10" ht="13.4" customHeight="1" x14ac:dyDescent="0.3">
      <c r="A188" s="7" t="s">
        <v>230</v>
      </c>
      <c r="B188" s="8">
        <v>0</v>
      </c>
      <c r="C188" s="8">
        <v>0</v>
      </c>
      <c r="D188" s="8">
        <v>0.19113999999999998</v>
      </c>
      <c r="E188" s="84">
        <v>4407.9558799999995</v>
      </c>
      <c r="F188" s="8">
        <v>2.6835900000000001</v>
      </c>
      <c r="G188" s="83">
        <v>0.28399999999999997</v>
      </c>
      <c r="H188" s="8">
        <f t="shared" si="2"/>
        <v>4948.2244799999989</v>
      </c>
      <c r="I188" s="60"/>
      <c r="J188" s="60"/>
    </row>
    <row r="189" spans="1:10" ht="13.4" customHeight="1" x14ac:dyDescent="0.3">
      <c r="A189" s="7" t="s">
        <v>231</v>
      </c>
      <c r="B189" s="8">
        <v>0</v>
      </c>
      <c r="C189" s="8">
        <v>0</v>
      </c>
      <c r="D189" s="8">
        <v>1.2972900000000001</v>
      </c>
      <c r="E189" s="84">
        <v>4945.5408899999993</v>
      </c>
      <c r="F189" s="8">
        <v>2.5346299999999999</v>
      </c>
      <c r="G189" s="83">
        <v>0.20851</v>
      </c>
      <c r="H189" s="8">
        <f t="shared" si="2"/>
        <v>6051.3667699999996</v>
      </c>
      <c r="I189" s="60"/>
      <c r="J189" s="60"/>
    </row>
    <row r="190" spans="1:10" ht="13.4" customHeight="1" x14ac:dyDescent="0.3">
      <c r="A190" s="7" t="s">
        <v>232</v>
      </c>
      <c r="B190" s="8">
        <v>0</v>
      </c>
      <c r="C190" s="8">
        <v>0</v>
      </c>
      <c r="D190" s="8">
        <v>0.64239000000000002</v>
      </c>
      <c r="E190" s="84">
        <v>6048.8321399999995</v>
      </c>
      <c r="F190" s="8">
        <v>0</v>
      </c>
      <c r="G190" s="83">
        <v>0.35842000000000002</v>
      </c>
      <c r="H190" s="8">
        <f t="shared" si="2"/>
        <v>7520.3320899999999</v>
      </c>
      <c r="I190" s="60"/>
      <c r="J190" s="60"/>
    </row>
    <row r="191" spans="1:10" ht="13.4" customHeight="1" x14ac:dyDescent="0.3">
      <c r="A191" s="7" t="s">
        <v>233</v>
      </c>
      <c r="B191" s="8">
        <v>0</v>
      </c>
      <c r="C191" s="8">
        <v>0</v>
      </c>
      <c r="D191" s="8">
        <v>0.65264</v>
      </c>
      <c r="E191" s="84">
        <v>7520.3320899999999</v>
      </c>
      <c r="F191" s="8">
        <v>0.96525000000000005</v>
      </c>
      <c r="G191" s="83">
        <v>0.11</v>
      </c>
      <c r="H191" s="8">
        <f t="shared" si="2"/>
        <v>6193.6586900000002</v>
      </c>
      <c r="I191" s="60"/>
      <c r="J191" s="60"/>
    </row>
    <row r="192" spans="1:10" ht="13.4" customHeight="1" x14ac:dyDescent="0.3">
      <c r="A192" s="7" t="s">
        <v>234</v>
      </c>
      <c r="B192" s="8">
        <v>0</v>
      </c>
      <c r="C192" s="8">
        <v>0</v>
      </c>
      <c r="D192" s="8">
        <v>2.9208000000000003</v>
      </c>
      <c r="E192" s="84">
        <v>6192.69344</v>
      </c>
      <c r="F192" s="8">
        <v>3.1298400000000002</v>
      </c>
      <c r="G192" s="83">
        <v>0.11700000000000001</v>
      </c>
      <c r="H192" s="8">
        <f t="shared" si="2"/>
        <v>4006.7099899999998</v>
      </c>
      <c r="I192" s="60"/>
      <c r="J192" s="60"/>
    </row>
    <row r="193" spans="1:10" ht="13.4" customHeight="1" x14ac:dyDescent="0.3">
      <c r="A193" s="7" t="s">
        <v>235</v>
      </c>
      <c r="B193" s="8">
        <v>0</v>
      </c>
      <c r="C193" s="8">
        <v>0</v>
      </c>
      <c r="D193" s="8">
        <v>0</v>
      </c>
      <c r="E193" s="84">
        <v>4003.5801499999998</v>
      </c>
      <c r="F193" s="8">
        <v>3.424E-2</v>
      </c>
      <c r="G193" s="83">
        <v>0</v>
      </c>
      <c r="H193" s="8">
        <f t="shared" si="2"/>
        <v>3722.40229</v>
      </c>
      <c r="I193" s="60"/>
      <c r="J193" s="60"/>
    </row>
    <row r="194" spans="1:10" ht="13.4" customHeight="1" x14ac:dyDescent="0.3">
      <c r="A194" s="7" t="s">
        <v>236</v>
      </c>
      <c r="B194" s="8">
        <v>0</v>
      </c>
      <c r="C194" s="8">
        <v>0</v>
      </c>
      <c r="D194" s="8">
        <v>0.39873000000000003</v>
      </c>
      <c r="E194" s="84">
        <v>3722.36805</v>
      </c>
      <c r="F194" s="8">
        <v>2.1870000000000001E-2</v>
      </c>
      <c r="G194" s="83">
        <v>0.75234000000000001</v>
      </c>
      <c r="H194" s="8">
        <f t="shared" si="2"/>
        <v>4090.8686099999973</v>
      </c>
      <c r="I194" s="60"/>
      <c r="J194" s="60"/>
    </row>
    <row r="195" spans="1:10" ht="13.4" customHeight="1" x14ac:dyDescent="0.3">
      <c r="A195" s="7" t="s">
        <v>237</v>
      </c>
      <c r="B195" s="8">
        <v>0</v>
      </c>
      <c r="C195" s="8">
        <v>0</v>
      </c>
      <c r="D195" s="8">
        <v>1.97065</v>
      </c>
      <c r="E195" s="84">
        <v>4090.8467399999972</v>
      </c>
      <c r="F195" s="8">
        <v>0</v>
      </c>
      <c r="G195" s="83">
        <v>1.01159</v>
      </c>
      <c r="H195" s="8">
        <f t="shared" si="2"/>
        <v>4172.9935099999993</v>
      </c>
      <c r="I195" s="60"/>
      <c r="J195" s="60"/>
    </row>
    <row r="196" spans="1:10" ht="13.4" customHeight="1" x14ac:dyDescent="0.3">
      <c r="A196" s="7" t="s">
        <v>238</v>
      </c>
      <c r="B196" s="8">
        <v>0</v>
      </c>
      <c r="C196" s="8">
        <v>0</v>
      </c>
      <c r="D196" s="8">
        <v>0</v>
      </c>
      <c r="E196" s="84">
        <v>4172.9935099999993</v>
      </c>
      <c r="F196" s="8">
        <v>0.14374999999999999</v>
      </c>
      <c r="G196" s="83">
        <v>0.41</v>
      </c>
      <c r="H196" s="8">
        <f t="shared" ref="H196:H207" si="3">C196+F196+B197+E197</f>
        <v>3180.8355200000001</v>
      </c>
      <c r="I196" s="60"/>
      <c r="J196" s="60"/>
    </row>
    <row r="197" spans="1:10" ht="13.4" customHeight="1" x14ac:dyDescent="0.3">
      <c r="A197" s="7" t="s">
        <v>239</v>
      </c>
      <c r="B197" s="8">
        <v>0</v>
      </c>
      <c r="C197" s="8">
        <v>0</v>
      </c>
      <c r="D197" s="8">
        <v>0</v>
      </c>
      <c r="E197" s="84">
        <v>3180.6917699999999</v>
      </c>
      <c r="F197" s="8">
        <v>1.2386400000000002</v>
      </c>
      <c r="G197" s="83">
        <v>0.23718999999999998</v>
      </c>
      <c r="H197" s="8">
        <f t="shared" si="3"/>
        <v>2849.4488999999999</v>
      </c>
      <c r="I197" s="60"/>
      <c r="J197" s="60"/>
    </row>
    <row r="198" spans="1:10" ht="13.4" customHeight="1" x14ac:dyDescent="0.3">
      <c r="A198" s="7" t="s">
        <v>240</v>
      </c>
      <c r="B198" s="8">
        <v>0</v>
      </c>
      <c r="C198" s="8">
        <v>0</v>
      </c>
      <c r="D198" s="8">
        <v>0</v>
      </c>
      <c r="E198" s="84">
        <v>2848.2102599999998</v>
      </c>
      <c r="F198" s="8">
        <v>4.7217399999999996</v>
      </c>
      <c r="G198" s="83">
        <v>0.42651999999999995</v>
      </c>
      <c r="H198" s="8">
        <f t="shared" si="3"/>
        <v>4332.8232999999991</v>
      </c>
      <c r="I198" s="60"/>
      <c r="J198" s="60"/>
    </row>
    <row r="199" spans="1:10" ht="13.4" customHeight="1" x14ac:dyDescent="0.3">
      <c r="A199" s="7" t="s">
        <v>241</v>
      </c>
      <c r="B199" s="8">
        <v>0</v>
      </c>
      <c r="C199" s="8">
        <v>0</v>
      </c>
      <c r="D199" s="8">
        <v>0</v>
      </c>
      <c r="E199" s="84">
        <v>4328.1015599999992</v>
      </c>
      <c r="F199" s="8">
        <v>8.7000000000000001E-4</v>
      </c>
      <c r="G199" s="83">
        <v>0.16638</v>
      </c>
      <c r="H199" s="8">
        <f t="shared" si="3"/>
        <v>5251.5741900000003</v>
      </c>
      <c r="I199" s="60"/>
      <c r="J199" s="60"/>
    </row>
    <row r="200" spans="1:10" ht="13.4" customHeight="1" x14ac:dyDescent="0.3">
      <c r="A200" s="7" t="s">
        <v>242</v>
      </c>
      <c r="B200" s="8">
        <v>0</v>
      </c>
      <c r="C200" s="8">
        <v>0</v>
      </c>
      <c r="D200" s="8">
        <v>0</v>
      </c>
      <c r="E200" s="84">
        <v>5251.5733200000004</v>
      </c>
      <c r="F200" s="8">
        <v>3.3700000000000002E-3</v>
      </c>
      <c r="G200" s="83">
        <v>1.23176</v>
      </c>
      <c r="H200" s="8">
        <f t="shared" si="3"/>
        <v>6146.9127900000003</v>
      </c>
      <c r="I200" s="60"/>
      <c r="J200" s="60"/>
    </row>
    <row r="201" spans="1:10" ht="13.4" customHeight="1" x14ac:dyDescent="0.3">
      <c r="A201" s="7" t="s">
        <v>243</v>
      </c>
      <c r="B201" s="8">
        <v>0</v>
      </c>
      <c r="C201" s="8">
        <v>0</v>
      </c>
      <c r="D201" s="8">
        <v>0</v>
      </c>
      <c r="E201" s="84">
        <v>6146.90942</v>
      </c>
      <c r="F201" s="8">
        <v>3.2147299999999999</v>
      </c>
      <c r="G201" s="83">
        <v>0.39389999999999997</v>
      </c>
      <c r="H201" s="8">
        <f t="shared" si="3"/>
        <v>6276.0979600000001</v>
      </c>
      <c r="I201" s="60"/>
      <c r="J201" s="60"/>
    </row>
    <row r="202" spans="1:10" ht="13.4" customHeight="1" x14ac:dyDescent="0.3">
      <c r="A202" s="7" t="s">
        <v>244</v>
      </c>
      <c r="B202" s="8">
        <v>0</v>
      </c>
      <c r="C202" s="8">
        <v>0</v>
      </c>
      <c r="D202" s="8">
        <v>0</v>
      </c>
      <c r="E202" s="84">
        <v>6272.8832300000004</v>
      </c>
      <c r="F202" s="8">
        <v>1.90307</v>
      </c>
      <c r="G202" s="83">
        <v>0.15109999999999998</v>
      </c>
      <c r="H202" s="8">
        <f t="shared" si="3"/>
        <v>6161.9617500000004</v>
      </c>
      <c r="I202" s="60"/>
      <c r="J202" s="60"/>
    </row>
    <row r="203" spans="1:10" ht="13.4" customHeight="1" x14ac:dyDescent="0.3">
      <c r="A203" s="7" t="s">
        <v>245</v>
      </c>
      <c r="B203" s="8">
        <v>0</v>
      </c>
      <c r="C203" s="8">
        <v>0</v>
      </c>
      <c r="D203" s="8">
        <v>0</v>
      </c>
      <c r="E203" s="84">
        <v>6160.0586800000001</v>
      </c>
      <c r="F203" s="8">
        <v>0.21406</v>
      </c>
      <c r="G203" s="83">
        <v>0.37948000000000004</v>
      </c>
      <c r="H203" s="8">
        <f t="shared" si="3"/>
        <v>6278.2644499999997</v>
      </c>
      <c r="I203" s="60"/>
      <c r="J203" s="60"/>
    </row>
    <row r="204" spans="1:10" ht="13.4" customHeight="1" x14ac:dyDescent="0.3">
      <c r="A204" s="7" t="s">
        <v>246</v>
      </c>
      <c r="B204" s="8">
        <v>0</v>
      </c>
      <c r="C204" s="8">
        <v>0</v>
      </c>
      <c r="D204" s="8">
        <v>0</v>
      </c>
      <c r="E204" s="84">
        <v>6278.0503899999994</v>
      </c>
      <c r="F204" s="8">
        <v>0.29447000000000001</v>
      </c>
      <c r="G204" s="83">
        <v>8.0599999999999991E-2</v>
      </c>
      <c r="H204" s="8">
        <f t="shared" si="3"/>
        <v>5173.0833999999995</v>
      </c>
      <c r="I204" s="60"/>
      <c r="J204" s="60"/>
    </row>
    <row r="205" spans="1:10" ht="13.4" customHeight="1" x14ac:dyDescent="0.3">
      <c r="A205" s="7" t="s">
        <v>247</v>
      </c>
      <c r="B205" s="8">
        <v>0</v>
      </c>
      <c r="C205" s="8">
        <v>0</v>
      </c>
      <c r="D205" s="8">
        <v>0</v>
      </c>
      <c r="E205" s="84">
        <v>5172.7889299999997</v>
      </c>
      <c r="F205" s="8">
        <v>0.12940000000000002</v>
      </c>
      <c r="G205" s="83">
        <v>0.215</v>
      </c>
      <c r="H205" s="8">
        <f t="shared" si="3"/>
        <v>3904.0545299999999</v>
      </c>
      <c r="I205" s="60"/>
      <c r="J205" s="60"/>
    </row>
    <row r="206" spans="1:10" ht="13.4" customHeight="1" x14ac:dyDescent="0.3">
      <c r="A206" s="7" t="s">
        <v>248</v>
      </c>
      <c r="B206" s="8">
        <v>0</v>
      </c>
      <c r="C206" s="8">
        <v>0</v>
      </c>
      <c r="D206" s="8">
        <v>0</v>
      </c>
      <c r="E206" s="84">
        <v>3903.9251300000001</v>
      </c>
      <c r="F206" s="8">
        <v>0.28261000000000003</v>
      </c>
      <c r="G206" s="83">
        <v>0.45400000000000001</v>
      </c>
      <c r="H206" s="8">
        <f t="shared" si="3"/>
        <v>3917.3703300000052</v>
      </c>
      <c r="I206" s="60"/>
      <c r="J206" s="60"/>
    </row>
    <row r="207" spans="1:10" ht="13.4" customHeight="1" x14ac:dyDescent="0.3">
      <c r="A207" s="7" t="s">
        <v>249</v>
      </c>
      <c r="B207" s="8">
        <v>0</v>
      </c>
      <c r="C207" s="8">
        <v>0</v>
      </c>
      <c r="D207" s="8">
        <v>0</v>
      </c>
      <c r="E207" s="84">
        <v>3917.087720000005</v>
      </c>
      <c r="F207" s="8">
        <v>3.4264299999999999</v>
      </c>
      <c r="G207" s="83">
        <v>0.1003</v>
      </c>
      <c r="H207" s="8">
        <f t="shared" si="3"/>
        <v>4180.7584700000007</v>
      </c>
      <c r="I207" s="60"/>
      <c r="J207" s="60"/>
    </row>
    <row r="208" spans="1:10" ht="13.4" customHeight="1" x14ac:dyDescent="0.3">
      <c r="A208" s="7" t="s">
        <v>250</v>
      </c>
      <c r="B208" s="8">
        <v>0</v>
      </c>
      <c r="C208" s="8">
        <v>0</v>
      </c>
      <c r="D208" s="8">
        <v>0</v>
      </c>
      <c r="E208" s="84">
        <v>4177.3320400000002</v>
      </c>
      <c r="F208" s="8">
        <v>0.34517000000000003</v>
      </c>
      <c r="G208" s="83">
        <v>0</v>
      </c>
      <c r="H208" s="8">
        <f t="shared" ref="H208:H291" si="4">C208+F208+B209+E209+G208</f>
        <v>2747.7260099999999</v>
      </c>
    </row>
    <row r="209" spans="1:9" ht="13.4" customHeight="1" x14ac:dyDescent="0.3">
      <c r="A209" s="7" t="s">
        <v>251</v>
      </c>
      <c r="B209" s="8">
        <v>0</v>
      </c>
      <c r="C209" s="8">
        <v>0</v>
      </c>
      <c r="D209" s="8">
        <v>0</v>
      </c>
      <c r="E209" s="84">
        <v>2747.3808399999998</v>
      </c>
      <c r="F209" s="8">
        <v>0.61363999999999985</v>
      </c>
      <c r="G209" s="83">
        <v>0.75678000000000001</v>
      </c>
      <c r="H209" s="8">
        <f t="shared" si="4"/>
        <v>3221.6622900000002</v>
      </c>
    </row>
    <row r="210" spans="1:9" ht="13.4" customHeight="1" x14ac:dyDescent="0.3">
      <c r="A210" s="7" t="s">
        <v>252</v>
      </c>
      <c r="B210" s="8">
        <v>0</v>
      </c>
      <c r="C210" s="8">
        <v>0</v>
      </c>
      <c r="D210" s="8">
        <v>0</v>
      </c>
      <c r="E210" s="84">
        <v>3220.29187</v>
      </c>
      <c r="F210" s="8">
        <v>0.16149000000000002</v>
      </c>
      <c r="G210" s="83">
        <v>0</v>
      </c>
      <c r="H210" s="8">
        <f t="shared" si="4"/>
        <v>4387.1555900000003</v>
      </c>
    </row>
    <row r="211" spans="1:9" ht="13.4" customHeight="1" x14ac:dyDescent="0.3">
      <c r="A211" s="7" t="s">
        <v>253</v>
      </c>
      <c r="B211" s="8">
        <v>0</v>
      </c>
      <c r="C211" s="8">
        <v>0</v>
      </c>
      <c r="D211" s="8">
        <v>0</v>
      </c>
      <c r="E211" s="84">
        <v>4386.9940999999999</v>
      </c>
      <c r="F211" s="8">
        <v>5.3960400000000002</v>
      </c>
      <c r="G211" s="83">
        <v>2.52E-2</v>
      </c>
      <c r="H211" s="8">
        <f t="shared" si="4"/>
        <v>4553.7326200000007</v>
      </c>
    </row>
    <row r="212" spans="1:9" ht="13.4" customHeight="1" x14ac:dyDescent="0.3">
      <c r="A212" s="7" t="s">
        <v>254</v>
      </c>
      <c r="B212" s="8">
        <v>0</v>
      </c>
      <c r="C212" s="8">
        <v>0</v>
      </c>
      <c r="D212" s="8">
        <v>0</v>
      </c>
      <c r="E212" s="84">
        <v>4548.311380000001</v>
      </c>
      <c r="F212" s="8">
        <v>3.6141900000000007</v>
      </c>
      <c r="G212" s="83">
        <v>0.67130000000000001</v>
      </c>
      <c r="H212" s="8">
        <f t="shared" si="4"/>
        <v>6197.8150999999998</v>
      </c>
    </row>
    <row r="213" spans="1:9" ht="13.4" customHeight="1" x14ac:dyDescent="0.3">
      <c r="A213" s="7" t="s">
        <v>255</v>
      </c>
      <c r="B213" s="8">
        <v>0</v>
      </c>
      <c r="C213" s="8">
        <v>0</v>
      </c>
      <c r="D213" s="8">
        <v>0</v>
      </c>
      <c r="E213" s="84">
        <v>6193.5296099999996</v>
      </c>
      <c r="F213" s="8">
        <v>3.4206799999999999</v>
      </c>
      <c r="G213" s="83">
        <v>1.80013</v>
      </c>
      <c r="H213" s="8">
        <f t="shared" si="4"/>
        <v>6095.6711599999999</v>
      </c>
    </row>
    <row r="214" spans="1:9" ht="13.4" customHeight="1" x14ac:dyDescent="0.3">
      <c r="A214" s="7" t="s">
        <v>256</v>
      </c>
      <c r="B214" s="8">
        <v>0</v>
      </c>
      <c r="C214" s="8">
        <v>0</v>
      </c>
      <c r="D214" s="8">
        <v>0</v>
      </c>
      <c r="E214" s="84">
        <v>6090.4503500000001</v>
      </c>
      <c r="F214" s="8">
        <v>9.7056299999999993</v>
      </c>
      <c r="G214" s="83">
        <v>4.7390000000000002E-2</v>
      </c>
      <c r="H214" s="8">
        <f t="shared" si="4"/>
        <v>6819.6933900000013</v>
      </c>
    </row>
    <row r="215" spans="1:9" ht="13.4" customHeight="1" x14ac:dyDescent="0.3">
      <c r="A215" s="7" t="s">
        <v>257</v>
      </c>
      <c r="B215" s="8">
        <v>0</v>
      </c>
      <c r="C215" s="8">
        <v>0</v>
      </c>
      <c r="D215" s="8">
        <v>-7.2800000000000004E-2</v>
      </c>
      <c r="E215" s="84">
        <v>6809.9403700000012</v>
      </c>
      <c r="F215" s="8">
        <v>13.973679999999996</v>
      </c>
      <c r="G215" s="83">
        <v>6.7299999999999999E-2</v>
      </c>
      <c r="H215" s="8">
        <f t="shared" si="4"/>
        <v>6445.5577099999964</v>
      </c>
    </row>
    <row r="216" spans="1:9" ht="13.4" customHeight="1" x14ac:dyDescent="0.3">
      <c r="A216" s="7" t="s">
        <v>258</v>
      </c>
      <c r="B216" s="8">
        <v>0</v>
      </c>
      <c r="C216" s="8">
        <v>0</v>
      </c>
      <c r="D216" s="8">
        <v>0</v>
      </c>
      <c r="E216" s="84">
        <v>6431.5167299999966</v>
      </c>
      <c r="F216" s="8">
        <v>0.16677000000000408</v>
      </c>
      <c r="G216" s="83">
        <v>1.7746999999999999</v>
      </c>
      <c r="H216" s="8">
        <f t="shared" si="4"/>
        <v>4298.1687400000028</v>
      </c>
    </row>
    <row r="217" spans="1:9" ht="13.4" customHeight="1" x14ac:dyDescent="0.3">
      <c r="A217" s="7" t="s">
        <v>259</v>
      </c>
      <c r="B217" s="8">
        <v>0</v>
      </c>
      <c r="C217" s="8">
        <v>0</v>
      </c>
      <c r="D217" s="8">
        <v>0</v>
      </c>
      <c r="E217" s="84">
        <v>4296.227270000003</v>
      </c>
      <c r="F217" s="8">
        <v>16.72936</v>
      </c>
      <c r="G217" s="83">
        <v>0.11829000000000001</v>
      </c>
      <c r="H217" s="8">
        <f t="shared" si="4"/>
        <v>3987.4114199999954</v>
      </c>
    </row>
    <row r="218" spans="1:9" ht="13.4" customHeight="1" x14ac:dyDescent="0.3">
      <c r="A218" s="7" t="s">
        <v>260</v>
      </c>
      <c r="B218" s="8">
        <v>0</v>
      </c>
      <c r="C218" s="8">
        <v>0</v>
      </c>
      <c r="D218" s="8">
        <v>0</v>
      </c>
      <c r="E218" s="84">
        <v>3970.5637699999957</v>
      </c>
      <c r="F218" s="8">
        <v>6.9232799999999992</v>
      </c>
      <c r="G218" s="83">
        <v>1.17</v>
      </c>
      <c r="H218" s="8">
        <f t="shared" si="4"/>
        <v>3668.9378700000088</v>
      </c>
    </row>
    <row r="219" spans="1:9" ht="13.4" customHeight="1" x14ac:dyDescent="0.3">
      <c r="A219" s="7" t="s">
        <v>261</v>
      </c>
      <c r="B219" s="8">
        <v>-1.1999999999999999E-4</v>
      </c>
      <c r="C219" s="8">
        <v>0</v>
      </c>
      <c r="D219" s="8">
        <v>0</v>
      </c>
      <c r="E219" s="84">
        <v>3660.8447100000089</v>
      </c>
      <c r="F219" s="8">
        <v>28.591810000000006</v>
      </c>
      <c r="G219" s="83">
        <v>0.01</v>
      </c>
      <c r="H219" s="8">
        <f t="shared" si="4"/>
        <v>3658.0650500000002</v>
      </c>
    </row>
    <row r="220" spans="1:9" ht="13.4" customHeight="1" x14ac:dyDescent="0.3">
      <c r="A220" s="7" t="s">
        <v>262</v>
      </c>
      <c r="B220" s="14">
        <v>0</v>
      </c>
      <c r="C220" s="14">
        <v>0</v>
      </c>
      <c r="D220" s="14">
        <v>0</v>
      </c>
      <c r="E220" s="84">
        <v>3629.46324</v>
      </c>
      <c r="F220" s="8">
        <v>7.3911300000000004</v>
      </c>
      <c r="G220" s="83">
        <v>0.23180000000000001</v>
      </c>
      <c r="H220" s="8">
        <f t="shared" si="4"/>
        <v>3140.2168699999997</v>
      </c>
      <c r="I220" s="14"/>
    </row>
    <row r="221" spans="1:9" ht="13.4" customHeight="1" x14ac:dyDescent="0.3">
      <c r="A221" s="7" t="s">
        <v>263</v>
      </c>
      <c r="B221" s="14">
        <v>0</v>
      </c>
      <c r="C221" s="14">
        <v>0</v>
      </c>
      <c r="D221" s="14">
        <v>0</v>
      </c>
      <c r="E221" s="84">
        <v>3132.5939399999997</v>
      </c>
      <c r="F221" s="8">
        <v>10.52478</v>
      </c>
      <c r="G221" s="83">
        <v>0.51149999999999995</v>
      </c>
      <c r="H221" s="8">
        <f t="shared" si="4"/>
        <v>3004.3128200000001</v>
      </c>
      <c r="I221" s="14"/>
    </row>
    <row r="222" spans="1:9" ht="13.4" customHeight="1" x14ac:dyDescent="0.3">
      <c r="A222" s="7" t="s">
        <v>264</v>
      </c>
      <c r="B222" s="14">
        <v>0</v>
      </c>
      <c r="C222" s="14">
        <v>0</v>
      </c>
      <c r="D222" s="14">
        <v>0</v>
      </c>
      <c r="E222" s="84">
        <v>2993.2765399999998</v>
      </c>
      <c r="F222" s="8">
        <v>1.8932100000000001</v>
      </c>
      <c r="G222" s="83">
        <v>0.89379999999999993</v>
      </c>
      <c r="H222" s="8">
        <f t="shared" si="4"/>
        <v>4244.5385500000002</v>
      </c>
      <c r="I222" s="14"/>
    </row>
    <row r="223" spans="1:9" ht="13.4" customHeight="1" x14ac:dyDescent="0.3">
      <c r="A223" s="7" t="s">
        <v>265</v>
      </c>
      <c r="B223" s="14">
        <v>0</v>
      </c>
      <c r="C223" s="14">
        <v>0</v>
      </c>
      <c r="D223" s="14">
        <v>0</v>
      </c>
      <c r="E223" s="84">
        <v>4241.7515400000002</v>
      </c>
      <c r="F223" s="8">
        <v>37.436489999999999</v>
      </c>
      <c r="G223" s="83">
        <v>0.25</v>
      </c>
      <c r="H223" s="8">
        <f t="shared" si="4"/>
        <v>4680.2933299999995</v>
      </c>
      <c r="I223" s="14"/>
    </row>
    <row r="224" spans="1:9" ht="13.4" customHeight="1" x14ac:dyDescent="0.3">
      <c r="A224" s="7" t="s">
        <v>266</v>
      </c>
      <c r="B224" s="14">
        <v>0</v>
      </c>
      <c r="C224" s="14">
        <v>0</v>
      </c>
      <c r="D224" s="14">
        <v>0</v>
      </c>
      <c r="E224" s="84">
        <v>4642.6068399999995</v>
      </c>
      <c r="F224" s="8">
        <v>19.387630000000001</v>
      </c>
      <c r="G224" s="83">
        <v>0.04</v>
      </c>
      <c r="H224" s="8">
        <f t="shared" si="4"/>
        <v>6279.7505000000001</v>
      </c>
      <c r="I224" s="14"/>
    </row>
    <row r="225" spans="1:9" ht="13.4" customHeight="1" x14ac:dyDescent="0.3">
      <c r="A225" s="7" t="s">
        <v>267</v>
      </c>
      <c r="B225" s="14">
        <v>0</v>
      </c>
      <c r="C225" s="14">
        <v>0</v>
      </c>
      <c r="D225" s="14">
        <v>0</v>
      </c>
      <c r="E225" s="84">
        <v>6260.32287</v>
      </c>
      <c r="F225" s="8">
        <v>3.8716900000000001</v>
      </c>
      <c r="G225" s="83">
        <v>0.70140000000000002</v>
      </c>
      <c r="H225" s="8">
        <f t="shared" si="4"/>
        <v>5580.2470899999998</v>
      </c>
      <c r="I225" s="14"/>
    </row>
    <row r="226" spans="1:9" ht="13.4" customHeight="1" x14ac:dyDescent="0.3">
      <c r="A226" s="7" t="s">
        <v>268</v>
      </c>
      <c r="B226" s="14">
        <v>0</v>
      </c>
      <c r="C226" s="14">
        <v>0</v>
      </c>
      <c r="D226" s="14">
        <v>0</v>
      </c>
      <c r="E226" s="84">
        <v>5575.674</v>
      </c>
      <c r="F226" s="8">
        <v>3.11443</v>
      </c>
      <c r="G226" s="83">
        <v>0</v>
      </c>
      <c r="H226" s="8">
        <f t="shared" si="4"/>
        <v>6916.6772899999996</v>
      </c>
      <c r="I226" s="14"/>
    </row>
    <row r="227" spans="1:9" ht="13.4" customHeight="1" x14ac:dyDescent="0.3">
      <c r="A227" s="7" t="s">
        <v>269</v>
      </c>
      <c r="B227" s="14">
        <v>0</v>
      </c>
      <c r="C227" s="14">
        <v>0</v>
      </c>
      <c r="D227" s="14">
        <v>0</v>
      </c>
      <c r="E227" s="84">
        <v>6913.56286</v>
      </c>
      <c r="F227" s="8">
        <v>2.3117800000000002</v>
      </c>
      <c r="G227" s="83">
        <v>4.8799999999999996E-2</v>
      </c>
      <c r="H227" s="8">
        <f t="shared" si="4"/>
        <v>6427.3601099999996</v>
      </c>
      <c r="I227" s="14"/>
    </row>
    <row r="228" spans="1:9" ht="13.4" customHeight="1" x14ac:dyDescent="0.3">
      <c r="A228" s="7" t="s">
        <v>270</v>
      </c>
      <c r="B228" s="14">
        <v>0</v>
      </c>
      <c r="C228" s="14">
        <v>0</v>
      </c>
      <c r="D228" s="14">
        <v>0</v>
      </c>
      <c r="E228" s="84">
        <v>6424.99953</v>
      </c>
      <c r="F228" s="8">
        <v>0.24802000000000002</v>
      </c>
      <c r="G228" s="83">
        <v>0.61402000000000001</v>
      </c>
      <c r="H228" s="8">
        <f t="shared" si="4"/>
        <v>3566.42193</v>
      </c>
      <c r="I228" s="14"/>
    </row>
    <row r="229" spans="1:9" ht="13.4" customHeight="1" x14ac:dyDescent="0.3">
      <c r="A229" s="7" t="s">
        <v>271</v>
      </c>
      <c r="B229" s="14">
        <v>0</v>
      </c>
      <c r="C229" s="14">
        <v>0</v>
      </c>
      <c r="D229" s="14">
        <v>0</v>
      </c>
      <c r="E229" s="84">
        <v>3565.55989</v>
      </c>
      <c r="F229" s="8">
        <v>0.32377999999999996</v>
      </c>
      <c r="G229" s="83">
        <v>0.46535000000000004</v>
      </c>
      <c r="H229" s="8">
        <f t="shared" si="4"/>
        <v>3926.5658300000005</v>
      </c>
      <c r="I229" s="14"/>
    </row>
    <row r="230" spans="1:9" ht="13.4" customHeight="1" x14ac:dyDescent="0.3">
      <c r="A230" s="7" t="s">
        <v>272</v>
      </c>
      <c r="B230" s="14">
        <v>0</v>
      </c>
      <c r="C230" s="14">
        <v>0</v>
      </c>
      <c r="D230" s="14">
        <v>0</v>
      </c>
      <c r="E230" s="84">
        <v>3925.7767000000003</v>
      </c>
      <c r="F230" s="8">
        <v>2.0129000000000001</v>
      </c>
      <c r="G230" s="83">
        <v>0.03</v>
      </c>
      <c r="H230" s="8">
        <f t="shared" si="4"/>
        <v>3834.8410400000016</v>
      </c>
      <c r="I230" s="14"/>
    </row>
    <row r="231" spans="1:9" ht="12.75" customHeight="1" x14ac:dyDescent="0.3">
      <c r="A231" s="7" t="s">
        <v>273</v>
      </c>
      <c r="B231" s="14">
        <v>0</v>
      </c>
      <c r="C231" s="14">
        <v>0</v>
      </c>
      <c r="D231" s="14">
        <v>0</v>
      </c>
      <c r="E231" s="84">
        <v>3832.7981400000012</v>
      </c>
      <c r="F231" s="8">
        <v>1.44215</v>
      </c>
      <c r="G231" s="83">
        <v>0.15259999999999999</v>
      </c>
      <c r="H231" s="8">
        <f t="shared" si="4"/>
        <v>4126.7644099999998</v>
      </c>
      <c r="I231" s="14"/>
    </row>
    <row r="232" spans="1:9" ht="12.75" customHeight="1" x14ac:dyDescent="0.3">
      <c r="A232" s="7" t="s">
        <v>274</v>
      </c>
      <c r="B232" s="14">
        <v>0</v>
      </c>
      <c r="C232" s="14">
        <v>0</v>
      </c>
      <c r="D232" s="14">
        <v>0</v>
      </c>
      <c r="E232" s="84">
        <v>4125.1696599999996</v>
      </c>
      <c r="F232" s="8">
        <v>0.24424000000000001</v>
      </c>
      <c r="G232" s="83">
        <v>0.8881</v>
      </c>
      <c r="H232" s="8">
        <f t="shared" si="4"/>
        <v>3304.82276</v>
      </c>
      <c r="I232" s="14"/>
    </row>
    <row r="233" spans="1:9" ht="12.75" customHeight="1" x14ac:dyDescent="0.3">
      <c r="A233" s="7" t="s">
        <v>275</v>
      </c>
      <c r="B233" s="14">
        <v>0</v>
      </c>
      <c r="C233" s="14">
        <v>0</v>
      </c>
      <c r="D233" s="14">
        <v>0</v>
      </c>
      <c r="E233" s="84">
        <v>3303.6904199999999</v>
      </c>
      <c r="F233" s="8">
        <v>0.23164999999999999</v>
      </c>
      <c r="G233" s="83">
        <v>2.0500000000000001E-2</v>
      </c>
      <c r="H233" s="8">
        <f t="shared" si="4"/>
        <v>3138.9915500000002</v>
      </c>
      <c r="I233" s="14"/>
    </row>
    <row r="234" spans="1:9" ht="13.4" customHeight="1" x14ac:dyDescent="0.3">
      <c r="A234" s="7" t="s">
        <v>276</v>
      </c>
      <c r="B234" s="14">
        <v>0</v>
      </c>
      <c r="C234" s="14">
        <v>0</v>
      </c>
      <c r="D234" s="14">
        <v>0</v>
      </c>
      <c r="E234" s="84">
        <v>3138.7393999999999</v>
      </c>
      <c r="F234" s="8">
        <v>1.1472899999999999</v>
      </c>
      <c r="G234" s="83">
        <v>2.8489999999999998E-2</v>
      </c>
      <c r="H234" s="8">
        <f t="shared" si="4"/>
        <v>4093.1214500000001</v>
      </c>
    </row>
    <row r="235" spans="1:9" ht="13.4" customHeight="1" x14ac:dyDescent="0.3">
      <c r="A235" s="7" t="s">
        <v>277</v>
      </c>
      <c r="B235" s="14">
        <v>0</v>
      </c>
      <c r="C235" s="14">
        <v>0</v>
      </c>
      <c r="D235" s="14">
        <v>0</v>
      </c>
      <c r="E235" s="84">
        <v>4091.9456700000001</v>
      </c>
      <c r="F235" s="8">
        <v>1.40005</v>
      </c>
      <c r="G235" s="83">
        <v>0.03</v>
      </c>
      <c r="H235" s="8">
        <f t="shared" si="4"/>
        <v>5647.8163199999999</v>
      </c>
    </row>
    <row r="236" spans="1:9" ht="13.4" customHeight="1" x14ac:dyDescent="0.3">
      <c r="A236" s="7" t="s">
        <v>278</v>
      </c>
      <c r="B236" s="14">
        <v>0</v>
      </c>
      <c r="C236" s="14">
        <v>0</v>
      </c>
      <c r="D236" s="14">
        <v>0</v>
      </c>
      <c r="E236" s="84">
        <v>5646.38627</v>
      </c>
      <c r="F236" s="8">
        <v>1.35225</v>
      </c>
      <c r="G236" s="83">
        <v>0.91232000000000002</v>
      </c>
      <c r="H236" s="8">
        <f t="shared" si="4"/>
        <v>5073.9618900000005</v>
      </c>
    </row>
    <row r="237" spans="1:9" ht="13.4" customHeight="1" x14ac:dyDescent="0.3">
      <c r="A237" s="7" t="s">
        <v>279</v>
      </c>
      <c r="B237" s="14">
        <v>0</v>
      </c>
      <c r="C237" s="14">
        <v>0</v>
      </c>
      <c r="D237" s="14">
        <v>0</v>
      </c>
      <c r="E237" s="84">
        <v>5071.6973200000002</v>
      </c>
      <c r="F237" s="8">
        <v>0.23011999999999999</v>
      </c>
      <c r="G237" s="83">
        <v>0.58020000000000005</v>
      </c>
      <c r="H237" s="8">
        <f t="shared" si="4"/>
        <v>6060.7623400000002</v>
      </c>
    </row>
    <row r="238" spans="1:9" ht="13.4" customHeight="1" x14ac:dyDescent="0.3">
      <c r="A238" s="7" t="s">
        <v>280</v>
      </c>
      <c r="B238" s="14">
        <v>0</v>
      </c>
      <c r="C238" s="14">
        <v>0</v>
      </c>
      <c r="D238" s="14">
        <v>0</v>
      </c>
      <c r="E238" s="84">
        <v>6059.9520199999997</v>
      </c>
      <c r="F238" s="8">
        <v>1.4325899999999998</v>
      </c>
      <c r="G238" s="83">
        <v>0.47</v>
      </c>
      <c r="H238" s="8">
        <f t="shared" si="4"/>
        <v>6379.7537800000009</v>
      </c>
    </row>
    <row r="239" spans="1:9" ht="13.4" customHeight="1" x14ac:dyDescent="0.3">
      <c r="A239" s="7" t="s">
        <v>281</v>
      </c>
      <c r="B239" s="14">
        <v>0</v>
      </c>
      <c r="C239" s="14">
        <v>0</v>
      </c>
      <c r="D239" s="14">
        <v>0</v>
      </c>
      <c r="E239" s="84">
        <v>6377.8511900000003</v>
      </c>
      <c r="F239" s="8">
        <v>0.58479999999999999</v>
      </c>
      <c r="G239" s="83">
        <v>0.45689999999999997</v>
      </c>
      <c r="H239" s="8">
        <f t="shared" si="4"/>
        <v>5285.2752200000004</v>
      </c>
    </row>
    <row r="240" spans="1:9" ht="13.4" customHeight="1" x14ac:dyDescent="0.3">
      <c r="A240" s="7" t="s">
        <v>282</v>
      </c>
      <c r="B240" s="14">
        <v>-2.0000000000000002E-5</v>
      </c>
      <c r="C240" s="14">
        <v>0</v>
      </c>
      <c r="D240" s="14">
        <v>0</v>
      </c>
      <c r="E240" s="84">
        <v>5284.2335400000002</v>
      </c>
      <c r="F240" s="8">
        <v>1.7440799999999999</v>
      </c>
      <c r="G240" s="83">
        <v>0.06</v>
      </c>
      <c r="H240" s="8">
        <f t="shared" si="4"/>
        <v>4369.676910000001</v>
      </c>
    </row>
    <row r="241" spans="1:8" ht="13.4" customHeight="1" x14ac:dyDescent="0.3">
      <c r="A241" s="7" t="s">
        <v>283</v>
      </c>
      <c r="B241" s="14">
        <v>0</v>
      </c>
      <c r="C241" s="14">
        <v>0</v>
      </c>
      <c r="D241" s="14">
        <v>0</v>
      </c>
      <c r="E241" s="84">
        <v>4367.8728300000002</v>
      </c>
      <c r="F241" s="8">
        <v>0.40057999999999999</v>
      </c>
      <c r="G241" s="83">
        <v>0.20469999999999999</v>
      </c>
      <c r="H241" s="8">
        <f t="shared" si="4"/>
        <v>4046.17292</v>
      </c>
    </row>
    <row r="242" spans="1:8" ht="13.4" customHeight="1" x14ac:dyDescent="0.3">
      <c r="A242" s="7" t="s">
        <v>284</v>
      </c>
      <c r="B242" s="14">
        <v>0</v>
      </c>
      <c r="C242" s="14">
        <v>0</v>
      </c>
      <c r="D242" s="14">
        <v>0</v>
      </c>
      <c r="E242" s="84">
        <v>4045.5676400000002</v>
      </c>
      <c r="F242" s="8">
        <v>7.671E-2</v>
      </c>
      <c r="G242" s="83">
        <v>0.41599999999999998</v>
      </c>
      <c r="H242" s="8">
        <f t="shared" si="4"/>
        <v>3831.1511399999999</v>
      </c>
    </row>
    <row r="243" spans="1:8" ht="13.4" customHeight="1" x14ac:dyDescent="0.3">
      <c r="A243" s="7" t="s">
        <v>285</v>
      </c>
      <c r="B243" s="14">
        <v>0</v>
      </c>
      <c r="C243" s="14">
        <v>0</v>
      </c>
      <c r="D243" s="14">
        <v>0</v>
      </c>
      <c r="E243" s="84">
        <v>3830.65843</v>
      </c>
      <c r="F243" s="8">
        <v>0.15342</v>
      </c>
      <c r="G243" s="83">
        <v>8.9700000000000002E-2</v>
      </c>
      <c r="H243" s="8">
        <f t="shared" si="4"/>
        <v>4209.1546200000003</v>
      </c>
    </row>
    <row r="244" spans="1:8" ht="13.4" customHeight="1" x14ac:dyDescent="0.3">
      <c r="A244" s="7" t="s">
        <v>286</v>
      </c>
      <c r="B244" s="14">
        <v>0</v>
      </c>
      <c r="C244" s="14">
        <v>0</v>
      </c>
      <c r="D244" s="14">
        <v>0</v>
      </c>
      <c r="E244" s="84">
        <v>4208.9115000000002</v>
      </c>
      <c r="F244" s="8">
        <v>0.94369999999999998</v>
      </c>
      <c r="G244" s="83">
        <v>0.5796</v>
      </c>
      <c r="H244" s="8">
        <f t="shared" si="4"/>
        <v>3021.2143899999996</v>
      </c>
    </row>
    <row r="245" spans="1:8" ht="13.4" customHeight="1" x14ac:dyDescent="0.3">
      <c r="A245" s="7" t="s">
        <v>287</v>
      </c>
      <c r="B245" s="2">
        <v>0</v>
      </c>
      <c r="C245" s="2">
        <v>0</v>
      </c>
      <c r="D245" s="81">
        <v>0</v>
      </c>
      <c r="E245" s="84">
        <v>3019.6910899999998</v>
      </c>
      <c r="F245" s="8">
        <v>0.93323</v>
      </c>
      <c r="G245" s="83">
        <v>6.0899999999999996E-2</v>
      </c>
      <c r="H245" s="8">
        <f t="shared" si="4"/>
        <v>3087.2332500000002</v>
      </c>
    </row>
    <row r="246" spans="1:8" ht="13.4" customHeight="1" x14ac:dyDescent="0.3">
      <c r="A246" s="7" t="s">
        <v>288</v>
      </c>
      <c r="B246" s="2">
        <v>0</v>
      </c>
      <c r="C246" s="2">
        <v>0</v>
      </c>
      <c r="D246" s="81">
        <v>0</v>
      </c>
      <c r="E246" s="84">
        <v>3086.2391200000002</v>
      </c>
      <c r="F246" s="8">
        <v>0.28977999999999998</v>
      </c>
      <c r="G246" s="83">
        <v>0.13900000000000001</v>
      </c>
      <c r="H246" s="8">
        <f t="shared" si="4"/>
        <v>4928.8435899999995</v>
      </c>
    </row>
    <row r="247" spans="1:8" ht="13.4" customHeight="1" x14ac:dyDescent="0.3">
      <c r="A247" s="7" t="s">
        <v>289</v>
      </c>
      <c r="B247" s="2">
        <v>0</v>
      </c>
      <c r="C247" s="2">
        <v>0</v>
      </c>
      <c r="D247" s="81">
        <v>0</v>
      </c>
      <c r="E247" s="84">
        <v>4928.4148099999993</v>
      </c>
      <c r="F247" s="8">
        <v>0.55979000000000001</v>
      </c>
      <c r="G247" s="83">
        <v>0.1891500000000001</v>
      </c>
      <c r="H247" s="8">
        <f t="shared" si="4"/>
        <v>4344.0489300000008</v>
      </c>
    </row>
    <row r="248" spans="1:8" ht="13.4" customHeight="1" x14ac:dyDescent="0.3">
      <c r="A248" s="7" t="s">
        <v>290</v>
      </c>
      <c r="B248" s="2">
        <v>0</v>
      </c>
      <c r="C248" s="2">
        <v>0</v>
      </c>
      <c r="D248" s="2">
        <v>0</v>
      </c>
      <c r="E248" s="84">
        <v>4343.2999900000004</v>
      </c>
      <c r="F248" s="8">
        <v>1.1071900000000001</v>
      </c>
      <c r="G248" s="83">
        <v>0.06</v>
      </c>
      <c r="H248" s="8">
        <f t="shared" si="4"/>
        <v>5307.9226700000008</v>
      </c>
    </row>
    <row r="249" spans="1:8" ht="13.4" customHeight="1" x14ac:dyDescent="0.3">
      <c r="A249" s="7" t="s">
        <v>291</v>
      </c>
      <c r="B249" s="2">
        <v>0</v>
      </c>
      <c r="C249" s="2">
        <v>0</v>
      </c>
      <c r="D249" s="2">
        <v>0</v>
      </c>
      <c r="E249" s="84">
        <v>5306.7554800000007</v>
      </c>
      <c r="F249" s="8">
        <v>2.6734200000000001</v>
      </c>
      <c r="G249" s="83">
        <v>0.5</v>
      </c>
      <c r="H249" s="8">
        <f t="shared" si="4"/>
        <v>6739.7507900000001</v>
      </c>
    </row>
    <row r="250" spans="1:8" ht="13.4" customHeight="1" x14ac:dyDescent="0.3">
      <c r="A250" s="7" t="s">
        <v>292</v>
      </c>
      <c r="B250" s="2">
        <v>0</v>
      </c>
      <c r="C250" s="2">
        <v>0</v>
      </c>
      <c r="D250" s="2">
        <v>0</v>
      </c>
      <c r="E250" s="84">
        <v>6736.57737</v>
      </c>
      <c r="F250" s="8">
        <v>3.1418600000000003</v>
      </c>
      <c r="G250" s="83">
        <v>0.3145</v>
      </c>
      <c r="H250" s="8">
        <f t="shared" si="4"/>
        <v>6888.4656000000004</v>
      </c>
    </row>
    <row r="251" spans="1:8" ht="13.4" customHeight="1" x14ac:dyDescent="0.3">
      <c r="A251" s="7" t="s">
        <v>293</v>
      </c>
      <c r="B251" s="2">
        <v>0</v>
      </c>
      <c r="C251" s="2">
        <v>0</v>
      </c>
      <c r="D251" s="2">
        <v>0</v>
      </c>
      <c r="E251" s="84">
        <v>6885.0092400000003</v>
      </c>
      <c r="F251" s="8">
        <v>3.8245100000000001</v>
      </c>
      <c r="G251" s="83">
        <v>2.7335199999999999</v>
      </c>
      <c r="H251" s="8">
        <f t="shared" si="4"/>
        <v>6123.89642</v>
      </c>
    </row>
    <row r="252" spans="1:8" ht="13.4" customHeight="1" x14ac:dyDescent="0.3">
      <c r="A252" s="7" t="s">
        <v>294</v>
      </c>
      <c r="B252" s="2">
        <v>0</v>
      </c>
      <c r="C252" s="2">
        <v>0</v>
      </c>
      <c r="D252" s="2">
        <v>0</v>
      </c>
      <c r="E252" s="84">
        <v>6117.3383899999999</v>
      </c>
      <c r="F252" s="8">
        <v>0.15342</v>
      </c>
      <c r="G252" s="83">
        <v>0.17530000000000001</v>
      </c>
      <c r="H252" s="8">
        <f t="shared" si="4"/>
        <v>4595.4958099999994</v>
      </c>
    </row>
    <row r="253" spans="1:8" ht="13.4" customHeight="1" x14ac:dyDescent="0.3">
      <c r="A253" s="7" t="s">
        <v>295</v>
      </c>
      <c r="B253" s="2">
        <v>0</v>
      </c>
      <c r="C253" s="2">
        <v>0</v>
      </c>
      <c r="D253" s="2">
        <v>0</v>
      </c>
      <c r="E253" s="84">
        <v>4595.1670899999999</v>
      </c>
      <c r="F253" s="8">
        <v>0.16619</v>
      </c>
      <c r="G253" s="83">
        <v>0.56289999999999996</v>
      </c>
      <c r="H253" s="8">
        <f t="shared" si="4"/>
        <v>3707.5795899999998</v>
      </c>
    </row>
    <row r="254" spans="1:8" ht="13.4" customHeight="1" x14ac:dyDescent="0.3">
      <c r="A254" s="7" t="s">
        <v>296</v>
      </c>
      <c r="B254" s="2">
        <v>0</v>
      </c>
      <c r="C254" s="2">
        <v>0</v>
      </c>
      <c r="D254" s="2">
        <v>0</v>
      </c>
      <c r="E254" s="84">
        <v>3706.8505</v>
      </c>
      <c r="F254" s="8">
        <v>1.0625</v>
      </c>
      <c r="G254" s="83">
        <v>0.18969999999999998</v>
      </c>
      <c r="H254" s="8">
        <f t="shared" si="4"/>
        <v>4171.3488200000002</v>
      </c>
    </row>
    <row r="255" spans="1:8" ht="13.4" customHeight="1" x14ac:dyDescent="0.3">
      <c r="A255" s="7" t="s">
        <v>297</v>
      </c>
      <c r="B255" s="2">
        <v>0</v>
      </c>
      <c r="C255" s="2">
        <v>0</v>
      </c>
      <c r="D255" s="2">
        <v>0</v>
      </c>
      <c r="E255" s="84">
        <v>4170.0966200000003</v>
      </c>
      <c r="F255" s="8">
        <v>0.51419999999999999</v>
      </c>
      <c r="G255" s="83">
        <v>0.25</v>
      </c>
      <c r="H255" s="8">
        <f t="shared" si="4"/>
        <v>4337.6349599999994</v>
      </c>
    </row>
    <row r="256" spans="1:8" ht="13.4" customHeight="1" x14ac:dyDescent="0.3">
      <c r="A256" s="7" t="s">
        <v>298</v>
      </c>
      <c r="B256" s="2">
        <v>0</v>
      </c>
      <c r="C256" s="2">
        <v>0</v>
      </c>
      <c r="D256" s="2">
        <v>0</v>
      </c>
      <c r="E256" s="84">
        <v>4336.8707599999998</v>
      </c>
      <c r="F256" s="8">
        <v>0.25568999999999997</v>
      </c>
      <c r="G256" s="83">
        <v>0.18049999999999999</v>
      </c>
      <c r="H256" s="8">
        <f t="shared" si="4"/>
        <v>2884.0673999999999</v>
      </c>
    </row>
    <row r="257" spans="1:8" ht="13.4" customHeight="1" x14ac:dyDescent="0.3">
      <c r="A257" s="7" t="s">
        <v>299</v>
      </c>
      <c r="B257" s="2">
        <v>0</v>
      </c>
      <c r="C257" s="2">
        <v>0</v>
      </c>
      <c r="D257" s="2">
        <v>0</v>
      </c>
      <c r="E257" s="84">
        <v>2883.63121</v>
      </c>
      <c r="F257" s="8">
        <v>0.42014999999999997</v>
      </c>
      <c r="G257" s="83">
        <v>0.1032</v>
      </c>
      <c r="H257" s="8">
        <f t="shared" si="4"/>
        <v>3581.7958799999997</v>
      </c>
    </row>
    <row r="258" spans="1:8" ht="13.4" customHeight="1" x14ac:dyDescent="0.3">
      <c r="A258" s="7" t="s">
        <v>300</v>
      </c>
      <c r="B258" s="2">
        <v>0</v>
      </c>
      <c r="C258" s="2">
        <v>0</v>
      </c>
      <c r="D258" s="2">
        <v>0</v>
      </c>
      <c r="E258" s="84">
        <v>3581.2725299999997</v>
      </c>
      <c r="F258" s="8">
        <v>0.67330000000000001</v>
      </c>
      <c r="G258" s="83">
        <v>6.5000000000000002E-2</v>
      </c>
      <c r="H258" s="8">
        <f t="shared" si="4"/>
        <v>4372.7854699999998</v>
      </c>
    </row>
    <row r="259" spans="1:8" ht="13.4" customHeight="1" x14ac:dyDescent="0.3">
      <c r="A259" s="7" t="s">
        <v>301</v>
      </c>
      <c r="B259" s="2">
        <v>0</v>
      </c>
      <c r="C259" s="2">
        <v>0</v>
      </c>
      <c r="D259" s="2">
        <v>0</v>
      </c>
      <c r="E259" s="84">
        <v>4372.0471699999998</v>
      </c>
      <c r="F259" s="8">
        <v>3.5495999999999999</v>
      </c>
      <c r="G259" s="83">
        <v>0.09</v>
      </c>
      <c r="H259" s="8">
        <f t="shared" si="4"/>
        <v>4882.9774200000011</v>
      </c>
    </row>
    <row r="260" spans="1:8" ht="13.4" customHeight="1" x14ac:dyDescent="0.3">
      <c r="A260" s="7" t="s">
        <v>302</v>
      </c>
      <c r="B260" s="2">
        <v>0</v>
      </c>
      <c r="C260" s="2">
        <v>0</v>
      </c>
      <c r="D260" s="2">
        <v>0</v>
      </c>
      <c r="E260" s="84">
        <v>4879.3378200000006</v>
      </c>
      <c r="F260" s="8">
        <v>0.48916000000000004</v>
      </c>
      <c r="G260" s="83">
        <v>0.58160000000000001</v>
      </c>
      <c r="H260" s="8">
        <f t="shared" si="4"/>
        <v>5612.0500700000011</v>
      </c>
    </row>
    <row r="261" spans="1:8" ht="13.4" customHeight="1" x14ac:dyDescent="0.3">
      <c r="A261" s="7" t="s">
        <v>303</v>
      </c>
      <c r="B261" s="2">
        <v>0</v>
      </c>
      <c r="C261" s="2">
        <v>0</v>
      </c>
      <c r="D261" s="2">
        <v>0</v>
      </c>
      <c r="E261" s="84">
        <v>5610.9793100000006</v>
      </c>
      <c r="F261" s="8">
        <v>9.8235599999999987</v>
      </c>
      <c r="G261" s="83">
        <v>0.33066999999999996</v>
      </c>
      <c r="H261" s="8">
        <f t="shared" si="4"/>
        <v>6666.11085</v>
      </c>
    </row>
    <row r="262" spans="1:8" ht="13.4" customHeight="1" x14ac:dyDescent="0.3">
      <c r="A262" s="7" t="s">
        <v>304</v>
      </c>
      <c r="B262" s="2">
        <v>0</v>
      </c>
      <c r="C262" s="2">
        <v>0</v>
      </c>
      <c r="D262" s="2">
        <v>0</v>
      </c>
      <c r="E262" s="84">
        <v>6655.9566199999999</v>
      </c>
      <c r="F262" s="8">
        <v>6.39574</v>
      </c>
      <c r="G262" s="83">
        <v>1.7275200000000002</v>
      </c>
      <c r="H262" s="8">
        <f t="shared" si="4"/>
        <v>5983.4295299999994</v>
      </c>
    </row>
    <row r="263" spans="1:8" ht="13.4" customHeight="1" x14ac:dyDescent="0.3">
      <c r="A263" s="7" t="s">
        <v>305</v>
      </c>
      <c r="B263" s="2">
        <v>0</v>
      </c>
      <c r="C263" s="2">
        <v>0</v>
      </c>
      <c r="D263" s="2">
        <v>0</v>
      </c>
      <c r="E263" s="84">
        <v>5975.3062699999991</v>
      </c>
      <c r="F263" s="8">
        <v>0.43464999999999998</v>
      </c>
      <c r="G263" s="83">
        <v>0.21649999999999955</v>
      </c>
      <c r="H263" s="8">
        <f t="shared" si="4"/>
        <v>6078.5082400000001</v>
      </c>
    </row>
    <row r="264" spans="1:8" ht="13.4" customHeight="1" x14ac:dyDescent="0.3">
      <c r="A264" s="7" t="s">
        <v>306</v>
      </c>
      <c r="B264" s="2">
        <v>0</v>
      </c>
      <c r="C264" s="2">
        <v>0</v>
      </c>
      <c r="D264" s="2">
        <v>0</v>
      </c>
      <c r="E264" s="84">
        <v>6077.8570899999995</v>
      </c>
      <c r="F264" s="8">
        <v>0.23025000000000001</v>
      </c>
      <c r="G264" s="83">
        <v>0.68690000000000007</v>
      </c>
      <c r="H264" s="8">
        <f t="shared" si="4"/>
        <v>5029.3332499999988</v>
      </c>
    </row>
    <row r="265" spans="1:8" ht="13.4" customHeight="1" x14ac:dyDescent="0.3">
      <c r="A265" s="7" t="s">
        <v>307</v>
      </c>
      <c r="B265" s="2">
        <v>0</v>
      </c>
      <c r="C265" s="2">
        <v>0</v>
      </c>
      <c r="D265" s="2">
        <v>0</v>
      </c>
      <c r="E265" s="84">
        <v>5028.4160999999995</v>
      </c>
      <c r="F265" s="8">
        <v>0.31962999999999997</v>
      </c>
      <c r="G265" s="83">
        <v>1.4076</v>
      </c>
      <c r="H265" s="8">
        <f t="shared" si="4"/>
        <v>3640.73819</v>
      </c>
    </row>
    <row r="266" spans="1:8" ht="13.4" customHeight="1" x14ac:dyDescent="0.3">
      <c r="A266" s="7" t="s">
        <v>308</v>
      </c>
      <c r="B266" s="2">
        <v>0</v>
      </c>
      <c r="C266" s="2">
        <v>0</v>
      </c>
      <c r="D266" s="2">
        <v>0</v>
      </c>
      <c r="E266" s="84">
        <v>3639.0109600000001</v>
      </c>
      <c r="F266" s="8">
        <v>0.30684</v>
      </c>
      <c r="G266" s="83">
        <v>0.13</v>
      </c>
      <c r="H266" s="8">
        <f t="shared" si="4"/>
        <v>3903.8640000000005</v>
      </c>
    </row>
    <row r="267" spans="1:8" ht="13.4" customHeight="1" x14ac:dyDescent="0.3">
      <c r="A267" s="7" t="s">
        <v>309</v>
      </c>
      <c r="B267" s="2">
        <v>0</v>
      </c>
      <c r="C267" s="2">
        <v>0</v>
      </c>
      <c r="D267" s="14">
        <v>-9.75E-3</v>
      </c>
      <c r="E267" s="84">
        <v>3903.4271600000002</v>
      </c>
      <c r="F267" s="8">
        <v>0.2429</v>
      </c>
      <c r="G267" s="83">
        <v>1.4869000000000001</v>
      </c>
      <c r="H267" s="8">
        <f t="shared" si="4"/>
        <v>4109.3339400000004</v>
      </c>
    </row>
    <row r="268" spans="1:8" ht="13.4" customHeight="1" x14ac:dyDescent="0.3">
      <c r="A268" s="7" t="s">
        <v>310</v>
      </c>
      <c r="B268" s="2">
        <v>0</v>
      </c>
      <c r="C268" s="2">
        <v>0</v>
      </c>
      <c r="D268" s="14">
        <v>0</v>
      </c>
      <c r="E268" s="84">
        <v>4107.6041400000004</v>
      </c>
      <c r="F268" s="8">
        <v>7.671E-2</v>
      </c>
      <c r="G268" s="83">
        <v>0.16669999999999999</v>
      </c>
      <c r="H268" s="8">
        <f t="shared" si="4"/>
        <v>2838.9002299999997</v>
      </c>
    </row>
    <row r="269" spans="1:8" ht="13.4" customHeight="1" x14ac:dyDescent="0.3">
      <c r="A269" s="7" t="s">
        <v>311</v>
      </c>
      <c r="B269" s="2">
        <v>0</v>
      </c>
      <c r="C269" s="2">
        <v>0</v>
      </c>
      <c r="D269" s="14">
        <v>0</v>
      </c>
      <c r="E269" s="84">
        <v>2838.6568199999997</v>
      </c>
      <c r="F269" s="8">
        <v>0.14346</v>
      </c>
      <c r="G269" s="83">
        <v>0.20999999999999996</v>
      </c>
      <c r="H269" s="8">
        <f t="shared" si="4"/>
        <v>3413.2653700000001</v>
      </c>
    </row>
    <row r="270" spans="1:8" ht="13.4" customHeight="1" x14ac:dyDescent="0.3">
      <c r="A270" s="7" t="s">
        <v>312</v>
      </c>
      <c r="B270" s="2">
        <v>0</v>
      </c>
      <c r="C270" s="2">
        <v>0</v>
      </c>
      <c r="D270" s="14">
        <v>0</v>
      </c>
      <c r="E270" s="84">
        <v>3412.9119100000003</v>
      </c>
      <c r="F270" s="8">
        <v>0</v>
      </c>
      <c r="G270" s="83">
        <v>0.89978000000000002</v>
      </c>
      <c r="H270" s="8">
        <f t="shared" si="4"/>
        <v>5315.5765799999999</v>
      </c>
    </row>
    <row r="271" spans="1:8" ht="13.4" customHeight="1" x14ac:dyDescent="0.3">
      <c r="A271" s="7" t="s">
        <v>313</v>
      </c>
      <c r="B271" s="2">
        <v>0</v>
      </c>
      <c r="C271" s="2">
        <v>0</v>
      </c>
      <c r="D271" s="14">
        <v>0</v>
      </c>
      <c r="E271" s="84">
        <v>5314.6768000000002</v>
      </c>
      <c r="F271" s="8">
        <v>0.69602999999999993</v>
      </c>
      <c r="G271" s="83">
        <v>0.16663</v>
      </c>
      <c r="H271" s="8">
        <f t="shared" si="4"/>
        <v>4830.20856</v>
      </c>
    </row>
    <row r="272" spans="1:8" ht="13.4" customHeight="1" x14ac:dyDescent="0.3">
      <c r="A272" s="7" t="s">
        <v>314</v>
      </c>
      <c r="B272" s="2">
        <v>0</v>
      </c>
      <c r="C272" s="2">
        <v>0</v>
      </c>
      <c r="D272" s="14">
        <v>0</v>
      </c>
      <c r="E272" s="84">
        <v>4829.3459000000003</v>
      </c>
      <c r="F272" s="8">
        <v>0.55774000000000001</v>
      </c>
      <c r="G272" s="83">
        <v>0.21629999999999971</v>
      </c>
      <c r="H272" s="8">
        <f t="shared" si="4"/>
        <v>5295.0679399999999</v>
      </c>
    </row>
    <row r="273" spans="1:8" ht="13.4" customHeight="1" x14ac:dyDescent="0.3">
      <c r="A273" s="7" t="s">
        <v>315</v>
      </c>
      <c r="B273" s="2">
        <v>0</v>
      </c>
      <c r="C273" s="2">
        <v>0</v>
      </c>
      <c r="D273" s="14">
        <v>0</v>
      </c>
      <c r="E273" s="84">
        <v>5294.2938999999997</v>
      </c>
      <c r="F273" s="8">
        <v>0.38366</v>
      </c>
      <c r="G273" s="83">
        <v>0.2204000000000001</v>
      </c>
      <c r="H273" s="8">
        <f t="shared" si="4"/>
        <v>6609.2782500000012</v>
      </c>
    </row>
    <row r="274" spans="1:8" ht="13.4" customHeight="1" x14ac:dyDescent="0.3">
      <c r="A274" s="7" t="s">
        <v>316</v>
      </c>
      <c r="B274" s="2">
        <v>0</v>
      </c>
      <c r="C274" s="2">
        <v>0</v>
      </c>
      <c r="D274" s="14">
        <v>0</v>
      </c>
      <c r="E274" s="84">
        <v>6608.6741900000006</v>
      </c>
      <c r="F274" s="8">
        <v>0.3196</v>
      </c>
      <c r="G274" s="83">
        <v>0.50949999999999995</v>
      </c>
      <c r="H274" s="8">
        <f t="shared" si="4"/>
        <v>6076.5212000000001</v>
      </c>
    </row>
    <row r="275" spans="1:8" ht="13.4" customHeight="1" x14ac:dyDescent="0.3">
      <c r="A275" s="7" t="s">
        <v>317</v>
      </c>
      <c r="B275" s="2">
        <v>0</v>
      </c>
      <c r="C275" s="2">
        <v>0</v>
      </c>
      <c r="D275" s="14">
        <v>0</v>
      </c>
      <c r="E275" s="84">
        <v>6075.6921000000002</v>
      </c>
      <c r="F275" s="8">
        <v>3.5616300000000001</v>
      </c>
      <c r="G275" s="83">
        <v>0.42830000000000018</v>
      </c>
      <c r="H275" s="8">
        <f t="shared" si="4"/>
        <v>6603.5489899999993</v>
      </c>
    </row>
    <row r="276" spans="1:8" ht="13.4" customHeight="1" x14ac:dyDescent="0.3">
      <c r="A276" s="7" t="s">
        <v>318</v>
      </c>
      <c r="B276" s="2">
        <v>0</v>
      </c>
      <c r="C276" s="2">
        <v>0</v>
      </c>
      <c r="D276" s="14">
        <v>0</v>
      </c>
      <c r="E276" s="84">
        <v>6599.5590599999996</v>
      </c>
      <c r="F276" s="8">
        <v>0.23011000000000001</v>
      </c>
      <c r="G276" s="83">
        <v>0.28569999999999984</v>
      </c>
      <c r="H276" s="8">
        <f t="shared" si="4"/>
        <v>4231.4177400000017</v>
      </c>
    </row>
    <row r="277" spans="1:8" ht="13.4" customHeight="1" x14ac:dyDescent="0.3">
      <c r="A277" s="7" t="s">
        <v>319</v>
      </c>
      <c r="B277" s="2">
        <v>0</v>
      </c>
      <c r="C277" s="2">
        <v>0</v>
      </c>
      <c r="D277" s="14">
        <v>0</v>
      </c>
      <c r="E277" s="84">
        <v>4230.9019300000009</v>
      </c>
      <c r="F277" s="8">
        <v>0.25866</v>
      </c>
      <c r="G277" s="83">
        <v>3.83385</v>
      </c>
      <c r="H277" s="8">
        <f t="shared" si="4"/>
        <v>3963.4253299999996</v>
      </c>
    </row>
    <row r="278" spans="1:8" ht="13.4" customHeight="1" x14ac:dyDescent="0.3">
      <c r="A278" s="7" t="s">
        <v>320</v>
      </c>
      <c r="B278" s="2">
        <v>0</v>
      </c>
      <c r="C278" s="2">
        <v>0</v>
      </c>
      <c r="D278" s="14">
        <v>0</v>
      </c>
      <c r="E278" s="84">
        <v>3959.3328199999996</v>
      </c>
      <c r="F278" s="8">
        <v>0.38351999999999997</v>
      </c>
      <c r="G278" s="83">
        <v>1.0605</v>
      </c>
      <c r="H278" s="8">
        <f t="shared" si="4"/>
        <v>4250.2513299999991</v>
      </c>
    </row>
    <row r="279" spans="1:8" ht="13.4" customHeight="1" x14ac:dyDescent="0.3">
      <c r="A279" s="7" t="s">
        <v>321</v>
      </c>
      <c r="B279" s="2">
        <v>0</v>
      </c>
      <c r="C279" s="2">
        <v>0</v>
      </c>
      <c r="D279" s="14">
        <v>0</v>
      </c>
      <c r="E279" s="84">
        <v>4248.8073099999992</v>
      </c>
      <c r="F279" s="8">
        <v>0.46306999999999998</v>
      </c>
      <c r="G279" s="83">
        <v>0.90229000000000092</v>
      </c>
      <c r="H279" s="8">
        <f t="shared" si="4"/>
        <v>3873.0759599999997</v>
      </c>
    </row>
    <row r="280" spans="1:8" ht="13.4" customHeight="1" x14ac:dyDescent="0.3">
      <c r="A280" s="7" t="s">
        <v>322</v>
      </c>
      <c r="B280" s="2">
        <v>0</v>
      </c>
      <c r="C280" s="2">
        <v>0</v>
      </c>
      <c r="D280" s="2">
        <v>0</v>
      </c>
      <c r="E280" s="84">
        <v>3871.7105999999999</v>
      </c>
      <c r="F280" s="8">
        <v>0</v>
      </c>
      <c r="G280" s="83">
        <v>0.85</v>
      </c>
      <c r="H280" s="8">
        <f t="shared" si="4"/>
        <v>3919.5081599999999</v>
      </c>
    </row>
    <row r="281" spans="1:8" ht="13.4" customHeight="1" x14ac:dyDescent="0.3">
      <c r="A281" s="7" t="s">
        <v>323</v>
      </c>
      <c r="B281" s="2">
        <v>0</v>
      </c>
      <c r="C281" s="2">
        <v>0</v>
      </c>
      <c r="D281" s="2">
        <v>0</v>
      </c>
      <c r="E281" s="84">
        <v>3918.65816</v>
      </c>
      <c r="F281" s="8">
        <v>2.9918200000000001</v>
      </c>
      <c r="G281" s="83">
        <v>0.62790000000000012</v>
      </c>
      <c r="H281" s="8">
        <f t="shared" si="4"/>
        <v>3806.5983700000006</v>
      </c>
    </row>
    <row r="282" spans="1:8" ht="13.4" customHeight="1" x14ac:dyDescent="0.3">
      <c r="A282" s="7" t="s">
        <v>324</v>
      </c>
      <c r="B282" s="2">
        <v>0</v>
      </c>
      <c r="C282" s="2">
        <v>0</v>
      </c>
      <c r="D282" s="2">
        <v>0</v>
      </c>
      <c r="E282" s="84">
        <v>3802.9786500000005</v>
      </c>
      <c r="F282" s="8">
        <v>0.30681000000000003</v>
      </c>
      <c r="G282" s="83">
        <v>0.11581999999999994</v>
      </c>
      <c r="H282" s="8">
        <f t="shared" si="4"/>
        <v>4431.2768999999998</v>
      </c>
    </row>
    <row r="283" spans="1:8" ht="13.4" customHeight="1" x14ac:dyDescent="0.3">
      <c r="A283" s="7" t="s">
        <v>325</v>
      </c>
      <c r="B283" s="2">
        <v>0</v>
      </c>
      <c r="C283" s="2">
        <v>0</v>
      </c>
      <c r="D283" s="2">
        <v>0</v>
      </c>
      <c r="E283" s="84">
        <v>4430.8542699999998</v>
      </c>
      <c r="F283" s="8">
        <v>0.32244</v>
      </c>
      <c r="G283" s="83">
        <v>0.19</v>
      </c>
      <c r="H283" s="8">
        <f t="shared" si="4"/>
        <v>4921.8332699999992</v>
      </c>
    </row>
    <row r="284" spans="1:8" ht="13.4" customHeight="1" x14ac:dyDescent="0.3">
      <c r="A284" s="7" t="s">
        <v>326</v>
      </c>
      <c r="B284" s="2">
        <v>0</v>
      </c>
      <c r="C284" s="2">
        <v>0</v>
      </c>
      <c r="D284" s="2">
        <v>0</v>
      </c>
      <c r="E284" s="84">
        <v>4921.3208299999997</v>
      </c>
      <c r="F284" s="8">
        <v>2.6008400000000003</v>
      </c>
      <c r="G284" s="83">
        <v>0.54195999999999978</v>
      </c>
      <c r="H284" s="8">
        <f t="shared" si="4"/>
        <v>6397.4911499999989</v>
      </c>
    </row>
    <row r="285" spans="1:8" ht="13.4" customHeight="1" x14ac:dyDescent="0.3">
      <c r="A285" s="7" t="s">
        <v>327</v>
      </c>
      <c r="B285" s="2">
        <v>0</v>
      </c>
      <c r="C285" s="2">
        <v>0</v>
      </c>
      <c r="D285" s="2">
        <v>0</v>
      </c>
      <c r="E285" s="84">
        <v>6394.3483499999993</v>
      </c>
      <c r="F285" s="8">
        <v>9.8304899999999993</v>
      </c>
      <c r="G285" s="83">
        <v>1.2825300000000002</v>
      </c>
      <c r="H285" s="8">
        <f t="shared" si="4"/>
        <v>6261.1281600000002</v>
      </c>
    </row>
    <row r="286" spans="1:8" ht="13.4" customHeight="1" x14ac:dyDescent="0.3">
      <c r="A286" s="7" t="s">
        <v>328</v>
      </c>
      <c r="B286" s="2">
        <v>0</v>
      </c>
      <c r="C286" s="2">
        <v>0</v>
      </c>
      <c r="D286" s="2">
        <v>0</v>
      </c>
      <c r="E286" s="84">
        <v>6250.0151399999995</v>
      </c>
      <c r="F286" s="8">
        <v>0.30735000000000001</v>
      </c>
      <c r="G286" s="83">
        <v>0.27369999999999983</v>
      </c>
      <c r="H286" s="8">
        <f t="shared" si="4"/>
        <v>6507.545180000001</v>
      </c>
    </row>
    <row r="287" spans="1:8" ht="13.4" customHeight="1" x14ac:dyDescent="0.3">
      <c r="A287" s="7" t="s">
        <v>329</v>
      </c>
      <c r="B287" s="2">
        <v>0</v>
      </c>
      <c r="C287" s="2">
        <v>0</v>
      </c>
      <c r="D287" s="2">
        <v>0</v>
      </c>
      <c r="E287" s="84">
        <v>6506.9641300000012</v>
      </c>
      <c r="F287" s="8">
        <v>0.36080000000000001</v>
      </c>
      <c r="G287" s="83">
        <v>0.1465999999999999</v>
      </c>
      <c r="H287" s="8">
        <f t="shared" si="4"/>
        <v>6260.38616</v>
      </c>
    </row>
    <row r="288" spans="1:8" ht="13.4" customHeight="1" x14ac:dyDescent="0.3">
      <c r="A288" s="7" t="s">
        <v>330</v>
      </c>
      <c r="B288" s="2">
        <v>0</v>
      </c>
      <c r="C288" s="2">
        <v>0</v>
      </c>
      <c r="D288" s="2">
        <v>0</v>
      </c>
      <c r="E288" s="84">
        <v>6259.8787599999996</v>
      </c>
      <c r="F288" s="8">
        <v>0.22056000000000001</v>
      </c>
      <c r="G288" s="83">
        <v>1.0400000000000005</v>
      </c>
      <c r="H288" s="8">
        <f t="shared" si="4"/>
        <v>4691.48218</v>
      </c>
    </row>
    <row r="289" spans="1:8" ht="13.4" customHeight="1" x14ac:dyDescent="0.3">
      <c r="A289" s="7" t="s">
        <v>331</v>
      </c>
      <c r="B289" s="2">
        <v>0</v>
      </c>
      <c r="C289" s="2">
        <v>0</v>
      </c>
      <c r="D289" s="2">
        <v>0</v>
      </c>
      <c r="E289" s="84">
        <v>4690.2216200000003</v>
      </c>
      <c r="F289" s="8">
        <v>0</v>
      </c>
      <c r="G289" s="83">
        <v>-4.1000000000000002E-2</v>
      </c>
      <c r="H289" s="8">
        <f t="shared" si="4"/>
        <v>4489.6612400000004</v>
      </c>
    </row>
    <row r="290" spans="1:8" ht="13.4" customHeight="1" x14ac:dyDescent="0.3">
      <c r="A290" s="7" t="s">
        <v>332</v>
      </c>
      <c r="B290" s="2">
        <v>0</v>
      </c>
      <c r="C290" s="2">
        <v>0</v>
      </c>
      <c r="D290" s="2">
        <v>0</v>
      </c>
      <c r="E290" s="84">
        <v>4489.7022400000005</v>
      </c>
      <c r="F290" s="8">
        <v>0.30739999999999995</v>
      </c>
      <c r="G290" s="83">
        <v>0.27579999999999927</v>
      </c>
      <c r="H290" s="8">
        <f t="shared" si="4"/>
        <v>4139.1183999999903</v>
      </c>
    </row>
    <row r="291" spans="1:8" ht="13.4" customHeight="1" x14ac:dyDescent="0.3">
      <c r="A291" s="7" t="s">
        <v>333</v>
      </c>
      <c r="B291" s="2">
        <v>0</v>
      </c>
      <c r="C291" s="2">
        <v>0</v>
      </c>
      <c r="D291" s="2">
        <v>0</v>
      </c>
      <c r="E291" s="84">
        <v>4138.5351999999903</v>
      </c>
      <c r="F291" s="8">
        <v>0.30681000000000003</v>
      </c>
      <c r="G291" s="83">
        <v>9.6200000000000729E-2</v>
      </c>
      <c r="H291" s="8">
        <f t="shared" si="4"/>
        <v>3820.2672600000001</v>
      </c>
    </row>
    <row r="292" spans="1:8" ht="13.4" customHeight="1" x14ac:dyDescent="0.3">
      <c r="A292" s="7" t="s">
        <v>334</v>
      </c>
      <c r="B292" s="2">
        <v>0</v>
      </c>
      <c r="C292" s="2">
        <v>0</v>
      </c>
      <c r="D292" s="2">
        <v>0</v>
      </c>
      <c r="E292" s="84">
        <v>3819.8642500000001</v>
      </c>
      <c r="F292" s="8">
        <v>0</v>
      </c>
      <c r="G292" s="83">
        <v>5.2200000000000003E-2</v>
      </c>
      <c r="H292" s="8">
        <f t="shared" ref="H292:H356" si="5">C292+F292+B293+E293+G292</f>
        <v>3788.56585</v>
      </c>
    </row>
    <row r="293" spans="1:8" ht="13.4" customHeight="1" x14ac:dyDescent="0.3">
      <c r="A293" s="7" t="s">
        <v>335</v>
      </c>
      <c r="B293" s="2">
        <v>0</v>
      </c>
      <c r="C293" s="2">
        <v>0</v>
      </c>
      <c r="D293" s="2">
        <v>0</v>
      </c>
      <c r="E293" s="84">
        <v>3788.5136499999999</v>
      </c>
      <c r="F293" s="8">
        <v>1.38568</v>
      </c>
      <c r="G293" s="83">
        <v>0.18039999999999998</v>
      </c>
      <c r="H293" s="8">
        <f t="shared" si="5"/>
        <v>4079.8553299999999</v>
      </c>
    </row>
    <row r="294" spans="1:8" ht="13.4" customHeight="1" x14ac:dyDescent="0.3">
      <c r="A294" s="7" t="s">
        <v>336</v>
      </c>
      <c r="B294" s="2">
        <v>0</v>
      </c>
      <c r="C294" s="2">
        <v>0</v>
      </c>
      <c r="D294" s="2">
        <v>0</v>
      </c>
      <c r="E294" s="84">
        <v>4078.2892499999998</v>
      </c>
      <c r="F294" s="8">
        <v>3.0647600000000002</v>
      </c>
      <c r="G294" s="83">
        <v>0.20081000000000004</v>
      </c>
      <c r="H294" s="8">
        <f t="shared" si="5"/>
        <v>4318.6467400000001</v>
      </c>
    </row>
    <row r="295" spans="1:8" ht="13.4" customHeight="1" x14ac:dyDescent="0.3">
      <c r="A295" s="7" t="s">
        <v>337</v>
      </c>
      <c r="B295" s="2">
        <v>0</v>
      </c>
      <c r="C295" s="2">
        <v>0</v>
      </c>
      <c r="D295" s="2">
        <v>0</v>
      </c>
      <c r="E295" s="84">
        <v>4315.3811699999997</v>
      </c>
      <c r="F295" s="8">
        <v>1.62652</v>
      </c>
      <c r="G295" s="83">
        <v>0.22921999999999987</v>
      </c>
      <c r="H295" s="8">
        <f t="shared" si="5"/>
        <v>5719.2113499999996</v>
      </c>
    </row>
    <row r="296" spans="1:8" ht="13.4" customHeight="1" x14ac:dyDescent="0.3">
      <c r="A296" s="7" t="s">
        <v>338</v>
      </c>
      <c r="B296" s="2">
        <v>0</v>
      </c>
      <c r="C296" s="2">
        <v>0</v>
      </c>
      <c r="D296" s="2">
        <v>0</v>
      </c>
      <c r="E296" s="84">
        <v>5717.3556099999996</v>
      </c>
      <c r="F296" s="8">
        <v>1.78464</v>
      </c>
      <c r="G296" s="83">
        <v>0.1349000000000001</v>
      </c>
      <c r="H296" s="8">
        <f t="shared" si="5"/>
        <v>5466.4821599999996</v>
      </c>
    </row>
    <row r="297" spans="1:8" ht="13.4" customHeight="1" x14ac:dyDescent="0.3">
      <c r="A297" s="7" t="s">
        <v>339</v>
      </c>
      <c r="B297" s="2">
        <v>0</v>
      </c>
      <c r="C297" s="2">
        <v>0</v>
      </c>
      <c r="D297" s="2">
        <v>0</v>
      </c>
      <c r="E297" s="84">
        <v>5464.5626199999997</v>
      </c>
      <c r="F297" s="8">
        <v>2.10717</v>
      </c>
      <c r="G297" s="83">
        <v>0.2080999999999999</v>
      </c>
      <c r="H297" s="8">
        <f t="shared" si="5"/>
        <v>6030.0477300000002</v>
      </c>
    </row>
    <row r="298" spans="1:8" ht="13.4" customHeight="1" x14ac:dyDescent="0.3">
      <c r="A298" s="7" t="s">
        <v>340</v>
      </c>
      <c r="B298" s="2">
        <v>0</v>
      </c>
      <c r="C298" s="2">
        <v>0</v>
      </c>
      <c r="D298" s="2">
        <v>0</v>
      </c>
      <c r="E298" s="84">
        <v>6027.7324600000002</v>
      </c>
      <c r="F298" s="8">
        <v>0.61362000000000005</v>
      </c>
      <c r="G298" s="83">
        <v>0.78930000000000022</v>
      </c>
      <c r="H298" s="8">
        <f t="shared" si="5"/>
        <v>6979.2317500000008</v>
      </c>
    </row>
    <row r="299" spans="1:8" ht="13.4" customHeight="1" x14ac:dyDescent="0.3">
      <c r="A299" s="7" t="s">
        <v>341</v>
      </c>
      <c r="B299" s="2">
        <v>0</v>
      </c>
      <c r="C299" s="2">
        <v>0</v>
      </c>
      <c r="D299" s="2">
        <v>0</v>
      </c>
      <c r="E299" s="84">
        <v>6977.8288300000004</v>
      </c>
      <c r="F299" s="8">
        <v>0.50617999999999996</v>
      </c>
      <c r="G299" s="83">
        <v>1.4197500000000003</v>
      </c>
      <c r="H299" s="8">
        <f t="shared" si="5"/>
        <v>5654.6523000000007</v>
      </c>
    </row>
    <row r="300" spans="1:8" ht="13.4" customHeight="1" x14ac:dyDescent="0.3">
      <c r="A300" s="7" t="s">
        <v>342</v>
      </c>
      <c r="B300" s="2">
        <v>0</v>
      </c>
      <c r="C300" s="2">
        <v>0</v>
      </c>
      <c r="D300" s="2">
        <v>0</v>
      </c>
      <c r="E300" s="84">
        <v>5652.7263700000003</v>
      </c>
      <c r="F300" s="8">
        <v>0.45027999999999996</v>
      </c>
      <c r="G300" s="83">
        <v>0.3072999999999993</v>
      </c>
      <c r="H300" s="8">
        <f t="shared" si="5"/>
        <v>4687.7537600000005</v>
      </c>
    </row>
    <row r="301" spans="1:8" ht="13.4" customHeight="1" x14ac:dyDescent="0.3">
      <c r="A301" s="7" t="s">
        <v>343</v>
      </c>
      <c r="B301" s="2">
        <v>0</v>
      </c>
      <c r="C301" s="2">
        <v>0</v>
      </c>
      <c r="D301" s="2">
        <v>0</v>
      </c>
      <c r="E301" s="84">
        <v>4686.9961800000001</v>
      </c>
      <c r="F301" s="8">
        <v>0.46022000000000002</v>
      </c>
      <c r="G301" s="83">
        <v>0.28020000000000028</v>
      </c>
      <c r="H301" s="8">
        <f t="shared" si="5"/>
        <v>4945.2654300000004</v>
      </c>
    </row>
    <row r="302" spans="1:8" ht="13.4" customHeight="1" x14ac:dyDescent="0.3">
      <c r="A302" s="7" t="s">
        <v>344</v>
      </c>
      <c r="B302" s="2">
        <v>0</v>
      </c>
      <c r="C302" s="2">
        <v>0</v>
      </c>
      <c r="D302" s="2">
        <v>0</v>
      </c>
      <c r="E302" s="84">
        <v>4944.5250100000003</v>
      </c>
      <c r="F302" s="8">
        <v>0.23011000000000001</v>
      </c>
      <c r="G302" s="83">
        <v>0.42409999999999992</v>
      </c>
      <c r="H302" s="8">
        <f t="shared" si="5"/>
        <v>3859.0875600000004</v>
      </c>
    </row>
    <row r="303" spans="1:8" ht="13.4" customHeight="1" x14ac:dyDescent="0.3">
      <c r="A303" s="7" t="s">
        <v>345</v>
      </c>
      <c r="B303" s="2">
        <v>0</v>
      </c>
      <c r="C303" s="2">
        <v>0</v>
      </c>
      <c r="D303" s="2">
        <v>0</v>
      </c>
      <c r="E303" s="84">
        <v>3858.4333500000002</v>
      </c>
      <c r="F303" s="8">
        <v>0.9555800000000001</v>
      </c>
      <c r="G303" s="83">
        <v>0.39930000000000015</v>
      </c>
      <c r="H303" s="8">
        <f t="shared" si="5"/>
        <v>3835.7313899999999</v>
      </c>
    </row>
    <row r="304" spans="1:8" ht="13.4" customHeight="1" x14ac:dyDescent="0.3">
      <c r="A304" s="7" t="s">
        <v>346</v>
      </c>
      <c r="B304" s="2">
        <v>0</v>
      </c>
      <c r="C304" s="2">
        <v>0</v>
      </c>
      <c r="D304" s="2">
        <v>0</v>
      </c>
      <c r="E304" s="84">
        <v>3834.3765100000001</v>
      </c>
      <c r="F304" s="8">
        <v>0</v>
      </c>
      <c r="G304" s="83">
        <v>0</v>
      </c>
      <c r="H304" s="8">
        <f t="shared" si="5"/>
        <v>3831.45066</v>
      </c>
    </row>
    <row r="305" spans="1:8" ht="13.4" customHeight="1" x14ac:dyDescent="0.3">
      <c r="A305" s="7" t="s">
        <v>347</v>
      </c>
      <c r="B305" s="2">
        <v>0</v>
      </c>
      <c r="C305" s="2">
        <v>0</v>
      </c>
      <c r="D305" s="2">
        <v>0</v>
      </c>
      <c r="E305" s="84">
        <v>3831.45066</v>
      </c>
      <c r="F305" s="8">
        <v>0</v>
      </c>
      <c r="G305" s="83">
        <v>0.29640000000000005</v>
      </c>
      <c r="H305" s="8">
        <f t="shared" si="5"/>
        <v>3602.5703899999999</v>
      </c>
    </row>
    <row r="306" spans="1:8" ht="13.4" customHeight="1" x14ac:dyDescent="0.3">
      <c r="A306" s="7" t="s">
        <v>348</v>
      </c>
      <c r="B306" s="2">
        <v>0</v>
      </c>
      <c r="C306" s="2">
        <v>0</v>
      </c>
      <c r="D306" s="2">
        <v>0</v>
      </c>
      <c r="E306" s="84">
        <v>3602.2739899999997</v>
      </c>
      <c r="F306" s="8">
        <v>0</v>
      </c>
      <c r="G306" s="83">
        <v>0.64211999999999991</v>
      </c>
      <c r="H306" s="8">
        <f t="shared" si="5"/>
        <v>4234.9435700000004</v>
      </c>
    </row>
    <row r="307" spans="1:8" ht="13.4" customHeight="1" x14ac:dyDescent="0.3">
      <c r="A307" s="7" t="s">
        <v>349</v>
      </c>
      <c r="B307" s="2">
        <v>0</v>
      </c>
      <c r="C307" s="2">
        <v>0</v>
      </c>
      <c r="D307" s="2">
        <v>0</v>
      </c>
      <c r="E307" s="84">
        <v>4234.3014499999999</v>
      </c>
      <c r="F307" s="8">
        <v>0.30684</v>
      </c>
      <c r="G307" s="83">
        <v>0.2</v>
      </c>
      <c r="H307" s="8">
        <f t="shared" si="5"/>
        <v>5063.8804899999996</v>
      </c>
    </row>
    <row r="308" spans="1:8" ht="13.4" customHeight="1" x14ac:dyDescent="0.3">
      <c r="A308" s="7" t="s">
        <v>350</v>
      </c>
      <c r="B308" s="2">
        <v>0</v>
      </c>
      <c r="C308" s="2">
        <v>0</v>
      </c>
      <c r="D308" s="2">
        <v>0</v>
      </c>
      <c r="E308" s="84">
        <v>5063.3736499999995</v>
      </c>
      <c r="F308" s="8">
        <v>0.53977999999999993</v>
      </c>
      <c r="G308" s="83">
        <v>7.3899999999999869E-2</v>
      </c>
      <c r="H308" s="8">
        <f t="shared" si="5"/>
        <v>5470.5270899999996</v>
      </c>
    </row>
    <row r="309" spans="1:8" ht="13.4" customHeight="1" x14ac:dyDescent="0.3">
      <c r="A309" s="7" t="s">
        <v>351</v>
      </c>
      <c r="B309" s="2">
        <v>0</v>
      </c>
      <c r="C309" s="2">
        <v>0</v>
      </c>
      <c r="D309" s="2">
        <v>0</v>
      </c>
      <c r="E309" s="84">
        <v>5469.9134099999992</v>
      </c>
      <c r="F309" s="8">
        <v>0.68503000000000003</v>
      </c>
      <c r="G309" s="83">
        <v>1.1923999999999999</v>
      </c>
      <c r="H309" s="8">
        <f t="shared" si="5"/>
        <v>6296.2487499999988</v>
      </c>
    </row>
    <row r="310" spans="1:8" ht="13.4" customHeight="1" x14ac:dyDescent="0.3">
      <c r="A310" s="7" t="s">
        <v>352</v>
      </c>
      <c r="B310" s="2">
        <v>0</v>
      </c>
      <c r="C310" s="2">
        <v>0</v>
      </c>
      <c r="D310" s="2">
        <v>0</v>
      </c>
      <c r="E310" s="84">
        <v>6294.3713199999993</v>
      </c>
      <c r="F310" s="8">
        <v>0.45032</v>
      </c>
      <c r="G310" s="83">
        <v>0.43520000000000025</v>
      </c>
      <c r="H310" s="8">
        <f t="shared" si="5"/>
        <v>7035.0848100000003</v>
      </c>
    </row>
    <row r="311" spans="1:8" ht="13.4" customHeight="1" x14ac:dyDescent="0.3">
      <c r="A311" s="7" t="s">
        <v>353</v>
      </c>
      <c r="B311" s="2">
        <v>0</v>
      </c>
      <c r="C311" s="2">
        <v>0</v>
      </c>
      <c r="D311" s="2">
        <v>0</v>
      </c>
      <c r="E311" s="84">
        <v>7034.1992900000005</v>
      </c>
      <c r="F311" s="8">
        <v>0.82840000000000003</v>
      </c>
      <c r="G311" s="83">
        <v>0.54749999999999999</v>
      </c>
      <c r="H311" s="8">
        <f t="shared" si="5"/>
        <v>5968.4861600000004</v>
      </c>
    </row>
    <row r="312" spans="1:8" ht="13.4" customHeight="1" x14ac:dyDescent="0.3">
      <c r="A312" s="7" t="s">
        <v>354</v>
      </c>
      <c r="B312" s="2">
        <v>0</v>
      </c>
      <c r="C312" s="2">
        <v>0</v>
      </c>
      <c r="D312" s="2">
        <v>0</v>
      </c>
      <c r="E312" s="84">
        <v>5967.1102600000004</v>
      </c>
      <c r="F312" s="8">
        <v>0.63314000000000004</v>
      </c>
      <c r="G312" s="83">
        <v>0.3420999999999999</v>
      </c>
      <c r="H312" s="8">
        <f t="shared" si="5"/>
        <v>4688.2327900000009</v>
      </c>
    </row>
    <row r="313" spans="1:8" ht="13.4" customHeight="1" x14ac:dyDescent="0.3">
      <c r="A313" s="7" t="s">
        <v>355</v>
      </c>
      <c r="B313" s="2">
        <v>0</v>
      </c>
      <c r="C313" s="2">
        <v>0</v>
      </c>
      <c r="D313" s="2">
        <v>0</v>
      </c>
      <c r="E313" s="84">
        <v>4687.2575500000012</v>
      </c>
      <c r="F313" s="8">
        <v>0.5</v>
      </c>
      <c r="G313" s="83">
        <v>0.19184999999999947</v>
      </c>
      <c r="H313" s="8">
        <f t="shared" si="5"/>
        <v>3557.7355300000004</v>
      </c>
    </row>
    <row r="314" spans="1:8" ht="13.4" customHeight="1" x14ac:dyDescent="0.3">
      <c r="A314" s="7" t="s">
        <v>356</v>
      </c>
      <c r="B314" s="2">
        <v>0</v>
      </c>
      <c r="C314" s="2">
        <v>0</v>
      </c>
      <c r="D314" s="2">
        <v>0</v>
      </c>
      <c r="E314" s="84">
        <v>3557.0436800000002</v>
      </c>
      <c r="F314" s="8">
        <v>0.46022000000000002</v>
      </c>
      <c r="G314" s="83">
        <v>0.11</v>
      </c>
      <c r="H314" s="8">
        <f t="shared" si="5"/>
        <v>3345.5641099999903</v>
      </c>
    </row>
    <row r="315" spans="1:8" ht="13.4" customHeight="1" x14ac:dyDescent="0.3">
      <c r="A315" s="7" t="s">
        <v>357</v>
      </c>
      <c r="B315" s="2">
        <v>0</v>
      </c>
      <c r="C315" s="2">
        <v>0</v>
      </c>
      <c r="D315" s="2">
        <v>0</v>
      </c>
      <c r="E315" s="84">
        <v>3344.9938899999902</v>
      </c>
      <c r="F315" s="8">
        <v>0.15484999999999999</v>
      </c>
      <c r="G315" s="83">
        <v>-0.28960000000000002</v>
      </c>
      <c r="H315" s="8">
        <f t="shared" si="5"/>
        <v>3971.5741599999997</v>
      </c>
    </row>
    <row r="316" spans="1:8" ht="13.4" customHeight="1" x14ac:dyDescent="0.3">
      <c r="A316" s="7" t="s">
        <v>358</v>
      </c>
      <c r="B316" s="2">
        <v>0</v>
      </c>
      <c r="C316" s="2">
        <v>0</v>
      </c>
      <c r="D316" s="2">
        <v>0</v>
      </c>
      <c r="E316" s="84">
        <v>3971.7089099999998</v>
      </c>
      <c r="F316" s="8">
        <v>0.23011000000000001</v>
      </c>
      <c r="G316" s="83">
        <v>0.10027</v>
      </c>
      <c r="H316" s="8">
        <f t="shared" si="5"/>
        <v>2481.4347499999999</v>
      </c>
    </row>
    <row r="317" spans="1:8" ht="13.4" customHeight="1" x14ac:dyDescent="0.3">
      <c r="A317" s="7" t="s">
        <v>359</v>
      </c>
      <c r="B317" s="2">
        <v>0</v>
      </c>
      <c r="C317" s="2">
        <v>0</v>
      </c>
      <c r="D317" s="2">
        <v>0</v>
      </c>
      <c r="E317" s="84">
        <v>2481.10437</v>
      </c>
      <c r="F317" s="8">
        <v>0.46022000000000002</v>
      </c>
      <c r="G317" s="83">
        <v>0.19990000000000002</v>
      </c>
      <c r="H317" s="8">
        <f t="shared" si="5"/>
        <v>3813.53341</v>
      </c>
    </row>
    <row r="318" spans="1:8" ht="13.4" customHeight="1" x14ac:dyDescent="0.3">
      <c r="A318" s="7" t="s">
        <v>360</v>
      </c>
      <c r="B318" s="2">
        <v>0</v>
      </c>
      <c r="C318" s="2">
        <v>0</v>
      </c>
      <c r="D318" s="2">
        <v>0</v>
      </c>
      <c r="E318" s="84">
        <v>3812.87329</v>
      </c>
      <c r="F318" s="8">
        <v>2.7500300000000002</v>
      </c>
      <c r="G318" s="83">
        <v>0.38719999999999999</v>
      </c>
      <c r="H318" s="8">
        <f t="shared" si="5"/>
        <v>4679.8528500000002</v>
      </c>
    </row>
    <row r="319" spans="1:8" ht="13.4" customHeight="1" x14ac:dyDescent="0.3">
      <c r="A319" s="7" t="s">
        <v>361</v>
      </c>
      <c r="B319" s="2">
        <v>0</v>
      </c>
      <c r="C319" s="2">
        <v>0</v>
      </c>
      <c r="D319" s="2">
        <v>0</v>
      </c>
      <c r="E319" s="84">
        <v>4676.7156199999999</v>
      </c>
      <c r="F319" s="8">
        <v>1.0022899999999999</v>
      </c>
      <c r="G319" s="83">
        <v>0.11</v>
      </c>
      <c r="H319" s="8">
        <f t="shared" si="5"/>
        <v>4717.1134299999994</v>
      </c>
    </row>
    <row r="320" spans="1:8" ht="13.4" customHeight="1" x14ac:dyDescent="0.3">
      <c r="A320" s="7" t="s">
        <v>362</v>
      </c>
      <c r="B320" s="2">
        <v>0</v>
      </c>
      <c r="C320" s="2">
        <v>0</v>
      </c>
      <c r="D320" s="2">
        <v>0</v>
      </c>
      <c r="E320" s="84">
        <v>4716.0011399999994</v>
      </c>
      <c r="F320" s="8">
        <v>0.80538999999999994</v>
      </c>
      <c r="G320" s="83">
        <v>0.15</v>
      </c>
      <c r="H320" s="8">
        <f t="shared" si="5"/>
        <v>5246.09591</v>
      </c>
    </row>
    <row r="321" spans="1:8" ht="13.4" customHeight="1" x14ac:dyDescent="0.3">
      <c r="A321" s="7" t="s">
        <v>363</v>
      </c>
      <c r="B321" s="2">
        <v>0</v>
      </c>
      <c r="C321" s="2">
        <v>0</v>
      </c>
      <c r="D321" s="2">
        <v>0</v>
      </c>
      <c r="E321" s="84">
        <v>5245.1405199999999</v>
      </c>
      <c r="F321" s="8">
        <v>0</v>
      </c>
      <c r="G321" s="83">
        <v>1.8345400000000001</v>
      </c>
      <c r="H321" s="8">
        <f t="shared" si="5"/>
        <v>5944.5087100000001</v>
      </c>
    </row>
    <row r="322" spans="1:8" ht="13.4" customHeight="1" x14ac:dyDescent="0.3">
      <c r="A322" s="7" t="s">
        <v>364</v>
      </c>
      <c r="B322" s="2">
        <v>0</v>
      </c>
      <c r="C322" s="2">
        <v>0</v>
      </c>
      <c r="D322" s="2">
        <v>0</v>
      </c>
      <c r="E322" s="84">
        <v>5942.6741700000002</v>
      </c>
      <c r="F322" s="8">
        <v>0.47069</v>
      </c>
      <c r="G322" s="83">
        <v>0.09</v>
      </c>
      <c r="H322" s="8">
        <f t="shared" si="5"/>
        <v>6679.9106300000003</v>
      </c>
    </row>
    <row r="323" spans="1:8" ht="13.4" customHeight="1" x14ac:dyDescent="0.3">
      <c r="A323" s="7" t="s">
        <v>365</v>
      </c>
      <c r="B323" s="2">
        <v>0</v>
      </c>
      <c r="C323" s="2">
        <v>0</v>
      </c>
      <c r="D323" s="2">
        <v>0</v>
      </c>
      <c r="E323" s="84">
        <v>6679.3499400000001</v>
      </c>
      <c r="F323" s="8">
        <v>1.34494</v>
      </c>
      <c r="G323" s="83">
        <v>0.27560000000000034</v>
      </c>
      <c r="H323" s="8">
        <f t="shared" si="5"/>
        <v>6339.7242600000009</v>
      </c>
    </row>
    <row r="324" spans="1:8" ht="13.4" customHeight="1" x14ac:dyDescent="0.3">
      <c r="A324" s="7" t="s">
        <v>366</v>
      </c>
      <c r="B324" s="2">
        <v>0</v>
      </c>
      <c r="C324" s="2">
        <v>0</v>
      </c>
      <c r="D324" s="2">
        <v>0</v>
      </c>
      <c r="E324" s="84">
        <v>6338.103720000001</v>
      </c>
      <c r="F324" s="8">
        <v>0.86363000000000001</v>
      </c>
      <c r="G324" s="83">
        <v>0.75659999999999994</v>
      </c>
      <c r="H324" s="8">
        <f t="shared" si="5"/>
        <v>3968.65859</v>
      </c>
    </row>
    <row r="325" spans="1:8" ht="13.4" customHeight="1" x14ac:dyDescent="0.3">
      <c r="A325" s="7" t="s">
        <v>367</v>
      </c>
      <c r="B325" s="2">
        <v>0</v>
      </c>
      <c r="C325" s="2">
        <v>0</v>
      </c>
      <c r="D325" s="2">
        <v>0</v>
      </c>
      <c r="E325" s="84">
        <v>3967.03836</v>
      </c>
      <c r="F325" s="8">
        <v>0.77361000000000002</v>
      </c>
      <c r="G325" s="83">
        <v>0.17065000000000008</v>
      </c>
      <c r="H325" s="8">
        <f t="shared" si="5"/>
        <v>3794.3770000000004</v>
      </c>
    </row>
    <row r="326" spans="1:8" ht="13.4" customHeight="1" x14ac:dyDescent="0.3">
      <c r="A326" s="7" t="s">
        <v>368</v>
      </c>
      <c r="B326" s="2">
        <v>0</v>
      </c>
      <c r="C326" s="2">
        <v>0</v>
      </c>
      <c r="D326" s="2">
        <v>0</v>
      </c>
      <c r="E326" s="84">
        <v>3793.4327400000002</v>
      </c>
      <c r="F326" s="8">
        <v>0.2429</v>
      </c>
      <c r="G326" s="83">
        <v>0.23400000000000001</v>
      </c>
      <c r="H326" s="8">
        <f t="shared" si="5"/>
        <v>3678.8163600000084</v>
      </c>
    </row>
    <row r="327" spans="1:8" ht="13.4" customHeight="1" x14ac:dyDescent="0.3">
      <c r="A327" s="7" t="s">
        <v>369</v>
      </c>
      <c r="B327" s="2">
        <v>0</v>
      </c>
      <c r="C327" s="2">
        <v>0</v>
      </c>
      <c r="D327" s="2">
        <v>0</v>
      </c>
      <c r="E327" s="84">
        <v>3678.3394600000083</v>
      </c>
      <c r="F327" s="8">
        <v>1.1745399999999999</v>
      </c>
      <c r="G327" s="83">
        <v>-9.831000000000098E-2</v>
      </c>
      <c r="H327" s="8">
        <f t="shared" si="5"/>
        <v>3659.1276400000002</v>
      </c>
    </row>
    <row r="328" spans="1:8" ht="13.4" customHeight="1" x14ac:dyDescent="0.3">
      <c r="A328" s="7" t="s">
        <v>370</v>
      </c>
      <c r="B328" s="2">
        <v>0</v>
      </c>
      <c r="C328" s="2">
        <v>0</v>
      </c>
      <c r="D328" s="2">
        <v>0</v>
      </c>
      <c r="E328" s="84">
        <v>3658.05141</v>
      </c>
      <c r="F328" s="8">
        <v>0.23036000000000001</v>
      </c>
      <c r="G328" s="83">
        <v>0.53217999999999999</v>
      </c>
      <c r="H328" s="8">
        <f t="shared" si="5"/>
        <v>3424.5113000000006</v>
      </c>
    </row>
    <row r="329" spans="1:8" ht="13.4" customHeight="1" x14ac:dyDescent="0.3">
      <c r="A329" s="7" t="s">
        <v>371</v>
      </c>
      <c r="B329" s="2">
        <v>0</v>
      </c>
      <c r="C329" s="2">
        <v>0</v>
      </c>
      <c r="D329" s="2">
        <v>0</v>
      </c>
      <c r="E329" s="84">
        <v>3423.7487600000004</v>
      </c>
      <c r="F329" s="8">
        <v>7.5299999999999992E-2</v>
      </c>
      <c r="G329" s="83">
        <v>0.41839999999999999</v>
      </c>
      <c r="H329" s="8">
        <f t="shared" si="5"/>
        <v>3174.9735599999999</v>
      </c>
    </row>
    <row r="330" spans="1:8" ht="13.4" customHeight="1" x14ac:dyDescent="0.3">
      <c r="A330" s="7" t="s">
        <v>372</v>
      </c>
      <c r="B330" s="2">
        <v>0</v>
      </c>
      <c r="C330" s="2">
        <v>0</v>
      </c>
      <c r="D330" s="2">
        <v>0</v>
      </c>
      <c r="E330" s="84">
        <v>3174.4798599999999</v>
      </c>
      <c r="F330" s="8">
        <v>0</v>
      </c>
      <c r="G330" s="83">
        <v>0.36599999999999999</v>
      </c>
      <c r="H330" s="8">
        <f t="shared" si="5"/>
        <v>5254.6416199999994</v>
      </c>
    </row>
    <row r="331" spans="1:8" ht="13.4" customHeight="1" x14ac:dyDescent="0.3">
      <c r="A331" s="7" t="s">
        <v>373</v>
      </c>
      <c r="B331" s="2">
        <v>0</v>
      </c>
      <c r="C331" s="2">
        <v>0</v>
      </c>
      <c r="D331" s="2">
        <v>0</v>
      </c>
      <c r="E331" s="84">
        <v>5254.2756199999994</v>
      </c>
      <c r="F331" s="8">
        <v>1.6486500000000002</v>
      </c>
      <c r="G331" s="83">
        <v>0.82440000000000013</v>
      </c>
      <c r="H331" s="8">
        <f t="shared" si="5"/>
        <v>4802.1628400000009</v>
      </c>
    </row>
    <row r="332" spans="1:8" ht="13.4" customHeight="1" x14ac:dyDescent="0.3">
      <c r="A332" s="7" t="s">
        <v>374</v>
      </c>
      <c r="B332" s="2">
        <v>0</v>
      </c>
      <c r="C332" s="2">
        <v>0</v>
      </c>
      <c r="D332" s="2">
        <v>0</v>
      </c>
      <c r="E332" s="84">
        <v>4799.6897900000004</v>
      </c>
      <c r="F332" s="8">
        <v>0.17068</v>
      </c>
      <c r="G332" s="83">
        <v>0.17150000000000001</v>
      </c>
      <c r="H332" s="8">
        <f t="shared" si="5"/>
        <v>5802.5492700000004</v>
      </c>
    </row>
    <row r="333" spans="1:8" ht="13.4" customHeight="1" x14ac:dyDescent="0.3">
      <c r="A333" s="7" t="s">
        <v>375</v>
      </c>
      <c r="B333" s="2">
        <v>0</v>
      </c>
      <c r="C333" s="2">
        <v>0</v>
      </c>
      <c r="D333" s="2">
        <v>0</v>
      </c>
      <c r="E333" s="84">
        <v>5802.2070899999999</v>
      </c>
      <c r="F333" s="8">
        <v>0.94016999999999995</v>
      </c>
      <c r="G333" s="83">
        <v>0.34569999999999984</v>
      </c>
      <c r="H333" s="8">
        <f t="shared" si="5"/>
        <v>5567.20082</v>
      </c>
    </row>
    <row r="334" spans="1:8" ht="13.4" customHeight="1" x14ac:dyDescent="0.3">
      <c r="A334" s="7" t="s">
        <v>376</v>
      </c>
      <c r="B334" s="2">
        <v>0</v>
      </c>
      <c r="C334" s="2">
        <v>0</v>
      </c>
      <c r="D334" s="2">
        <v>0</v>
      </c>
      <c r="E334" s="84">
        <v>5565.9149500000003</v>
      </c>
      <c r="F334" s="8">
        <v>0.74399000000000004</v>
      </c>
      <c r="G334" s="83">
        <v>0.13</v>
      </c>
      <c r="H334" s="8">
        <f t="shared" si="5"/>
        <v>5938.3630400000011</v>
      </c>
    </row>
    <row r="335" spans="1:8" ht="13.4" customHeight="1" x14ac:dyDescent="0.3">
      <c r="A335" s="7" t="s">
        <v>377</v>
      </c>
      <c r="B335" s="2">
        <v>0</v>
      </c>
      <c r="C335" s="2">
        <v>0</v>
      </c>
      <c r="D335" s="2">
        <v>0</v>
      </c>
      <c r="E335" s="84">
        <v>5937.489050000001</v>
      </c>
      <c r="F335" s="8">
        <v>0.15225999999999998</v>
      </c>
      <c r="G335" s="83">
        <v>0.26409999999999989</v>
      </c>
      <c r="H335" s="8">
        <f t="shared" si="5"/>
        <v>6030.1066900000005</v>
      </c>
    </row>
    <row r="336" spans="1:8" ht="13.4" customHeight="1" x14ac:dyDescent="0.3">
      <c r="A336" s="7" t="s">
        <v>378</v>
      </c>
      <c r="B336" s="2">
        <v>0</v>
      </c>
      <c r="C336" s="2">
        <v>0</v>
      </c>
      <c r="D336" s="2">
        <v>0</v>
      </c>
      <c r="E336" s="84">
        <v>6029.6903300000004</v>
      </c>
      <c r="F336" s="8">
        <v>1.0909</v>
      </c>
      <c r="G336" s="83">
        <v>0.10920000000000027</v>
      </c>
      <c r="H336" s="8">
        <f t="shared" si="5"/>
        <v>4566.11672</v>
      </c>
    </row>
    <row r="337" spans="1:8" ht="13.4" customHeight="1" x14ac:dyDescent="0.3">
      <c r="A337" s="7" t="s">
        <v>379</v>
      </c>
      <c r="B337" s="2">
        <v>0</v>
      </c>
      <c r="C337" s="2">
        <v>0</v>
      </c>
      <c r="D337" s="2">
        <v>0</v>
      </c>
      <c r="E337" s="84">
        <v>4564.91662</v>
      </c>
      <c r="F337" s="8">
        <v>1.6160000000000001E-2</v>
      </c>
      <c r="G337" s="83">
        <v>0.20029999999999973</v>
      </c>
      <c r="H337" s="8">
        <f t="shared" si="5"/>
        <v>3729.7892700000002</v>
      </c>
    </row>
    <row r="338" spans="1:8" ht="13.4" customHeight="1" x14ac:dyDescent="0.3">
      <c r="A338" s="7" t="s">
        <v>380</v>
      </c>
      <c r="B338" s="2">
        <v>0</v>
      </c>
      <c r="C338" s="2">
        <v>0</v>
      </c>
      <c r="D338" s="2">
        <v>0</v>
      </c>
      <c r="E338" s="84">
        <v>3729.5728100000001</v>
      </c>
      <c r="F338" s="8">
        <v>1.2794700000000001</v>
      </c>
      <c r="G338" s="83">
        <v>0.51328999999999991</v>
      </c>
      <c r="H338" s="8">
        <f t="shared" si="5"/>
        <v>3922.5223499999997</v>
      </c>
    </row>
    <row r="339" spans="1:8" ht="13.4" customHeight="1" x14ac:dyDescent="0.3">
      <c r="A339" s="7" t="s">
        <v>381</v>
      </c>
      <c r="B339" s="2">
        <v>0</v>
      </c>
      <c r="C339" s="2">
        <v>0</v>
      </c>
      <c r="D339" s="2">
        <v>0</v>
      </c>
      <c r="E339" s="84">
        <v>3920.7295899999999</v>
      </c>
      <c r="F339" s="8">
        <v>0.40767000000000003</v>
      </c>
      <c r="G339" s="83">
        <v>1.3858000000000001</v>
      </c>
      <c r="H339" s="8">
        <f t="shared" si="5"/>
        <v>4130.8629899999996</v>
      </c>
    </row>
    <row r="340" spans="1:8" ht="13.4" customHeight="1" x14ac:dyDescent="0.3">
      <c r="A340" s="7" t="s">
        <v>382</v>
      </c>
      <c r="B340" s="2">
        <v>0</v>
      </c>
      <c r="C340" s="2">
        <v>0</v>
      </c>
      <c r="D340" s="2">
        <v>0</v>
      </c>
      <c r="E340" s="84">
        <v>4129.06952</v>
      </c>
      <c r="F340" s="8">
        <v>0.23011000000000001</v>
      </c>
      <c r="G340" s="83">
        <v>0.2107</v>
      </c>
      <c r="H340" s="8">
        <f t="shared" si="5"/>
        <v>2786.2884300000001</v>
      </c>
    </row>
    <row r="341" spans="1:8" ht="13.4" customHeight="1" x14ac:dyDescent="0.3">
      <c r="A341" s="7" t="s">
        <v>383</v>
      </c>
      <c r="B341" s="2">
        <v>0</v>
      </c>
      <c r="C341" s="2">
        <v>0</v>
      </c>
      <c r="D341" s="2">
        <v>0</v>
      </c>
      <c r="E341" s="84">
        <v>2785.84762</v>
      </c>
      <c r="F341" s="8">
        <v>0.89644000000000001</v>
      </c>
      <c r="G341" s="83">
        <v>0.13</v>
      </c>
      <c r="H341" s="8">
        <f t="shared" si="5"/>
        <v>2848.4046699999999</v>
      </c>
    </row>
    <row r="342" spans="1:8" ht="13.4" customHeight="1" x14ac:dyDescent="0.3">
      <c r="A342" s="7" t="s">
        <v>384</v>
      </c>
      <c r="B342" s="2">
        <v>0</v>
      </c>
      <c r="C342" s="2">
        <v>0</v>
      </c>
      <c r="D342" s="2">
        <v>0</v>
      </c>
      <c r="E342" s="84">
        <v>2847.3782299999998</v>
      </c>
      <c r="F342" s="8">
        <v>1.20028</v>
      </c>
      <c r="G342" s="83">
        <v>7.5100000000000028E-2</v>
      </c>
      <c r="H342" s="8">
        <f t="shared" si="5"/>
        <v>4151.3571400000001</v>
      </c>
    </row>
    <row r="343" spans="1:8" ht="13.4" customHeight="1" x14ac:dyDescent="0.3">
      <c r="A343" s="7" t="s">
        <v>385</v>
      </c>
      <c r="B343" s="2">
        <v>0</v>
      </c>
      <c r="C343" s="2">
        <v>0</v>
      </c>
      <c r="D343" s="2">
        <v>0</v>
      </c>
      <c r="E343" s="84">
        <v>4150.08176</v>
      </c>
      <c r="F343" s="8">
        <v>0.67204999999999993</v>
      </c>
      <c r="G343" s="83">
        <v>0.6654000000000001</v>
      </c>
      <c r="H343" s="8">
        <f t="shared" si="5"/>
        <v>4345.6446599999999</v>
      </c>
    </row>
    <row r="344" spans="1:8" ht="13.4" customHeight="1" x14ac:dyDescent="0.3">
      <c r="A344" s="7" t="s">
        <v>386</v>
      </c>
      <c r="B344" s="2">
        <v>0</v>
      </c>
      <c r="C344" s="2">
        <v>0</v>
      </c>
      <c r="D344" s="2">
        <v>0</v>
      </c>
      <c r="E344" s="84">
        <v>4344.3072099999999</v>
      </c>
      <c r="F344" s="8">
        <v>0.88636000000000004</v>
      </c>
      <c r="G344" s="83">
        <v>0.37039999999999984</v>
      </c>
      <c r="H344" s="8">
        <f t="shared" si="5"/>
        <v>5374.6860900000001</v>
      </c>
    </row>
    <row r="345" spans="1:8" ht="13.4" customHeight="1" x14ac:dyDescent="0.3">
      <c r="A345" s="7" t="s">
        <v>387</v>
      </c>
      <c r="B345" s="2">
        <v>0</v>
      </c>
      <c r="C345" s="2">
        <v>0</v>
      </c>
      <c r="D345" s="2">
        <v>0</v>
      </c>
      <c r="E345" s="84">
        <v>5373.4293299999999</v>
      </c>
      <c r="F345" s="8">
        <v>1.02474</v>
      </c>
      <c r="G345" s="83">
        <v>0.24880000000000019</v>
      </c>
      <c r="H345" s="8">
        <f t="shared" si="5"/>
        <v>5720.8980799999999</v>
      </c>
    </row>
    <row r="346" spans="1:8" ht="13.4" customHeight="1" x14ac:dyDescent="0.3">
      <c r="A346" s="7" t="s">
        <v>388</v>
      </c>
      <c r="B346" s="2">
        <v>0</v>
      </c>
      <c r="C346" s="2">
        <v>0</v>
      </c>
      <c r="D346" s="2">
        <v>0</v>
      </c>
      <c r="E346" s="84">
        <v>5719.6245399999998</v>
      </c>
      <c r="F346" s="8">
        <v>0</v>
      </c>
      <c r="G346" s="83">
        <v>0.20439999999999986</v>
      </c>
      <c r="H346" s="8">
        <f t="shared" si="5"/>
        <v>6357.3589600000005</v>
      </c>
    </row>
    <row r="347" spans="1:8" ht="13.4" customHeight="1" x14ac:dyDescent="0.3">
      <c r="A347" s="7" t="s">
        <v>389</v>
      </c>
      <c r="B347" s="2">
        <v>0</v>
      </c>
      <c r="C347" s="2">
        <v>0</v>
      </c>
      <c r="D347" s="2">
        <v>0</v>
      </c>
      <c r="E347" s="84">
        <v>6357.1545600000009</v>
      </c>
      <c r="F347" s="8">
        <v>0.63067999999999991</v>
      </c>
      <c r="G347" s="83">
        <v>8.1000000000001366E-3</v>
      </c>
      <c r="H347" s="8">
        <f t="shared" si="5"/>
        <v>5212.2279200000003</v>
      </c>
    </row>
    <row r="348" spans="1:8" ht="13.4" customHeight="1" x14ac:dyDescent="0.3">
      <c r="A348" s="7" t="s">
        <v>390</v>
      </c>
      <c r="B348" s="2">
        <v>0</v>
      </c>
      <c r="C348" s="2">
        <v>0</v>
      </c>
      <c r="D348" s="2">
        <v>0</v>
      </c>
      <c r="E348" s="84">
        <v>5211.58914</v>
      </c>
      <c r="F348" s="8">
        <v>0.71023000000000003</v>
      </c>
      <c r="G348" s="83">
        <v>0.59519999999999984</v>
      </c>
      <c r="H348" s="8">
        <f t="shared" si="5"/>
        <v>4644.3945099999992</v>
      </c>
    </row>
    <row r="349" spans="1:8" ht="13.4" customHeight="1" x14ac:dyDescent="0.3">
      <c r="A349" s="7" t="s">
        <v>391</v>
      </c>
      <c r="B349" s="2">
        <v>0</v>
      </c>
      <c r="C349" s="2">
        <v>0</v>
      </c>
      <c r="D349" s="2">
        <v>0</v>
      </c>
      <c r="E349" s="84">
        <v>4643.0890799999997</v>
      </c>
      <c r="F349" s="8">
        <v>0.23047000000000001</v>
      </c>
      <c r="G349" s="83">
        <v>0.13</v>
      </c>
      <c r="H349" s="8">
        <f t="shared" si="5"/>
        <v>3875.8039599999997</v>
      </c>
    </row>
    <row r="350" spans="1:8" ht="13.4" customHeight="1" x14ac:dyDescent="0.3">
      <c r="A350" s="7" t="s">
        <v>392</v>
      </c>
      <c r="B350" s="2">
        <v>0</v>
      </c>
      <c r="C350" s="2">
        <v>0</v>
      </c>
      <c r="D350" s="2">
        <v>0</v>
      </c>
      <c r="E350" s="84">
        <v>3875.4434899999997</v>
      </c>
      <c r="F350" s="8">
        <v>0.95301000000000002</v>
      </c>
      <c r="G350" s="83">
        <v>0.19509999999999991</v>
      </c>
      <c r="H350" s="8">
        <f t="shared" si="5"/>
        <v>4040.5199499999999</v>
      </c>
    </row>
    <row r="351" spans="1:8" ht="13.4" customHeight="1" x14ac:dyDescent="0.3">
      <c r="A351" s="7" t="s">
        <v>393</v>
      </c>
      <c r="B351" s="2">
        <v>0</v>
      </c>
      <c r="C351" s="2">
        <v>0</v>
      </c>
      <c r="D351" s="2">
        <v>0</v>
      </c>
      <c r="E351" s="84">
        <v>4039.3718399999998</v>
      </c>
      <c r="F351" s="8">
        <v>0.10937000000000001</v>
      </c>
      <c r="G351" s="83">
        <v>0.23499999999999999</v>
      </c>
      <c r="H351" s="8">
        <f t="shared" si="5"/>
        <v>3639.99946</v>
      </c>
    </row>
    <row r="352" spans="1:8" ht="13.4" customHeight="1" x14ac:dyDescent="0.3">
      <c r="A352" s="7" t="s">
        <v>394</v>
      </c>
      <c r="B352" s="2">
        <v>0</v>
      </c>
      <c r="C352" s="2">
        <v>0</v>
      </c>
      <c r="D352" s="2">
        <v>0</v>
      </c>
      <c r="E352" s="84">
        <v>3639.6550899999997</v>
      </c>
      <c r="F352" s="8">
        <v>0</v>
      </c>
      <c r="G352" s="83">
        <v>0.2107</v>
      </c>
      <c r="H352" s="8">
        <f t="shared" si="5"/>
        <v>3227.6487499999998</v>
      </c>
    </row>
    <row r="353" spans="1:8" ht="13.4" customHeight="1" x14ac:dyDescent="0.3">
      <c r="A353" s="7" t="s">
        <v>395</v>
      </c>
      <c r="B353" s="2">
        <v>0</v>
      </c>
      <c r="C353" s="2">
        <v>0</v>
      </c>
      <c r="D353" s="2">
        <v>0</v>
      </c>
      <c r="E353" s="84">
        <v>3227.4380499999997</v>
      </c>
      <c r="F353" s="8">
        <v>1.0263399999999998</v>
      </c>
      <c r="G353" s="83">
        <v>0.57059999999999989</v>
      </c>
      <c r="H353" s="8">
        <f t="shared" si="5"/>
        <v>3759.5813599999997</v>
      </c>
    </row>
    <row r="354" spans="1:8" ht="13.4" customHeight="1" x14ac:dyDescent="0.3">
      <c r="A354" s="7" t="s">
        <v>396</v>
      </c>
      <c r="B354" s="2">
        <v>0</v>
      </c>
      <c r="C354" s="2">
        <v>0</v>
      </c>
      <c r="D354" s="2">
        <v>0</v>
      </c>
      <c r="E354" s="84">
        <v>3757.9844199999998</v>
      </c>
      <c r="F354" s="8">
        <v>0.35796</v>
      </c>
      <c r="G354" s="83">
        <v>9.3136100000000006</v>
      </c>
      <c r="H354" s="8">
        <f t="shared" si="5"/>
        <v>4271.9161900000008</v>
      </c>
    </row>
    <row r="355" spans="1:8" ht="13.4" customHeight="1" x14ac:dyDescent="0.3">
      <c r="A355" s="7" t="s">
        <v>397</v>
      </c>
      <c r="B355" s="2">
        <v>0</v>
      </c>
      <c r="C355" s="2">
        <v>0</v>
      </c>
      <c r="D355" s="2">
        <v>0</v>
      </c>
      <c r="E355" s="84">
        <v>4262.2446200000004</v>
      </c>
      <c r="F355" s="8">
        <v>0.17330000000000001</v>
      </c>
      <c r="G355" s="83">
        <v>0.39100000000000001</v>
      </c>
      <c r="H355" s="8">
        <f t="shared" si="5"/>
        <v>4976.9236200000005</v>
      </c>
    </row>
    <row r="356" spans="1:8" ht="13.4" customHeight="1" x14ac:dyDescent="0.3">
      <c r="A356" s="7" t="s">
        <v>398</v>
      </c>
      <c r="B356" s="2">
        <v>0</v>
      </c>
      <c r="C356" s="2">
        <v>0</v>
      </c>
      <c r="D356" s="2">
        <v>0</v>
      </c>
      <c r="E356" s="84">
        <v>4976.3593200000005</v>
      </c>
      <c r="F356" s="8">
        <v>1.0479400000000001</v>
      </c>
      <c r="G356" s="83">
        <v>0.14499999999999999</v>
      </c>
      <c r="H356" s="8">
        <f t="shared" si="5"/>
        <v>6081.7936000000009</v>
      </c>
    </row>
    <row r="357" spans="1:8" ht="13.4" customHeight="1" x14ac:dyDescent="0.3">
      <c r="A357" s="7" t="s">
        <v>399</v>
      </c>
      <c r="B357" s="2">
        <v>0</v>
      </c>
      <c r="C357" s="2">
        <v>0</v>
      </c>
      <c r="D357" s="2">
        <v>0</v>
      </c>
      <c r="E357" s="84">
        <v>6080.6006600000001</v>
      </c>
      <c r="F357" s="8">
        <v>0.53477999999999992</v>
      </c>
      <c r="G357" s="83">
        <v>0.35479999999999928</v>
      </c>
      <c r="H357" s="8">
        <f t="shared" ref="H357:H374" si="6">C357+F357+B358+E358+G357</f>
        <v>5442.9267799999998</v>
      </c>
    </row>
    <row r="358" spans="1:8" ht="13.4" customHeight="1" x14ac:dyDescent="0.3">
      <c r="A358" s="7" t="s">
        <v>400</v>
      </c>
      <c r="B358" s="2">
        <v>0</v>
      </c>
      <c r="C358" s="2">
        <v>0</v>
      </c>
      <c r="D358" s="2">
        <v>0</v>
      </c>
      <c r="E358" s="84">
        <v>5442.0371999999998</v>
      </c>
      <c r="F358" s="8">
        <v>1.19249</v>
      </c>
      <c r="G358" s="83">
        <v>0.3155</v>
      </c>
      <c r="H358" s="8">
        <f t="shared" si="6"/>
        <v>7064.9324399999996</v>
      </c>
    </row>
    <row r="359" spans="1:8" ht="13.4" customHeight="1" x14ac:dyDescent="0.3">
      <c r="A359" s="7" t="s">
        <v>401</v>
      </c>
      <c r="B359" s="2">
        <v>0</v>
      </c>
      <c r="C359" s="2">
        <v>0</v>
      </c>
      <c r="D359" s="2">
        <v>0</v>
      </c>
      <c r="E359" s="84">
        <v>7063.4244499999995</v>
      </c>
      <c r="F359" s="8">
        <v>0.59090999999999994</v>
      </c>
      <c r="G359" s="83">
        <v>0.24040000000000145</v>
      </c>
      <c r="H359" s="8">
        <f t="shared" si="6"/>
        <v>5421.7816600000006</v>
      </c>
    </row>
    <row r="360" spans="1:8" ht="13.4" customHeight="1" x14ac:dyDescent="0.3">
      <c r="A360" s="7" t="s">
        <v>402</v>
      </c>
      <c r="B360" s="2">
        <v>0</v>
      </c>
      <c r="C360" s="2">
        <v>0</v>
      </c>
      <c r="D360" s="2">
        <v>0</v>
      </c>
      <c r="E360" s="84">
        <v>5420.950350000001</v>
      </c>
      <c r="F360" s="8">
        <v>0.23011000000000001</v>
      </c>
      <c r="G360" s="83">
        <v>6.1090000000000144E-2</v>
      </c>
      <c r="H360" s="8">
        <f t="shared" si="6"/>
        <v>4425.4136900000003</v>
      </c>
    </row>
    <row r="361" spans="1:8" ht="13.4" customHeight="1" x14ac:dyDescent="0.3">
      <c r="A361" s="7" t="s">
        <v>403</v>
      </c>
      <c r="B361" s="2">
        <v>0</v>
      </c>
      <c r="C361" s="2">
        <v>0</v>
      </c>
      <c r="D361" s="2">
        <v>0</v>
      </c>
      <c r="E361" s="84">
        <v>4425.1224899999997</v>
      </c>
      <c r="F361" s="8">
        <v>0.26846999999999999</v>
      </c>
      <c r="G361" s="83">
        <v>6.7199999999998913E-2</v>
      </c>
      <c r="H361" s="8">
        <f t="shared" si="6"/>
        <v>4044.1344000000004</v>
      </c>
    </row>
    <row r="362" spans="1:8" ht="13.4" customHeight="1" x14ac:dyDescent="0.3">
      <c r="A362" s="7" t="s">
        <v>404</v>
      </c>
      <c r="B362" s="2">
        <v>0</v>
      </c>
      <c r="C362" s="2">
        <v>0</v>
      </c>
      <c r="D362" s="2">
        <v>0</v>
      </c>
      <c r="E362" s="84">
        <v>4043.7987300000004</v>
      </c>
      <c r="F362" s="8">
        <v>8.949E-2</v>
      </c>
      <c r="G362" s="83">
        <v>0.12489999999999964</v>
      </c>
      <c r="H362" s="8">
        <f t="shared" si="6"/>
        <v>3652.6312599999992</v>
      </c>
    </row>
    <row r="363" spans="1:8" ht="13.4" customHeight="1" x14ac:dyDescent="0.3">
      <c r="A363" s="7" t="s">
        <v>405</v>
      </c>
      <c r="B363" s="2">
        <v>0</v>
      </c>
      <c r="C363" s="2">
        <v>0</v>
      </c>
      <c r="D363" s="2">
        <v>0</v>
      </c>
      <c r="E363" s="84">
        <v>3652.4168699999996</v>
      </c>
      <c r="F363" s="8">
        <v>0.45797000000000004</v>
      </c>
      <c r="G363" s="83">
        <v>0.18839999999999962</v>
      </c>
      <c r="H363" s="8">
        <f t="shared" si="6"/>
        <v>3476.1810400000004</v>
      </c>
    </row>
    <row r="364" spans="1:8" ht="13.4" customHeight="1" x14ac:dyDescent="0.3">
      <c r="A364" s="7" t="s">
        <v>406</v>
      </c>
      <c r="B364" s="2">
        <v>0</v>
      </c>
      <c r="C364" s="2">
        <v>0</v>
      </c>
      <c r="D364" s="2">
        <v>0</v>
      </c>
      <c r="E364" s="84">
        <v>3475.5346700000005</v>
      </c>
      <c r="F364" s="8">
        <v>0.31534000000000001</v>
      </c>
      <c r="G364" s="83">
        <v>0.17</v>
      </c>
      <c r="H364" s="8">
        <f t="shared" si="6"/>
        <v>3441.8608300000005</v>
      </c>
    </row>
    <row r="365" spans="1:8" ht="13.4" customHeight="1" x14ac:dyDescent="0.3">
      <c r="A365" s="7" t="s">
        <v>407</v>
      </c>
      <c r="B365" s="2">
        <v>0</v>
      </c>
      <c r="C365" s="2">
        <v>0</v>
      </c>
      <c r="D365" s="2">
        <v>0</v>
      </c>
      <c r="E365" s="84">
        <v>3441.3754900000004</v>
      </c>
      <c r="F365" s="8">
        <v>1.9888899999999998</v>
      </c>
      <c r="G365" s="83">
        <v>3.5699999999999989E-2</v>
      </c>
      <c r="H365" s="8">
        <f t="shared" si="6"/>
        <v>3449.5556199999996</v>
      </c>
    </row>
    <row r="366" spans="1:8" ht="13.4" customHeight="1" x14ac:dyDescent="0.3">
      <c r="A366" s="7" t="s">
        <v>408</v>
      </c>
      <c r="B366" s="2">
        <v>0</v>
      </c>
      <c r="C366" s="2">
        <v>0</v>
      </c>
      <c r="D366" s="2">
        <v>0</v>
      </c>
      <c r="E366" s="84">
        <v>3447.5310299999996</v>
      </c>
      <c r="F366" s="8">
        <v>0.85868000000000011</v>
      </c>
      <c r="G366" s="83">
        <v>0</v>
      </c>
      <c r="H366" s="8">
        <f t="shared" si="6"/>
        <v>4128.8655200000003</v>
      </c>
    </row>
    <row r="367" spans="1:8" ht="13.4" customHeight="1" x14ac:dyDescent="0.3">
      <c r="A367" s="7" t="s">
        <v>409</v>
      </c>
      <c r="B367" s="2">
        <v>0</v>
      </c>
      <c r="C367" s="2">
        <v>0</v>
      </c>
      <c r="D367" s="81">
        <v>0</v>
      </c>
      <c r="E367" s="8">
        <v>4128.00684</v>
      </c>
      <c r="F367" s="8">
        <v>2.0439000000000003</v>
      </c>
      <c r="G367" s="83">
        <v>1.7067999999999999</v>
      </c>
      <c r="H367" s="8">
        <f t="shared" si="6"/>
        <v>4823.0785499999993</v>
      </c>
    </row>
    <row r="368" spans="1:8" ht="13.4" customHeight="1" x14ac:dyDescent="0.3">
      <c r="A368" s="7" t="s">
        <v>410</v>
      </c>
      <c r="B368" s="2">
        <v>0</v>
      </c>
      <c r="C368" s="2">
        <v>0</v>
      </c>
      <c r="D368" s="81">
        <v>0</v>
      </c>
      <c r="E368" s="8">
        <v>4819.3278499999997</v>
      </c>
      <c r="F368" s="8">
        <v>0.23011000000000001</v>
      </c>
      <c r="G368" s="83">
        <v>9.2900000000000094E-2</v>
      </c>
      <c r="H368" s="8">
        <f t="shared" si="6"/>
        <v>5378.4810099999995</v>
      </c>
    </row>
    <row r="369" spans="1:8" ht="13.4" customHeight="1" x14ac:dyDescent="0.3">
      <c r="A369" s="7" t="s">
        <v>411</v>
      </c>
      <c r="B369" s="2">
        <v>0</v>
      </c>
      <c r="C369" s="2">
        <v>0</v>
      </c>
      <c r="D369" s="81">
        <v>0</v>
      </c>
      <c r="E369" s="8">
        <v>5378.1579999999994</v>
      </c>
      <c r="F369" s="8">
        <v>2.3512300000000002</v>
      </c>
      <c r="G369" s="83">
        <v>0.27829999999999971</v>
      </c>
      <c r="H369" s="8">
        <f t="shared" si="6"/>
        <v>5686.9666900000002</v>
      </c>
    </row>
    <row r="370" spans="1:8" ht="13.4" customHeight="1" x14ac:dyDescent="0.3">
      <c r="A370" s="7" t="s">
        <v>412</v>
      </c>
      <c r="B370" s="2">
        <v>0</v>
      </c>
      <c r="C370" s="2">
        <v>0</v>
      </c>
      <c r="D370" s="81">
        <v>0</v>
      </c>
      <c r="E370" s="8">
        <v>5684.33716</v>
      </c>
      <c r="F370" s="8">
        <v>5.6831700000000005</v>
      </c>
      <c r="G370" s="83">
        <v>3.5483000000000002</v>
      </c>
      <c r="H370" s="8">
        <f t="shared" si="6"/>
        <v>6011.5077700000002</v>
      </c>
    </row>
    <row r="371" spans="1:8" ht="13.4" customHeight="1" x14ac:dyDescent="0.3">
      <c r="A371" s="7" t="s">
        <v>413</v>
      </c>
      <c r="B371" s="2">
        <v>0</v>
      </c>
      <c r="C371" s="2">
        <v>0</v>
      </c>
      <c r="D371" s="81">
        <v>0</v>
      </c>
      <c r="E371" s="8">
        <v>6002.2762999999995</v>
      </c>
      <c r="F371" s="8">
        <v>6.2987099999999989</v>
      </c>
      <c r="G371" s="83">
        <v>0.53140000000000054</v>
      </c>
      <c r="H371" s="8">
        <f t="shared" si="6"/>
        <v>5029.9585499999994</v>
      </c>
    </row>
    <row r="372" spans="1:8" ht="13.4" customHeight="1" x14ac:dyDescent="0.3">
      <c r="A372" s="7" t="s">
        <v>414</v>
      </c>
      <c r="B372" s="2">
        <v>0</v>
      </c>
      <c r="C372" s="2">
        <v>0</v>
      </c>
      <c r="D372" s="81">
        <v>0</v>
      </c>
      <c r="E372" s="8">
        <v>5023.1284399999995</v>
      </c>
      <c r="F372" s="8">
        <v>0.60665000000000013</v>
      </c>
      <c r="G372" s="83">
        <v>1.4258799999999991</v>
      </c>
      <c r="H372" s="8">
        <f t="shared" si="6"/>
        <v>4256.0365399999991</v>
      </c>
    </row>
    <row r="373" spans="1:8" ht="13.4" customHeight="1" x14ac:dyDescent="0.3">
      <c r="A373" s="7" t="s">
        <v>415</v>
      </c>
      <c r="B373" s="2">
        <v>0</v>
      </c>
      <c r="C373" s="2">
        <v>0</v>
      </c>
      <c r="D373" s="81">
        <v>0</v>
      </c>
      <c r="E373" s="8">
        <v>4254.0040099999997</v>
      </c>
      <c r="F373" s="8">
        <v>0</v>
      </c>
      <c r="G373" s="83">
        <v>7.5499999999999998E-2</v>
      </c>
      <c r="H373" s="8">
        <f t="shared" si="6"/>
        <v>3456.98837</v>
      </c>
    </row>
    <row r="374" spans="1:8" ht="13.4" customHeight="1" x14ac:dyDescent="0.3">
      <c r="A374" s="7" t="s">
        <v>416</v>
      </c>
      <c r="B374" s="2">
        <v>0</v>
      </c>
      <c r="C374" s="2">
        <v>0</v>
      </c>
      <c r="D374" s="81">
        <v>0</v>
      </c>
      <c r="E374" s="8">
        <v>3456.9128700000001</v>
      </c>
      <c r="F374" s="8">
        <v>2.2415299999999996</v>
      </c>
      <c r="G374" s="83">
        <v>6.8710000000000035E-2</v>
      </c>
      <c r="H374" s="8">
        <f t="shared" si="6"/>
        <v>3542.0068100000003</v>
      </c>
    </row>
    <row r="375" spans="1:8" ht="13.4" customHeight="1" x14ac:dyDescent="0.3">
      <c r="A375" s="7" t="s">
        <v>417</v>
      </c>
      <c r="B375" s="2">
        <v>0</v>
      </c>
      <c r="C375" s="2">
        <v>0</v>
      </c>
      <c r="D375" s="81">
        <v>0</v>
      </c>
      <c r="E375" s="8">
        <v>3539.6965700000005</v>
      </c>
      <c r="F375" s="8">
        <v>1.7376500000000001</v>
      </c>
      <c r="G375" s="83">
        <v>0.11380000000000018</v>
      </c>
      <c r="H375" s="8"/>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4F0D-8D0A-47F8-867B-4310639D4733}">
  <sheetPr codeName="Hárok11"/>
  <dimension ref="A1:I375"/>
  <sheetViews>
    <sheetView showGridLines="0" zoomScaleNormal="100" workbookViewId="0">
      <pane xSplit="1" ySplit="3" topLeftCell="B348" activePane="bottomRight" state="frozen"/>
      <selection sqref="A1:H1"/>
      <selection pane="topRight" sqref="A1:H1"/>
      <selection pane="bottomLeft" sqref="A1:H1"/>
      <selection pane="bottomRight" sqref="A1:H1"/>
    </sheetView>
  </sheetViews>
  <sheetFormatPr defaultColWidth="11.19921875" defaultRowHeight="13.4" customHeight="1" x14ac:dyDescent="0.3"/>
  <cols>
    <col min="1" max="1" width="30.796875" style="2" customWidth="1"/>
    <col min="2" max="2" width="15.19921875" style="2" customWidth="1"/>
    <col min="3" max="3" width="13.69921875" style="2" customWidth="1"/>
    <col min="4" max="4" width="12.19921875" style="2" customWidth="1"/>
    <col min="5" max="5" width="15.296875" style="2" customWidth="1"/>
    <col min="6" max="6" width="13" style="2" customWidth="1"/>
    <col min="7" max="7" width="13.296875" style="2" customWidth="1"/>
    <col min="8" max="16384" width="11.19921875" style="2"/>
  </cols>
  <sheetData>
    <row r="1" spans="1:8" ht="16.5" customHeight="1" x14ac:dyDescent="0.35">
      <c r="A1" s="88" t="s">
        <v>441</v>
      </c>
      <c r="B1" s="88"/>
      <c r="C1" s="88"/>
      <c r="D1" s="88"/>
      <c r="E1" s="88"/>
      <c r="F1" s="88"/>
      <c r="G1" s="88"/>
      <c r="H1" s="89"/>
    </row>
    <row r="2" spans="1:8" ht="16.5" customHeight="1" x14ac:dyDescent="0.3">
      <c r="A2" s="90"/>
      <c r="B2" s="91" t="s">
        <v>427</v>
      </c>
      <c r="C2" s="91"/>
      <c r="D2" s="91"/>
      <c r="E2" s="92" t="s">
        <v>430</v>
      </c>
      <c r="F2" s="93"/>
      <c r="G2" s="93"/>
      <c r="H2" s="94" t="s">
        <v>437</v>
      </c>
    </row>
    <row r="3" spans="1:8" ht="26.65" customHeight="1" x14ac:dyDescent="0.3">
      <c r="A3" s="95"/>
      <c r="B3" s="4" t="s">
        <v>435</v>
      </c>
      <c r="C3" s="4" t="s">
        <v>429</v>
      </c>
      <c r="D3" s="96" t="s">
        <v>422</v>
      </c>
      <c r="E3" s="4" t="s">
        <v>435</v>
      </c>
      <c r="F3" s="4" t="s">
        <v>436</v>
      </c>
      <c r="G3" s="4" t="s">
        <v>422</v>
      </c>
      <c r="H3" s="94"/>
    </row>
    <row r="4" spans="1:8" ht="13.4" customHeight="1" x14ac:dyDescent="0.3">
      <c r="A4" s="7" t="s">
        <v>46</v>
      </c>
      <c r="B4" s="8">
        <v>1313.8707096859855</v>
      </c>
      <c r="C4" s="8">
        <v>0</v>
      </c>
      <c r="D4" s="8">
        <v>0</v>
      </c>
      <c r="E4" s="84">
        <v>0</v>
      </c>
      <c r="F4" s="8">
        <v>165.84196375224059</v>
      </c>
      <c r="G4" s="83">
        <v>0</v>
      </c>
      <c r="H4" s="8">
        <f t="shared" ref="H4:H67" si="0">C4+F4+B5+E5</f>
        <v>994.77494523003384</v>
      </c>
    </row>
    <row r="5" spans="1:8" ht="13.4" customHeight="1" x14ac:dyDescent="0.3">
      <c r="A5" s="7" t="s">
        <v>47</v>
      </c>
      <c r="B5" s="8">
        <v>828.93298147779319</v>
      </c>
      <c r="C5" s="8">
        <v>0</v>
      </c>
      <c r="D5" s="8">
        <v>0</v>
      </c>
      <c r="E5" s="84">
        <v>0</v>
      </c>
      <c r="F5" s="8">
        <v>40.605390692425146</v>
      </c>
      <c r="G5" s="83">
        <v>0</v>
      </c>
      <c r="H5" s="8">
        <f t="shared" si="0"/>
        <v>1062.244871539534</v>
      </c>
    </row>
    <row r="6" spans="1:8" ht="13.4" customHeight="1" x14ac:dyDescent="0.3">
      <c r="A6" s="7" t="s">
        <v>48</v>
      </c>
      <c r="B6" s="8">
        <v>1021.6394808471088</v>
      </c>
      <c r="C6" s="8">
        <v>0</v>
      </c>
      <c r="D6" s="8">
        <v>0</v>
      </c>
      <c r="E6" s="84">
        <v>0</v>
      </c>
      <c r="F6" s="8">
        <v>130.6371904667065</v>
      </c>
      <c r="G6" s="83">
        <v>0</v>
      </c>
      <c r="H6" s="8">
        <f t="shared" si="0"/>
        <v>676.02433114253449</v>
      </c>
    </row>
    <row r="7" spans="1:8" ht="13.4" customHeight="1" x14ac:dyDescent="0.3">
      <c r="A7" s="7" t="s">
        <v>49</v>
      </c>
      <c r="B7" s="8">
        <v>545.38714067582805</v>
      </c>
      <c r="C7" s="8">
        <v>0</v>
      </c>
      <c r="D7" s="8">
        <v>0</v>
      </c>
      <c r="E7" s="84">
        <v>0</v>
      </c>
      <c r="F7" s="8">
        <v>499.30661222863972</v>
      </c>
      <c r="G7" s="83">
        <v>0</v>
      </c>
      <c r="H7" s="8">
        <f t="shared" si="0"/>
        <v>1051.036878443869</v>
      </c>
    </row>
    <row r="8" spans="1:8" ht="13.4" customHeight="1" x14ac:dyDescent="0.3">
      <c r="A8" s="7" t="s">
        <v>50</v>
      </c>
      <c r="B8" s="8">
        <v>551.73026621522934</v>
      </c>
      <c r="C8" s="8">
        <v>0</v>
      </c>
      <c r="D8" s="8">
        <v>0</v>
      </c>
      <c r="E8" s="84">
        <v>0</v>
      </c>
      <c r="F8" s="8">
        <v>507.16095731262033</v>
      </c>
      <c r="G8" s="83">
        <v>0</v>
      </c>
      <c r="H8" s="8">
        <f t="shared" si="0"/>
        <v>738.12241917280755</v>
      </c>
    </row>
    <row r="9" spans="1:8" ht="13.4" customHeight="1" x14ac:dyDescent="0.3">
      <c r="A9" s="7" t="s">
        <v>51</v>
      </c>
      <c r="B9" s="8">
        <v>230.96146186018726</v>
      </c>
      <c r="C9" s="8">
        <v>0</v>
      </c>
      <c r="D9" s="8">
        <v>0</v>
      </c>
      <c r="E9" s="84">
        <v>0</v>
      </c>
      <c r="F9" s="8">
        <v>827.79648808338311</v>
      </c>
      <c r="G9" s="83">
        <v>0</v>
      </c>
      <c r="H9" s="8">
        <f t="shared" si="0"/>
        <v>1334.0312022837415</v>
      </c>
    </row>
    <row r="10" spans="1:8" ht="13.4" customHeight="1" x14ac:dyDescent="0.3">
      <c r="A10" s="7" t="s">
        <v>52</v>
      </c>
      <c r="B10" s="8">
        <v>506.23471420035855</v>
      </c>
      <c r="C10" s="8">
        <v>0</v>
      </c>
      <c r="D10" s="8">
        <v>0</v>
      </c>
      <c r="E10" s="84">
        <v>0</v>
      </c>
      <c r="F10" s="8">
        <v>202.36270995153689</v>
      </c>
      <c r="G10" s="83">
        <v>0</v>
      </c>
      <c r="H10" s="8">
        <f t="shared" si="0"/>
        <v>1187.2234946557792</v>
      </c>
    </row>
    <row r="11" spans="1:8" ht="13.4" customHeight="1" x14ac:dyDescent="0.3">
      <c r="A11" s="7" t="s">
        <v>53</v>
      </c>
      <c r="B11" s="8">
        <v>984.86078470424218</v>
      </c>
      <c r="C11" s="8">
        <v>0</v>
      </c>
      <c r="D11" s="8">
        <v>0</v>
      </c>
      <c r="E11" s="84">
        <v>0</v>
      </c>
      <c r="F11" s="8">
        <v>24.897928699462256</v>
      </c>
      <c r="G11" s="83">
        <v>0</v>
      </c>
      <c r="H11" s="8">
        <f t="shared" si="0"/>
        <v>1227.5925778397393</v>
      </c>
    </row>
    <row r="12" spans="1:8" ht="13.4" customHeight="1" x14ac:dyDescent="0.3">
      <c r="A12" s="7" t="s">
        <v>54</v>
      </c>
      <c r="B12" s="8">
        <v>1202.6946491402771</v>
      </c>
      <c r="C12" s="8">
        <v>0</v>
      </c>
      <c r="D12" s="8">
        <v>0</v>
      </c>
      <c r="E12" s="84">
        <v>0</v>
      </c>
      <c r="F12" s="8">
        <v>47.564894111398786</v>
      </c>
      <c r="G12" s="83">
        <v>0</v>
      </c>
      <c r="H12" s="8">
        <f t="shared" si="0"/>
        <v>1025.5293102303658</v>
      </c>
    </row>
    <row r="13" spans="1:8" ht="13.4" customHeight="1" x14ac:dyDescent="0.3">
      <c r="A13" s="7" t="s">
        <v>55</v>
      </c>
      <c r="B13" s="8">
        <v>977.96441611896694</v>
      </c>
      <c r="C13" s="8">
        <v>0</v>
      </c>
      <c r="D13" s="8">
        <v>0</v>
      </c>
      <c r="E13" s="84">
        <v>0</v>
      </c>
      <c r="F13" s="8">
        <v>97.608710084312548</v>
      </c>
      <c r="G13" s="83">
        <v>0</v>
      </c>
      <c r="H13" s="8">
        <f t="shared" si="0"/>
        <v>1311.3612826130254</v>
      </c>
    </row>
    <row r="14" spans="1:8" ht="13.4" customHeight="1" x14ac:dyDescent="0.3">
      <c r="A14" s="7" t="s">
        <v>56</v>
      </c>
      <c r="B14" s="8">
        <v>1213.7525725287128</v>
      </c>
      <c r="C14" s="8">
        <v>0</v>
      </c>
      <c r="D14" s="8">
        <v>0</v>
      </c>
      <c r="E14" s="84">
        <v>0</v>
      </c>
      <c r="F14" s="8">
        <v>75.234780588196244</v>
      </c>
      <c r="G14" s="83">
        <v>0</v>
      </c>
      <c r="H14" s="8">
        <f t="shared" si="0"/>
        <v>1127.7115780389029</v>
      </c>
    </row>
    <row r="15" spans="1:8" ht="13.4" customHeight="1" x14ac:dyDescent="0.3">
      <c r="A15" s="7" t="s">
        <v>57</v>
      </c>
      <c r="B15" s="8">
        <v>1052.4767974507067</v>
      </c>
      <c r="C15" s="8">
        <v>0</v>
      </c>
      <c r="D15" s="8">
        <v>0</v>
      </c>
      <c r="E15" s="84">
        <v>0</v>
      </c>
      <c r="F15" s="8">
        <v>184.26435636991303</v>
      </c>
      <c r="G15" s="83">
        <v>0</v>
      </c>
      <c r="H15" s="8">
        <f t="shared" si="0"/>
        <v>960.95608444532957</v>
      </c>
    </row>
    <row r="16" spans="1:8" ht="13.4" customHeight="1" x14ac:dyDescent="0.3">
      <c r="A16" s="7" t="s">
        <v>58</v>
      </c>
      <c r="B16" s="8">
        <v>776.69172807541656</v>
      </c>
      <c r="C16" s="8">
        <v>0</v>
      </c>
      <c r="D16" s="8">
        <v>0</v>
      </c>
      <c r="E16" s="84">
        <v>0</v>
      </c>
      <c r="F16" s="8">
        <v>1167.7102502821483</v>
      </c>
      <c r="G16" s="83">
        <v>0</v>
      </c>
      <c r="H16" s="8">
        <f t="shared" si="0"/>
        <v>1964.6074603332668</v>
      </c>
    </row>
    <row r="17" spans="1:8" ht="13.4" customHeight="1" x14ac:dyDescent="0.3">
      <c r="A17" s="7" t="s">
        <v>59</v>
      </c>
      <c r="B17" s="8">
        <v>796.89721005111858</v>
      </c>
      <c r="C17" s="8">
        <v>0</v>
      </c>
      <c r="D17" s="8">
        <v>0</v>
      </c>
      <c r="E17" s="84">
        <v>0</v>
      </c>
      <c r="F17" s="8">
        <v>253.23099648144461</v>
      </c>
      <c r="G17" s="83">
        <v>0</v>
      </c>
      <c r="H17" s="8">
        <f t="shared" si="0"/>
        <v>788.46026024032381</v>
      </c>
    </row>
    <row r="18" spans="1:8" ht="13.4" customHeight="1" x14ac:dyDescent="0.3">
      <c r="A18" s="7" t="s">
        <v>60</v>
      </c>
      <c r="B18" s="8">
        <v>535.22926375887914</v>
      </c>
      <c r="C18" s="8">
        <v>0</v>
      </c>
      <c r="D18" s="8">
        <v>0</v>
      </c>
      <c r="E18" s="84">
        <v>0</v>
      </c>
      <c r="F18" s="8">
        <v>422.83954059616281</v>
      </c>
      <c r="G18" s="83">
        <v>0</v>
      </c>
      <c r="H18" s="8">
        <f t="shared" si="0"/>
        <v>1344.5964465909847</v>
      </c>
    </row>
    <row r="19" spans="1:8" ht="13.4" customHeight="1" x14ac:dyDescent="0.3">
      <c r="A19" s="7" t="s">
        <v>61</v>
      </c>
      <c r="B19" s="8">
        <v>921.75690599482175</v>
      </c>
      <c r="C19" s="8">
        <v>0</v>
      </c>
      <c r="D19" s="8">
        <v>0</v>
      </c>
      <c r="E19" s="84">
        <v>0</v>
      </c>
      <c r="F19" s="8">
        <v>294.07262829449644</v>
      </c>
      <c r="G19" s="83">
        <v>0</v>
      </c>
      <c r="H19" s="8">
        <f t="shared" si="0"/>
        <v>808.59275144393564</v>
      </c>
    </row>
    <row r="20" spans="1:8" ht="13.4" customHeight="1" x14ac:dyDescent="0.3">
      <c r="A20" s="7" t="s">
        <v>62</v>
      </c>
      <c r="B20" s="8">
        <v>514.5201231494392</v>
      </c>
      <c r="C20" s="8">
        <v>0</v>
      </c>
      <c r="D20" s="8">
        <v>0</v>
      </c>
      <c r="E20" s="84">
        <v>0</v>
      </c>
      <c r="F20" s="8">
        <v>470.62275111199625</v>
      </c>
      <c r="G20" s="83">
        <v>0</v>
      </c>
      <c r="H20" s="8">
        <f t="shared" si="0"/>
        <v>998.34004846312132</v>
      </c>
    </row>
    <row r="21" spans="1:8" ht="13.4" customHeight="1" x14ac:dyDescent="0.3">
      <c r="A21" s="7" t="s">
        <v>63</v>
      </c>
      <c r="B21" s="8">
        <v>527.71729735112513</v>
      </c>
      <c r="C21" s="8">
        <v>0</v>
      </c>
      <c r="D21" s="8">
        <v>0</v>
      </c>
      <c r="E21" s="84">
        <v>0</v>
      </c>
      <c r="F21" s="8">
        <v>366.65933081059546</v>
      </c>
      <c r="G21" s="83">
        <v>0</v>
      </c>
      <c r="H21" s="8">
        <f t="shared" si="0"/>
        <v>1168.7906276970059</v>
      </c>
    </row>
    <row r="22" spans="1:8" ht="13.4" customHeight="1" x14ac:dyDescent="0.3">
      <c r="A22" s="7" t="s">
        <v>64</v>
      </c>
      <c r="B22" s="8">
        <v>802.1312968864105</v>
      </c>
      <c r="C22" s="8">
        <v>0</v>
      </c>
      <c r="D22" s="8">
        <v>0</v>
      </c>
      <c r="E22" s="84">
        <v>0</v>
      </c>
      <c r="F22" s="8">
        <v>112.6965743875722</v>
      </c>
      <c r="G22" s="83">
        <v>0</v>
      </c>
      <c r="H22" s="8">
        <f t="shared" si="0"/>
        <v>1049.9429346743673</v>
      </c>
    </row>
    <row r="23" spans="1:8" ht="13.4" customHeight="1" x14ac:dyDescent="0.3">
      <c r="A23" s="7" t="s">
        <v>65</v>
      </c>
      <c r="B23" s="8">
        <v>937.24636028679515</v>
      </c>
      <c r="C23" s="8">
        <v>0</v>
      </c>
      <c r="D23" s="8">
        <v>0</v>
      </c>
      <c r="E23" s="84">
        <v>0</v>
      </c>
      <c r="F23" s="8">
        <v>305.97434110071032</v>
      </c>
      <c r="G23" s="83">
        <v>0</v>
      </c>
      <c r="H23" s="8">
        <f t="shared" si="0"/>
        <v>1169.3917380335922</v>
      </c>
    </row>
    <row r="24" spans="1:8" ht="13.4" customHeight="1" x14ac:dyDescent="0.3">
      <c r="A24" s="7" t="s">
        <v>66</v>
      </c>
      <c r="B24" s="8">
        <v>863.41739693288196</v>
      </c>
      <c r="C24" s="8">
        <v>0</v>
      </c>
      <c r="D24" s="8">
        <v>0</v>
      </c>
      <c r="E24" s="84">
        <v>0</v>
      </c>
      <c r="F24" s="8">
        <v>327.36978025625706</v>
      </c>
      <c r="G24" s="83">
        <v>0</v>
      </c>
      <c r="H24" s="8">
        <f t="shared" si="0"/>
        <v>1180.8295193520544</v>
      </c>
    </row>
    <row r="25" spans="1:8" ht="13.4" customHeight="1" x14ac:dyDescent="0.3">
      <c r="A25" s="7" t="s">
        <v>67</v>
      </c>
      <c r="B25" s="8">
        <v>853.45973909579743</v>
      </c>
      <c r="C25" s="8">
        <v>0</v>
      </c>
      <c r="D25" s="8">
        <v>0</v>
      </c>
      <c r="E25" s="84">
        <v>0</v>
      </c>
      <c r="F25" s="8">
        <v>233.29207329217286</v>
      </c>
      <c r="G25" s="83">
        <v>0</v>
      </c>
      <c r="H25" s="8">
        <f t="shared" si="0"/>
        <v>1227.5425579233884</v>
      </c>
    </row>
    <row r="26" spans="1:8" ht="13.4" customHeight="1" x14ac:dyDescent="0.3">
      <c r="A26" s="7" t="s">
        <v>68</v>
      </c>
      <c r="B26" s="8">
        <v>994.25048463121539</v>
      </c>
      <c r="C26" s="8">
        <v>0</v>
      </c>
      <c r="D26" s="8">
        <v>0</v>
      </c>
      <c r="E26" s="84">
        <v>0</v>
      </c>
      <c r="F26" s="8">
        <v>139.25097922060675</v>
      </c>
      <c r="G26" s="83">
        <v>0</v>
      </c>
      <c r="H26" s="8">
        <f t="shared" si="0"/>
        <v>726.57497809201334</v>
      </c>
    </row>
    <row r="27" spans="1:8" ht="13.4" customHeight="1" x14ac:dyDescent="0.3">
      <c r="A27" s="7" t="s">
        <v>69</v>
      </c>
      <c r="B27" s="8">
        <v>587.32399887140662</v>
      </c>
      <c r="C27" s="8">
        <v>0</v>
      </c>
      <c r="D27" s="8">
        <v>0</v>
      </c>
      <c r="E27" s="84">
        <v>0</v>
      </c>
      <c r="F27" s="8">
        <v>666.43719710549021</v>
      </c>
      <c r="G27" s="83">
        <v>0</v>
      </c>
      <c r="H27" s="8">
        <f t="shared" si="0"/>
        <v>1601.2666434309233</v>
      </c>
    </row>
    <row r="28" spans="1:8" ht="13.4" customHeight="1" x14ac:dyDescent="0.3">
      <c r="A28" s="7" t="s">
        <v>70</v>
      </c>
      <c r="B28" s="8">
        <v>934.82944632543308</v>
      </c>
      <c r="C28" s="8">
        <v>6.3234415455088622E-2</v>
      </c>
      <c r="D28" s="8">
        <v>2.7457345814246827</v>
      </c>
      <c r="E28" s="84">
        <v>0</v>
      </c>
      <c r="F28" s="8">
        <v>559.30355838810328</v>
      </c>
      <c r="G28" s="83">
        <v>0</v>
      </c>
      <c r="H28" s="8">
        <f t="shared" si="0"/>
        <v>1573.4098453163383</v>
      </c>
    </row>
    <row r="29" spans="1:8" ht="13.4" customHeight="1" x14ac:dyDescent="0.3">
      <c r="A29" s="7" t="s">
        <v>71</v>
      </c>
      <c r="B29" s="8">
        <v>1014.0430525127798</v>
      </c>
      <c r="C29" s="8">
        <v>0</v>
      </c>
      <c r="D29" s="8">
        <v>-1.0438159729137622</v>
      </c>
      <c r="E29" s="84">
        <v>0</v>
      </c>
      <c r="F29" s="8">
        <v>245.20596826661355</v>
      </c>
      <c r="G29" s="83">
        <v>0</v>
      </c>
      <c r="H29" s="8">
        <f t="shared" si="0"/>
        <v>1108.4889431056226</v>
      </c>
    </row>
    <row r="30" spans="1:8" ht="13.4" customHeight="1" x14ac:dyDescent="0.3">
      <c r="A30" s="7" t="s">
        <v>72</v>
      </c>
      <c r="B30" s="8">
        <v>863.28297483900906</v>
      </c>
      <c r="C30" s="8">
        <v>0</v>
      </c>
      <c r="D30" s="8">
        <v>3.305881962424484</v>
      </c>
      <c r="E30" s="84">
        <v>0</v>
      </c>
      <c r="F30" s="8">
        <v>73.746929562504135</v>
      </c>
      <c r="G30" s="83">
        <v>0</v>
      </c>
      <c r="H30" s="8">
        <f t="shared" si="0"/>
        <v>884.29266082453705</v>
      </c>
    </row>
    <row r="31" spans="1:8" ht="13.4" customHeight="1" x14ac:dyDescent="0.3">
      <c r="A31" s="7" t="s">
        <v>73</v>
      </c>
      <c r="B31" s="8">
        <v>810.54573126203286</v>
      </c>
      <c r="C31" s="8">
        <v>8.2984797185155675E-3</v>
      </c>
      <c r="D31" s="8">
        <v>2.9044347075615748</v>
      </c>
      <c r="E31" s="84">
        <v>0</v>
      </c>
      <c r="F31" s="8">
        <v>60.09496780189869</v>
      </c>
      <c r="G31" s="83">
        <v>0</v>
      </c>
      <c r="H31" s="8">
        <f t="shared" si="0"/>
        <v>752.81205105224694</v>
      </c>
    </row>
    <row r="32" spans="1:8" ht="13.4" customHeight="1" x14ac:dyDescent="0.3">
      <c r="A32" s="7" t="s">
        <v>74</v>
      </c>
      <c r="B32" s="8">
        <v>692.70878477062979</v>
      </c>
      <c r="C32" s="8">
        <v>2.3653986589656775</v>
      </c>
      <c r="D32" s="8">
        <v>0.93586934873531158</v>
      </c>
      <c r="E32" s="84">
        <v>0</v>
      </c>
      <c r="F32" s="8">
        <v>278.3370510522472</v>
      </c>
      <c r="G32" s="83">
        <v>0</v>
      </c>
      <c r="H32" s="8">
        <f t="shared" si="0"/>
        <v>788.41787160592207</v>
      </c>
    </row>
    <row r="33" spans="1:8" ht="13.4" customHeight="1" x14ac:dyDescent="0.3">
      <c r="A33" s="7" t="s">
        <v>75</v>
      </c>
      <c r="B33" s="8">
        <v>507.71542189470927</v>
      </c>
      <c r="C33" s="8">
        <v>1.7103166699860586</v>
      </c>
      <c r="D33" s="8">
        <v>4.2056695213436898E-2</v>
      </c>
      <c r="E33" s="84">
        <v>0</v>
      </c>
      <c r="F33" s="8">
        <v>356.13383788090016</v>
      </c>
      <c r="G33" s="83">
        <v>0</v>
      </c>
      <c r="H33" s="8">
        <f t="shared" si="0"/>
        <v>1129.3886012082585</v>
      </c>
    </row>
    <row r="34" spans="1:8" ht="13.4" customHeight="1" x14ac:dyDescent="0.3">
      <c r="A34" s="7" t="s">
        <v>76</v>
      </c>
      <c r="B34" s="8">
        <v>771.5444466573723</v>
      </c>
      <c r="C34" s="8">
        <v>7.8005709354046337E-3</v>
      </c>
      <c r="D34" s="8">
        <v>0.54255460399654776</v>
      </c>
      <c r="E34" s="84">
        <v>0</v>
      </c>
      <c r="F34" s="8">
        <v>143.57598088030272</v>
      </c>
      <c r="G34" s="83">
        <v>0</v>
      </c>
      <c r="H34" s="8">
        <f t="shared" si="0"/>
        <v>937.64317864967154</v>
      </c>
    </row>
    <row r="35" spans="1:8" ht="13.4" customHeight="1" x14ac:dyDescent="0.3">
      <c r="A35" s="7" t="s">
        <v>77</v>
      </c>
      <c r="B35" s="8">
        <v>794.05939719843343</v>
      </c>
      <c r="C35" s="8">
        <v>1.6596959437031135E-2</v>
      </c>
      <c r="D35" s="8">
        <v>2.0061408749917016</v>
      </c>
      <c r="E35" s="84">
        <v>0</v>
      </c>
      <c r="F35" s="8">
        <v>114.026355971586</v>
      </c>
      <c r="G35" s="83">
        <v>0</v>
      </c>
      <c r="H35" s="8">
        <f t="shared" si="0"/>
        <v>1070.7714963818626</v>
      </c>
    </row>
    <row r="36" spans="1:8" ht="13.4" customHeight="1" x14ac:dyDescent="0.3">
      <c r="A36" s="7" t="s">
        <v>78</v>
      </c>
      <c r="B36" s="8">
        <v>956.72854345083954</v>
      </c>
      <c r="C36" s="8">
        <v>0</v>
      </c>
      <c r="D36" s="8">
        <v>-3.3395937064329813</v>
      </c>
      <c r="E36" s="84">
        <v>0</v>
      </c>
      <c r="F36" s="8">
        <v>77.611963088362216</v>
      </c>
      <c r="G36" s="83">
        <v>0</v>
      </c>
      <c r="H36" s="8">
        <f t="shared" si="0"/>
        <v>1053.1873016663353</v>
      </c>
    </row>
    <row r="37" spans="1:8" ht="13.4" customHeight="1" x14ac:dyDescent="0.3">
      <c r="A37" s="7" t="s">
        <v>79</v>
      </c>
      <c r="B37" s="8">
        <v>975.57533857797307</v>
      </c>
      <c r="C37" s="8">
        <v>0</v>
      </c>
      <c r="D37" s="8">
        <v>1.3714598685520814</v>
      </c>
      <c r="E37" s="84">
        <v>0</v>
      </c>
      <c r="F37" s="8">
        <v>218.82281086105024</v>
      </c>
      <c r="G37" s="83">
        <v>0</v>
      </c>
      <c r="H37" s="8">
        <f t="shared" si="0"/>
        <v>1310.9947454026424</v>
      </c>
    </row>
    <row r="38" spans="1:8" ht="13.4" customHeight="1" x14ac:dyDescent="0.3">
      <c r="A38" s="7" t="s">
        <v>80</v>
      </c>
      <c r="B38" s="8">
        <v>1092.1719345415922</v>
      </c>
      <c r="C38" s="8">
        <v>-0.32944964482506806</v>
      </c>
      <c r="D38" s="8">
        <v>0.72634933280223057</v>
      </c>
      <c r="E38" s="84">
        <v>0</v>
      </c>
      <c r="F38" s="8">
        <v>72.504282015534756</v>
      </c>
      <c r="G38" s="83">
        <v>0</v>
      </c>
      <c r="H38" s="8">
        <f t="shared" si="0"/>
        <v>1023.8760240323986</v>
      </c>
    </row>
    <row r="39" spans="1:8" ht="13.4" customHeight="1" x14ac:dyDescent="0.3">
      <c r="A39" s="7" t="s">
        <v>81</v>
      </c>
      <c r="B39" s="8">
        <v>951.70119166168888</v>
      </c>
      <c r="C39" s="8">
        <v>0</v>
      </c>
      <c r="D39" s="8">
        <v>-0.60801301201619851</v>
      </c>
      <c r="E39" s="84">
        <v>0</v>
      </c>
      <c r="F39" s="8">
        <v>41.531733386443598</v>
      </c>
      <c r="G39" s="83">
        <v>0</v>
      </c>
      <c r="H39" s="8">
        <f t="shared" si="0"/>
        <v>2111.0728689504081</v>
      </c>
    </row>
    <row r="40" spans="1:8" ht="13.4" customHeight="1" x14ac:dyDescent="0.3">
      <c r="A40" s="7" t="s">
        <v>82</v>
      </c>
      <c r="B40" s="8">
        <v>2069.5411355639644</v>
      </c>
      <c r="C40" s="8">
        <v>0</v>
      </c>
      <c r="D40" s="8">
        <v>0.19567815176259709</v>
      </c>
      <c r="E40" s="84">
        <v>0</v>
      </c>
      <c r="F40" s="8">
        <v>49.073889663413659</v>
      </c>
      <c r="G40" s="83">
        <v>0</v>
      </c>
      <c r="H40" s="8">
        <f t="shared" si="0"/>
        <v>853.77156774878836</v>
      </c>
    </row>
    <row r="41" spans="1:8" ht="13.4" customHeight="1" x14ac:dyDescent="0.3">
      <c r="A41" s="7" t="s">
        <v>83</v>
      </c>
      <c r="B41" s="8">
        <v>804.69767808537472</v>
      </c>
      <c r="C41" s="8">
        <v>-3.2032131713470094E-2</v>
      </c>
      <c r="D41" s="8">
        <v>6.0800637323242377</v>
      </c>
      <c r="E41" s="84">
        <v>0</v>
      </c>
      <c r="F41" s="8">
        <v>51.192358759875191</v>
      </c>
      <c r="G41" s="83">
        <v>0</v>
      </c>
      <c r="H41" s="8">
        <f t="shared" si="0"/>
        <v>850.4584478523534</v>
      </c>
    </row>
    <row r="42" spans="1:8" ht="13.4" customHeight="1" x14ac:dyDescent="0.3">
      <c r="A42" s="7" t="s">
        <v>84</v>
      </c>
      <c r="B42" s="8">
        <v>799.29812122419173</v>
      </c>
      <c r="C42" s="8">
        <v>5.3276239792869946E-2</v>
      </c>
      <c r="D42" s="8">
        <v>0.34412135696740359</v>
      </c>
      <c r="E42" s="84">
        <v>0</v>
      </c>
      <c r="F42" s="8">
        <v>65.128028945097256</v>
      </c>
      <c r="G42" s="83">
        <v>0</v>
      </c>
      <c r="H42" s="8">
        <f t="shared" si="0"/>
        <v>1016.6155513509927</v>
      </c>
    </row>
    <row r="43" spans="1:8" ht="13.4" customHeight="1" x14ac:dyDescent="0.3">
      <c r="A43" s="7" t="s">
        <v>85</v>
      </c>
      <c r="B43" s="8">
        <v>951.43424616610264</v>
      </c>
      <c r="C43" s="8">
        <v>0</v>
      </c>
      <c r="D43" s="8">
        <v>1.7506804753369181</v>
      </c>
      <c r="E43" s="84">
        <v>0</v>
      </c>
      <c r="F43" s="8">
        <v>70.437794596030002</v>
      </c>
      <c r="G43" s="83">
        <v>0</v>
      </c>
      <c r="H43" s="8">
        <f t="shared" si="0"/>
        <v>810.77970855739227</v>
      </c>
    </row>
    <row r="44" spans="1:8" ht="13.4" customHeight="1" x14ac:dyDescent="0.3">
      <c r="A44" s="7" t="s">
        <v>86</v>
      </c>
      <c r="B44" s="8">
        <v>740.34191396136225</v>
      </c>
      <c r="C44" s="8">
        <v>4.1857531700192525E-2</v>
      </c>
      <c r="D44" s="8">
        <v>2.0343225121157804</v>
      </c>
      <c r="E44" s="84">
        <v>0</v>
      </c>
      <c r="F44" s="8">
        <v>55.347606718449178</v>
      </c>
      <c r="G44" s="83">
        <v>0</v>
      </c>
      <c r="H44" s="8">
        <f t="shared" si="0"/>
        <v>876.25661554803094</v>
      </c>
    </row>
    <row r="45" spans="1:8" ht="13.4" customHeight="1" x14ac:dyDescent="0.3">
      <c r="A45" s="7" t="s">
        <v>87</v>
      </c>
      <c r="B45" s="8">
        <v>820.86715129788161</v>
      </c>
      <c r="C45" s="8">
        <v>2.6057226316138885E-2</v>
      </c>
      <c r="D45" s="8">
        <v>-4.3638385447785968</v>
      </c>
      <c r="E45" s="84">
        <v>0</v>
      </c>
      <c r="F45" s="8">
        <v>44.297317931354975</v>
      </c>
      <c r="G45" s="83">
        <v>0</v>
      </c>
      <c r="H45" s="8">
        <f t="shared" si="0"/>
        <v>832.11548994224256</v>
      </c>
    </row>
    <row r="46" spans="1:8" ht="13.4" customHeight="1" x14ac:dyDescent="0.3">
      <c r="A46" s="7" t="s">
        <v>88</v>
      </c>
      <c r="B46" s="8">
        <v>787.79211478457148</v>
      </c>
      <c r="C46" s="8">
        <v>0.73043218482374028</v>
      </c>
      <c r="D46" s="8">
        <v>-2.7895173604195711</v>
      </c>
      <c r="E46" s="84">
        <v>0</v>
      </c>
      <c r="F46" s="8">
        <v>144.40778729336785</v>
      </c>
      <c r="G46" s="83">
        <v>0</v>
      </c>
      <c r="H46" s="8">
        <f t="shared" si="0"/>
        <v>1049.5744523003391</v>
      </c>
    </row>
    <row r="47" spans="1:8" ht="13.4" customHeight="1" x14ac:dyDescent="0.3">
      <c r="A47" s="7" t="s">
        <v>89</v>
      </c>
      <c r="B47" s="8">
        <v>904.43623282214753</v>
      </c>
      <c r="C47" s="8">
        <v>-0.52413197902144315</v>
      </c>
      <c r="D47" s="8">
        <v>0.14787890858394739</v>
      </c>
      <c r="E47" s="84">
        <v>0</v>
      </c>
      <c r="F47" s="8">
        <v>48.793135497576841</v>
      </c>
      <c r="G47" s="83">
        <v>0</v>
      </c>
      <c r="H47" s="8">
        <f t="shared" si="0"/>
        <v>969.71849731129225</v>
      </c>
    </row>
    <row r="48" spans="1:8" ht="13.4" customHeight="1" x14ac:dyDescent="0.3">
      <c r="A48" s="7" t="s">
        <v>90</v>
      </c>
      <c r="B48" s="8">
        <v>921.4494937927368</v>
      </c>
      <c r="C48" s="8">
        <v>0</v>
      </c>
      <c r="D48" s="8">
        <v>5.1391821018389425</v>
      </c>
      <c r="E48" s="84">
        <v>0</v>
      </c>
      <c r="F48" s="8">
        <v>69.001194981079479</v>
      </c>
      <c r="G48" s="83">
        <v>0</v>
      </c>
      <c r="H48" s="8">
        <f t="shared" si="0"/>
        <v>833.09112892518169</v>
      </c>
    </row>
    <row r="49" spans="1:8" ht="13.4" customHeight="1" x14ac:dyDescent="0.3">
      <c r="A49" s="7" t="s">
        <v>91</v>
      </c>
      <c r="B49" s="8">
        <v>764.0899339441022</v>
      </c>
      <c r="C49" s="8">
        <v>0</v>
      </c>
      <c r="D49" s="8">
        <v>-3.0709685985527448</v>
      </c>
      <c r="E49" s="84">
        <v>0</v>
      </c>
      <c r="F49" s="8">
        <v>120.19879838013675</v>
      </c>
      <c r="G49" s="83">
        <v>0</v>
      </c>
      <c r="H49" s="8">
        <f t="shared" si="0"/>
        <v>1318.3045226714448</v>
      </c>
    </row>
    <row r="50" spans="1:8" ht="13.4" customHeight="1" x14ac:dyDescent="0.3">
      <c r="A50" s="7" t="s">
        <v>92</v>
      </c>
      <c r="B50" s="8">
        <v>1198.105724291308</v>
      </c>
      <c r="C50" s="8">
        <v>1.9916351324437361E-2</v>
      </c>
      <c r="D50" s="8">
        <v>6.3836221204275372</v>
      </c>
      <c r="E50" s="84">
        <v>0</v>
      </c>
      <c r="F50" s="8">
        <v>41.860253601540194</v>
      </c>
      <c r="G50" s="83">
        <v>0</v>
      </c>
      <c r="H50" s="8">
        <f t="shared" si="0"/>
        <v>1061.9966421031677</v>
      </c>
    </row>
    <row r="51" spans="1:8" ht="13.4" customHeight="1" x14ac:dyDescent="0.3">
      <c r="A51" s="7" t="s">
        <v>93</v>
      </c>
      <c r="B51" s="8">
        <v>1020.116472150303</v>
      </c>
      <c r="C51" s="8">
        <v>2.1078138485029541E-2</v>
      </c>
      <c r="D51" s="8">
        <v>-3.0388036911637788</v>
      </c>
      <c r="E51" s="84">
        <v>0</v>
      </c>
      <c r="F51" s="8">
        <v>173.27507800570933</v>
      </c>
      <c r="G51" s="83">
        <v>0</v>
      </c>
      <c r="H51" s="8">
        <f t="shared" si="0"/>
        <v>1893.5984664409477</v>
      </c>
    </row>
    <row r="52" spans="1:8" ht="13.4" customHeight="1" x14ac:dyDescent="0.3">
      <c r="A52" s="7" t="s">
        <v>94</v>
      </c>
      <c r="B52" s="8">
        <v>1720.3023102967534</v>
      </c>
      <c r="C52" s="8">
        <v>0.79864568810993819</v>
      </c>
      <c r="D52" s="8">
        <v>1.7015202814844319</v>
      </c>
      <c r="E52" s="84">
        <v>0</v>
      </c>
      <c r="F52" s="8">
        <v>8.6408086038637713</v>
      </c>
      <c r="G52" s="83">
        <v>0</v>
      </c>
      <c r="H52" s="8">
        <f t="shared" si="0"/>
        <v>741.03417811856855</v>
      </c>
    </row>
    <row r="53" spans="1:8" ht="13.4" customHeight="1" x14ac:dyDescent="0.3">
      <c r="A53" s="7" t="s">
        <v>95</v>
      </c>
      <c r="B53" s="8">
        <v>731.59472382659487</v>
      </c>
      <c r="C53" s="8">
        <v>3.2032131713470094E-2</v>
      </c>
      <c r="D53" s="8">
        <v>-0.22127066321449909</v>
      </c>
      <c r="E53" s="84">
        <v>0</v>
      </c>
      <c r="F53" s="8">
        <v>55.538305782380668</v>
      </c>
      <c r="G53" s="83">
        <v>0</v>
      </c>
      <c r="H53" s="8">
        <f t="shared" si="0"/>
        <v>726.07269634202999</v>
      </c>
    </row>
    <row r="54" spans="1:8" ht="13.4" customHeight="1" x14ac:dyDescent="0.3">
      <c r="A54" s="7" t="s">
        <v>96</v>
      </c>
      <c r="B54" s="8">
        <v>670.50235842793586</v>
      </c>
      <c r="C54" s="8">
        <v>0</v>
      </c>
      <c r="D54" s="8">
        <v>-9.8718714731461196E-2</v>
      </c>
      <c r="E54" s="84">
        <v>0</v>
      </c>
      <c r="F54" s="8">
        <v>123.32407222996747</v>
      </c>
      <c r="G54" s="83">
        <v>0</v>
      </c>
      <c r="H54" s="8">
        <f t="shared" si="0"/>
        <v>1215.2724955188214</v>
      </c>
    </row>
    <row r="55" spans="1:8" ht="13.4" customHeight="1" x14ac:dyDescent="0.3">
      <c r="A55" s="7" t="s">
        <v>97</v>
      </c>
      <c r="B55" s="8">
        <v>1091.948423288854</v>
      </c>
      <c r="C55" s="8">
        <v>1.6600278828918542</v>
      </c>
      <c r="D55" s="8">
        <v>-0.43540463387107481</v>
      </c>
      <c r="E55" s="84">
        <v>0</v>
      </c>
      <c r="F55" s="8">
        <v>125.16494058288521</v>
      </c>
      <c r="G55" s="83">
        <v>0</v>
      </c>
      <c r="H55" s="8">
        <f t="shared" si="0"/>
        <v>823.46235145721243</v>
      </c>
    </row>
    <row r="56" spans="1:8" ht="13.4" customHeight="1" x14ac:dyDescent="0.3">
      <c r="A56" s="7" t="s">
        <v>98</v>
      </c>
      <c r="B56" s="8">
        <v>696.6373829914354</v>
      </c>
      <c r="C56" s="8">
        <v>0.76777534355706034</v>
      </c>
      <c r="D56" s="8">
        <v>0.42089889132310959</v>
      </c>
      <c r="E56" s="84">
        <v>0</v>
      </c>
      <c r="F56" s="8">
        <v>67.878377481245423</v>
      </c>
      <c r="G56" s="83">
        <v>0</v>
      </c>
      <c r="H56" s="8">
        <f t="shared" si="0"/>
        <v>693.87337017858351</v>
      </c>
    </row>
    <row r="57" spans="1:8" ht="13.4" customHeight="1" x14ac:dyDescent="0.3">
      <c r="A57" s="7" t="s">
        <v>99</v>
      </c>
      <c r="B57" s="8">
        <v>625.22721735378104</v>
      </c>
      <c r="C57" s="8">
        <v>-2.1768571997610038</v>
      </c>
      <c r="D57" s="8">
        <v>0.61917446723760206</v>
      </c>
      <c r="E57" s="84">
        <v>0</v>
      </c>
      <c r="F57" s="8">
        <v>40.426541857531703</v>
      </c>
      <c r="G57" s="83">
        <v>0</v>
      </c>
      <c r="H57" s="8">
        <f t="shared" si="0"/>
        <v>898.43567184491837</v>
      </c>
    </row>
    <row r="58" spans="1:8" ht="13.4" customHeight="1" x14ac:dyDescent="0.3">
      <c r="A58" s="7" t="s">
        <v>100</v>
      </c>
      <c r="B58" s="8">
        <v>860.1859871871477</v>
      </c>
      <c r="C58" s="8">
        <v>1.873132842063334</v>
      </c>
      <c r="D58" s="8">
        <v>1.9598021642435106</v>
      </c>
      <c r="E58" s="84">
        <v>0</v>
      </c>
      <c r="F58" s="8">
        <v>66.466175396667325</v>
      </c>
      <c r="G58" s="83">
        <v>0</v>
      </c>
      <c r="H58" s="8">
        <f t="shared" si="0"/>
        <v>1252.5254059616277</v>
      </c>
    </row>
    <row r="59" spans="1:8" ht="13.4" customHeight="1" x14ac:dyDescent="0.3">
      <c r="A59" s="7" t="s">
        <v>101</v>
      </c>
      <c r="B59" s="8">
        <v>1184.1860977228971</v>
      </c>
      <c r="C59" s="8">
        <v>-1.7881564097457345</v>
      </c>
      <c r="D59" s="8">
        <v>0.80584876850560971</v>
      </c>
      <c r="E59" s="84">
        <v>0</v>
      </c>
      <c r="F59" s="8">
        <v>142.54056296886409</v>
      </c>
      <c r="G59" s="83">
        <v>0</v>
      </c>
      <c r="H59" s="8">
        <f t="shared" si="0"/>
        <v>1137.1211113324025</v>
      </c>
    </row>
    <row r="60" spans="1:8" ht="13.4" customHeight="1" x14ac:dyDescent="0.3">
      <c r="A60" s="7" t="s">
        <v>102</v>
      </c>
      <c r="B60" s="8">
        <v>996.36870477328421</v>
      </c>
      <c r="C60" s="8">
        <v>0</v>
      </c>
      <c r="D60" s="8">
        <v>1.0263559715860053</v>
      </c>
      <c r="E60" s="84">
        <v>0</v>
      </c>
      <c r="F60" s="8">
        <v>38.781218880701054</v>
      </c>
      <c r="G60" s="83">
        <v>0</v>
      </c>
      <c r="H60" s="8">
        <f t="shared" si="0"/>
        <v>847.92906625506248</v>
      </c>
    </row>
    <row r="61" spans="1:8" ht="13.4" customHeight="1" x14ac:dyDescent="0.3">
      <c r="A61" s="7" t="s">
        <v>103</v>
      </c>
      <c r="B61" s="8">
        <v>809.14784737436139</v>
      </c>
      <c r="C61" s="8">
        <v>0</v>
      </c>
      <c r="D61" s="8">
        <v>-1.9956847905463719</v>
      </c>
      <c r="E61" s="84">
        <v>0</v>
      </c>
      <c r="F61" s="8">
        <v>131.2139680010622</v>
      </c>
      <c r="G61" s="83">
        <v>0</v>
      </c>
      <c r="H61" s="8">
        <f t="shared" si="0"/>
        <v>1330.0170500564309</v>
      </c>
    </row>
    <row r="62" spans="1:8" ht="13.4" customHeight="1" x14ac:dyDescent="0.3">
      <c r="A62" s="7" t="s">
        <v>104</v>
      </c>
      <c r="B62" s="8">
        <v>1198.8030820553688</v>
      </c>
      <c r="C62" s="8">
        <v>0</v>
      </c>
      <c r="D62" s="8">
        <v>0.55344220938724031</v>
      </c>
      <c r="E62" s="84">
        <v>0</v>
      </c>
      <c r="F62" s="8">
        <v>286.34803823939455</v>
      </c>
      <c r="G62" s="83">
        <v>0</v>
      </c>
      <c r="H62" s="8">
        <f t="shared" si="0"/>
        <v>1390.6438558056147</v>
      </c>
    </row>
    <row r="63" spans="1:8" ht="13.4" customHeight="1" x14ac:dyDescent="0.3">
      <c r="A63" s="7" t="s">
        <v>105</v>
      </c>
      <c r="B63" s="8">
        <v>1104.2958175662202</v>
      </c>
      <c r="C63" s="8">
        <v>0</v>
      </c>
      <c r="D63" s="8">
        <v>-0.10578901945163645</v>
      </c>
      <c r="E63" s="84">
        <v>0</v>
      </c>
      <c r="F63" s="8">
        <v>456.31212241917279</v>
      </c>
      <c r="G63" s="83">
        <v>0</v>
      </c>
      <c r="H63" s="8">
        <f t="shared" si="0"/>
        <v>1971.5349863904933</v>
      </c>
    </row>
    <row r="64" spans="1:8" ht="13.4" customHeight="1" x14ac:dyDescent="0.3">
      <c r="A64" s="7" t="s">
        <v>106</v>
      </c>
      <c r="B64" s="8">
        <v>1515.2228639713205</v>
      </c>
      <c r="C64" s="8">
        <v>1.2837748124543582</v>
      </c>
      <c r="D64" s="8">
        <v>0.18356237137356435</v>
      </c>
      <c r="E64" s="84">
        <v>0</v>
      </c>
      <c r="F64" s="8">
        <v>321.64240191196973</v>
      </c>
      <c r="G64" s="83">
        <v>0</v>
      </c>
      <c r="H64" s="8">
        <f t="shared" si="0"/>
        <v>805.7633655314346</v>
      </c>
    </row>
    <row r="65" spans="1:8" ht="13.4" customHeight="1" x14ac:dyDescent="0.3">
      <c r="A65" s="7" t="s">
        <v>107</v>
      </c>
      <c r="B65" s="8">
        <v>482.83718880701048</v>
      </c>
      <c r="C65" s="8">
        <v>0</v>
      </c>
      <c r="D65" s="8">
        <v>0.26641439288322377</v>
      </c>
      <c r="E65" s="84">
        <v>0</v>
      </c>
      <c r="F65" s="8">
        <v>206.03249684657771</v>
      </c>
      <c r="G65" s="83">
        <v>0</v>
      </c>
      <c r="H65" s="8">
        <f t="shared" si="0"/>
        <v>781.11754132642909</v>
      </c>
    </row>
    <row r="66" spans="1:8" ht="13.4" customHeight="1" x14ac:dyDescent="0.3">
      <c r="A66" s="7" t="s">
        <v>108</v>
      </c>
      <c r="B66" s="8">
        <v>575.08504447985138</v>
      </c>
      <c r="C66" s="8">
        <v>5.1616543849166828E-2</v>
      </c>
      <c r="D66" s="8">
        <v>6.1434973112925713</v>
      </c>
      <c r="E66" s="84">
        <v>0</v>
      </c>
      <c r="F66" s="8">
        <v>306.97812520746197</v>
      </c>
      <c r="G66" s="83">
        <v>0</v>
      </c>
      <c r="H66" s="8">
        <f t="shared" si="0"/>
        <v>908.92737834428738</v>
      </c>
    </row>
    <row r="67" spans="1:8" ht="13.4" customHeight="1" x14ac:dyDescent="0.3">
      <c r="A67" s="7" t="s">
        <v>109</v>
      </c>
      <c r="B67" s="8">
        <v>601.89763659297626</v>
      </c>
      <c r="C67" s="8">
        <v>0</v>
      </c>
      <c r="D67" s="8">
        <v>-1.6397795923786762E-2</v>
      </c>
      <c r="E67" s="84">
        <v>0</v>
      </c>
      <c r="F67" s="8">
        <v>199.68943769501425</v>
      </c>
      <c r="G67" s="83">
        <v>0</v>
      </c>
      <c r="H67" s="8">
        <f t="shared" si="0"/>
        <v>1135.065338909912</v>
      </c>
    </row>
    <row r="68" spans="1:8" ht="13.4" customHeight="1" x14ac:dyDescent="0.3">
      <c r="A68" s="7" t="s">
        <v>110</v>
      </c>
      <c r="B68" s="8">
        <v>935.37590121489791</v>
      </c>
      <c r="C68" s="8">
        <v>9.7092212706632139E-2</v>
      </c>
      <c r="D68" s="8">
        <v>2.2493527185819557</v>
      </c>
      <c r="E68" s="84">
        <v>0</v>
      </c>
      <c r="F68" s="8">
        <v>93.126402443072422</v>
      </c>
      <c r="G68" s="83">
        <v>0</v>
      </c>
      <c r="H68" s="8">
        <f t="shared" ref="H68:H131" si="1">C68+F68+B69+E69</f>
        <v>642.46241784505037</v>
      </c>
    </row>
    <row r="69" spans="1:8" ht="13.4" customHeight="1" x14ac:dyDescent="0.3">
      <c r="A69" s="7" t="s">
        <v>111</v>
      </c>
      <c r="B69" s="8">
        <v>549.2389231892713</v>
      </c>
      <c r="C69" s="8">
        <v>1.1302529376618202E-2</v>
      </c>
      <c r="D69" s="8">
        <v>2.4438856801433975</v>
      </c>
      <c r="E69" s="84">
        <v>0</v>
      </c>
      <c r="F69" s="8">
        <v>554.1187346478124</v>
      </c>
      <c r="G69" s="83">
        <v>0</v>
      </c>
      <c r="H69" s="8">
        <f t="shared" si="1"/>
        <v>1276.6665206134244</v>
      </c>
    </row>
    <row r="70" spans="1:8" ht="13.4" customHeight="1" x14ac:dyDescent="0.3">
      <c r="A70" s="7" t="s">
        <v>112</v>
      </c>
      <c r="B70" s="8">
        <v>722.53648343623547</v>
      </c>
      <c r="C70" s="8">
        <v>0</v>
      </c>
      <c r="D70" s="8">
        <v>1.8067118103963353</v>
      </c>
      <c r="E70" s="84">
        <v>0</v>
      </c>
      <c r="F70" s="8">
        <v>516.1453229768307</v>
      </c>
      <c r="G70" s="83">
        <v>0</v>
      </c>
      <c r="H70" s="8">
        <f t="shared" si="1"/>
        <v>963.1962441080791</v>
      </c>
    </row>
    <row r="71" spans="1:8" ht="13.4" customHeight="1" x14ac:dyDescent="0.3">
      <c r="A71" s="7" t="s">
        <v>113</v>
      </c>
      <c r="B71" s="8">
        <v>447.05092113124834</v>
      </c>
      <c r="C71" s="8">
        <v>2.0912168890659232E-2</v>
      </c>
      <c r="D71" s="8">
        <v>0.62920732921728739</v>
      </c>
      <c r="E71" s="84">
        <v>0</v>
      </c>
      <c r="F71" s="8">
        <v>340.36041957113457</v>
      </c>
      <c r="G71" s="83">
        <v>0</v>
      </c>
      <c r="H71" s="8">
        <f t="shared" si="1"/>
        <v>1122.3228755891919</v>
      </c>
    </row>
    <row r="72" spans="1:8" ht="13.4" customHeight="1" x14ac:dyDescent="0.3">
      <c r="A72" s="7" t="s">
        <v>114</v>
      </c>
      <c r="B72" s="8">
        <v>781.94154384916658</v>
      </c>
      <c r="C72" s="8">
        <v>2.7384983071101373E-2</v>
      </c>
      <c r="D72" s="8">
        <v>-2.168990240987851</v>
      </c>
      <c r="E72" s="84">
        <v>0</v>
      </c>
      <c r="F72" s="8">
        <v>366.91701520281481</v>
      </c>
      <c r="G72" s="83">
        <v>0</v>
      </c>
      <c r="H72" s="8">
        <f t="shared" si="1"/>
        <v>897.12707959901718</v>
      </c>
    </row>
    <row r="73" spans="1:8" ht="13.4" customHeight="1" x14ac:dyDescent="0.3">
      <c r="A73" s="7" t="s">
        <v>115</v>
      </c>
      <c r="B73" s="8">
        <v>530.18267941313127</v>
      </c>
      <c r="C73" s="8">
        <v>2.1410077673770164E-2</v>
      </c>
      <c r="D73" s="8">
        <v>0.53895306379871211</v>
      </c>
      <c r="E73" s="84">
        <v>0</v>
      </c>
      <c r="F73" s="8">
        <v>164.40141406094403</v>
      </c>
      <c r="G73" s="83">
        <v>0</v>
      </c>
      <c r="H73" s="8">
        <f t="shared" si="1"/>
        <v>1073.5029277036449</v>
      </c>
    </row>
    <row r="74" spans="1:8" ht="13.4" customHeight="1" x14ac:dyDescent="0.3">
      <c r="A74" s="7" t="s">
        <v>116</v>
      </c>
      <c r="B74" s="8">
        <v>909.08010356502712</v>
      </c>
      <c r="C74" s="8">
        <v>0</v>
      </c>
      <c r="D74" s="8">
        <v>-5.2539334793865766</v>
      </c>
      <c r="E74" s="84">
        <v>0</v>
      </c>
      <c r="F74" s="8">
        <v>245.18074088826927</v>
      </c>
      <c r="G74" s="83">
        <v>0</v>
      </c>
      <c r="H74" s="8">
        <f t="shared" si="1"/>
        <v>1110.2597224988372</v>
      </c>
    </row>
    <row r="75" spans="1:8" ht="13.4" customHeight="1" x14ac:dyDescent="0.3">
      <c r="A75" s="7" t="s">
        <v>117</v>
      </c>
      <c r="B75" s="8">
        <v>865.07898161056778</v>
      </c>
      <c r="C75" s="8">
        <v>0.11368917214366327</v>
      </c>
      <c r="D75" s="8">
        <v>-5.0663048529509389</v>
      </c>
      <c r="E75" s="84">
        <v>0</v>
      </c>
      <c r="F75" s="8">
        <v>473.82715926442273</v>
      </c>
      <c r="G75" s="83">
        <v>0</v>
      </c>
      <c r="H75" s="8">
        <f t="shared" si="1"/>
        <v>1561.380757485229</v>
      </c>
    </row>
    <row r="76" spans="1:8" ht="13.4" customHeight="1" x14ac:dyDescent="0.3">
      <c r="A76" s="7" t="s">
        <v>118</v>
      </c>
      <c r="B76" s="8">
        <v>1087.4399090486625</v>
      </c>
      <c r="C76" s="8">
        <v>0</v>
      </c>
      <c r="D76" s="8">
        <v>0.53612494191064197</v>
      </c>
      <c r="E76" s="84">
        <v>0</v>
      </c>
      <c r="F76" s="8">
        <v>342.54862909115047</v>
      </c>
      <c r="G76" s="83">
        <v>0</v>
      </c>
      <c r="H76" s="8">
        <f t="shared" si="1"/>
        <v>739.39420434176441</v>
      </c>
    </row>
    <row r="77" spans="1:8" ht="13.4" customHeight="1" x14ac:dyDescent="0.3">
      <c r="A77" s="7" t="s">
        <v>119</v>
      </c>
      <c r="B77" s="8">
        <v>396.84557525061399</v>
      </c>
      <c r="C77" s="8">
        <v>-0.8055334262763062</v>
      </c>
      <c r="D77" s="8">
        <v>0.23405696076478791</v>
      </c>
      <c r="E77" s="84">
        <v>0</v>
      </c>
      <c r="F77" s="8">
        <v>188.78712739826062</v>
      </c>
      <c r="G77" s="83">
        <v>0</v>
      </c>
      <c r="H77" s="8">
        <f t="shared" si="1"/>
        <v>552.14629721834967</v>
      </c>
    </row>
    <row r="78" spans="1:8" ht="13.4" customHeight="1" x14ac:dyDescent="0.3">
      <c r="A78" s="7" t="s">
        <v>120</v>
      </c>
      <c r="B78" s="8">
        <v>364.16470324636532</v>
      </c>
      <c r="C78" s="8">
        <v>3.3625439819425083E-2</v>
      </c>
      <c r="D78" s="8">
        <v>-0.45837482573192589</v>
      </c>
      <c r="E78" s="84">
        <v>0</v>
      </c>
      <c r="F78" s="8">
        <v>469.59921662351456</v>
      </c>
      <c r="G78" s="83">
        <v>0</v>
      </c>
      <c r="H78" s="8">
        <f t="shared" si="1"/>
        <v>665.34220440815216</v>
      </c>
    </row>
    <row r="79" spans="1:8" ht="13.4" customHeight="1" x14ac:dyDescent="0.3">
      <c r="A79" s="7" t="s">
        <v>121</v>
      </c>
      <c r="B79" s="8">
        <v>195.70936234481817</v>
      </c>
      <c r="C79" s="8">
        <v>0</v>
      </c>
      <c r="D79" s="8">
        <v>1.653488680873664</v>
      </c>
      <c r="E79" s="84">
        <v>0</v>
      </c>
      <c r="F79" s="8">
        <v>234.96149505410608</v>
      </c>
      <c r="G79" s="83">
        <v>0</v>
      </c>
      <c r="H79" s="8">
        <f t="shared" si="1"/>
        <v>715.56320122153625</v>
      </c>
    </row>
    <row r="80" spans="1:8" ht="13.4" customHeight="1" x14ac:dyDescent="0.3">
      <c r="A80" s="7" t="s">
        <v>122</v>
      </c>
      <c r="B80" s="8">
        <v>480.60170616743011</v>
      </c>
      <c r="C80" s="8">
        <v>8.2984797185155668E-2</v>
      </c>
      <c r="D80" s="8">
        <v>4.6035318329682005</v>
      </c>
      <c r="E80" s="84">
        <v>0</v>
      </c>
      <c r="F80" s="8">
        <v>175.1669654119365</v>
      </c>
      <c r="G80" s="83">
        <v>0</v>
      </c>
      <c r="H80" s="8">
        <f t="shared" si="1"/>
        <v>498.04322678085373</v>
      </c>
    </row>
    <row r="81" spans="1:8" ht="13.4" customHeight="1" x14ac:dyDescent="0.3">
      <c r="A81" s="7" t="s">
        <v>123</v>
      </c>
      <c r="B81" s="8">
        <v>322.79327657173206</v>
      </c>
      <c r="C81" s="8">
        <v>0</v>
      </c>
      <c r="D81" s="8">
        <v>-2.1627497842395274</v>
      </c>
      <c r="E81" s="84">
        <v>0</v>
      </c>
      <c r="F81" s="8">
        <v>259.59098453163381</v>
      </c>
      <c r="G81" s="83">
        <v>0</v>
      </c>
      <c r="H81" s="8">
        <f t="shared" si="1"/>
        <v>790.77782646219259</v>
      </c>
    </row>
    <row r="82" spans="1:8" ht="13.4" customHeight="1" x14ac:dyDescent="0.3">
      <c r="A82" s="7" t="s">
        <v>124</v>
      </c>
      <c r="B82" s="8">
        <v>531.18684193055878</v>
      </c>
      <c r="C82" s="8">
        <v>0</v>
      </c>
      <c r="D82" s="8">
        <v>7.1068180309367318E-2</v>
      </c>
      <c r="E82" s="84">
        <v>0</v>
      </c>
      <c r="F82" s="8">
        <v>333.03468764522341</v>
      </c>
      <c r="G82" s="83">
        <v>0</v>
      </c>
      <c r="H82" s="8">
        <f t="shared" si="1"/>
        <v>855.86699528646341</v>
      </c>
    </row>
    <row r="83" spans="1:8" ht="13.4" customHeight="1" x14ac:dyDescent="0.3">
      <c r="A83" s="7" t="s">
        <v>125</v>
      </c>
      <c r="B83" s="8">
        <v>522.83230764123994</v>
      </c>
      <c r="C83" s="8">
        <v>0</v>
      </c>
      <c r="D83" s="8">
        <v>0.87183827922724544</v>
      </c>
      <c r="E83" s="84">
        <v>0</v>
      </c>
      <c r="F83" s="8">
        <v>195.38836885082651</v>
      </c>
      <c r="G83" s="83">
        <v>0</v>
      </c>
      <c r="H83" s="8">
        <f t="shared" si="1"/>
        <v>832.70204208988901</v>
      </c>
    </row>
    <row r="84" spans="1:8" ht="13.4" customHeight="1" x14ac:dyDescent="0.3">
      <c r="A84" s="7" t="s">
        <v>126</v>
      </c>
      <c r="B84" s="8">
        <v>637.3136732390625</v>
      </c>
      <c r="C84" s="8">
        <v>0</v>
      </c>
      <c r="D84" s="8">
        <v>-0.8179147580163314</v>
      </c>
      <c r="E84" s="84">
        <v>0</v>
      </c>
      <c r="F84" s="8">
        <v>192.79655447122084</v>
      </c>
      <c r="G84" s="83">
        <v>0</v>
      </c>
      <c r="H84" s="8">
        <f t="shared" si="1"/>
        <v>805.9332015534751</v>
      </c>
    </row>
    <row r="85" spans="1:8" ht="13.4" customHeight="1" x14ac:dyDescent="0.3">
      <c r="A85" s="7" t="s">
        <v>127</v>
      </c>
      <c r="B85" s="8">
        <v>613.13664708225429</v>
      </c>
      <c r="C85" s="8">
        <v>2.3235743211843591E-2</v>
      </c>
      <c r="D85" s="8">
        <v>2.2479585739892451</v>
      </c>
      <c r="E85" s="84">
        <v>0</v>
      </c>
      <c r="F85" s="8">
        <v>337.25429861249421</v>
      </c>
      <c r="G85" s="83">
        <v>0</v>
      </c>
      <c r="H85" s="8">
        <f t="shared" si="1"/>
        <v>1366.041185354843</v>
      </c>
    </row>
    <row r="86" spans="1:8" ht="13.4" customHeight="1" x14ac:dyDescent="0.3">
      <c r="A86" s="7" t="s">
        <v>128</v>
      </c>
      <c r="B86" s="8">
        <v>1028.7636509991369</v>
      </c>
      <c r="C86" s="8">
        <v>0</v>
      </c>
      <c r="D86" s="8">
        <v>-2.5288787094204341</v>
      </c>
      <c r="E86" s="84">
        <v>0</v>
      </c>
      <c r="F86" s="8">
        <v>197.49004182433777</v>
      </c>
      <c r="G86" s="83">
        <v>0</v>
      </c>
      <c r="H86" s="8">
        <f t="shared" si="1"/>
        <v>794.61517957910132</v>
      </c>
    </row>
    <row r="87" spans="1:8" ht="13.4" customHeight="1" x14ac:dyDescent="0.3">
      <c r="A87" s="7" t="s">
        <v>129</v>
      </c>
      <c r="B87" s="8">
        <v>597.1251377547635</v>
      </c>
      <c r="C87" s="8">
        <v>0</v>
      </c>
      <c r="D87" s="8">
        <v>0.17493195246630816</v>
      </c>
      <c r="E87" s="84">
        <v>0</v>
      </c>
      <c r="F87" s="8">
        <v>96.314578769169486</v>
      </c>
      <c r="G87" s="83">
        <v>0</v>
      </c>
      <c r="H87" s="8">
        <f t="shared" si="1"/>
        <v>1008.4682251211577</v>
      </c>
    </row>
    <row r="88" spans="1:8" ht="13.4" customHeight="1" x14ac:dyDescent="0.3">
      <c r="A88" s="7" t="s">
        <v>130</v>
      </c>
      <c r="B88" s="8">
        <v>912.1536463519883</v>
      </c>
      <c r="C88" s="8">
        <v>0</v>
      </c>
      <c r="D88" s="8">
        <v>0.61246099714532298</v>
      </c>
      <c r="E88" s="84">
        <v>0</v>
      </c>
      <c r="F88" s="8">
        <v>89.140675828188279</v>
      </c>
      <c r="G88" s="83">
        <v>0</v>
      </c>
      <c r="H88" s="8">
        <f t="shared" si="1"/>
        <v>345.20989477527712</v>
      </c>
    </row>
    <row r="89" spans="1:8" ht="13.4" customHeight="1" x14ac:dyDescent="0.3">
      <c r="A89" s="7" t="s">
        <v>131</v>
      </c>
      <c r="B89" s="8">
        <v>256.06921894708881</v>
      </c>
      <c r="C89" s="8">
        <v>2.9194051649737767</v>
      </c>
      <c r="D89" s="8">
        <v>5.4101440616079133</v>
      </c>
      <c r="E89" s="84">
        <v>0</v>
      </c>
      <c r="F89" s="8">
        <v>51.303259642833432</v>
      </c>
      <c r="G89" s="83">
        <v>0</v>
      </c>
      <c r="H89" s="8">
        <f t="shared" si="1"/>
        <v>282.02465345548694</v>
      </c>
    </row>
    <row r="90" spans="1:8" ht="13.4" customHeight="1" x14ac:dyDescent="0.3">
      <c r="A90" s="7" t="s">
        <v>132</v>
      </c>
      <c r="B90" s="8">
        <v>227.80198864767976</v>
      </c>
      <c r="C90" s="8">
        <v>0</v>
      </c>
      <c r="D90" s="8">
        <v>-2.4775609108411336</v>
      </c>
      <c r="E90" s="84">
        <v>0</v>
      </c>
      <c r="F90" s="8">
        <v>32.184060280156672</v>
      </c>
      <c r="G90" s="83">
        <v>0</v>
      </c>
      <c r="H90" s="8">
        <f t="shared" si="1"/>
        <v>395.48422956914283</v>
      </c>
    </row>
    <row r="91" spans="1:8" ht="13.4" customHeight="1" x14ac:dyDescent="0.3">
      <c r="A91" s="7" t="s">
        <v>133</v>
      </c>
      <c r="B91" s="8">
        <v>363.30016928898618</v>
      </c>
      <c r="C91" s="8">
        <v>0</v>
      </c>
      <c r="D91" s="8">
        <v>-0.13098320387704973</v>
      </c>
      <c r="E91" s="84">
        <v>0</v>
      </c>
      <c r="F91" s="8">
        <v>86.012945628360868</v>
      </c>
      <c r="G91" s="83">
        <v>0</v>
      </c>
      <c r="H91" s="8">
        <f t="shared" si="1"/>
        <v>275.9227212374692</v>
      </c>
    </row>
    <row r="92" spans="1:8" ht="13.4" customHeight="1" x14ac:dyDescent="0.3">
      <c r="A92" s="7" t="s">
        <v>134</v>
      </c>
      <c r="B92" s="8">
        <v>189.90977560910835</v>
      </c>
      <c r="C92" s="8">
        <v>0</v>
      </c>
      <c r="D92" s="8">
        <v>-0.11959768970324636</v>
      </c>
      <c r="E92" s="84">
        <v>0</v>
      </c>
      <c r="F92" s="8">
        <v>50.693553740954655</v>
      </c>
      <c r="G92" s="83">
        <v>0</v>
      </c>
      <c r="H92" s="8">
        <f t="shared" si="1"/>
        <v>349.21989311558121</v>
      </c>
    </row>
    <row r="93" spans="1:8" ht="13.4" customHeight="1" x14ac:dyDescent="0.3">
      <c r="A93" s="7" t="s">
        <v>135</v>
      </c>
      <c r="B93" s="8">
        <v>298.52633937462656</v>
      </c>
      <c r="C93" s="8">
        <v>3.568346278961694E-2</v>
      </c>
      <c r="D93" s="8">
        <v>9.3341299873863109E-2</v>
      </c>
      <c r="E93" s="84">
        <v>0</v>
      </c>
      <c r="F93" s="8">
        <v>48.395870676492066</v>
      </c>
      <c r="G93" s="83">
        <v>0</v>
      </c>
      <c r="H93" s="8">
        <f t="shared" si="1"/>
        <v>409.74030737568876</v>
      </c>
    </row>
    <row r="94" spans="1:8" ht="13.4" customHeight="1" x14ac:dyDescent="0.3">
      <c r="A94" s="7" t="s">
        <v>136</v>
      </c>
      <c r="B94" s="8">
        <v>361.30875323640709</v>
      </c>
      <c r="C94" s="8">
        <v>0</v>
      </c>
      <c r="D94" s="8">
        <v>5.9417114784571469E-3</v>
      </c>
      <c r="E94" s="84">
        <v>0</v>
      </c>
      <c r="F94" s="8">
        <v>68.773019982739157</v>
      </c>
      <c r="G94" s="83">
        <v>0</v>
      </c>
      <c r="H94" s="8">
        <f t="shared" si="1"/>
        <v>395.70468532164932</v>
      </c>
    </row>
    <row r="95" spans="1:8" ht="13.4" customHeight="1" x14ac:dyDescent="0.3">
      <c r="A95" s="7" t="s">
        <v>137</v>
      </c>
      <c r="B95" s="8">
        <v>326.93166533891019</v>
      </c>
      <c r="C95" s="8">
        <v>7.2196773551085447E-2</v>
      </c>
      <c r="D95" s="8">
        <v>0.22415853415654252</v>
      </c>
      <c r="E95" s="84">
        <v>0</v>
      </c>
      <c r="F95" s="8">
        <v>38.627862975502886</v>
      </c>
      <c r="G95" s="83">
        <v>0</v>
      </c>
      <c r="H95" s="8">
        <f t="shared" si="1"/>
        <v>237.08902111133219</v>
      </c>
    </row>
    <row r="96" spans="1:8" ht="13.4" customHeight="1" x14ac:dyDescent="0.3">
      <c r="A96" s="7" t="s">
        <v>138</v>
      </c>
      <c r="B96" s="8">
        <v>198.38896136227822</v>
      </c>
      <c r="C96" s="8">
        <v>0</v>
      </c>
      <c r="D96" s="8">
        <v>0.26897032463652659</v>
      </c>
      <c r="E96" s="84">
        <v>0</v>
      </c>
      <c r="F96" s="8">
        <v>69.951404102768365</v>
      </c>
      <c r="G96" s="83">
        <v>0</v>
      </c>
      <c r="H96" s="8">
        <f t="shared" si="1"/>
        <v>562.13659297616675</v>
      </c>
    </row>
    <row r="97" spans="1:8" ht="13.4" customHeight="1" x14ac:dyDescent="0.3">
      <c r="A97" s="7" t="s">
        <v>139</v>
      </c>
      <c r="B97" s="8">
        <v>492.18518887339837</v>
      </c>
      <c r="C97" s="8">
        <v>0.31866162119099778</v>
      </c>
      <c r="D97" s="8">
        <v>0.11528248024961826</v>
      </c>
      <c r="E97" s="84">
        <v>0</v>
      </c>
      <c r="F97" s="8">
        <v>41.724556861183032</v>
      </c>
      <c r="G97" s="83">
        <v>0</v>
      </c>
      <c r="H97" s="8">
        <f t="shared" si="1"/>
        <v>362.00596826661342</v>
      </c>
    </row>
    <row r="98" spans="1:8" ht="13.4" customHeight="1" x14ac:dyDescent="0.3">
      <c r="A98" s="7" t="s">
        <v>140</v>
      </c>
      <c r="B98" s="8">
        <v>319.96274978423941</v>
      </c>
      <c r="C98" s="8">
        <v>3.1534222930359158E-2</v>
      </c>
      <c r="D98" s="8">
        <v>0.25572595100577572</v>
      </c>
      <c r="E98" s="84">
        <v>0</v>
      </c>
      <c r="F98" s="8">
        <v>41.437230299409144</v>
      </c>
      <c r="G98" s="83">
        <v>0</v>
      </c>
      <c r="H98" s="8">
        <f t="shared" si="1"/>
        <v>653.60791343026006</v>
      </c>
    </row>
    <row r="99" spans="1:8" ht="13.4" customHeight="1" x14ac:dyDescent="0.3">
      <c r="A99" s="7" t="s">
        <v>141</v>
      </c>
      <c r="B99" s="8">
        <v>612.13914890792057</v>
      </c>
      <c r="C99" s="8">
        <v>0</v>
      </c>
      <c r="D99" s="8">
        <v>-0.5989842660824537</v>
      </c>
      <c r="E99" s="84">
        <v>0</v>
      </c>
      <c r="F99" s="8">
        <v>76.197503817300657</v>
      </c>
      <c r="G99" s="83">
        <v>0</v>
      </c>
      <c r="H99" s="8">
        <f t="shared" si="1"/>
        <v>868.63936798778468</v>
      </c>
    </row>
    <row r="100" spans="1:8" ht="13.4" customHeight="1" x14ac:dyDescent="0.3">
      <c r="A100" s="7" t="s">
        <v>142</v>
      </c>
      <c r="B100" s="8">
        <v>792.441864170484</v>
      </c>
      <c r="C100" s="8">
        <v>0</v>
      </c>
      <c r="D100" s="8">
        <v>3.319391887406227E-2</v>
      </c>
      <c r="E100" s="84">
        <v>0</v>
      </c>
      <c r="F100" s="8">
        <v>73.502223992564552</v>
      </c>
      <c r="G100" s="83">
        <v>0</v>
      </c>
      <c r="H100" s="8">
        <f t="shared" si="1"/>
        <v>158.86338710748186</v>
      </c>
    </row>
    <row r="101" spans="1:8" ht="13.4" customHeight="1" x14ac:dyDescent="0.3">
      <c r="A101" s="7" t="s">
        <v>143</v>
      </c>
      <c r="B101" s="8">
        <v>85.361163114917289</v>
      </c>
      <c r="C101" s="8">
        <v>0</v>
      </c>
      <c r="D101" s="8">
        <v>0.25559317533027948</v>
      </c>
      <c r="E101" s="84">
        <v>0</v>
      </c>
      <c r="F101" s="8">
        <v>84.495087300006631</v>
      </c>
      <c r="G101" s="83">
        <v>0</v>
      </c>
      <c r="H101" s="8">
        <f t="shared" si="1"/>
        <v>204.19636194649144</v>
      </c>
    </row>
    <row r="102" spans="1:8" ht="13.4" customHeight="1" x14ac:dyDescent="0.3">
      <c r="A102" s="7" t="s">
        <v>144</v>
      </c>
      <c r="B102" s="8">
        <v>119.7012746464848</v>
      </c>
      <c r="C102" s="8">
        <v>0</v>
      </c>
      <c r="D102" s="8">
        <v>0.19916351324437362</v>
      </c>
      <c r="E102" s="84">
        <v>0</v>
      </c>
      <c r="F102" s="8">
        <v>31.626535218747925</v>
      </c>
      <c r="G102" s="83">
        <v>0</v>
      </c>
      <c r="H102" s="8">
        <f t="shared" si="1"/>
        <v>202.66721436632807</v>
      </c>
    </row>
    <row r="103" spans="1:8" ht="13.4" customHeight="1" x14ac:dyDescent="0.3">
      <c r="A103" s="7" t="s">
        <v>145</v>
      </c>
      <c r="B103" s="8">
        <v>171.04067914758014</v>
      </c>
      <c r="C103" s="8">
        <v>0</v>
      </c>
      <c r="D103" s="8">
        <v>0.39832702648874724</v>
      </c>
      <c r="E103" s="84">
        <v>0</v>
      </c>
      <c r="F103" s="8">
        <v>66.384319192723893</v>
      </c>
      <c r="G103" s="83">
        <v>0</v>
      </c>
      <c r="H103" s="8">
        <f t="shared" si="1"/>
        <v>290.95474872203403</v>
      </c>
    </row>
    <row r="104" spans="1:8" ht="13.4" customHeight="1" x14ac:dyDescent="0.3">
      <c r="A104" s="7" t="s">
        <v>146</v>
      </c>
      <c r="B104" s="8">
        <v>224.57042952931013</v>
      </c>
      <c r="C104" s="8">
        <v>0</v>
      </c>
      <c r="D104" s="8">
        <v>4.7799243178649666E-3</v>
      </c>
      <c r="E104" s="84">
        <v>0</v>
      </c>
      <c r="F104" s="8">
        <v>46.877680408949075</v>
      </c>
      <c r="G104" s="83">
        <v>0</v>
      </c>
      <c r="H104" s="8">
        <f t="shared" si="1"/>
        <v>214.98376120294756</v>
      </c>
    </row>
    <row r="105" spans="1:8" ht="13.4" customHeight="1" x14ac:dyDescent="0.3">
      <c r="A105" s="7" t="s">
        <v>147</v>
      </c>
      <c r="B105" s="8">
        <v>168.1060807939985</v>
      </c>
      <c r="C105" s="8">
        <v>0</v>
      </c>
      <c r="D105" s="8">
        <v>0.16596959437031134</v>
      </c>
      <c r="E105" s="84">
        <v>0</v>
      </c>
      <c r="F105" s="8">
        <v>95.266879107747457</v>
      </c>
      <c r="G105" s="83">
        <v>0</v>
      </c>
      <c r="H105" s="8">
        <f t="shared" si="1"/>
        <v>279.33221337051043</v>
      </c>
    </row>
    <row r="106" spans="1:8" ht="13.4" customHeight="1" x14ac:dyDescent="0.3">
      <c r="A106" s="7" t="s">
        <v>148</v>
      </c>
      <c r="B106" s="8">
        <v>184.06533426276297</v>
      </c>
      <c r="C106" s="8">
        <v>0</v>
      </c>
      <c r="D106" s="8">
        <v>0.46471486423687181</v>
      </c>
      <c r="E106" s="84">
        <v>0</v>
      </c>
      <c r="F106" s="8">
        <v>63.495087300006638</v>
      </c>
      <c r="G106" s="83">
        <v>0</v>
      </c>
      <c r="H106" s="8">
        <f t="shared" si="1"/>
        <v>278.63572329549237</v>
      </c>
    </row>
    <row r="107" spans="1:8" ht="13.4" customHeight="1" x14ac:dyDescent="0.3">
      <c r="A107" s="7" t="s">
        <v>149</v>
      </c>
      <c r="B107" s="8">
        <v>215.14063599548575</v>
      </c>
      <c r="C107" s="8">
        <v>0</v>
      </c>
      <c r="D107" s="8">
        <v>0.75492929695279831</v>
      </c>
      <c r="E107" s="84">
        <v>0</v>
      </c>
      <c r="F107" s="8">
        <v>75.893215162982145</v>
      </c>
      <c r="G107" s="83">
        <v>0</v>
      </c>
      <c r="H107" s="8">
        <f t="shared" si="1"/>
        <v>244.25192989444338</v>
      </c>
    </row>
    <row r="108" spans="1:8" ht="13.4" customHeight="1" x14ac:dyDescent="0.3">
      <c r="A108" s="7" t="s">
        <v>150</v>
      </c>
      <c r="B108" s="8">
        <v>168.35871473146122</v>
      </c>
      <c r="C108" s="8">
        <v>0</v>
      </c>
      <c r="D108" s="8">
        <v>8.8220474009161514</v>
      </c>
      <c r="E108" s="84">
        <v>0</v>
      </c>
      <c r="F108" s="8">
        <v>29.125473013343957</v>
      </c>
      <c r="G108" s="83">
        <v>0</v>
      </c>
      <c r="H108" s="8">
        <f t="shared" si="1"/>
        <v>481.38218150434841</v>
      </c>
    </row>
    <row r="109" spans="1:8" ht="13.4" customHeight="1" x14ac:dyDescent="0.3">
      <c r="A109" s="7" t="s">
        <v>151</v>
      </c>
      <c r="B109" s="8">
        <v>452.25670849100447</v>
      </c>
      <c r="C109" s="8">
        <v>4.1492398592577837E-3</v>
      </c>
      <c r="D109" s="8">
        <v>0.2323574321184359</v>
      </c>
      <c r="E109" s="84">
        <v>0</v>
      </c>
      <c r="F109" s="8">
        <v>88.150136095067381</v>
      </c>
      <c r="G109" s="83">
        <v>0</v>
      </c>
      <c r="H109" s="8">
        <f t="shared" si="1"/>
        <v>313.90834495120487</v>
      </c>
    </row>
    <row r="110" spans="1:8" ht="13.4" customHeight="1" x14ac:dyDescent="0.3">
      <c r="A110" s="7" t="s">
        <v>152</v>
      </c>
      <c r="B110" s="8">
        <v>225.7540596162782</v>
      </c>
      <c r="C110" s="8">
        <v>-1.6596959437031135E-2</v>
      </c>
      <c r="D110" s="8">
        <v>0.93062470955320986</v>
      </c>
      <c r="E110" s="84">
        <v>0</v>
      </c>
      <c r="F110" s="8">
        <v>74.963586270995151</v>
      </c>
      <c r="G110" s="83">
        <v>0</v>
      </c>
      <c r="H110" s="8">
        <f t="shared" si="1"/>
        <v>473.29466905662895</v>
      </c>
    </row>
    <row r="111" spans="1:8" ht="13.4" customHeight="1" x14ac:dyDescent="0.3">
      <c r="A111" s="7" t="s">
        <v>153</v>
      </c>
      <c r="B111" s="8">
        <v>398.34767974507082</v>
      </c>
      <c r="C111" s="8">
        <v>0</v>
      </c>
      <c r="D111" s="8">
        <v>1.2613689172143663</v>
      </c>
      <c r="E111" s="84">
        <v>0</v>
      </c>
      <c r="F111" s="8">
        <v>118.34754033061144</v>
      </c>
      <c r="G111" s="83">
        <v>0</v>
      </c>
      <c r="H111" s="8">
        <f t="shared" si="1"/>
        <v>864.98910243643354</v>
      </c>
    </row>
    <row r="112" spans="1:8" ht="13.4" customHeight="1" x14ac:dyDescent="0.3">
      <c r="A112" s="7" t="s">
        <v>154</v>
      </c>
      <c r="B112" s="8">
        <v>746.64156210582212</v>
      </c>
      <c r="C112" s="8">
        <v>0</v>
      </c>
      <c r="D112" s="8">
        <v>0.49790878311093406</v>
      </c>
      <c r="E112" s="84">
        <v>0</v>
      </c>
      <c r="F112" s="8">
        <v>33.424092146318785</v>
      </c>
      <c r="G112" s="83">
        <v>0</v>
      </c>
      <c r="H112" s="8">
        <f t="shared" si="1"/>
        <v>162.23281218880697</v>
      </c>
    </row>
    <row r="113" spans="1:8" ht="13.4" customHeight="1" x14ac:dyDescent="0.3">
      <c r="A113" s="7" t="s">
        <v>155</v>
      </c>
      <c r="B113" s="8">
        <v>128.8087200424882</v>
      </c>
      <c r="C113" s="8">
        <v>3.4577474606652063</v>
      </c>
      <c r="D113" s="8">
        <v>6.638783774812454E-2</v>
      </c>
      <c r="E113" s="84">
        <v>0</v>
      </c>
      <c r="F113" s="8">
        <v>71.304421429994022</v>
      </c>
      <c r="G113" s="83">
        <v>0</v>
      </c>
      <c r="H113" s="8">
        <f t="shared" si="1"/>
        <v>187.68645356170748</v>
      </c>
    </row>
    <row r="114" spans="1:8" ht="13.4" customHeight="1" x14ac:dyDescent="0.3">
      <c r="A114" s="7" t="s">
        <v>156</v>
      </c>
      <c r="B114" s="8">
        <v>112.92428467104826</v>
      </c>
      <c r="C114" s="8">
        <v>0</v>
      </c>
      <c r="D114" s="8">
        <v>0.2323574321184359</v>
      </c>
      <c r="E114" s="84">
        <v>0</v>
      </c>
      <c r="F114" s="8">
        <v>64.271758613821945</v>
      </c>
      <c r="G114" s="83">
        <v>0</v>
      </c>
      <c r="H114" s="8">
        <f t="shared" si="1"/>
        <v>228.60452765053452</v>
      </c>
    </row>
    <row r="115" spans="1:8" ht="13.4" customHeight="1" x14ac:dyDescent="0.3">
      <c r="A115" s="7" t="s">
        <v>157</v>
      </c>
      <c r="B115" s="8">
        <v>164.33276903671259</v>
      </c>
      <c r="C115" s="8">
        <v>0</v>
      </c>
      <c r="D115" s="8">
        <v>0.36513310761468498</v>
      </c>
      <c r="E115" s="84">
        <v>0</v>
      </c>
      <c r="F115" s="8">
        <v>58.76077142667463</v>
      </c>
      <c r="G115" s="83">
        <v>0</v>
      </c>
      <c r="H115" s="8">
        <f t="shared" si="1"/>
        <v>305.14074221602596</v>
      </c>
    </row>
    <row r="116" spans="1:8" ht="13.4" customHeight="1" x14ac:dyDescent="0.3">
      <c r="A116" s="7" t="s">
        <v>158</v>
      </c>
      <c r="B116" s="8">
        <v>204.596461528248</v>
      </c>
      <c r="C116" s="8">
        <v>0</v>
      </c>
      <c r="D116" s="8">
        <v>0.49790878311093406</v>
      </c>
      <c r="E116" s="84">
        <v>41.783509261103362</v>
      </c>
      <c r="F116" s="8">
        <v>46.829018123879699</v>
      </c>
      <c r="G116" s="83">
        <v>0</v>
      </c>
      <c r="H116" s="8">
        <f t="shared" si="1"/>
        <v>224.02403239726479</v>
      </c>
    </row>
    <row r="117" spans="1:8" ht="13.4" customHeight="1" x14ac:dyDescent="0.3">
      <c r="A117" s="7" t="s">
        <v>159</v>
      </c>
      <c r="B117" s="8">
        <v>4.7799243178649666E-3</v>
      </c>
      <c r="C117" s="8">
        <v>0</v>
      </c>
      <c r="D117" s="8">
        <v>3.319391887406227E-2</v>
      </c>
      <c r="E117" s="84">
        <v>177.19023434906723</v>
      </c>
      <c r="F117" s="8">
        <v>5.7992431786496708</v>
      </c>
      <c r="G117" s="83">
        <v>0</v>
      </c>
      <c r="H117" s="8">
        <f t="shared" si="1"/>
        <v>246.39062603730994</v>
      </c>
    </row>
    <row r="118" spans="1:8" ht="13.4" customHeight="1" x14ac:dyDescent="0.3">
      <c r="A118" s="7" t="s">
        <v>160</v>
      </c>
      <c r="B118" s="8">
        <v>-0.47560246962756425</v>
      </c>
      <c r="C118" s="8">
        <v>0</v>
      </c>
      <c r="D118" s="8">
        <v>0</v>
      </c>
      <c r="E118" s="84">
        <v>241.06698532828784</v>
      </c>
      <c r="F118" s="8">
        <v>5.3567682400584209</v>
      </c>
      <c r="G118" s="83">
        <v>0</v>
      </c>
      <c r="H118" s="8">
        <f t="shared" si="1"/>
        <v>269.72034123348601</v>
      </c>
    </row>
    <row r="119" spans="1:8" ht="13.4" customHeight="1" x14ac:dyDescent="0.3">
      <c r="A119" s="7" t="s">
        <v>161</v>
      </c>
      <c r="B119" s="8">
        <v>2.4895439155546702E-2</v>
      </c>
      <c r="C119" s="8">
        <v>0</v>
      </c>
      <c r="D119" s="8">
        <v>0.17951271327092877</v>
      </c>
      <c r="E119" s="84">
        <v>264.33867755427207</v>
      </c>
      <c r="F119" s="8">
        <v>0.3163712407886875</v>
      </c>
      <c r="G119" s="83">
        <v>0</v>
      </c>
      <c r="H119" s="8">
        <f t="shared" si="1"/>
        <v>291.26111996282282</v>
      </c>
    </row>
    <row r="120" spans="1:8" ht="13.4" customHeight="1" x14ac:dyDescent="0.3">
      <c r="A120" s="7" t="s">
        <v>162</v>
      </c>
      <c r="B120" s="8">
        <v>-1.4842328885348204</v>
      </c>
      <c r="C120" s="8">
        <v>0</v>
      </c>
      <c r="D120" s="8">
        <v>0</v>
      </c>
      <c r="E120" s="84">
        <v>292.42898161056894</v>
      </c>
      <c r="F120" s="8">
        <v>3.5347540330611431</v>
      </c>
      <c r="G120" s="83">
        <v>1.1617871605921794E-3</v>
      </c>
      <c r="H120" s="8">
        <f t="shared" si="1"/>
        <v>539.63577308637048</v>
      </c>
    </row>
    <row r="121" spans="1:8" ht="13.4" customHeight="1" x14ac:dyDescent="0.3">
      <c r="A121" s="7" t="s">
        <v>163</v>
      </c>
      <c r="B121" s="8">
        <v>0.79956847905453821</v>
      </c>
      <c r="C121" s="8">
        <v>0</v>
      </c>
      <c r="D121" s="8">
        <v>17.117639248489674</v>
      </c>
      <c r="E121" s="84">
        <v>535.30145057425477</v>
      </c>
      <c r="F121" s="8">
        <v>3.6247759410475999</v>
      </c>
      <c r="G121" s="83">
        <v>0.63068445860718314</v>
      </c>
      <c r="H121" s="8">
        <f t="shared" si="1"/>
        <v>275.49940250946025</v>
      </c>
    </row>
    <row r="122" spans="1:8" ht="13.4" customHeight="1" x14ac:dyDescent="0.3">
      <c r="A122" s="7" t="s">
        <v>164</v>
      </c>
      <c r="B122" s="8">
        <v>-2.39769634203014</v>
      </c>
      <c r="C122" s="8">
        <v>0</v>
      </c>
      <c r="D122" s="8">
        <v>1.4000199163513243</v>
      </c>
      <c r="E122" s="84">
        <v>274.27232291044277</v>
      </c>
      <c r="F122" s="8">
        <v>8.1996614220274839</v>
      </c>
      <c r="G122" s="83">
        <v>6.638783774812454E-2</v>
      </c>
      <c r="H122" s="8">
        <f t="shared" si="1"/>
        <v>424.94099780920141</v>
      </c>
    </row>
    <row r="123" spans="1:8" ht="13.4" customHeight="1" x14ac:dyDescent="0.3">
      <c r="A123" s="7" t="s">
        <v>165</v>
      </c>
      <c r="B123" s="8">
        <v>4.6471486423687182E-2</v>
      </c>
      <c r="C123" s="8">
        <v>0</v>
      </c>
      <c r="D123" s="8">
        <v>6.638783774812454E-2</v>
      </c>
      <c r="E123" s="84">
        <v>416.69486490075025</v>
      </c>
      <c r="F123" s="8">
        <v>0.86141538870079004</v>
      </c>
      <c r="G123" s="83">
        <v>1.2631281949146917</v>
      </c>
      <c r="H123" s="8">
        <f t="shared" si="1"/>
        <v>1075.7336519949545</v>
      </c>
    </row>
    <row r="124" spans="1:8" ht="13.4" customHeight="1" x14ac:dyDescent="0.3">
      <c r="A124" s="7" t="s">
        <v>166</v>
      </c>
      <c r="B124" s="8">
        <v>-3.319391887406227E-2</v>
      </c>
      <c r="C124" s="8">
        <v>0</v>
      </c>
      <c r="D124" s="8">
        <v>6.638783774812454E-2</v>
      </c>
      <c r="E124" s="84">
        <v>1074.9054305251277</v>
      </c>
      <c r="F124" s="8">
        <v>9.4602668791077473</v>
      </c>
      <c r="G124" s="83">
        <v>1.4161189670052445</v>
      </c>
      <c r="H124" s="8">
        <f t="shared" si="1"/>
        <v>184.41070835822879</v>
      </c>
    </row>
    <row r="125" spans="1:8" ht="13.4" customHeight="1" x14ac:dyDescent="0.3">
      <c r="A125" s="7" t="s">
        <v>167</v>
      </c>
      <c r="B125" s="8">
        <v>3.319391887406227E-2</v>
      </c>
      <c r="C125" s="8">
        <v>0</v>
      </c>
      <c r="D125" s="8">
        <v>-3.3193918874062275E-4</v>
      </c>
      <c r="E125" s="84">
        <v>174.91724756024698</v>
      </c>
      <c r="F125" s="8">
        <v>0.5791674965146385</v>
      </c>
      <c r="G125" s="83">
        <v>0.7615348868087366</v>
      </c>
      <c r="H125" s="8">
        <f t="shared" si="1"/>
        <v>130.03664608643697</v>
      </c>
    </row>
    <row r="126" spans="1:8" ht="13.4" customHeight="1" x14ac:dyDescent="0.3">
      <c r="A126" s="7" t="s">
        <v>168</v>
      </c>
      <c r="B126" s="8">
        <v>3.319391887406227E-2</v>
      </c>
      <c r="C126" s="8">
        <v>0</v>
      </c>
      <c r="D126" s="8">
        <v>0</v>
      </c>
      <c r="E126" s="84">
        <v>129.42428467104827</v>
      </c>
      <c r="F126" s="8">
        <v>0</v>
      </c>
      <c r="G126" s="83">
        <v>6.638783774812454E-2</v>
      </c>
      <c r="H126" s="8">
        <f t="shared" si="1"/>
        <v>171.33522538670917</v>
      </c>
    </row>
    <row r="127" spans="1:8" ht="13.4" customHeight="1" x14ac:dyDescent="0.3">
      <c r="A127" s="7" t="s">
        <v>169</v>
      </c>
      <c r="B127" s="8">
        <v>3.319391887406227E-2</v>
      </c>
      <c r="C127" s="8">
        <v>0</v>
      </c>
      <c r="D127" s="8">
        <v>0</v>
      </c>
      <c r="E127" s="84">
        <v>171.30203146783509</v>
      </c>
      <c r="F127" s="8">
        <v>0</v>
      </c>
      <c r="G127" s="83">
        <v>4.1828984929960829</v>
      </c>
      <c r="H127" s="8">
        <f t="shared" si="1"/>
        <v>197.50634003850493</v>
      </c>
    </row>
    <row r="128" spans="1:8" ht="13.4" customHeight="1" x14ac:dyDescent="0.3">
      <c r="A128" s="7" t="s">
        <v>170</v>
      </c>
      <c r="B128" s="8">
        <v>0.75778397397596753</v>
      </c>
      <c r="C128" s="8">
        <v>0</v>
      </c>
      <c r="D128" s="8">
        <v>6.638783774812454E-2</v>
      </c>
      <c r="E128" s="84">
        <v>196.74855606452897</v>
      </c>
      <c r="F128" s="8">
        <v>0.49601672973511252</v>
      </c>
      <c r="G128" s="83">
        <v>0.13277567549624908</v>
      </c>
      <c r="H128" s="8">
        <f t="shared" si="1"/>
        <v>227.19896434973111</v>
      </c>
    </row>
    <row r="129" spans="1:8" ht="13.4" customHeight="1" x14ac:dyDescent="0.3">
      <c r="A129" s="7" t="s">
        <v>171</v>
      </c>
      <c r="B129" s="8">
        <v>-0.65836818694815114</v>
      </c>
      <c r="C129" s="8">
        <v>0</v>
      </c>
      <c r="D129" s="8">
        <v>1.2281749983403042E-3</v>
      </c>
      <c r="E129" s="84">
        <v>227.36131580694416</v>
      </c>
      <c r="F129" s="8">
        <v>3.6616211909978094</v>
      </c>
      <c r="G129" s="83">
        <v>0.2323574321184359</v>
      </c>
      <c r="H129" s="8">
        <f t="shared" si="1"/>
        <v>262.7701819026754</v>
      </c>
    </row>
    <row r="130" spans="1:8" ht="13.4" customHeight="1" x14ac:dyDescent="0.3">
      <c r="A130" s="7" t="s">
        <v>172</v>
      </c>
      <c r="B130" s="8">
        <v>3.3359888468432582E-2</v>
      </c>
      <c r="C130" s="8">
        <v>0</v>
      </c>
      <c r="D130" s="8">
        <v>0</v>
      </c>
      <c r="E130" s="84">
        <v>259.07520082320917</v>
      </c>
      <c r="F130" s="8">
        <v>1.3742282413861782</v>
      </c>
      <c r="G130" s="83">
        <v>0.82984797185155679</v>
      </c>
      <c r="H130" s="8">
        <f t="shared" si="1"/>
        <v>477.5734747394277</v>
      </c>
    </row>
    <row r="131" spans="1:8" ht="13.4" customHeight="1" x14ac:dyDescent="0.3">
      <c r="A131" s="7" t="s">
        <v>173</v>
      </c>
      <c r="B131" s="8">
        <v>3.319391887406227E-2</v>
      </c>
      <c r="C131" s="8">
        <v>0</v>
      </c>
      <c r="D131" s="8">
        <v>0</v>
      </c>
      <c r="E131" s="84">
        <v>476.16605257916746</v>
      </c>
      <c r="F131" s="8">
        <v>0.29396534554869552</v>
      </c>
      <c r="G131" s="83">
        <v>0.45913828586602934</v>
      </c>
      <c r="H131" s="8">
        <f t="shared" si="1"/>
        <v>386.38946425014939</v>
      </c>
    </row>
    <row r="132" spans="1:8" ht="13.4" customHeight="1" x14ac:dyDescent="0.3">
      <c r="A132" s="7" t="s">
        <v>174</v>
      </c>
      <c r="B132" s="8">
        <v>9.9050653920201806E-2</v>
      </c>
      <c r="C132" s="8">
        <v>0</v>
      </c>
      <c r="D132" s="8">
        <v>0.19846644094801832</v>
      </c>
      <c r="E132" s="84">
        <v>385.99644825068049</v>
      </c>
      <c r="F132" s="8">
        <v>0.37343158733320053</v>
      </c>
      <c r="G132" s="83">
        <v>0.46471486423687181</v>
      </c>
      <c r="H132" s="8">
        <f t="shared" ref="H132:H195" si="2">C132+F132+B133+E133</f>
        <v>309.7526389165505</v>
      </c>
    </row>
    <row r="133" spans="1:8" ht="13.4" customHeight="1" x14ac:dyDescent="0.3">
      <c r="A133" s="7" t="s">
        <v>175</v>
      </c>
      <c r="B133" s="8">
        <v>0</v>
      </c>
      <c r="C133" s="8">
        <v>0</v>
      </c>
      <c r="D133" s="8">
        <v>0</v>
      </c>
      <c r="E133" s="84">
        <v>309.37920732921731</v>
      </c>
      <c r="F133" s="8">
        <v>9.3208524198366866E-2</v>
      </c>
      <c r="G133" s="83">
        <v>0.46471486423687181</v>
      </c>
      <c r="H133" s="8">
        <f t="shared" si="2"/>
        <v>286.39033293500626</v>
      </c>
    </row>
    <row r="134" spans="1:8" ht="13.4" customHeight="1" x14ac:dyDescent="0.3">
      <c r="A134" s="7" t="s">
        <v>176</v>
      </c>
      <c r="B134" s="8">
        <v>-9.3938790416069369E-5</v>
      </c>
      <c r="C134" s="8">
        <v>0</v>
      </c>
      <c r="D134" s="8">
        <v>0</v>
      </c>
      <c r="E134" s="84">
        <v>286.29721834959832</v>
      </c>
      <c r="F134" s="8">
        <v>4.5133107614684986</v>
      </c>
      <c r="G134" s="83">
        <v>1.1617871605921795</v>
      </c>
      <c r="H134" s="8">
        <f t="shared" si="2"/>
        <v>519.16058155745873</v>
      </c>
    </row>
    <row r="135" spans="1:8" ht="13.4" customHeight="1" x14ac:dyDescent="0.3">
      <c r="A135" s="7" t="s">
        <v>177</v>
      </c>
      <c r="B135" s="8">
        <v>-4.7776671313809742E-2</v>
      </c>
      <c r="C135" s="8">
        <v>0</v>
      </c>
      <c r="D135" s="8">
        <v>0</v>
      </c>
      <c r="E135" s="84">
        <v>514.69504746730399</v>
      </c>
      <c r="F135" s="8">
        <v>0.14339772953594901</v>
      </c>
      <c r="G135" s="83">
        <v>0.42929695279824731</v>
      </c>
      <c r="H135" s="8">
        <f t="shared" si="2"/>
        <v>950.80468698134496</v>
      </c>
    </row>
    <row r="136" spans="1:8" ht="13.4" customHeight="1" x14ac:dyDescent="0.3">
      <c r="A136" s="7" t="s">
        <v>178</v>
      </c>
      <c r="B136" s="8">
        <v>0</v>
      </c>
      <c r="C136" s="8">
        <v>0</v>
      </c>
      <c r="D136" s="8">
        <v>0</v>
      </c>
      <c r="E136" s="84">
        <v>950.66128925180897</v>
      </c>
      <c r="F136" s="8">
        <v>0.63732324238199556</v>
      </c>
      <c r="G136" s="83">
        <v>0.39832702648874724</v>
      </c>
      <c r="H136" s="8">
        <f t="shared" si="2"/>
        <v>161.19577773351921</v>
      </c>
    </row>
    <row r="137" spans="1:8" ht="13.4" customHeight="1" x14ac:dyDescent="0.3">
      <c r="A137" s="7" t="s">
        <v>179</v>
      </c>
      <c r="B137" s="8">
        <v>0</v>
      </c>
      <c r="C137" s="8">
        <v>0</v>
      </c>
      <c r="D137" s="8">
        <v>0</v>
      </c>
      <c r="E137" s="84">
        <v>160.55845449113721</v>
      </c>
      <c r="F137" s="8">
        <v>0</v>
      </c>
      <c r="G137" s="83">
        <v>0.46471486423687181</v>
      </c>
      <c r="H137" s="8">
        <f t="shared" si="2"/>
        <v>110.21002456349997</v>
      </c>
    </row>
    <row r="138" spans="1:8" ht="13.4" customHeight="1" x14ac:dyDescent="0.3">
      <c r="A138" s="7" t="s">
        <v>180</v>
      </c>
      <c r="B138" s="8">
        <v>0.18380136758945759</v>
      </c>
      <c r="C138" s="8">
        <v>0</v>
      </c>
      <c r="D138" s="8">
        <v>0.13277567549624908</v>
      </c>
      <c r="E138" s="84">
        <v>110.02622319591052</v>
      </c>
      <c r="F138" s="8">
        <v>2.8422293035915818</v>
      </c>
      <c r="G138" s="83">
        <v>0.33193918874062267</v>
      </c>
      <c r="H138" s="8">
        <f t="shared" si="2"/>
        <v>247.12939985394675</v>
      </c>
    </row>
    <row r="139" spans="1:8" ht="13.4" customHeight="1" x14ac:dyDescent="0.3">
      <c r="A139" s="7" t="s">
        <v>181</v>
      </c>
      <c r="B139" s="8">
        <v>-0.1340104892783642</v>
      </c>
      <c r="C139" s="8">
        <v>0</v>
      </c>
      <c r="D139" s="8">
        <v>0</v>
      </c>
      <c r="E139" s="84">
        <v>244.42118103963352</v>
      </c>
      <c r="F139" s="8">
        <v>6.7250879638850167E-2</v>
      </c>
      <c r="G139" s="83">
        <v>0.39407820487286727</v>
      </c>
      <c r="H139" s="8">
        <f t="shared" si="2"/>
        <v>154.41593640045144</v>
      </c>
    </row>
    <row r="140" spans="1:8" ht="13.4" customHeight="1" x14ac:dyDescent="0.3">
      <c r="A140" s="7" t="s">
        <v>182</v>
      </c>
      <c r="B140" s="8">
        <v>0</v>
      </c>
      <c r="C140" s="8">
        <v>0</v>
      </c>
      <c r="D140" s="8">
        <v>0</v>
      </c>
      <c r="E140" s="84">
        <v>154.34868552081258</v>
      </c>
      <c r="F140" s="8">
        <v>0</v>
      </c>
      <c r="G140" s="83">
        <v>0.39832702648874724</v>
      </c>
      <c r="H140" s="8">
        <f t="shared" si="2"/>
        <v>190.15796985992168</v>
      </c>
    </row>
    <row r="141" spans="1:8" ht="13.4" customHeight="1" x14ac:dyDescent="0.3">
      <c r="A141" s="7" t="s">
        <v>183</v>
      </c>
      <c r="B141" s="8">
        <v>0</v>
      </c>
      <c r="C141" s="8">
        <v>0</v>
      </c>
      <c r="D141" s="8">
        <v>6.638783774812454E-2</v>
      </c>
      <c r="E141" s="84">
        <v>190.15796985992168</v>
      </c>
      <c r="F141" s="8">
        <v>0</v>
      </c>
      <c r="G141" s="83">
        <v>6.638783774812454E-2</v>
      </c>
      <c r="H141" s="8">
        <f t="shared" si="2"/>
        <v>188.83067781982339</v>
      </c>
    </row>
    <row r="142" spans="1:8" ht="13.4" customHeight="1" x14ac:dyDescent="0.3">
      <c r="A142" s="7" t="s">
        <v>184</v>
      </c>
      <c r="B142" s="8">
        <v>-4.9259775609108408E-2</v>
      </c>
      <c r="C142" s="8">
        <v>0</v>
      </c>
      <c r="D142" s="8">
        <v>3.319391887406227E-2</v>
      </c>
      <c r="E142" s="84">
        <v>188.87993759543249</v>
      </c>
      <c r="F142" s="8">
        <v>0</v>
      </c>
      <c r="G142" s="83">
        <v>0.24055633008032928</v>
      </c>
      <c r="H142" s="8">
        <f t="shared" si="2"/>
        <v>233.55731593971984</v>
      </c>
    </row>
    <row r="143" spans="1:8" ht="13.4" customHeight="1" x14ac:dyDescent="0.3">
      <c r="A143" s="7" t="s">
        <v>185</v>
      </c>
      <c r="B143" s="8">
        <v>0</v>
      </c>
      <c r="C143" s="8">
        <v>0</v>
      </c>
      <c r="D143" s="8">
        <v>0</v>
      </c>
      <c r="E143" s="84">
        <v>233.55731593971984</v>
      </c>
      <c r="F143" s="8">
        <v>0.68830910177255522</v>
      </c>
      <c r="G143" s="83">
        <v>0.51274646484763986</v>
      </c>
      <c r="H143" s="8">
        <f t="shared" si="2"/>
        <v>274.49183429595695</v>
      </c>
    </row>
    <row r="144" spans="1:8" ht="13.4" customHeight="1" x14ac:dyDescent="0.3">
      <c r="A144" s="7" t="s">
        <v>186</v>
      </c>
      <c r="B144" s="8">
        <v>0</v>
      </c>
      <c r="C144" s="8">
        <v>0</v>
      </c>
      <c r="D144" s="8">
        <v>0</v>
      </c>
      <c r="E144" s="84">
        <v>273.80352519418437</v>
      </c>
      <c r="F144" s="8">
        <v>0</v>
      </c>
      <c r="G144" s="83">
        <v>1.482272455686118</v>
      </c>
      <c r="H144" s="8">
        <f t="shared" si="2"/>
        <v>485.91193653322711</v>
      </c>
    </row>
    <row r="145" spans="1:8" ht="13.4" customHeight="1" x14ac:dyDescent="0.3">
      <c r="A145" s="7" t="s">
        <v>187</v>
      </c>
      <c r="B145" s="8">
        <v>1.6596959437031135E-2</v>
      </c>
      <c r="C145" s="8">
        <v>0</v>
      </c>
      <c r="D145" s="8">
        <v>2.1039633539135627</v>
      </c>
      <c r="E145" s="84">
        <v>485.89533957379007</v>
      </c>
      <c r="F145" s="8">
        <v>0.15992830113523204</v>
      </c>
      <c r="G145" s="83">
        <v>0.46471486423687181</v>
      </c>
      <c r="H145" s="8">
        <f t="shared" si="2"/>
        <v>340.98991900683797</v>
      </c>
    </row>
    <row r="146" spans="1:8" ht="13.4" customHeight="1" x14ac:dyDescent="0.3">
      <c r="A146" s="7" t="s">
        <v>188</v>
      </c>
      <c r="B146" s="8">
        <v>0</v>
      </c>
      <c r="C146" s="8">
        <v>0</v>
      </c>
      <c r="D146" s="8">
        <v>0</v>
      </c>
      <c r="E146" s="84">
        <v>340.82999070570276</v>
      </c>
      <c r="F146" s="8">
        <v>0.68830910177255522</v>
      </c>
      <c r="G146" s="83">
        <v>0.40868352917745465</v>
      </c>
      <c r="H146" s="8">
        <f t="shared" si="2"/>
        <v>576.37409546571075</v>
      </c>
    </row>
    <row r="147" spans="1:8" ht="13.4" customHeight="1" x14ac:dyDescent="0.3">
      <c r="A147" s="7" t="s">
        <v>189</v>
      </c>
      <c r="B147" s="8">
        <v>0</v>
      </c>
      <c r="C147" s="8">
        <v>0</v>
      </c>
      <c r="D147" s="8">
        <v>0</v>
      </c>
      <c r="E147" s="84">
        <v>575.68578636393818</v>
      </c>
      <c r="F147" s="8">
        <v>3.3723029940914819</v>
      </c>
      <c r="G147" s="83">
        <v>0.43152094536280955</v>
      </c>
      <c r="H147" s="8">
        <f t="shared" si="2"/>
        <v>749.93785434508402</v>
      </c>
    </row>
    <row r="148" spans="1:8" ht="13.4" customHeight="1" x14ac:dyDescent="0.3">
      <c r="A148" s="7" t="s">
        <v>190</v>
      </c>
      <c r="B148" s="8">
        <v>0.11933213835225387</v>
      </c>
      <c r="C148" s="8">
        <v>0.11933213835225387</v>
      </c>
      <c r="D148" s="8">
        <v>0</v>
      </c>
      <c r="E148" s="84">
        <v>746.44621921264024</v>
      </c>
      <c r="F148" s="8">
        <v>0.33698466440948016</v>
      </c>
      <c r="G148" s="83">
        <v>6.638783774812454E-2</v>
      </c>
      <c r="H148" s="8">
        <f t="shared" si="2"/>
        <v>173.35099249817432</v>
      </c>
    </row>
    <row r="149" spans="1:8" ht="13.4" customHeight="1" x14ac:dyDescent="0.3">
      <c r="A149" s="7" t="s">
        <v>191</v>
      </c>
      <c r="B149" s="8">
        <v>0</v>
      </c>
      <c r="C149" s="8">
        <v>3.319391887406227E-2</v>
      </c>
      <c r="D149" s="8">
        <v>0</v>
      </c>
      <c r="E149" s="84">
        <v>172.89467569541259</v>
      </c>
      <c r="F149" s="8">
        <v>0</v>
      </c>
      <c r="G149" s="83">
        <v>0.20633339972117107</v>
      </c>
      <c r="H149" s="8">
        <f t="shared" si="2"/>
        <v>128.37857664475868</v>
      </c>
    </row>
    <row r="150" spans="1:8" ht="13.4" customHeight="1" x14ac:dyDescent="0.3">
      <c r="A150" s="7" t="s">
        <v>192</v>
      </c>
      <c r="B150" s="8">
        <v>0</v>
      </c>
      <c r="C150" s="8">
        <v>-9.9581756622186809E-2</v>
      </c>
      <c r="D150" s="8">
        <v>0.13277567549624908</v>
      </c>
      <c r="E150" s="84">
        <v>128.3453827258846</v>
      </c>
      <c r="F150" s="8">
        <v>-0.26691230166633473</v>
      </c>
      <c r="G150" s="83">
        <v>0.94214299940250945</v>
      </c>
      <c r="H150" s="8">
        <f t="shared" si="2"/>
        <v>203.72399256456217</v>
      </c>
    </row>
    <row r="151" spans="1:8" ht="13.4" customHeight="1" x14ac:dyDescent="0.3">
      <c r="A151" s="7" t="s">
        <v>193</v>
      </c>
      <c r="B151" s="8">
        <v>0</v>
      </c>
      <c r="C151" s="8">
        <v>0.13277567549624908</v>
      </c>
      <c r="D151" s="8">
        <v>2.3434906725087964E-2</v>
      </c>
      <c r="E151" s="84">
        <v>204.09048662285068</v>
      </c>
      <c r="F151" s="8">
        <v>5.2591117307309299</v>
      </c>
      <c r="G151" s="83">
        <v>6.638783774812454E-2</v>
      </c>
      <c r="H151" s="8">
        <f t="shared" si="2"/>
        <v>140.05852751775871</v>
      </c>
    </row>
    <row r="152" spans="1:8" ht="13.4" customHeight="1" x14ac:dyDescent="0.3">
      <c r="A152" s="7" t="s">
        <v>194</v>
      </c>
      <c r="B152" s="8">
        <v>0</v>
      </c>
      <c r="C152" s="8">
        <v>1.6596959437031135E-2</v>
      </c>
      <c r="D152" s="8">
        <v>0</v>
      </c>
      <c r="E152" s="84">
        <v>134.66664011153154</v>
      </c>
      <c r="F152" s="8">
        <v>0</v>
      </c>
      <c r="G152" s="83">
        <v>0.53189935603797378</v>
      </c>
      <c r="H152" s="8">
        <f t="shared" si="2"/>
        <v>214.92050056429662</v>
      </c>
    </row>
    <row r="153" spans="1:8" ht="13.4" customHeight="1" x14ac:dyDescent="0.3">
      <c r="A153" s="7" t="s">
        <v>195</v>
      </c>
      <c r="B153" s="8">
        <v>0</v>
      </c>
      <c r="C153" s="8">
        <v>0</v>
      </c>
      <c r="D153" s="8">
        <v>9.7590121489743061E-3</v>
      </c>
      <c r="E153" s="84">
        <v>214.90390360485958</v>
      </c>
      <c r="F153" s="8">
        <v>0</v>
      </c>
      <c r="G153" s="83">
        <v>0.46471486423687181</v>
      </c>
      <c r="H153" s="8">
        <f t="shared" si="2"/>
        <v>199.28868751244769</v>
      </c>
    </row>
    <row r="154" spans="1:8" ht="13.4" customHeight="1" x14ac:dyDescent="0.3">
      <c r="A154" s="7" t="s">
        <v>196</v>
      </c>
      <c r="B154" s="8">
        <v>0</v>
      </c>
      <c r="C154" s="8">
        <v>3.319391887406227E-2</v>
      </c>
      <c r="D154" s="8">
        <v>0</v>
      </c>
      <c r="E154" s="84">
        <v>199.28868751244769</v>
      </c>
      <c r="F154" s="8">
        <v>0</v>
      </c>
      <c r="G154" s="83">
        <v>0.48532828785766446</v>
      </c>
      <c r="H154" s="8">
        <f t="shared" si="2"/>
        <v>209.40337250215759</v>
      </c>
    </row>
    <row r="155" spans="1:8" ht="13.4" customHeight="1" x14ac:dyDescent="0.3">
      <c r="A155" s="7" t="s">
        <v>197</v>
      </c>
      <c r="B155" s="8">
        <v>0</v>
      </c>
      <c r="C155" s="8">
        <v>-1.7609373962690036E-2</v>
      </c>
      <c r="D155" s="8">
        <v>0</v>
      </c>
      <c r="E155" s="84">
        <v>209.37017858328352</v>
      </c>
      <c r="F155" s="8">
        <v>0.1003784106751643</v>
      </c>
      <c r="G155" s="83">
        <v>0.3676890393679878</v>
      </c>
      <c r="H155" s="8">
        <f t="shared" si="2"/>
        <v>262.33603863772157</v>
      </c>
    </row>
    <row r="156" spans="1:8" ht="13.4" customHeight="1" x14ac:dyDescent="0.3">
      <c r="A156" s="7" t="s">
        <v>198</v>
      </c>
      <c r="B156" s="8">
        <v>0</v>
      </c>
      <c r="C156" s="8">
        <v>-9.5764455951669637E-3</v>
      </c>
      <c r="D156" s="8">
        <v>0.59841996946159459</v>
      </c>
      <c r="E156" s="84">
        <v>262.25326960100909</v>
      </c>
      <c r="F156" s="8">
        <v>0</v>
      </c>
      <c r="G156" s="83">
        <v>1.7924716191993626</v>
      </c>
      <c r="H156" s="8">
        <f t="shared" si="2"/>
        <v>464.26965079997342</v>
      </c>
    </row>
    <row r="157" spans="1:8" ht="13.4" customHeight="1" x14ac:dyDescent="0.3">
      <c r="A157" s="7" t="s">
        <v>199</v>
      </c>
      <c r="B157" s="8">
        <v>0</v>
      </c>
      <c r="C157" s="8">
        <v>-0.57954657106818019</v>
      </c>
      <c r="D157" s="8">
        <v>0.64459271061541523</v>
      </c>
      <c r="E157" s="84">
        <v>464.27922724556856</v>
      </c>
      <c r="F157" s="8">
        <v>0</v>
      </c>
      <c r="G157" s="83">
        <v>0.19916351324437362</v>
      </c>
      <c r="H157" s="8">
        <f t="shared" si="2"/>
        <v>351.44031998937788</v>
      </c>
    </row>
    <row r="158" spans="1:8" ht="13.4" customHeight="1" x14ac:dyDescent="0.3">
      <c r="A158" s="7" t="s">
        <v>200</v>
      </c>
      <c r="B158" s="8">
        <v>0</v>
      </c>
      <c r="C158" s="8">
        <v>3.319391887406227E-2</v>
      </c>
      <c r="D158" s="8">
        <v>0</v>
      </c>
      <c r="E158" s="84">
        <v>352.01986656044608</v>
      </c>
      <c r="F158" s="8">
        <v>0</v>
      </c>
      <c r="G158" s="83">
        <v>0.24384252804886142</v>
      </c>
      <c r="H158" s="8">
        <f t="shared" si="2"/>
        <v>575.19280687777996</v>
      </c>
    </row>
    <row r="159" spans="1:8" ht="13.4" customHeight="1" x14ac:dyDescent="0.3">
      <c r="A159" s="7" t="s">
        <v>201</v>
      </c>
      <c r="B159" s="8">
        <v>0</v>
      </c>
      <c r="C159" s="8">
        <v>0</v>
      </c>
      <c r="D159" s="8">
        <v>0</v>
      </c>
      <c r="E159" s="84">
        <v>575.15961295890588</v>
      </c>
      <c r="F159" s="8">
        <v>0</v>
      </c>
      <c r="G159" s="83">
        <v>0.23448184292637589</v>
      </c>
      <c r="H159" s="8">
        <f t="shared" si="2"/>
        <v>779.47341167098182</v>
      </c>
    </row>
    <row r="160" spans="1:8" ht="13.4" customHeight="1" x14ac:dyDescent="0.3">
      <c r="A160" s="7" t="s">
        <v>202</v>
      </c>
      <c r="B160" s="8">
        <v>0</v>
      </c>
      <c r="C160" s="8">
        <v>0</v>
      </c>
      <c r="D160" s="8">
        <v>0</v>
      </c>
      <c r="E160" s="84">
        <v>779.47341167098182</v>
      </c>
      <c r="F160" s="8">
        <v>0.14339772953594901</v>
      </c>
      <c r="G160" s="83">
        <v>2.0595830843789416</v>
      </c>
      <c r="H160" s="8">
        <f t="shared" si="2"/>
        <v>177.41548828254665</v>
      </c>
    </row>
    <row r="161" spans="1:9" ht="13.4" customHeight="1" x14ac:dyDescent="0.3">
      <c r="A161" s="7" t="s">
        <v>203</v>
      </c>
      <c r="B161" s="8">
        <v>7.6478789085839466E-2</v>
      </c>
      <c r="C161" s="8">
        <v>0</v>
      </c>
      <c r="D161" s="8">
        <v>0</v>
      </c>
      <c r="E161" s="84">
        <v>177.19561176392486</v>
      </c>
      <c r="F161" s="8">
        <v>0</v>
      </c>
      <c r="G161" s="83">
        <v>0.26555135099249816</v>
      </c>
      <c r="H161" s="8">
        <f t="shared" si="2"/>
        <v>140.15674168492333</v>
      </c>
    </row>
    <row r="162" spans="1:9" ht="13.4" customHeight="1" x14ac:dyDescent="0.3">
      <c r="A162" s="7" t="s">
        <v>204</v>
      </c>
      <c r="B162" s="8">
        <v>-7.6478789085839466E-2</v>
      </c>
      <c r="C162" s="8">
        <v>0</v>
      </c>
      <c r="D162" s="8">
        <v>0</v>
      </c>
      <c r="E162" s="84">
        <v>140.23322047400916</v>
      </c>
      <c r="F162" s="8">
        <v>0.53774148575980885</v>
      </c>
      <c r="G162" s="83">
        <v>0.3551749319524663</v>
      </c>
      <c r="H162" s="8">
        <f t="shared" si="2"/>
        <v>202.17045077341831</v>
      </c>
    </row>
    <row r="163" spans="1:9" ht="13.4" customHeight="1" x14ac:dyDescent="0.3">
      <c r="A163" s="7" t="s">
        <v>205</v>
      </c>
      <c r="B163" s="8">
        <v>-15.571532895173602</v>
      </c>
      <c r="C163" s="8">
        <v>0</v>
      </c>
      <c r="D163" s="8">
        <v>15.604793201885414</v>
      </c>
      <c r="E163" s="84">
        <v>217.2042421828321</v>
      </c>
      <c r="F163" s="8">
        <v>0</v>
      </c>
      <c r="G163" s="83">
        <v>0.46471486423687181</v>
      </c>
      <c r="H163" s="8">
        <f t="shared" si="2"/>
        <v>225.52690367124742</v>
      </c>
    </row>
    <row r="164" spans="1:9" ht="13.4" customHeight="1" x14ac:dyDescent="0.3">
      <c r="A164" s="7" t="s">
        <v>206</v>
      </c>
      <c r="B164" s="8">
        <v>-1.9378111929894442</v>
      </c>
      <c r="C164" s="8">
        <v>0</v>
      </c>
      <c r="D164" s="8">
        <v>-1.6928898625771759E-3</v>
      </c>
      <c r="E164" s="84">
        <v>227.46471486423687</v>
      </c>
      <c r="F164" s="8">
        <v>0</v>
      </c>
      <c r="G164" s="83">
        <v>0.56429662085905863</v>
      </c>
      <c r="H164" s="8">
        <f t="shared" si="2"/>
        <v>196.10095930425547</v>
      </c>
    </row>
    <row r="165" spans="1:9" ht="13.4" customHeight="1" x14ac:dyDescent="0.3">
      <c r="A165" s="7" t="s">
        <v>207</v>
      </c>
      <c r="B165" s="8">
        <v>0</v>
      </c>
      <c r="C165" s="8">
        <v>0</v>
      </c>
      <c r="D165" s="8">
        <v>0</v>
      </c>
      <c r="E165" s="84">
        <v>196.10095930425547</v>
      </c>
      <c r="F165" s="8">
        <v>0</v>
      </c>
      <c r="G165" s="83">
        <v>3.319391887406227E-2</v>
      </c>
      <c r="H165" s="8">
        <f t="shared" si="2"/>
        <v>209.59042023501297</v>
      </c>
    </row>
    <row r="166" spans="1:9" ht="13.4" customHeight="1" x14ac:dyDescent="0.3">
      <c r="A166" s="7" t="s">
        <v>208</v>
      </c>
      <c r="B166" s="8">
        <v>-1.6596959437031133E-5</v>
      </c>
      <c r="C166" s="8">
        <v>0</v>
      </c>
      <c r="D166" s="8">
        <v>1.6596959437031133E-5</v>
      </c>
      <c r="E166" s="84">
        <v>209.5904368319724</v>
      </c>
      <c r="F166" s="8">
        <v>0</v>
      </c>
      <c r="G166" s="83">
        <v>8.1690234349067248E-2</v>
      </c>
      <c r="H166" s="8">
        <f t="shared" si="2"/>
        <v>223.75094602668787</v>
      </c>
    </row>
    <row r="167" spans="1:9" ht="13.4" customHeight="1" x14ac:dyDescent="0.3">
      <c r="A167" s="7" t="s">
        <v>209</v>
      </c>
      <c r="B167" s="8">
        <v>0.31291907322578505</v>
      </c>
      <c r="C167" s="8">
        <v>2.1210914160525791E-2</v>
      </c>
      <c r="D167" s="8">
        <v>0</v>
      </c>
      <c r="E167" s="84">
        <v>223.4380269534621</v>
      </c>
      <c r="F167" s="8">
        <v>0</v>
      </c>
      <c r="G167" s="83">
        <v>1.6596959437031135E-2</v>
      </c>
      <c r="H167" s="8">
        <f t="shared" si="2"/>
        <v>238.27547633273585</v>
      </c>
    </row>
    <row r="168" spans="1:9" ht="13.4" customHeight="1" x14ac:dyDescent="0.3">
      <c r="A168" s="7" t="s">
        <v>210</v>
      </c>
      <c r="B168" s="8">
        <v>0</v>
      </c>
      <c r="C168" s="8">
        <v>0</v>
      </c>
      <c r="D168" s="8">
        <v>3.319391887406227E-2</v>
      </c>
      <c r="E168" s="84">
        <v>238.25426541857533</v>
      </c>
      <c r="F168" s="8">
        <v>0</v>
      </c>
      <c r="G168" s="83">
        <v>0.16596959437031134</v>
      </c>
      <c r="H168" s="8">
        <f t="shared" si="2"/>
        <v>481.72098851490409</v>
      </c>
    </row>
    <row r="169" spans="1:9" ht="13.4" customHeight="1" x14ac:dyDescent="0.3">
      <c r="A169" s="7" t="s">
        <v>211</v>
      </c>
      <c r="B169" s="8">
        <v>-0.3128526853880369</v>
      </c>
      <c r="C169" s="8">
        <v>0</v>
      </c>
      <c r="D169" s="8">
        <v>0.28214831042952931</v>
      </c>
      <c r="E169" s="84">
        <v>482.0338412002921</v>
      </c>
      <c r="F169" s="8">
        <v>0.28679545907189802</v>
      </c>
      <c r="G169" s="83">
        <v>0.43152094536280955</v>
      </c>
      <c r="H169" s="8">
        <f t="shared" si="2"/>
        <v>333.76508663612827</v>
      </c>
    </row>
    <row r="170" spans="1:9" ht="13.4" customHeight="1" x14ac:dyDescent="0.3">
      <c r="A170" s="7" t="s">
        <v>212</v>
      </c>
      <c r="B170" s="8">
        <v>0</v>
      </c>
      <c r="C170" s="8">
        <v>0</v>
      </c>
      <c r="D170" s="8">
        <v>0</v>
      </c>
      <c r="E170" s="84">
        <v>333.47829117705635</v>
      </c>
      <c r="F170" s="8">
        <v>0.66679944234216293</v>
      </c>
      <c r="G170" s="83">
        <v>0.13277567549624908</v>
      </c>
      <c r="H170" s="8">
        <f t="shared" si="2"/>
        <v>491.38943105623048</v>
      </c>
    </row>
    <row r="171" spans="1:9" ht="13.4" customHeight="1" x14ac:dyDescent="0.3">
      <c r="A171" s="7" t="s">
        <v>213</v>
      </c>
      <c r="B171" s="8">
        <v>-19.965561309168159</v>
      </c>
      <c r="C171" s="8">
        <v>0</v>
      </c>
      <c r="D171" s="8">
        <v>0</v>
      </c>
      <c r="E171" s="84">
        <v>510.68819292305648</v>
      </c>
      <c r="F171" s="8">
        <v>0</v>
      </c>
      <c r="G171" s="83">
        <v>0.60051118635066048</v>
      </c>
      <c r="H171" s="8">
        <f t="shared" si="2"/>
        <v>1011.2063699130318</v>
      </c>
    </row>
    <row r="172" spans="1:9" ht="13.4" customHeight="1" x14ac:dyDescent="0.3">
      <c r="A172" s="7" t="s">
        <v>214</v>
      </c>
      <c r="B172" s="8">
        <v>0</v>
      </c>
      <c r="C172" s="8">
        <v>0</v>
      </c>
      <c r="D172" s="8">
        <v>0</v>
      </c>
      <c r="E172" s="84">
        <v>1011.2063699130318</v>
      </c>
      <c r="F172" s="8">
        <v>0</v>
      </c>
      <c r="G172" s="83">
        <v>0.89802999999999999</v>
      </c>
      <c r="H172" s="8">
        <f t="shared" si="2"/>
        <v>176.97954999999999</v>
      </c>
      <c r="I172" s="97"/>
    </row>
    <row r="173" spans="1:9" ht="13.4" customHeight="1" x14ac:dyDescent="0.3">
      <c r="A173" s="7" t="s">
        <v>215</v>
      </c>
      <c r="B173" s="8">
        <v>16.871299999999998</v>
      </c>
      <c r="C173" s="8">
        <v>13.33057</v>
      </c>
      <c r="D173" s="8">
        <v>18.447089999999999</v>
      </c>
      <c r="E173" s="84">
        <v>160.10825</v>
      </c>
      <c r="F173" s="8">
        <v>0</v>
      </c>
      <c r="G173" s="83">
        <v>0.22929999999999995</v>
      </c>
      <c r="H173" s="8">
        <f t="shared" si="2"/>
        <v>150.17641</v>
      </c>
      <c r="I173" s="97"/>
    </row>
    <row r="174" spans="1:9" ht="13.4" customHeight="1" x14ac:dyDescent="0.3">
      <c r="A174" s="7" t="s">
        <v>216</v>
      </c>
      <c r="B174" s="8">
        <v>0</v>
      </c>
      <c r="C174" s="8">
        <v>0</v>
      </c>
      <c r="D174" s="8">
        <v>0</v>
      </c>
      <c r="E174" s="84">
        <v>136.84584000000001</v>
      </c>
      <c r="F174" s="8">
        <v>1.4589700000000001</v>
      </c>
      <c r="G174" s="83">
        <v>0.55050000000000021</v>
      </c>
      <c r="H174" s="8">
        <f t="shared" si="2"/>
        <v>193.05962000000002</v>
      </c>
      <c r="I174" s="97"/>
    </row>
    <row r="175" spans="1:9" ht="13.4" customHeight="1" x14ac:dyDescent="0.3">
      <c r="A175" s="7" t="s">
        <v>217</v>
      </c>
      <c r="B175" s="8">
        <v>0</v>
      </c>
      <c r="C175" s="8">
        <v>0</v>
      </c>
      <c r="D175" s="8">
        <v>0</v>
      </c>
      <c r="E175" s="84">
        <v>191.60065000000003</v>
      </c>
      <c r="F175" s="8">
        <v>0</v>
      </c>
      <c r="G175" s="83">
        <v>2.3224899999999997</v>
      </c>
      <c r="H175" s="8">
        <f t="shared" si="2"/>
        <v>155.70757</v>
      </c>
      <c r="I175" s="97"/>
    </row>
    <row r="176" spans="1:9" ht="13.4" customHeight="1" x14ac:dyDescent="0.3">
      <c r="A176" s="7" t="s">
        <v>218</v>
      </c>
      <c r="B176" s="8">
        <v>0</v>
      </c>
      <c r="C176" s="8">
        <v>0</v>
      </c>
      <c r="D176" s="8">
        <v>0</v>
      </c>
      <c r="E176" s="84">
        <v>155.70757</v>
      </c>
      <c r="F176" s="8">
        <v>0</v>
      </c>
      <c r="G176" s="83">
        <v>0.35557999999999945</v>
      </c>
      <c r="H176" s="8">
        <f t="shared" si="2"/>
        <v>163.94911999999999</v>
      </c>
      <c r="I176" s="97"/>
    </row>
    <row r="177" spans="1:9" ht="13.4" customHeight="1" x14ac:dyDescent="0.3">
      <c r="A177" s="7" t="s">
        <v>219</v>
      </c>
      <c r="B177" s="8">
        <v>5.0000000000000002E-5</v>
      </c>
      <c r="C177" s="8">
        <v>0</v>
      </c>
      <c r="D177" s="8">
        <v>0</v>
      </c>
      <c r="E177" s="84">
        <v>163.94907000000001</v>
      </c>
      <c r="F177" s="8">
        <v>0</v>
      </c>
      <c r="G177" s="83">
        <v>0.58840000000000059</v>
      </c>
      <c r="H177" s="8">
        <f t="shared" si="2"/>
        <v>176.52750999999998</v>
      </c>
      <c r="I177" s="97"/>
    </row>
    <row r="178" spans="1:9" ht="13.4" customHeight="1" x14ac:dyDescent="0.3">
      <c r="A178" s="7" t="s">
        <v>220</v>
      </c>
      <c r="B178" s="8">
        <v>0</v>
      </c>
      <c r="C178" s="8">
        <v>0</v>
      </c>
      <c r="D178" s="8">
        <v>-0.23166999999999999</v>
      </c>
      <c r="E178" s="84">
        <v>176.52750999999998</v>
      </c>
      <c r="F178" s="8">
        <v>9.4090000000000007E-2</v>
      </c>
      <c r="G178" s="83">
        <v>0.77741999999999911</v>
      </c>
      <c r="H178" s="8">
        <f t="shared" si="2"/>
        <v>187.16454000000002</v>
      </c>
      <c r="I178" s="97"/>
    </row>
    <row r="179" spans="1:9" ht="13.4" customHeight="1" x14ac:dyDescent="0.3">
      <c r="A179" s="7" t="s">
        <v>221</v>
      </c>
      <c r="B179" s="8">
        <v>0</v>
      </c>
      <c r="C179" s="8">
        <v>0</v>
      </c>
      <c r="D179" s="8">
        <v>0</v>
      </c>
      <c r="E179" s="84">
        <v>187.07045000000002</v>
      </c>
      <c r="F179" s="8">
        <v>0.89737</v>
      </c>
      <c r="G179" s="83">
        <v>0.28000000000000003</v>
      </c>
      <c r="H179" s="8">
        <f t="shared" si="2"/>
        <v>183.74006</v>
      </c>
      <c r="I179" s="97"/>
    </row>
    <row r="180" spans="1:9" ht="13.4" customHeight="1" x14ac:dyDescent="0.3">
      <c r="A180" s="7" t="s">
        <v>222</v>
      </c>
      <c r="B180" s="8">
        <v>0</v>
      </c>
      <c r="C180" s="8">
        <v>0</v>
      </c>
      <c r="D180" s="8">
        <v>0</v>
      </c>
      <c r="E180" s="84">
        <v>182.84269</v>
      </c>
      <c r="F180" s="8">
        <v>1.1899999999999999E-3</v>
      </c>
      <c r="G180" s="83">
        <v>1.6E-2</v>
      </c>
      <c r="H180" s="8">
        <f t="shared" si="2"/>
        <v>446.86014999999998</v>
      </c>
      <c r="I180" s="97"/>
    </row>
    <row r="181" spans="1:9" ht="13.4" customHeight="1" x14ac:dyDescent="0.3">
      <c r="A181" s="7" t="s">
        <v>223</v>
      </c>
      <c r="B181" s="8">
        <v>-7.0000000000000001E-3</v>
      </c>
      <c r="C181" s="8">
        <v>0</v>
      </c>
      <c r="D181" s="8">
        <v>0.29873</v>
      </c>
      <c r="E181" s="84">
        <v>446.86595999999997</v>
      </c>
      <c r="F181" s="8">
        <v>0</v>
      </c>
      <c r="G181" s="83">
        <v>0.20259000000000016</v>
      </c>
      <c r="H181" s="8">
        <f t="shared" si="2"/>
        <v>179.89273</v>
      </c>
      <c r="I181" s="97"/>
    </row>
    <row r="182" spans="1:9" ht="13.4" customHeight="1" x14ac:dyDescent="0.3">
      <c r="A182" s="7" t="s">
        <v>224</v>
      </c>
      <c r="B182" s="8">
        <v>8.9999999999999992E-5</v>
      </c>
      <c r="C182" s="8">
        <v>0</v>
      </c>
      <c r="D182" s="8">
        <v>0</v>
      </c>
      <c r="E182" s="84">
        <v>179.89264</v>
      </c>
      <c r="F182" s="8">
        <v>0.71694000000000002</v>
      </c>
      <c r="G182" s="83">
        <v>0.58902000000000043</v>
      </c>
      <c r="H182" s="8">
        <f t="shared" si="2"/>
        <v>493.03764008696839</v>
      </c>
      <c r="I182" s="97"/>
    </row>
    <row r="183" spans="1:9" ht="13.4" customHeight="1" x14ac:dyDescent="0.3">
      <c r="A183" s="7" t="s">
        <v>225</v>
      </c>
      <c r="B183" s="8">
        <v>0</v>
      </c>
      <c r="C183" s="8">
        <v>0</v>
      </c>
      <c r="D183" s="8">
        <v>0</v>
      </c>
      <c r="E183" s="84">
        <v>492.32070008696837</v>
      </c>
      <c r="F183" s="8">
        <v>2.0999999999999998E-4</v>
      </c>
      <c r="G183" s="83">
        <v>1.2160100000000003</v>
      </c>
      <c r="H183" s="8">
        <f t="shared" si="2"/>
        <v>1172.92318</v>
      </c>
      <c r="I183" s="97"/>
    </row>
    <row r="184" spans="1:9" ht="13.4" customHeight="1" x14ac:dyDescent="0.3">
      <c r="A184" s="7" t="s">
        <v>226</v>
      </c>
      <c r="B184" s="8">
        <v>2.8698800000000002</v>
      </c>
      <c r="C184" s="8">
        <v>0</v>
      </c>
      <c r="D184" s="8">
        <v>5.0509999999999999E-2</v>
      </c>
      <c r="E184" s="84">
        <v>1170.0530900000001</v>
      </c>
      <c r="F184" s="8">
        <v>1.27346</v>
      </c>
      <c r="G184" s="83">
        <v>0.5131699999999999</v>
      </c>
      <c r="H184" s="8">
        <f t="shared" si="2"/>
        <v>158.97067999999999</v>
      </c>
      <c r="I184" s="97"/>
    </row>
    <row r="185" spans="1:9" ht="13.4" customHeight="1" x14ac:dyDescent="0.3">
      <c r="A185" s="7" t="s">
        <v>227</v>
      </c>
      <c r="B185" s="8">
        <v>-0.19999</v>
      </c>
      <c r="C185" s="8">
        <v>0</v>
      </c>
      <c r="D185" s="8">
        <v>0.36268</v>
      </c>
      <c r="E185" s="84">
        <v>157.89721</v>
      </c>
      <c r="F185" s="8">
        <v>1.6299999999999999E-3</v>
      </c>
      <c r="G185" s="83">
        <v>0.4254</v>
      </c>
      <c r="H185" s="8">
        <f t="shared" si="2"/>
        <v>114.54376000000001</v>
      </c>
      <c r="I185" s="97"/>
    </row>
    <row r="186" spans="1:9" ht="13.4" customHeight="1" x14ac:dyDescent="0.3">
      <c r="A186" s="7" t="s">
        <v>228</v>
      </c>
      <c r="B186" s="8">
        <v>-2.4072</v>
      </c>
      <c r="C186" s="8">
        <v>0</v>
      </c>
      <c r="D186" s="8">
        <v>0</v>
      </c>
      <c r="E186" s="84">
        <v>116.94933</v>
      </c>
      <c r="F186" s="8">
        <v>1.32E-3</v>
      </c>
      <c r="G186" s="83">
        <v>1.0289000000000001</v>
      </c>
      <c r="H186" s="8">
        <f t="shared" si="2"/>
        <v>257.48313000000002</v>
      </c>
      <c r="I186" s="97"/>
    </row>
    <row r="187" spans="1:9" ht="13.4" customHeight="1" x14ac:dyDescent="0.3">
      <c r="A187" s="7" t="s">
        <v>229</v>
      </c>
      <c r="B187" s="8">
        <v>1.3930499999999999</v>
      </c>
      <c r="C187" s="8">
        <v>0</v>
      </c>
      <c r="D187" s="8">
        <v>0</v>
      </c>
      <c r="E187" s="84">
        <v>256.08876000000004</v>
      </c>
      <c r="F187" s="8">
        <v>5.8999999999999992E-4</v>
      </c>
      <c r="G187" s="83">
        <v>1.1915100000000001</v>
      </c>
      <c r="H187" s="8">
        <f t="shared" si="2"/>
        <v>106.9606</v>
      </c>
      <c r="I187" s="97"/>
    </row>
    <row r="188" spans="1:9" ht="13.4" customHeight="1" x14ac:dyDescent="0.3">
      <c r="A188" s="7" t="s">
        <v>230</v>
      </c>
      <c r="B188" s="8">
        <v>-1.3930499999999999</v>
      </c>
      <c r="C188" s="8">
        <v>0</v>
      </c>
      <c r="D188" s="8">
        <v>0</v>
      </c>
      <c r="E188" s="84">
        <v>108.35306</v>
      </c>
      <c r="F188" s="8">
        <v>1.47E-2</v>
      </c>
      <c r="G188" s="83">
        <v>0.74417999999999995</v>
      </c>
      <c r="H188" s="8">
        <f t="shared" si="2"/>
        <v>201.99397999999999</v>
      </c>
      <c r="I188" s="97"/>
    </row>
    <row r="189" spans="1:9" ht="13.4" customHeight="1" x14ac:dyDescent="0.3">
      <c r="A189" s="7" t="s">
        <v>231</v>
      </c>
      <c r="B189" s="8">
        <v>0</v>
      </c>
      <c r="C189" s="8">
        <v>0</v>
      </c>
      <c r="D189" s="8">
        <v>0</v>
      </c>
      <c r="E189" s="84">
        <v>201.97927999999999</v>
      </c>
      <c r="F189" s="8">
        <v>0.57377</v>
      </c>
      <c r="G189" s="83">
        <v>0.27800000000000002</v>
      </c>
      <c r="H189" s="8">
        <f t="shared" si="2"/>
        <v>201.98571000000001</v>
      </c>
      <c r="I189" s="97"/>
    </row>
    <row r="190" spans="1:9" ht="13.4" customHeight="1" x14ac:dyDescent="0.3">
      <c r="A190" s="7" t="s">
        <v>232</v>
      </c>
      <c r="B190" s="8">
        <v>0</v>
      </c>
      <c r="C190" s="8">
        <v>0</v>
      </c>
      <c r="D190" s="8">
        <v>0</v>
      </c>
      <c r="E190" s="84">
        <v>201.41194000000002</v>
      </c>
      <c r="F190" s="8">
        <v>0</v>
      </c>
      <c r="G190" s="83">
        <v>0.46500000000000002</v>
      </c>
      <c r="H190" s="8">
        <f t="shared" si="2"/>
        <v>205.39070000000001</v>
      </c>
      <c r="I190" s="97"/>
    </row>
    <row r="191" spans="1:9" ht="13.4" customHeight="1" x14ac:dyDescent="0.3">
      <c r="A191" s="7" t="s">
        <v>233</v>
      </c>
      <c r="B191" s="8">
        <v>0</v>
      </c>
      <c r="C191" s="8">
        <v>0</v>
      </c>
      <c r="D191" s="8">
        <v>0</v>
      </c>
      <c r="E191" s="84">
        <v>205.39070000000001</v>
      </c>
      <c r="F191" s="8">
        <v>0</v>
      </c>
      <c r="G191" s="83">
        <v>0.56333</v>
      </c>
      <c r="H191" s="8">
        <f t="shared" si="2"/>
        <v>223.68405999999999</v>
      </c>
      <c r="I191" s="97"/>
    </row>
    <row r="192" spans="1:9" ht="13.4" customHeight="1" x14ac:dyDescent="0.3">
      <c r="A192" s="7" t="s">
        <v>234</v>
      </c>
      <c r="B192" s="8">
        <v>0</v>
      </c>
      <c r="C192" s="8">
        <v>0</v>
      </c>
      <c r="D192" s="8">
        <v>0</v>
      </c>
      <c r="E192" s="84">
        <v>223.68405999999999</v>
      </c>
      <c r="F192" s="8">
        <v>0.31366000000000005</v>
      </c>
      <c r="G192" s="83">
        <v>0.52300999999999997</v>
      </c>
      <c r="H192" s="8">
        <f t="shared" si="2"/>
        <v>465.33911000000006</v>
      </c>
      <c r="I192" s="97"/>
    </row>
    <row r="193" spans="1:9" ht="13.4" customHeight="1" x14ac:dyDescent="0.3">
      <c r="A193" s="7" t="s">
        <v>235</v>
      </c>
      <c r="B193" s="8">
        <v>0</v>
      </c>
      <c r="C193" s="8">
        <v>0</v>
      </c>
      <c r="D193" s="8">
        <v>0</v>
      </c>
      <c r="E193" s="84">
        <v>465.02545000000003</v>
      </c>
      <c r="F193" s="8">
        <v>0.31366000000000005</v>
      </c>
      <c r="G193" s="83">
        <v>0.85736000000000001</v>
      </c>
      <c r="H193" s="8">
        <f t="shared" si="2"/>
        <v>316.51706000000007</v>
      </c>
      <c r="I193" s="97"/>
    </row>
    <row r="194" spans="1:9" ht="13.4" customHeight="1" x14ac:dyDescent="0.3">
      <c r="A194" s="7" t="s">
        <v>236</v>
      </c>
      <c r="B194" s="8">
        <v>0</v>
      </c>
      <c r="C194" s="8">
        <v>0</v>
      </c>
      <c r="D194" s="8">
        <v>0</v>
      </c>
      <c r="E194" s="84">
        <v>316.20340000000004</v>
      </c>
      <c r="F194" s="8">
        <v>0.21699000000000002</v>
      </c>
      <c r="G194" s="83">
        <v>0.61378999999999995</v>
      </c>
      <c r="H194" s="8">
        <f t="shared" si="2"/>
        <v>749.5860799999997</v>
      </c>
      <c r="I194" s="97"/>
    </row>
    <row r="195" spans="1:9" ht="13.4" customHeight="1" x14ac:dyDescent="0.3">
      <c r="A195" s="7" t="s">
        <v>237</v>
      </c>
      <c r="B195" s="8">
        <v>0</v>
      </c>
      <c r="C195" s="8">
        <v>0</v>
      </c>
      <c r="D195" s="8">
        <v>0</v>
      </c>
      <c r="E195" s="84">
        <v>749.36908999999969</v>
      </c>
      <c r="F195" s="8">
        <v>0.28677999999999998</v>
      </c>
      <c r="G195" s="83">
        <v>0.23898</v>
      </c>
      <c r="H195" s="8">
        <f t="shared" si="2"/>
        <v>1297.1059099999998</v>
      </c>
      <c r="I195" s="97"/>
    </row>
    <row r="196" spans="1:9" ht="13.4" customHeight="1" x14ac:dyDescent="0.3">
      <c r="A196" s="7" t="s">
        <v>238</v>
      </c>
      <c r="B196" s="8">
        <v>0</v>
      </c>
      <c r="C196" s="8">
        <v>0</v>
      </c>
      <c r="D196" s="8">
        <v>0.1</v>
      </c>
      <c r="E196" s="84">
        <v>1296.8191299999999</v>
      </c>
      <c r="F196" s="8">
        <v>0.31366000000000005</v>
      </c>
      <c r="G196" s="83">
        <v>0.33648</v>
      </c>
      <c r="H196" s="8">
        <f t="shared" ref="H196:H207" si="3">C196+F196+B197+E197</f>
        <v>197.30733000000001</v>
      </c>
      <c r="I196" s="97"/>
    </row>
    <row r="197" spans="1:9" ht="13.4" customHeight="1" x14ac:dyDescent="0.3">
      <c r="A197" s="7" t="s">
        <v>239</v>
      </c>
      <c r="B197" s="8">
        <v>0</v>
      </c>
      <c r="C197" s="8">
        <v>0</v>
      </c>
      <c r="D197" s="8">
        <v>0</v>
      </c>
      <c r="E197" s="84">
        <v>196.99367000000001</v>
      </c>
      <c r="F197" s="8">
        <v>1.7920000000000002E-2</v>
      </c>
      <c r="G197" s="83">
        <v>0.13338</v>
      </c>
      <c r="H197" s="8">
        <f t="shared" si="3"/>
        <v>-44.276060000000008</v>
      </c>
      <c r="I197" s="97"/>
    </row>
    <row r="198" spans="1:9" ht="13.4" customHeight="1" x14ac:dyDescent="0.3">
      <c r="A198" s="7" t="s">
        <v>240</v>
      </c>
      <c r="B198" s="8">
        <v>0</v>
      </c>
      <c r="C198" s="8">
        <v>0</v>
      </c>
      <c r="D198" s="8">
        <v>0</v>
      </c>
      <c r="E198" s="84">
        <v>-44.293980000000005</v>
      </c>
      <c r="F198" s="8">
        <v>0</v>
      </c>
      <c r="G198" s="83">
        <v>0.91088999999999998</v>
      </c>
      <c r="H198" s="8">
        <f t="shared" si="3"/>
        <v>171.84460999999999</v>
      </c>
      <c r="I198" s="97"/>
    </row>
    <row r="199" spans="1:9" ht="13.4" customHeight="1" x14ac:dyDescent="0.3">
      <c r="A199" s="7" t="s">
        <v>241</v>
      </c>
      <c r="B199" s="8">
        <v>0</v>
      </c>
      <c r="C199" s="8">
        <v>0</v>
      </c>
      <c r="D199" s="8">
        <v>0</v>
      </c>
      <c r="E199" s="84">
        <v>171.84460999999999</v>
      </c>
      <c r="F199" s="8">
        <v>0.15233000000000002</v>
      </c>
      <c r="G199" s="83">
        <v>0.63451999999999997</v>
      </c>
      <c r="H199" s="8">
        <f t="shared" si="3"/>
        <v>175.77933000000002</v>
      </c>
      <c r="I199" s="97"/>
    </row>
    <row r="200" spans="1:9" ht="13.4" customHeight="1" x14ac:dyDescent="0.3">
      <c r="A200" s="7" t="s">
        <v>242</v>
      </c>
      <c r="B200" s="8">
        <v>0</v>
      </c>
      <c r="C200" s="8">
        <v>0</v>
      </c>
      <c r="D200" s="8">
        <v>0</v>
      </c>
      <c r="E200" s="84">
        <v>175.62700000000001</v>
      </c>
      <c r="F200" s="8">
        <v>0.38714999999999999</v>
      </c>
      <c r="G200" s="83">
        <v>0.43410000000000004</v>
      </c>
      <c r="H200" s="8">
        <f t="shared" si="3"/>
        <v>119.31519</v>
      </c>
      <c r="I200" s="97"/>
    </row>
    <row r="201" spans="1:9" ht="13.4" customHeight="1" x14ac:dyDescent="0.3">
      <c r="A201" s="7" t="s">
        <v>243</v>
      </c>
      <c r="B201" s="8">
        <v>0</v>
      </c>
      <c r="C201" s="8">
        <v>0</v>
      </c>
      <c r="D201" s="8">
        <v>0</v>
      </c>
      <c r="E201" s="84">
        <v>118.92804</v>
      </c>
      <c r="F201" s="8">
        <v>0.13444</v>
      </c>
      <c r="G201" s="83">
        <v>0.46626000000000001</v>
      </c>
      <c r="H201" s="8">
        <f t="shared" si="3"/>
        <v>240.73506</v>
      </c>
      <c r="I201" s="97"/>
    </row>
    <row r="202" spans="1:9" ht="13.4" customHeight="1" x14ac:dyDescent="0.3">
      <c r="A202" s="7" t="s">
        <v>244</v>
      </c>
      <c r="B202" s="8">
        <v>0</v>
      </c>
      <c r="C202" s="8">
        <v>0</v>
      </c>
      <c r="D202" s="8">
        <v>0</v>
      </c>
      <c r="E202" s="84">
        <v>240.60061999999999</v>
      </c>
      <c r="F202" s="8">
        <v>0</v>
      </c>
      <c r="G202" s="83">
        <v>0.23338</v>
      </c>
      <c r="H202" s="8">
        <f t="shared" si="3"/>
        <v>198.03832999999997</v>
      </c>
      <c r="I202" s="97"/>
    </row>
    <row r="203" spans="1:9" ht="13.4" customHeight="1" x14ac:dyDescent="0.3">
      <c r="A203" s="7" t="s">
        <v>245</v>
      </c>
      <c r="B203" s="8">
        <v>0</v>
      </c>
      <c r="C203" s="8">
        <v>0</v>
      </c>
      <c r="D203" s="8">
        <v>0</v>
      </c>
      <c r="E203" s="84">
        <v>198.03832999999997</v>
      </c>
      <c r="F203" s="8">
        <v>0</v>
      </c>
      <c r="G203" s="83">
        <v>0.81408000000000003</v>
      </c>
      <c r="H203" s="8">
        <f t="shared" si="3"/>
        <v>201.60967000000002</v>
      </c>
      <c r="I203" s="97"/>
    </row>
    <row r="204" spans="1:9" ht="13.4" customHeight="1" x14ac:dyDescent="0.3">
      <c r="A204" s="7" t="s">
        <v>246</v>
      </c>
      <c r="B204" s="8">
        <v>0</v>
      </c>
      <c r="C204" s="8">
        <v>0</v>
      </c>
      <c r="D204" s="8">
        <v>0</v>
      </c>
      <c r="E204" s="84">
        <v>201.60967000000002</v>
      </c>
      <c r="F204" s="8">
        <v>0</v>
      </c>
      <c r="G204" s="83">
        <v>0.85450999999999999</v>
      </c>
      <c r="H204" s="8">
        <f t="shared" si="3"/>
        <v>459.04752000000002</v>
      </c>
      <c r="I204" s="97"/>
    </row>
    <row r="205" spans="1:9" ht="13.4" customHeight="1" x14ac:dyDescent="0.3">
      <c r="A205" s="7" t="s">
        <v>247</v>
      </c>
      <c r="B205" s="8">
        <v>0</v>
      </c>
      <c r="C205" s="8">
        <v>0</v>
      </c>
      <c r="D205" s="8">
        <v>0</v>
      </c>
      <c r="E205" s="84">
        <v>459.04752000000002</v>
      </c>
      <c r="F205" s="8">
        <v>0</v>
      </c>
      <c r="G205" s="83">
        <v>0.3049</v>
      </c>
      <c r="H205" s="8">
        <f t="shared" si="3"/>
        <v>299.51465000000002</v>
      </c>
      <c r="I205" s="97"/>
    </row>
    <row r="206" spans="1:9" ht="13.4" customHeight="1" x14ac:dyDescent="0.3">
      <c r="A206" s="7" t="s">
        <v>248</v>
      </c>
      <c r="B206" s="8">
        <v>0</v>
      </c>
      <c r="C206" s="8">
        <v>0</v>
      </c>
      <c r="D206" s="8">
        <v>0</v>
      </c>
      <c r="E206" s="84">
        <v>299.51465000000002</v>
      </c>
      <c r="F206" s="8">
        <v>0</v>
      </c>
      <c r="G206" s="83">
        <v>0.33718999999999999</v>
      </c>
      <c r="H206" s="8">
        <f t="shared" si="3"/>
        <v>706.16689000000065</v>
      </c>
      <c r="I206" s="97"/>
    </row>
    <row r="207" spans="1:9" ht="13.4" customHeight="1" x14ac:dyDescent="0.3">
      <c r="A207" s="7" t="s">
        <v>249</v>
      </c>
      <c r="B207" s="8">
        <v>0</v>
      </c>
      <c r="C207" s="8">
        <v>0</v>
      </c>
      <c r="D207" s="8">
        <v>0</v>
      </c>
      <c r="E207" s="84">
        <v>706.16689000000065</v>
      </c>
      <c r="F207" s="8">
        <v>0.45705000000000001</v>
      </c>
      <c r="G207" s="83">
        <v>0.29010000000000002</v>
      </c>
      <c r="H207" s="8">
        <f t="shared" si="3"/>
        <v>1317.57295</v>
      </c>
      <c r="I207" s="97"/>
    </row>
    <row r="208" spans="1:9" ht="13.4" customHeight="1" x14ac:dyDescent="0.3">
      <c r="A208" s="7" t="s">
        <v>250</v>
      </c>
      <c r="B208" s="8">
        <v>0</v>
      </c>
      <c r="C208" s="8">
        <v>0</v>
      </c>
      <c r="D208" s="8">
        <v>0</v>
      </c>
      <c r="E208" s="84">
        <v>1317.1159</v>
      </c>
      <c r="F208" s="8">
        <v>0</v>
      </c>
      <c r="G208" s="83">
        <v>0.13400000000000001</v>
      </c>
      <c r="H208" s="8">
        <f t="shared" ref="H208:H271" si="4">C208+F208+B209+E209+G208</f>
        <v>116.39947000000021</v>
      </c>
    </row>
    <row r="209" spans="1:9" ht="13.4" customHeight="1" x14ac:dyDescent="0.3">
      <c r="A209" s="7" t="s">
        <v>251</v>
      </c>
      <c r="B209" s="8">
        <v>0</v>
      </c>
      <c r="C209" s="8">
        <v>0</v>
      </c>
      <c r="D209" s="8">
        <v>0</v>
      </c>
      <c r="E209" s="84">
        <v>116.26547000000021</v>
      </c>
      <c r="F209" s="8">
        <v>0</v>
      </c>
      <c r="G209" s="83">
        <v>0.48193000000000003</v>
      </c>
      <c r="H209" s="8">
        <f t="shared" si="4"/>
        <v>131.42645999999979</v>
      </c>
    </row>
    <row r="210" spans="1:9" ht="13.4" customHeight="1" x14ac:dyDescent="0.3">
      <c r="A210" s="7" t="s">
        <v>252</v>
      </c>
      <c r="B210" s="8">
        <v>0</v>
      </c>
      <c r="C210" s="8">
        <v>0</v>
      </c>
      <c r="D210" s="8">
        <v>0</v>
      </c>
      <c r="E210" s="84">
        <v>130.94452999999979</v>
      </c>
      <c r="F210" s="8">
        <v>5.6900000000000006E-3</v>
      </c>
      <c r="G210" s="83">
        <v>6.5000000000000002E-2</v>
      </c>
      <c r="H210" s="8">
        <f t="shared" si="4"/>
        <v>198.36687000000015</v>
      </c>
    </row>
    <row r="211" spans="1:9" ht="13.4" customHeight="1" x14ac:dyDescent="0.3">
      <c r="A211" s="7" t="s">
        <v>253</v>
      </c>
      <c r="B211" s="8">
        <v>0</v>
      </c>
      <c r="C211" s="8">
        <v>0</v>
      </c>
      <c r="D211" s="8">
        <v>0</v>
      </c>
      <c r="E211" s="84">
        <v>198.29618000000016</v>
      </c>
      <c r="F211" s="8">
        <v>0</v>
      </c>
      <c r="G211" s="83">
        <v>1.4404699999999999</v>
      </c>
      <c r="H211" s="8">
        <f t="shared" si="4"/>
        <v>117.40939999999993</v>
      </c>
    </row>
    <row r="212" spans="1:9" ht="13.4" customHeight="1" x14ac:dyDescent="0.3">
      <c r="A212" s="7" t="s">
        <v>254</v>
      </c>
      <c r="B212" s="8">
        <v>0</v>
      </c>
      <c r="C212" s="8">
        <v>0</v>
      </c>
      <c r="D212" s="8">
        <v>0.05</v>
      </c>
      <c r="E212" s="84">
        <v>115.96892999999993</v>
      </c>
      <c r="F212" s="8">
        <v>0</v>
      </c>
      <c r="G212" s="83">
        <v>0.65</v>
      </c>
      <c r="H212" s="8">
        <f t="shared" si="4"/>
        <v>188.41873000000001</v>
      </c>
    </row>
    <row r="213" spans="1:9" ht="13.4" customHeight="1" x14ac:dyDescent="0.3">
      <c r="A213" s="7" t="s">
        <v>255</v>
      </c>
      <c r="B213" s="8">
        <v>-0.30589</v>
      </c>
      <c r="C213" s="8">
        <v>0</v>
      </c>
      <c r="D213" s="8">
        <v>0.01</v>
      </c>
      <c r="E213" s="84">
        <v>188.07462000000001</v>
      </c>
      <c r="F213" s="8">
        <v>0.32141999999999998</v>
      </c>
      <c r="G213" s="83">
        <v>0.47460000000000002</v>
      </c>
      <c r="H213" s="8">
        <f t="shared" si="4"/>
        <v>191.82938000000033</v>
      </c>
    </row>
    <row r="214" spans="1:9" ht="13.4" customHeight="1" x14ac:dyDescent="0.3">
      <c r="A214" s="7" t="s">
        <v>256</v>
      </c>
      <c r="B214" s="8">
        <v>0</v>
      </c>
      <c r="C214" s="8">
        <v>0</v>
      </c>
      <c r="D214" s="8">
        <v>0.01</v>
      </c>
      <c r="E214" s="84">
        <v>191.03336000000033</v>
      </c>
      <c r="F214" s="8">
        <v>0</v>
      </c>
      <c r="G214" s="83">
        <v>0.06</v>
      </c>
      <c r="H214" s="8">
        <f t="shared" si="4"/>
        <v>193.72754999999981</v>
      </c>
    </row>
    <row r="215" spans="1:9" ht="13.4" customHeight="1" x14ac:dyDescent="0.3">
      <c r="A215" s="7" t="s">
        <v>257</v>
      </c>
      <c r="B215" s="8">
        <v>0</v>
      </c>
      <c r="C215" s="8">
        <v>0</v>
      </c>
      <c r="D215" s="8">
        <v>0.01</v>
      </c>
      <c r="E215" s="84">
        <v>193.66754999999981</v>
      </c>
      <c r="F215" s="8">
        <v>0</v>
      </c>
      <c r="G215" s="83">
        <v>0.3881</v>
      </c>
      <c r="H215" s="8">
        <f t="shared" si="4"/>
        <v>248.89755999999997</v>
      </c>
    </row>
    <row r="216" spans="1:9" ht="13.4" customHeight="1" x14ac:dyDescent="0.3">
      <c r="A216" s="7" t="s">
        <v>258</v>
      </c>
      <c r="B216" s="8">
        <v>0</v>
      </c>
      <c r="C216" s="8">
        <v>0</v>
      </c>
      <c r="D216" s="8">
        <v>0.01</v>
      </c>
      <c r="E216" s="84">
        <v>248.50945999999996</v>
      </c>
      <c r="F216" s="8">
        <v>0.49763999999999997</v>
      </c>
      <c r="G216" s="83">
        <v>0.33739999999999998</v>
      </c>
      <c r="H216" s="8">
        <f t="shared" si="4"/>
        <v>419.24197999999996</v>
      </c>
    </row>
    <row r="217" spans="1:9" ht="13.4" customHeight="1" x14ac:dyDescent="0.3">
      <c r="A217" s="7" t="s">
        <v>259</v>
      </c>
      <c r="B217" s="8">
        <v>0</v>
      </c>
      <c r="C217" s="8">
        <v>0</v>
      </c>
      <c r="D217" s="8">
        <v>0.01</v>
      </c>
      <c r="E217" s="84">
        <v>418.40693999999996</v>
      </c>
      <c r="F217" s="8">
        <v>0</v>
      </c>
      <c r="G217" s="83">
        <v>0.16653999999999999</v>
      </c>
      <c r="H217" s="8">
        <f t="shared" si="4"/>
        <v>347.51772999999991</v>
      </c>
    </row>
    <row r="218" spans="1:9" ht="13.4" customHeight="1" x14ac:dyDescent="0.3">
      <c r="A218" s="7" t="s">
        <v>260</v>
      </c>
      <c r="B218" s="8">
        <v>0</v>
      </c>
      <c r="C218" s="8">
        <v>0</v>
      </c>
      <c r="D218" s="8">
        <v>0.01</v>
      </c>
      <c r="E218" s="84">
        <v>347.35118999999992</v>
      </c>
      <c r="F218" s="8">
        <v>0</v>
      </c>
      <c r="G218" s="83">
        <v>1.62707</v>
      </c>
      <c r="H218" s="8">
        <f t="shared" si="4"/>
        <v>505.40921000000003</v>
      </c>
    </row>
    <row r="219" spans="1:9" ht="13.4" customHeight="1" x14ac:dyDescent="0.3">
      <c r="A219" s="7" t="s">
        <v>261</v>
      </c>
      <c r="B219" s="8">
        <v>-2.2000000000000001E-4</v>
      </c>
      <c r="C219" s="8">
        <v>0</v>
      </c>
      <c r="D219" s="8">
        <v>0.01</v>
      </c>
      <c r="E219" s="84">
        <v>503.78236000000004</v>
      </c>
      <c r="F219" s="8">
        <v>7.9211900000000002</v>
      </c>
      <c r="G219" s="83">
        <v>1.1826199999999998</v>
      </c>
      <c r="H219" s="8">
        <f t="shared" si="4"/>
        <v>1491.90498</v>
      </c>
    </row>
    <row r="220" spans="1:9" ht="13.4" customHeight="1" x14ac:dyDescent="0.3">
      <c r="A220" s="7" t="s">
        <v>262</v>
      </c>
      <c r="B220" s="14">
        <v>0</v>
      </c>
      <c r="C220" s="14">
        <v>0</v>
      </c>
      <c r="D220" s="14">
        <v>0.01</v>
      </c>
      <c r="E220" s="84">
        <v>1482.80117</v>
      </c>
      <c r="F220" s="8">
        <v>7.7419799999999999</v>
      </c>
      <c r="G220" s="83">
        <v>0.03</v>
      </c>
      <c r="H220" s="8">
        <f t="shared" si="4"/>
        <v>149.03302000000002</v>
      </c>
      <c r="I220" s="14"/>
    </row>
    <row r="221" spans="1:9" ht="13.4" customHeight="1" x14ac:dyDescent="0.3">
      <c r="A221" s="7" t="s">
        <v>263</v>
      </c>
      <c r="B221" s="14">
        <v>0</v>
      </c>
      <c r="C221" s="14">
        <v>0</v>
      </c>
      <c r="D221" s="14">
        <v>0.01</v>
      </c>
      <c r="E221" s="84">
        <v>141.26104000000001</v>
      </c>
      <c r="F221" s="8">
        <v>0</v>
      </c>
      <c r="G221" s="83">
        <v>0.1067</v>
      </c>
      <c r="H221" s="8">
        <f t="shared" si="4"/>
        <v>91.062929999999994</v>
      </c>
      <c r="I221" s="14"/>
    </row>
    <row r="222" spans="1:9" ht="13.4" customHeight="1" x14ac:dyDescent="0.3">
      <c r="A222" s="7" t="s">
        <v>264</v>
      </c>
      <c r="B222" s="14">
        <v>0</v>
      </c>
      <c r="C222" s="14">
        <v>0</v>
      </c>
      <c r="D222" s="14">
        <v>0.01</v>
      </c>
      <c r="E222" s="84">
        <v>90.956229999999991</v>
      </c>
      <c r="F222" s="8">
        <v>0</v>
      </c>
      <c r="G222" s="83">
        <v>0.88617999999999997</v>
      </c>
      <c r="H222" s="8">
        <f t="shared" si="4"/>
        <v>208.73003999999997</v>
      </c>
      <c r="I222" s="14"/>
    </row>
    <row r="223" spans="1:9" ht="13.4" customHeight="1" x14ac:dyDescent="0.3">
      <c r="A223" s="7" t="s">
        <v>265</v>
      </c>
      <c r="B223" s="14">
        <v>0</v>
      </c>
      <c r="C223" s="14">
        <v>0</v>
      </c>
      <c r="D223" s="14">
        <v>0.01</v>
      </c>
      <c r="E223" s="84">
        <v>207.84385999999998</v>
      </c>
      <c r="F223" s="8">
        <v>0</v>
      </c>
      <c r="G223" s="83">
        <v>0.49198999999999998</v>
      </c>
      <c r="H223" s="8">
        <f t="shared" si="4"/>
        <v>123.95954999999999</v>
      </c>
      <c r="I223" s="14"/>
    </row>
    <row r="224" spans="1:9" ht="13.4" customHeight="1" x14ac:dyDescent="0.3">
      <c r="A224" s="7" t="s">
        <v>266</v>
      </c>
      <c r="B224" s="14">
        <v>0</v>
      </c>
      <c r="C224" s="14">
        <v>0</v>
      </c>
      <c r="D224" s="14">
        <v>0.01</v>
      </c>
      <c r="E224" s="84">
        <v>123.46755999999999</v>
      </c>
      <c r="F224" s="8">
        <v>0.25827999999999995</v>
      </c>
      <c r="G224" s="83">
        <v>0.82025000000000003</v>
      </c>
      <c r="H224" s="8">
        <f t="shared" si="4"/>
        <v>225.26265000000001</v>
      </c>
      <c r="I224" s="14"/>
    </row>
    <row r="225" spans="1:9" ht="13.4" customHeight="1" x14ac:dyDescent="0.3">
      <c r="A225" s="7" t="s">
        <v>267</v>
      </c>
      <c r="B225" s="14">
        <v>0</v>
      </c>
      <c r="C225" s="14">
        <v>0</v>
      </c>
      <c r="D225" s="14">
        <v>0.01</v>
      </c>
      <c r="E225" s="84">
        <v>224.18412000000001</v>
      </c>
      <c r="F225" s="8">
        <v>1.4489300000000001</v>
      </c>
      <c r="G225" s="83">
        <v>0.67230000000000001</v>
      </c>
      <c r="H225" s="8">
        <f t="shared" si="4"/>
        <v>207.51361</v>
      </c>
      <c r="I225" s="14"/>
    </row>
    <row r="226" spans="1:9" ht="13.4" customHeight="1" x14ac:dyDescent="0.3">
      <c r="A226" s="7" t="s">
        <v>268</v>
      </c>
      <c r="B226" s="14">
        <v>0</v>
      </c>
      <c r="C226" s="14">
        <v>0</v>
      </c>
      <c r="D226" s="14">
        <v>0.01</v>
      </c>
      <c r="E226" s="84">
        <v>205.39238</v>
      </c>
      <c r="F226" s="8">
        <v>0</v>
      </c>
      <c r="G226" s="83">
        <v>0.26500000000000001</v>
      </c>
      <c r="H226" s="8">
        <f t="shared" si="4"/>
        <v>208.39480999999998</v>
      </c>
      <c r="I226" s="14"/>
    </row>
    <row r="227" spans="1:9" ht="13.4" customHeight="1" x14ac:dyDescent="0.3">
      <c r="A227" s="7" t="s">
        <v>269</v>
      </c>
      <c r="B227" s="14">
        <v>0</v>
      </c>
      <c r="C227" s="14">
        <v>0</v>
      </c>
      <c r="D227" s="14">
        <v>0.01</v>
      </c>
      <c r="E227" s="84">
        <v>208.12980999999999</v>
      </c>
      <c r="F227" s="8">
        <v>0.18196000000000001</v>
      </c>
      <c r="G227" s="83">
        <v>0.21</v>
      </c>
      <c r="H227" s="8">
        <f t="shared" si="4"/>
        <v>229.97355000000002</v>
      </c>
      <c r="I227" s="14"/>
    </row>
    <row r="228" spans="1:9" ht="13.4" customHeight="1" x14ac:dyDescent="0.3">
      <c r="A228" s="7" t="s">
        <v>270</v>
      </c>
      <c r="B228" s="14">
        <v>0</v>
      </c>
      <c r="C228" s="14">
        <v>0</v>
      </c>
      <c r="D228" s="14">
        <v>0.01</v>
      </c>
      <c r="E228" s="84">
        <v>229.58159000000001</v>
      </c>
      <c r="F228" s="8">
        <v>9.0980000000000005E-2</v>
      </c>
      <c r="G228" s="83">
        <v>0.16140000000000002</v>
      </c>
      <c r="H228" s="8">
        <f t="shared" si="4"/>
        <v>416.84832</v>
      </c>
      <c r="I228" s="14"/>
    </row>
    <row r="229" spans="1:9" ht="13.4" customHeight="1" x14ac:dyDescent="0.3">
      <c r="A229" s="7" t="s">
        <v>271</v>
      </c>
      <c r="B229" s="14">
        <v>0</v>
      </c>
      <c r="C229" s="14">
        <v>0</v>
      </c>
      <c r="D229" s="14">
        <v>0.01</v>
      </c>
      <c r="E229" s="84">
        <v>416.59593999999998</v>
      </c>
      <c r="F229" s="8">
        <v>0</v>
      </c>
      <c r="G229" s="83">
        <v>0.11</v>
      </c>
      <c r="H229" s="8">
        <f t="shared" si="4"/>
        <v>285.36839000000003</v>
      </c>
      <c r="I229" s="14"/>
    </row>
    <row r="230" spans="1:9" ht="13.4" customHeight="1" x14ac:dyDescent="0.3">
      <c r="A230" s="7" t="s">
        <v>272</v>
      </c>
      <c r="B230" s="14">
        <v>-0.01</v>
      </c>
      <c r="C230" s="14">
        <v>0</v>
      </c>
      <c r="D230" s="14">
        <v>0.02</v>
      </c>
      <c r="E230" s="84">
        <v>285.26839000000001</v>
      </c>
      <c r="F230" s="8">
        <v>0.39633999999999997</v>
      </c>
      <c r="G230" s="83">
        <v>0.06</v>
      </c>
      <c r="H230" s="8">
        <f t="shared" si="4"/>
        <v>590.33293000000037</v>
      </c>
      <c r="I230" s="14"/>
    </row>
    <row r="231" spans="1:9" ht="13.4" customHeight="1" x14ac:dyDescent="0.3">
      <c r="A231" s="7" t="s">
        <v>273</v>
      </c>
      <c r="B231" s="14">
        <v>0</v>
      </c>
      <c r="C231" s="14">
        <v>0</v>
      </c>
      <c r="D231" s="14">
        <v>0.01</v>
      </c>
      <c r="E231" s="84">
        <v>589.87659000000042</v>
      </c>
      <c r="F231" s="8">
        <v>0</v>
      </c>
      <c r="G231" s="83">
        <v>0.3851</v>
      </c>
      <c r="H231" s="8">
        <f t="shared" si="4"/>
        <v>1296.7469100000001</v>
      </c>
      <c r="I231" s="14"/>
    </row>
    <row r="232" spans="1:9" ht="13.4" customHeight="1" x14ac:dyDescent="0.3">
      <c r="A232" s="7" t="s">
        <v>274</v>
      </c>
      <c r="B232" s="14">
        <v>0</v>
      </c>
      <c r="C232" s="14">
        <v>0</v>
      </c>
      <c r="D232" s="14">
        <v>0.01</v>
      </c>
      <c r="E232" s="84">
        <v>1296.3618100000001</v>
      </c>
      <c r="F232" s="8">
        <v>0.35826999999999998</v>
      </c>
      <c r="G232" s="83">
        <v>2.1198000000000001</v>
      </c>
      <c r="H232" s="8">
        <f t="shared" si="4"/>
        <v>150.45659999999998</v>
      </c>
      <c r="I232" s="14"/>
    </row>
    <row r="233" spans="1:9" ht="13.4" customHeight="1" x14ac:dyDescent="0.3">
      <c r="A233" s="7" t="s">
        <v>275</v>
      </c>
      <c r="B233" s="14">
        <v>9.6259999999999998E-2</v>
      </c>
      <c r="C233" s="14">
        <v>0</v>
      </c>
      <c r="D233" s="14">
        <v>0.01</v>
      </c>
      <c r="E233" s="84">
        <v>147.88226999999998</v>
      </c>
      <c r="F233" s="8">
        <v>0</v>
      </c>
      <c r="G233" s="83">
        <v>0.3271</v>
      </c>
      <c r="H233" s="8">
        <f t="shared" si="4"/>
        <v>79.833519999999993</v>
      </c>
      <c r="I233" s="14"/>
    </row>
    <row r="234" spans="1:9" ht="13.4" customHeight="1" x14ac:dyDescent="0.3">
      <c r="A234" s="7" t="s">
        <v>276</v>
      </c>
      <c r="B234" s="14">
        <v>0</v>
      </c>
      <c r="C234" s="14">
        <v>0</v>
      </c>
      <c r="D234" s="14">
        <v>0.01</v>
      </c>
      <c r="E234" s="84">
        <v>79.506419999999991</v>
      </c>
      <c r="F234" s="8">
        <v>0</v>
      </c>
      <c r="G234" s="83">
        <v>0.36916000000000004</v>
      </c>
      <c r="H234" s="8">
        <f t="shared" si="4"/>
        <v>193.86170999999999</v>
      </c>
    </row>
    <row r="235" spans="1:9" ht="13.4" customHeight="1" x14ac:dyDescent="0.3">
      <c r="A235" s="7" t="s">
        <v>277</v>
      </c>
      <c r="B235" s="14">
        <v>0</v>
      </c>
      <c r="C235" s="14">
        <v>0</v>
      </c>
      <c r="D235" s="14">
        <v>0.01</v>
      </c>
      <c r="E235" s="84">
        <v>193.49254999999999</v>
      </c>
      <c r="F235" s="8">
        <v>0</v>
      </c>
      <c r="G235" s="83">
        <v>0.42</v>
      </c>
      <c r="H235" s="8">
        <f t="shared" si="4"/>
        <v>210.69373999999999</v>
      </c>
    </row>
    <row r="236" spans="1:9" ht="13.4" customHeight="1" x14ac:dyDescent="0.3">
      <c r="A236" s="7" t="s">
        <v>278</v>
      </c>
      <c r="B236" s="14">
        <v>0</v>
      </c>
      <c r="C236" s="14">
        <v>0</v>
      </c>
      <c r="D236" s="14">
        <v>0.01</v>
      </c>
      <c r="E236" s="84">
        <v>210.27374</v>
      </c>
      <c r="F236" s="8">
        <v>5.9699999999999996E-3</v>
      </c>
      <c r="G236" s="83">
        <v>2.30884</v>
      </c>
      <c r="H236" s="8">
        <f t="shared" si="4"/>
        <v>218.25066000000001</v>
      </c>
    </row>
    <row r="237" spans="1:9" ht="13.4" customHeight="1" x14ac:dyDescent="0.3">
      <c r="A237" s="7" t="s">
        <v>279</v>
      </c>
      <c r="B237" s="14">
        <v>0</v>
      </c>
      <c r="C237" s="14">
        <v>0</v>
      </c>
      <c r="D237" s="14">
        <v>0.01</v>
      </c>
      <c r="E237" s="84">
        <v>215.93585000000002</v>
      </c>
      <c r="F237" s="8">
        <v>0</v>
      </c>
      <c r="G237" s="83">
        <v>0.47214</v>
      </c>
      <c r="H237" s="8">
        <f t="shared" si="4"/>
        <v>230.29509000000002</v>
      </c>
    </row>
    <row r="238" spans="1:9" ht="13.4" customHeight="1" x14ac:dyDescent="0.3">
      <c r="A238" s="7" t="s">
        <v>280</v>
      </c>
      <c r="B238" s="14">
        <v>0</v>
      </c>
      <c r="C238" s="14">
        <v>0</v>
      </c>
      <c r="D238" s="14">
        <v>0.01</v>
      </c>
      <c r="E238" s="84">
        <v>229.82295000000002</v>
      </c>
      <c r="F238" s="8">
        <v>0.17921000000000001</v>
      </c>
      <c r="G238" s="83">
        <v>0.26685999999999999</v>
      </c>
      <c r="H238" s="8">
        <f t="shared" si="4"/>
        <v>259.29732000000001</v>
      </c>
    </row>
    <row r="239" spans="1:9" ht="13.4" customHeight="1" x14ac:dyDescent="0.3">
      <c r="A239" s="7" t="s">
        <v>281</v>
      </c>
      <c r="B239" s="14">
        <v>0</v>
      </c>
      <c r="C239" s="14">
        <v>0</v>
      </c>
      <c r="D239" s="14">
        <v>0</v>
      </c>
      <c r="E239" s="84">
        <v>258.85124999999999</v>
      </c>
      <c r="F239" s="8">
        <v>7.0760000000000003E-2</v>
      </c>
      <c r="G239" s="83">
        <v>0.55000000000000004</v>
      </c>
      <c r="H239" s="8">
        <f t="shared" si="4"/>
        <v>284.75438000000003</v>
      </c>
    </row>
    <row r="240" spans="1:9" ht="13.4" customHeight="1" x14ac:dyDescent="0.3">
      <c r="A240" s="7" t="s">
        <v>282</v>
      </c>
      <c r="B240" s="14">
        <v>0</v>
      </c>
      <c r="C240" s="14">
        <v>0</v>
      </c>
      <c r="D240" s="14">
        <v>0</v>
      </c>
      <c r="E240" s="84">
        <v>284.13362000000001</v>
      </c>
      <c r="F240" s="8">
        <v>0</v>
      </c>
      <c r="G240" s="83">
        <v>0.63100000000000001</v>
      </c>
      <c r="H240" s="8">
        <f t="shared" si="4"/>
        <v>430.23921000000001</v>
      </c>
    </row>
    <row r="241" spans="1:8" ht="13.4" customHeight="1" x14ac:dyDescent="0.3">
      <c r="A241" s="7" t="s">
        <v>283</v>
      </c>
      <c r="B241" s="14">
        <v>0</v>
      </c>
      <c r="C241" s="14">
        <v>0</v>
      </c>
      <c r="D241" s="14">
        <v>0</v>
      </c>
      <c r="E241" s="84">
        <v>429.60821000000004</v>
      </c>
      <c r="F241" s="8">
        <v>0</v>
      </c>
      <c r="G241" s="83">
        <v>0.25</v>
      </c>
      <c r="H241" s="8">
        <f t="shared" si="4"/>
        <v>195.62810999999999</v>
      </c>
    </row>
    <row r="242" spans="1:8" ht="13.4" customHeight="1" x14ac:dyDescent="0.3">
      <c r="A242" s="7" t="s">
        <v>284</v>
      </c>
      <c r="B242" s="14">
        <v>0</v>
      </c>
      <c r="C242" s="14">
        <v>0</v>
      </c>
      <c r="D242" s="14">
        <v>0</v>
      </c>
      <c r="E242" s="84">
        <v>195.37810999999999</v>
      </c>
      <c r="F242" s="8">
        <v>0</v>
      </c>
      <c r="G242" s="83">
        <v>1.28</v>
      </c>
      <c r="H242" s="8">
        <f t="shared" si="4"/>
        <v>792.09866</v>
      </c>
    </row>
    <row r="243" spans="1:8" ht="13.4" customHeight="1" x14ac:dyDescent="0.3">
      <c r="A243" s="7" t="s">
        <v>285</v>
      </c>
      <c r="B243" s="14">
        <v>0</v>
      </c>
      <c r="C243" s="14">
        <v>0</v>
      </c>
      <c r="D243" s="14">
        <v>0</v>
      </c>
      <c r="E243" s="84">
        <v>790.81866000000002</v>
      </c>
      <c r="F243" s="8">
        <v>0.28052999999999995</v>
      </c>
      <c r="G243" s="83">
        <v>0.4163</v>
      </c>
      <c r="H243" s="8">
        <f t="shared" si="4"/>
        <v>1199.3930300000002</v>
      </c>
    </row>
    <row r="244" spans="1:8" ht="13.4" customHeight="1" x14ac:dyDescent="0.3">
      <c r="A244" s="7" t="s">
        <v>286</v>
      </c>
      <c r="B244" s="14">
        <v>0</v>
      </c>
      <c r="C244" s="14">
        <v>0</v>
      </c>
      <c r="D244" s="14">
        <v>0</v>
      </c>
      <c r="E244" s="84">
        <v>1198.6962000000001</v>
      </c>
      <c r="F244" s="8">
        <v>0</v>
      </c>
      <c r="G244" s="83">
        <v>0.62219999999999998</v>
      </c>
      <c r="H244" s="8">
        <f t="shared" si="4"/>
        <v>132.44153999999997</v>
      </c>
    </row>
    <row r="245" spans="1:8" ht="13.4" customHeight="1" x14ac:dyDescent="0.3">
      <c r="A245" s="7" t="s">
        <v>287</v>
      </c>
      <c r="B245" s="2">
        <v>0</v>
      </c>
      <c r="C245" s="2">
        <v>0</v>
      </c>
      <c r="D245" s="81">
        <v>0</v>
      </c>
      <c r="E245" s="75">
        <v>131.81933999999998</v>
      </c>
      <c r="F245" s="26">
        <v>0</v>
      </c>
      <c r="G245" s="76">
        <v>0.16040000000000001</v>
      </c>
      <c r="H245" s="8">
        <f t="shared" si="4"/>
        <v>193.99160000000003</v>
      </c>
    </row>
    <row r="246" spans="1:8" ht="13.4" customHeight="1" x14ac:dyDescent="0.3">
      <c r="A246" s="7" t="s">
        <v>288</v>
      </c>
      <c r="B246" s="2">
        <v>0</v>
      </c>
      <c r="C246" s="2">
        <v>0</v>
      </c>
      <c r="D246" s="81">
        <v>0</v>
      </c>
      <c r="E246" s="84">
        <v>193.83120000000002</v>
      </c>
      <c r="F246" s="8">
        <v>0.10753</v>
      </c>
      <c r="G246" s="83">
        <v>0.91720000000000002</v>
      </c>
      <c r="H246" s="8">
        <f t="shared" si="4"/>
        <v>233.61206000000001</v>
      </c>
    </row>
    <row r="247" spans="1:8" ht="13.4" customHeight="1" x14ac:dyDescent="0.3">
      <c r="A247" s="7" t="s">
        <v>289</v>
      </c>
      <c r="B247" s="2">
        <v>0</v>
      </c>
      <c r="C247" s="2">
        <v>0</v>
      </c>
      <c r="D247" s="81">
        <v>0</v>
      </c>
      <c r="E247" s="84">
        <v>232.58733000000001</v>
      </c>
      <c r="F247" s="8">
        <v>7.1700000000000002E-3</v>
      </c>
      <c r="G247" s="83">
        <v>0.71129999999999993</v>
      </c>
      <c r="H247" s="8">
        <f t="shared" si="4"/>
        <v>225.85551000000001</v>
      </c>
    </row>
    <row r="248" spans="1:8" ht="13.4" customHeight="1" x14ac:dyDescent="0.3">
      <c r="A248" s="7" t="s">
        <v>290</v>
      </c>
      <c r="B248" s="2">
        <v>0</v>
      </c>
      <c r="C248" s="2">
        <v>0</v>
      </c>
      <c r="D248" s="2">
        <v>0</v>
      </c>
      <c r="E248" s="75">
        <v>225.13704000000001</v>
      </c>
      <c r="F248" s="26">
        <v>1.1550000000000001E-2</v>
      </c>
      <c r="G248" s="76">
        <v>0.3624</v>
      </c>
      <c r="H248" s="8">
        <f t="shared" si="4"/>
        <v>236.84809999999999</v>
      </c>
    </row>
    <row r="249" spans="1:8" ht="13.4" customHeight="1" x14ac:dyDescent="0.3">
      <c r="A249" s="7" t="s">
        <v>291</v>
      </c>
      <c r="B249" s="2">
        <v>0</v>
      </c>
      <c r="C249" s="2">
        <v>0</v>
      </c>
      <c r="D249" s="2">
        <v>0</v>
      </c>
      <c r="E249" s="75">
        <v>236.47414999999998</v>
      </c>
      <c r="F249" s="2">
        <v>0</v>
      </c>
      <c r="G249" s="76">
        <v>1.0399500000000002</v>
      </c>
      <c r="H249" s="8">
        <f t="shared" si="4"/>
        <v>246.32692</v>
      </c>
    </row>
    <row r="250" spans="1:8" ht="13.4" customHeight="1" x14ac:dyDescent="0.3">
      <c r="A250" s="7" t="s">
        <v>292</v>
      </c>
      <c r="B250" s="2">
        <v>0</v>
      </c>
      <c r="C250" s="2">
        <v>0</v>
      </c>
      <c r="D250" s="14">
        <v>-1.33E-3</v>
      </c>
      <c r="E250" s="75">
        <v>245.28697</v>
      </c>
      <c r="F250" s="26">
        <v>0</v>
      </c>
      <c r="G250" s="76">
        <v>2.7290999999999999</v>
      </c>
      <c r="H250" s="8">
        <f t="shared" si="4"/>
        <v>227.42031999999998</v>
      </c>
    </row>
    <row r="251" spans="1:8" ht="13.4" customHeight="1" x14ac:dyDescent="0.3">
      <c r="A251" s="7" t="s">
        <v>293</v>
      </c>
      <c r="B251" s="2">
        <v>0</v>
      </c>
      <c r="C251" s="2">
        <v>0</v>
      </c>
      <c r="D251" s="14">
        <v>1.4999999999999999E-2</v>
      </c>
      <c r="E251" s="75">
        <v>224.69121999999999</v>
      </c>
      <c r="F251" s="26">
        <v>3.5839999999999997E-2</v>
      </c>
      <c r="G251" s="76">
        <v>0.27850000000000003</v>
      </c>
      <c r="H251" s="8">
        <f t="shared" si="4"/>
        <v>290.65853000000004</v>
      </c>
    </row>
    <row r="252" spans="1:8" ht="13.4" customHeight="1" x14ac:dyDescent="0.3">
      <c r="A252" s="7" t="s">
        <v>294</v>
      </c>
      <c r="B252" s="2">
        <v>0</v>
      </c>
      <c r="C252" s="2">
        <v>0</v>
      </c>
      <c r="D252" s="14">
        <v>9.5700000000000004E-3</v>
      </c>
      <c r="E252" s="75">
        <v>290.34419000000003</v>
      </c>
      <c r="F252" s="26">
        <v>1.1899999999999999E-3</v>
      </c>
      <c r="G252" s="76">
        <v>0.83</v>
      </c>
      <c r="H252" s="8">
        <f t="shared" si="4"/>
        <v>303.67745000000002</v>
      </c>
    </row>
    <row r="253" spans="1:8" ht="13.4" customHeight="1" x14ac:dyDescent="0.3">
      <c r="A253" s="7" t="s">
        <v>295</v>
      </c>
      <c r="B253" s="2">
        <v>0</v>
      </c>
      <c r="C253" s="2">
        <v>0</v>
      </c>
      <c r="D253" s="14">
        <v>1.4999999999999999E-2</v>
      </c>
      <c r="E253" s="75">
        <v>302.84626000000003</v>
      </c>
      <c r="F253" s="26">
        <v>7.1700000000000002E-3</v>
      </c>
      <c r="G253" s="76">
        <v>0.79500000000000004</v>
      </c>
      <c r="H253" s="8">
        <f t="shared" si="4"/>
        <v>279.30599999999998</v>
      </c>
    </row>
    <row r="254" spans="1:8" ht="13.4" customHeight="1" x14ac:dyDescent="0.3">
      <c r="A254" s="7" t="s">
        <v>296</v>
      </c>
      <c r="B254" s="2">
        <v>0</v>
      </c>
      <c r="C254" s="2">
        <v>0</v>
      </c>
      <c r="D254" s="14">
        <v>-1.8190000000000001E-2</v>
      </c>
      <c r="E254" s="75">
        <v>278.50382999999999</v>
      </c>
      <c r="F254" s="26">
        <v>3.644E-2</v>
      </c>
      <c r="G254" s="76">
        <v>0.61099999999999999</v>
      </c>
      <c r="H254" s="8">
        <f t="shared" si="4"/>
        <v>890.12940999999989</v>
      </c>
    </row>
    <row r="255" spans="1:8" ht="13.4" customHeight="1" x14ac:dyDescent="0.3">
      <c r="A255" s="7" t="s">
        <v>297</v>
      </c>
      <c r="B255" s="2">
        <v>0</v>
      </c>
      <c r="C255" s="2">
        <v>0</v>
      </c>
      <c r="D255" s="14">
        <v>-8.209000000000001E-2</v>
      </c>
      <c r="E255" s="75">
        <v>889.48196999999993</v>
      </c>
      <c r="F255" s="26">
        <v>0.21506</v>
      </c>
      <c r="G255" s="76">
        <v>0.17</v>
      </c>
      <c r="H255" s="8">
        <f t="shared" si="4"/>
        <v>1180.6300100000001</v>
      </c>
    </row>
    <row r="256" spans="1:8" ht="13.4" customHeight="1" x14ac:dyDescent="0.3">
      <c r="A256" s="7" t="s">
        <v>298</v>
      </c>
      <c r="B256" s="2">
        <v>0</v>
      </c>
      <c r="C256" s="2">
        <v>0</v>
      </c>
      <c r="D256" s="14">
        <v>0</v>
      </c>
      <c r="E256" s="75">
        <v>1180.24495</v>
      </c>
      <c r="F256" s="26">
        <v>3.98E-3</v>
      </c>
      <c r="G256" s="76">
        <v>4.6899999999999997E-2</v>
      </c>
      <c r="H256" s="8">
        <f t="shared" si="4"/>
        <v>124.44932999999999</v>
      </c>
    </row>
    <row r="257" spans="1:8" ht="13.4" customHeight="1" x14ac:dyDescent="0.3">
      <c r="A257" s="7" t="s">
        <v>299</v>
      </c>
      <c r="B257" s="2">
        <v>0</v>
      </c>
      <c r="C257" s="2">
        <v>0</v>
      </c>
      <c r="D257" s="14">
        <v>0</v>
      </c>
      <c r="E257" s="75">
        <v>124.39845</v>
      </c>
      <c r="F257" s="26">
        <v>0</v>
      </c>
      <c r="G257" s="76">
        <v>0.3291</v>
      </c>
      <c r="H257" s="8">
        <f t="shared" si="4"/>
        <v>256.59893999999997</v>
      </c>
    </row>
    <row r="258" spans="1:8" ht="13.4" customHeight="1" x14ac:dyDescent="0.3">
      <c r="A258" s="7" t="s">
        <v>300</v>
      </c>
      <c r="B258" s="2">
        <v>0</v>
      </c>
      <c r="C258" s="2">
        <v>0</v>
      </c>
      <c r="D258" s="14">
        <v>0</v>
      </c>
      <c r="E258" s="75">
        <v>256.26983999999999</v>
      </c>
      <c r="F258" s="26">
        <v>0</v>
      </c>
      <c r="G258" s="76">
        <v>0.3</v>
      </c>
      <c r="H258" s="8">
        <f t="shared" si="4"/>
        <v>156.64776000000003</v>
      </c>
    </row>
    <row r="259" spans="1:8" ht="13.4" customHeight="1" x14ac:dyDescent="0.3">
      <c r="A259" s="7" t="s">
        <v>301</v>
      </c>
      <c r="B259" s="2">
        <v>0</v>
      </c>
      <c r="C259" s="2">
        <v>0</v>
      </c>
      <c r="D259" s="14">
        <v>-3.4000000000000002E-4</v>
      </c>
      <c r="E259" s="75">
        <v>156.34776000000002</v>
      </c>
      <c r="F259" s="26">
        <v>7.8700000000000003E-3</v>
      </c>
      <c r="G259" s="76">
        <v>0.32</v>
      </c>
      <c r="H259" s="8">
        <f t="shared" si="4"/>
        <v>167.43127999999999</v>
      </c>
    </row>
    <row r="260" spans="1:8" ht="13.4" customHeight="1" x14ac:dyDescent="0.3">
      <c r="A260" s="7" t="s">
        <v>302</v>
      </c>
      <c r="B260" s="2">
        <v>0</v>
      </c>
      <c r="C260" s="2">
        <v>0</v>
      </c>
      <c r="D260" s="14">
        <v>0</v>
      </c>
      <c r="E260" s="75">
        <v>167.10341</v>
      </c>
      <c r="F260" s="26">
        <v>0</v>
      </c>
      <c r="G260" s="76">
        <v>1.2882</v>
      </c>
      <c r="H260" s="8">
        <f t="shared" si="4"/>
        <v>290.65869000000004</v>
      </c>
    </row>
    <row r="261" spans="1:8" ht="13.4" customHeight="1" x14ac:dyDescent="0.3">
      <c r="A261" s="7" t="s">
        <v>303</v>
      </c>
      <c r="B261" s="2">
        <v>0</v>
      </c>
      <c r="C261" s="2">
        <v>0</v>
      </c>
      <c r="D261" s="14">
        <v>7.9000000000000001E-4</v>
      </c>
      <c r="E261" s="75">
        <v>289.37049000000002</v>
      </c>
      <c r="F261" s="26">
        <v>2.2699999999999998E-2</v>
      </c>
      <c r="G261" s="76">
        <v>1.8514000000000006</v>
      </c>
      <c r="H261" s="8">
        <f t="shared" si="4"/>
        <v>287.02819000000005</v>
      </c>
    </row>
    <row r="262" spans="1:8" ht="13.4" customHeight="1" x14ac:dyDescent="0.3">
      <c r="A262" s="7" t="s">
        <v>304</v>
      </c>
      <c r="B262" s="2">
        <v>0</v>
      </c>
      <c r="C262" s="2">
        <v>0</v>
      </c>
      <c r="D262" s="14">
        <v>-3.15E-3</v>
      </c>
      <c r="E262" s="75">
        <v>285.15409000000005</v>
      </c>
      <c r="F262" s="26">
        <v>0.35962</v>
      </c>
      <c r="G262" s="76">
        <v>0.4538000000000002</v>
      </c>
      <c r="H262" s="8">
        <f t="shared" si="4"/>
        <v>207.91462000000001</v>
      </c>
    </row>
    <row r="263" spans="1:8" ht="13.4" customHeight="1" x14ac:dyDescent="0.3">
      <c r="A263" s="7" t="s">
        <v>305</v>
      </c>
      <c r="B263" s="2">
        <v>0</v>
      </c>
      <c r="C263" s="2">
        <v>0</v>
      </c>
      <c r="D263" s="14">
        <v>0</v>
      </c>
      <c r="E263" s="75">
        <v>207.10120000000001</v>
      </c>
      <c r="F263" s="26">
        <v>5.8999999999999992E-4</v>
      </c>
      <c r="G263" s="76">
        <v>1.3954999999999991</v>
      </c>
      <c r="H263" s="8">
        <f t="shared" si="4"/>
        <v>304.85155000000003</v>
      </c>
    </row>
    <row r="264" spans="1:8" ht="13.4" customHeight="1" x14ac:dyDescent="0.3">
      <c r="A264" s="7" t="s">
        <v>306</v>
      </c>
      <c r="B264" s="14">
        <v>-9.2950000000000005E-2</v>
      </c>
      <c r="C264" s="2">
        <v>0</v>
      </c>
      <c r="D264" s="14">
        <v>0</v>
      </c>
      <c r="E264" s="75">
        <v>303.54840999999999</v>
      </c>
      <c r="F264" s="26">
        <v>5.9000000000000007E-3</v>
      </c>
      <c r="G264" s="76">
        <v>0.29449999999999998</v>
      </c>
      <c r="H264" s="8">
        <f t="shared" si="4"/>
        <v>439.92328000000003</v>
      </c>
    </row>
    <row r="265" spans="1:8" ht="13.4" customHeight="1" x14ac:dyDescent="0.3">
      <c r="A265" s="7" t="s">
        <v>307</v>
      </c>
      <c r="B265" s="14">
        <v>-4.6900000000000006E-3</v>
      </c>
      <c r="C265" s="2">
        <v>0</v>
      </c>
      <c r="D265" s="14">
        <v>0</v>
      </c>
      <c r="E265" s="75">
        <v>439.62756999999999</v>
      </c>
      <c r="F265" s="26">
        <v>0</v>
      </c>
      <c r="G265" s="76">
        <v>0.65</v>
      </c>
      <c r="H265" s="8">
        <f t="shared" si="4"/>
        <v>767.38385999999991</v>
      </c>
    </row>
    <row r="266" spans="1:8" ht="13.4" customHeight="1" x14ac:dyDescent="0.3">
      <c r="A266" s="7" t="s">
        <v>308</v>
      </c>
      <c r="B266" s="2">
        <v>0</v>
      </c>
      <c r="C266" s="2">
        <v>0</v>
      </c>
      <c r="D266" s="14">
        <v>0</v>
      </c>
      <c r="E266" s="75">
        <v>766.73385999999994</v>
      </c>
      <c r="F266" s="26">
        <v>8.9609999999999995E-2</v>
      </c>
      <c r="G266" s="76">
        <v>0.94179999999999997</v>
      </c>
      <c r="H266" s="8">
        <f t="shared" si="4"/>
        <v>765.92742999999996</v>
      </c>
    </row>
    <row r="267" spans="1:8" ht="13.4" customHeight="1" x14ac:dyDescent="0.3">
      <c r="A267" s="7" t="s">
        <v>309</v>
      </c>
      <c r="B267" s="14">
        <v>-7.1999999999999994E-4</v>
      </c>
      <c r="C267" s="2">
        <v>0</v>
      </c>
      <c r="D267" s="14">
        <v>0</v>
      </c>
      <c r="E267" s="75">
        <v>764.89674000000002</v>
      </c>
      <c r="F267" s="26">
        <v>1.6100000000000001E-3</v>
      </c>
      <c r="G267" s="76">
        <v>1.0024</v>
      </c>
      <c r="H267" s="8">
        <f t="shared" si="4"/>
        <v>839.16744999999992</v>
      </c>
    </row>
    <row r="268" spans="1:8" ht="13.4" customHeight="1" x14ac:dyDescent="0.3">
      <c r="A268" s="7" t="s">
        <v>310</v>
      </c>
      <c r="B268" s="14">
        <v>-1.4999999999999999E-4</v>
      </c>
      <c r="C268" s="2">
        <v>0</v>
      </c>
      <c r="D268" s="14">
        <v>0</v>
      </c>
      <c r="E268" s="75">
        <v>838.16359</v>
      </c>
      <c r="F268" s="26">
        <v>0</v>
      </c>
      <c r="G268" s="76">
        <v>1.1456999999999999</v>
      </c>
      <c r="H268" s="8">
        <f t="shared" si="4"/>
        <v>112.15648</v>
      </c>
    </row>
    <row r="269" spans="1:8" ht="13.4" customHeight="1" x14ac:dyDescent="0.3">
      <c r="A269" s="7" t="s">
        <v>311</v>
      </c>
      <c r="B269" s="14">
        <v>0</v>
      </c>
      <c r="C269" s="2">
        <v>0</v>
      </c>
      <c r="D269" s="14">
        <v>0</v>
      </c>
      <c r="E269" s="75">
        <v>111.01078</v>
      </c>
      <c r="F269" s="26">
        <v>0.11921</v>
      </c>
      <c r="G269" s="76">
        <v>0.38160000000000016</v>
      </c>
      <c r="H269" s="8">
        <f t="shared" si="4"/>
        <v>99.840980000000002</v>
      </c>
    </row>
    <row r="270" spans="1:8" ht="13.4" customHeight="1" x14ac:dyDescent="0.3">
      <c r="A270" s="7" t="s">
        <v>312</v>
      </c>
      <c r="B270" s="14">
        <v>0</v>
      </c>
      <c r="C270" s="2">
        <v>0</v>
      </c>
      <c r="D270" s="14">
        <v>0</v>
      </c>
      <c r="E270" s="75">
        <v>99.340170000000001</v>
      </c>
      <c r="F270" s="26">
        <v>0.12888999999999998</v>
      </c>
      <c r="G270" s="76">
        <v>0.29897000000000001</v>
      </c>
      <c r="H270" s="8">
        <f t="shared" si="4"/>
        <v>194.05700999999999</v>
      </c>
    </row>
    <row r="271" spans="1:8" ht="13.4" customHeight="1" x14ac:dyDescent="0.3">
      <c r="A271" s="7" t="s">
        <v>313</v>
      </c>
      <c r="B271" s="14">
        <v>0</v>
      </c>
      <c r="C271" s="2">
        <v>0</v>
      </c>
      <c r="D271" s="14">
        <v>0</v>
      </c>
      <c r="E271" s="75">
        <v>193.62914999999998</v>
      </c>
      <c r="F271" s="26">
        <v>0.11111</v>
      </c>
      <c r="G271" s="76">
        <v>1.22</v>
      </c>
      <c r="H271" s="8">
        <f t="shared" si="4"/>
        <v>131.56103000000002</v>
      </c>
    </row>
    <row r="272" spans="1:8" ht="13.4" customHeight="1" x14ac:dyDescent="0.3">
      <c r="A272" s="7" t="s">
        <v>314</v>
      </c>
      <c r="B272" s="14">
        <v>0</v>
      </c>
      <c r="C272" s="2">
        <v>0</v>
      </c>
      <c r="D272" s="14">
        <v>0</v>
      </c>
      <c r="E272" s="75">
        <v>130.22992000000002</v>
      </c>
      <c r="F272" s="26">
        <v>1.9620000000000002E-2</v>
      </c>
      <c r="G272" s="76">
        <v>1.090000000000009E-2</v>
      </c>
      <c r="H272" s="8">
        <f t="shared" ref="H272:H342" si="5">C272+F272+B273+E273+G272</f>
        <v>285.89107999999999</v>
      </c>
    </row>
    <row r="273" spans="1:8" ht="13.4" customHeight="1" x14ac:dyDescent="0.3">
      <c r="A273" s="7" t="s">
        <v>315</v>
      </c>
      <c r="B273" s="14">
        <v>0.37836999999999998</v>
      </c>
      <c r="C273" s="2">
        <v>0</v>
      </c>
      <c r="D273" s="14">
        <v>0</v>
      </c>
      <c r="E273" s="75">
        <v>285.48219</v>
      </c>
      <c r="F273" s="26">
        <v>0</v>
      </c>
      <c r="G273" s="76">
        <v>0.57830999999999999</v>
      </c>
      <c r="H273" s="8">
        <f t="shared" si="5"/>
        <v>238.55378999999999</v>
      </c>
    </row>
    <row r="274" spans="1:8" ht="13.4" customHeight="1" x14ac:dyDescent="0.3">
      <c r="A274" s="7" t="s">
        <v>316</v>
      </c>
      <c r="B274" s="14">
        <v>1.0400000000000001E-3</v>
      </c>
      <c r="C274" s="2">
        <v>0</v>
      </c>
      <c r="D274" s="14">
        <v>0</v>
      </c>
      <c r="E274" s="75">
        <v>237.97444000000002</v>
      </c>
      <c r="F274" s="26">
        <v>2.0309999999999998E-2</v>
      </c>
      <c r="G274" s="76">
        <v>0.65919999999999934</v>
      </c>
      <c r="H274" s="8">
        <f t="shared" si="5"/>
        <v>285.85858999999999</v>
      </c>
    </row>
    <row r="275" spans="1:8" ht="13.4" customHeight="1" x14ac:dyDescent="0.3">
      <c r="A275" s="7" t="s">
        <v>317</v>
      </c>
      <c r="B275" s="14">
        <v>0</v>
      </c>
      <c r="C275" s="2">
        <v>0</v>
      </c>
      <c r="D275" s="14">
        <v>0</v>
      </c>
      <c r="E275" s="75">
        <v>285.17908</v>
      </c>
      <c r="F275" s="26">
        <v>0</v>
      </c>
      <c r="G275" s="76">
        <v>1.4200400000000009</v>
      </c>
      <c r="H275" s="8">
        <f t="shared" si="5"/>
        <v>256.59082000000001</v>
      </c>
    </row>
    <row r="276" spans="1:8" ht="13.4" customHeight="1" x14ac:dyDescent="0.3">
      <c r="A276" s="7" t="s">
        <v>318</v>
      </c>
      <c r="B276" s="14">
        <v>0</v>
      </c>
      <c r="C276" s="2">
        <v>0</v>
      </c>
      <c r="D276" s="14">
        <v>0</v>
      </c>
      <c r="E276" s="75">
        <v>255.17078000000001</v>
      </c>
      <c r="F276" s="26">
        <v>2.1510000000000001E-2</v>
      </c>
      <c r="G276" s="76">
        <v>0.40770000000000073</v>
      </c>
      <c r="H276" s="8">
        <f t="shared" si="5"/>
        <v>390.95659999999998</v>
      </c>
    </row>
    <row r="277" spans="1:8" ht="13.4" customHeight="1" x14ac:dyDescent="0.3">
      <c r="A277" s="7" t="s">
        <v>319</v>
      </c>
      <c r="B277" s="14">
        <v>1.0000000000000001E-5</v>
      </c>
      <c r="C277" s="2">
        <v>0</v>
      </c>
      <c r="D277" s="14">
        <v>0</v>
      </c>
      <c r="E277" s="75">
        <v>390.52737999999999</v>
      </c>
      <c r="F277" s="26">
        <v>3.986E-2</v>
      </c>
      <c r="G277" s="76">
        <v>1.3138999999999996</v>
      </c>
      <c r="H277" s="8">
        <f t="shared" si="5"/>
        <v>383.61635000000001</v>
      </c>
    </row>
    <row r="278" spans="1:8" ht="13.4" customHeight="1" x14ac:dyDescent="0.3">
      <c r="A278" s="7" t="s">
        <v>320</v>
      </c>
      <c r="B278" s="14">
        <v>0</v>
      </c>
      <c r="C278" s="2">
        <v>0</v>
      </c>
      <c r="D278" s="14">
        <v>0</v>
      </c>
      <c r="E278" s="75">
        <v>382.26259000000005</v>
      </c>
      <c r="F278" s="26">
        <v>4.5399999999999996E-2</v>
      </c>
      <c r="G278" s="76">
        <v>1.0563000000000002</v>
      </c>
      <c r="H278" s="8">
        <f t="shared" si="5"/>
        <v>888.0962199999999</v>
      </c>
    </row>
    <row r="279" spans="1:8" ht="13.4" customHeight="1" x14ac:dyDescent="0.3">
      <c r="A279" s="7" t="s">
        <v>321</v>
      </c>
      <c r="B279" s="14">
        <v>0</v>
      </c>
      <c r="C279" s="2">
        <v>0</v>
      </c>
      <c r="D279" s="14">
        <v>0</v>
      </c>
      <c r="E279" s="75">
        <v>886.99451999999997</v>
      </c>
      <c r="F279" s="26">
        <v>0</v>
      </c>
      <c r="G279" s="76">
        <v>0.99099999999999999</v>
      </c>
      <c r="H279" s="8">
        <f t="shared" si="5"/>
        <v>894.43263000000002</v>
      </c>
    </row>
    <row r="280" spans="1:8" ht="13.4" customHeight="1" x14ac:dyDescent="0.3">
      <c r="A280" s="7" t="s">
        <v>322</v>
      </c>
      <c r="B280" s="2">
        <v>0</v>
      </c>
      <c r="C280" s="2">
        <v>0</v>
      </c>
      <c r="D280" s="2">
        <v>0</v>
      </c>
      <c r="E280" s="75">
        <v>893.44163000000003</v>
      </c>
      <c r="F280" s="26">
        <v>5.9999999999999995E-4</v>
      </c>
      <c r="G280" s="76">
        <v>0.17</v>
      </c>
      <c r="H280" s="8">
        <f t="shared" si="5"/>
        <v>241.99042999999998</v>
      </c>
    </row>
    <row r="281" spans="1:8" ht="13.4" customHeight="1" x14ac:dyDescent="0.3">
      <c r="A281" s="7" t="s">
        <v>323</v>
      </c>
      <c r="B281" s="2">
        <v>0</v>
      </c>
      <c r="C281" s="2">
        <v>0</v>
      </c>
      <c r="D281" s="2">
        <v>0</v>
      </c>
      <c r="E281" s="75">
        <v>241.81983</v>
      </c>
      <c r="F281" s="26">
        <v>7.5799999999999999E-3</v>
      </c>
      <c r="G281" s="76">
        <v>0.50445000000000007</v>
      </c>
      <c r="H281" s="8">
        <f t="shared" si="5"/>
        <v>160.50195999999997</v>
      </c>
    </row>
    <row r="282" spans="1:8" ht="13.4" customHeight="1" x14ac:dyDescent="0.3">
      <c r="A282" s="7" t="s">
        <v>324</v>
      </c>
      <c r="B282" s="2">
        <v>0</v>
      </c>
      <c r="C282" s="2">
        <v>0</v>
      </c>
      <c r="D282" s="2">
        <v>0</v>
      </c>
      <c r="E282" s="75">
        <v>159.98992999999999</v>
      </c>
      <c r="F282" s="26">
        <v>0.22938999999999998</v>
      </c>
      <c r="G282" s="76">
        <v>0.32902999999999999</v>
      </c>
      <c r="H282" s="8">
        <f t="shared" si="5"/>
        <v>171.08622999999997</v>
      </c>
    </row>
    <row r="283" spans="1:8" ht="13.4" customHeight="1" x14ac:dyDescent="0.3">
      <c r="A283" s="7" t="s">
        <v>325</v>
      </c>
      <c r="B283" s="2">
        <v>0</v>
      </c>
      <c r="C283" s="2">
        <v>0</v>
      </c>
      <c r="D283" s="2">
        <v>0</v>
      </c>
      <c r="E283" s="75">
        <v>170.52780999999999</v>
      </c>
      <c r="F283" s="26">
        <v>7.1700000000000002E-3</v>
      </c>
      <c r="G283" s="76">
        <v>0.26600000000000001</v>
      </c>
      <c r="H283" s="8">
        <f t="shared" si="5"/>
        <v>278.87340000000006</v>
      </c>
    </row>
    <row r="284" spans="1:8" ht="13.4" customHeight="1" x14ac:dyDescent="0.3">
      <c r="A284" s="7" t="s">
        <v>326</v>
      </c>
      <c r="B284" s="2">
        <v>0</v>
      </c>
      <c r="C284" s="2">
        <v>0</v>
      </c>
      <c r="D284" s="2">
        <v>0</v>
      </c>
      <c r="E284" s="75">
        <v>278.60023000000007</v>
      </c>
      <c r="F284" s="26">
        <v>1.414E-2</v>
      </c>
      <c r="G284" s="76">
        <v>0.60178999999999994</v>
      </c>
      <c r="H284" s="8">
        <f t="shared" si="5"/>
        <v>229.96218999999999</v>
      </c>
    </row>
    <row r="285" spans="1:8" ht="13.4" customHeight="1" x14ac:dyDescent="0.3">
      <c r="A285" s="7" t="s">
        <v>327</v>
      </c>
      <c r="B285" s="2">
        <v>0</v>
      </c>
      <c r="C285" s="2">
        <v>0</v>
      </c>
      <c r="D285" s="2">
        <v>0</v>
      </c>
      <c r="E285" s="75">
        <v>229.34626</v>
      </c>
      <c r="F285" s="26">
        <v>1.7920000000000002E-2</v>
      </c>
      <c r="G285" s="76">
        <v>0.54600000000000004</v>
      </c>
      <c r="H285" s="8">
        <f t="shared" si="5"/>
        <v>271.37502999999998</v>
      </c>
    </row>
    <row r="286" spans="1:8" ht="13.4" customHeight="1" x14ac:dyDescent="0.3">
      <c r="A286" s="7" t="s">
        <v>328</v>
      </c>
      <c r="B286" s="2">
        <v>0</v>
      </c>
      <c r="C286" s="2">
        <v>0</v>
      </c>
      <c r="D286" s="2">
        <v>0</v>
      </c>
      <c r="E286" s="75">
        <v>270.81110999999999</v>
      </c>
      <c r="F286" s="26">
        <v>1.0250999999999999</v>
      </c>
      <c r="G286" s="76">
        <v>0.57920000000000027</v>
      </c>
      <c r="H286" s="8">
        <f t="shared" si="5"/>
        <v>390.90513000000004</v>
      </c>
    </row>
    <row r="287" spans="1:8" ht="13.4" customHeight="1" x14ac:dyDescent="0.3">
      <c r="A287" s="7" t="s">
        <v>329</v>
      </c>
      <c r="B287" s="2">
        <v>0</v>
      </c>
      <c r="C287" s="2">
        <v>0</v>
      </c>
      <c r="D287" s="2">
        <v>0</v>
      </c>
      <c r="E287" s="75">
        <v>389.30083000000002</v>
      </c>
      <c r="F287" s="26">
        <v>1.0083299999999999</v>
      </c>
      <c r="G287" s="76">
        <v>0.39274999999999999</v>
      </c>
      <c r="H287" s="8">
        <f t="shared" si="5"/>
        <v>305.20265000000001</v>
      </c>
    </row>
    <row r="288" spans="1:8" ht="13.4" customHeight="1" x14ac:dyDescent="0.3">
      <c r="A288" s="7" t="s">
        <v>330</v>
      </c>
      <c r="B288" s="2">
        <v>0</v>
      </c>
      <c r="C288" s="2">
        <v>0</v>
      </c>
      <c r="D288" s="2">
        <v>0</v>
      </c>
      <c r="E288" s="75">
        <v>303.80157000000003</v>
      </c>
      <c r="F288" s="26">
        <v>2.845E-2</v>
      </c>
      <c r="G288" s="76">
        <v>0.89</v>
      </c>
      <c r="H288" s="8">
        <f t="shared" si="5"/>
        <v>330.11184000000003</v>
      </c>
    </row>
    <row r="289" spans="1:8" ht="13.4" customHeight="1" x14ac:dyDescent="0.3">
      <c r="A289" s="7" t="s">
        <v>331</v>
      </c>
      <c r="B289" s="2">
        <v>0</v>
      </c>
      <c r="C289" s="2">
        <v>0</v>
      </c>
      <c r="D289" s="2">
        <v>0</v>
      </c>
      <c r="E289" s="75">
        <v>329.19339000000002</v>
      </c>
      <c r="F289" s="26">
        <v>0</v>
      </c>
      <c r="G289" s="76">
        <v>0.53609999999999947</v>
      </c>
      <c r="H289" s="8">
        <f t="shared" si="5"/>
        <v>380.64067</v>
      </c>
    </row>
    <row r="290" spans="1:8" ht="13.4" customHeight="1" x14ac:dyDescent="0.3">
      <c r="A290" s="7" t="s">
        <v>332</v>
      </c>
      <c r="B290" s="2">
        <v>0</v>
      </c>
      <c r="C290" s="2">
        <v>0</v>
      </c>
      <c r="D290" s="2">
        <v>0</v>
      </c>
      <c r="E290" s="75">
        <v>380.10457000000002</v>
      </c>
      <c r="F290" s="26">
        <v>2.3609999999999999E-2</v>
      </c>
      <c r="G290" s="76">
        <v>0.29730000000000018</v>
      </c>
      <c r="H290" s="8">
        <f t="shared" si="5"/>
        <v>894.66116000000022</v>
      </c>
    </row>
    <row r="291" spans="1:8" ht="13.4" customHeight="1" x14ac:dyDescent="0.3">
      <c r="A291" s="7" t="s">
        <v>333</v>
      </c>
      <c r="B291" s="2">
        <v>0</v>
      </c>
      <c r="C291" s="2">
        <v>0</v>
      </c>
      <c r="D291" s="2">
        <v>0</v>
      </c>
      <c r="E291" s="75">
        <v>894.34025000000031</v>
      </c>
      <c r="F291" s="26">
        <v>2.8670000000000001E-2</v>
      </c>
      <c r="G291" s="76">
        <v>0.48689999999999961</v>
      </c>
      <c r="H291" s="8">
        <f t="shared" si="5"/>
        <v>1046.99431</v>
      </c>
    </row>
    <row r="292" spans="1:8" ht="13.4" customHeight="1" x14ac:dyDescent="0.3">
      <c r="A292" s="7" t="s">
        <v>334</v>
      </c>
      <c r="B292" s="2">
        <v>0</v>
      </c>
      <c r="C292" s="2">
        <v>0</v>
      </c>
      <c r="D292" s="2">
        <v>0</v>
      </c>
      <c r="E292" s="75">
        <v>1046.47874</v>
      </c>
      <c r="F292" s="26">
        <v>0.2515</v>
      </c>
      <c r="G292" s="76">
        <v>0.17649999999999999</v>
      </c>
      <c r="H292" s="8">
        <f t="shared" si="5"/>
        <v>193.05453999999997</v>
      </c>
    </row>
    <row r="293" spans="1:8" ht="13.4" customHeight="1" x14ac:dyDescent="0.3">
      <c r="A293" s="7" t="s">
        <v>335</v>
      </c>
      <c r="B293" s="2">
        <v>0</v>
      </c>
      <c r="C293" s="2">
        <v>0</v>
      </c>
      <c r="D293" s="2">
        <v>0</v>
      </c>
      <c r="E293" s="75">
        <v>192.62653999999998</v>
      </c>
      <c r="F293" s="26">
        <v>9.2699999999999987E-3</v>
      </c>
      <c r="G293" s="76">
        <v>0.86070000000000002</v>
      </c>
      <c r="H293" s="8">
        <f t="shared" si="5"/>
        <v>190.06598</v>
      </c>
    </row>
    <row r="294" spans="1:8" ht="13.4" customHeight="1" x14ac:dyDescent="0.3">
      <c r="A294" s="7" t="s">
        <v>336</v>
      </c>
      <c r="B294" s="2">
        <v>0</v>
      </c>
      <c r="C294" s="2">
        <v>0</v>
      </c>
      <c r="D294" s="2">
        <v>0</v>
      </c>
      <c r="E294" s="75">
        <v>189.19601</v>
      </c>
      <c r="F294" s="26">
        <v>1.7920000000000002E-2</v>
      </c>
      <c r="G294" s="76">
        <v>1.7598</v>
      </c>
      <c r="H294" s="8">
        <f t="shared" si="5"/>
        <v>163.09025000000003</v>
      </c>
    </row>
    <row r="295" spans="1:8" ht="13.4" customHeight="1" x14ac:dyDescent="0.3">
      <c r="A295" s="7" t="s">
        <v>337</v>
      </c>
      <c r="B295" s="2">
        <v>0</v>
      </c>
      <c r="C295" s="2">
        <v>0</v>
      </c>
      <c r="D295" s="2">
        <v>0</v>
      </c>
      <c r="E295" s="75">
        <v>161.31253000000001</v>
      </c>
      <c r="F295" s="26">
        <v>0</v>
      </c>
      <c r="G295" s="76">
        <v>0.23769999999999983</v>
      </c>
      <c r="H295" s="8">
        <f t="shared" si="5"/>
        <v>239.91023999999999</v>
      </c>
    </row>
    <row r="296" spans="1:8" ht="13.4" customHeight="1" x14ac:dyDescent="0.3">
      <c r="A296" s="7" t="s">
        <v>338</v>
      </c>
      <c r="B296" s="2">
        <v>0</v>
      </c>
      <c r="C296" s="2">
        <v>0</v>
      </c>
      <c r="D296" s="2">
        <v>0</v>
      </c>
      <c r="E296" s="75">
        <v>239.67254</v>
      </c>
      <c r="F296" s="26">
        <v>2.99E-3</v>
      </c>
      <c r="G296" s="76">
        <v>0.85240000000000049</v>
      </c>
      <c r="H296" s="8">
        <f t="shared" si="5"/>
        <v>296.46602999999999</v>
      </c>
    </row>
    <row r="297" spans="1:8" ht="13.4" customHeight="1" x14ac:dyDescent="0.3">
      <c r="A297" s="7" t="s">
        <v>339</v>
      </c>
      <c r="B297" s="2">
        <v>0</v>
      </c>
      <c r="C297" s="2">
        <v>0</v>
      </c>
      <c r="D297" s="2">
        <v>0</v>
      </c>
      <c r="E297" s="75">
        <v>295.61063999999999</v>
      </c>
      <c r="F297" s="26">
        <v>0</v>
      </c>
      <c r="G297" s="76">
        <v>1.0761799999999995</v>
      </c>
      <c r="H297" s="8">
        <f t="shared" si="5"/>
        <v>327.01371000000006</v>
      </c>
    </row>
    <row r="298" spans="1:8" ht="13.4" customHeight="1" x14ac:dyDescent="0.3">
      <c r="A298" s="7" t="s">
        <v>340</v>
      </c>
      <c r="B298" s="2">
        <v>0</v>
      </c>
      <c r="C298" s="2">
        <v>0</v>
      </c>
      <c r="D298" s="2">
        <v>0</v>
      </c>
      <c r="E298" s="75">
        <v>325.93753000000004</v>
      </c>
      <c r="F298" s="26">
        <v>0</v>
      </c>
      <c r="G298" s="76">
        <v>0.48593000000000031</v>
      </c>
      <c r="H298" s="8">
        <f t="shared" si="5"/>
        <v>377.40222</v>
      </c>
    </row>
    <row r="299" spans="1:8" ht="13.4" customHeight="1" x14ac:dyDescent="0.3">
      <c r="A299" s="7" t="s">
        <v>341</v>
      </c>
      <c r="B299" s="2">
        <v>0</v>
      </c>
      <c r="C299" s="2">
        <v>0</v>
      </c>
      <c r="D299" s="2">
        <v>0</v>
      </c>
      <c r="E299" s="75">
        <v>376.91629</v>
      </c>
      <c r="F299" s="26">
        <v>1.354E-2</v>
      </c>
      <c r="G299" s="76">
        <v>0.36</v>
      </c>
      <c r="H299" s="8">
        <f t="shared" si="5"/>
        <v>239.74758000000003</v>
      </c>
    </row>
    <row r="300" spans="1:8" ht="13.4" customHeight="1" x14ac:dyDescent="0.3">
      <c r="A300" s="7" t="s">
        <v>342</v>
      </c>
      <c r="B300" s="2">
        <v>0</v>
      </c>
      <c r="C300" s="2">
        <v>0</v>
      </c>
      <c r="D300" s="2">
        <v>0</v>
      </c>
      <c r="E300" s="75">
        <v>239.37404000000001</v>
      </c>
      <c r="F300" s="26">
        <v>1.43489</v>
      </c>
      <c r="G300" s="76">
        <v>0.49</v>
      </c>
      <c r="H300" s="8">
        <f t="shared" si="5"/>
        <v>416.62752</v>
      </c>
    </row>
    <row r="301" spans="1:8" ht="13.4" customHeight="1" x14ac:dyDescent="0.3">
      <c r="A301" s="7" t="s">
        <v>343</v>
      </c>
      <c r="B301" s="2">
        <v>0</v>
      </c>
      <c r="C301" s="2">
        <v>0</v>
      </c>
      <c r="D301" s="2">
        <v>0</v>
      </c>
      <c r="E301" s="75">
        <v>414.70263</v>
      </c>
      <c r="F301" s="26">
        <v>2.3799999999999997E-3</v>
      </c>
      <c r="G301" s="76">
        <v>0.66</v>
      </c>
      <c r="H301" s="8">
        <f t="shared" si="5"/>
        <v>393.91304000000002</v>
      </c>
    </row>
    <row r="302" spans="1:8" ht="13.4" customHeight="1" x14ac:dyDescent="0.3">
      <c r="A302" s="7" t="s">
        <v>344</v>
      </c>
      <c r="B302" s="2">
        <v>0</v>
      </c>
      <c r="C302" s="2">
        <v>0</v>
      </c>
      <c r="D302" s="2">
        <v>0</v>
      </c>
      <c r="E302" s="75">
        <v>393.25065999999998</v>
      </c>
      <c r="F302" s="26">
        <v>0</v>
      </c>
      <c r="G302" s="76">
        <v>1.5563999999999987</v>
      </c>
      <c r="H302" s="8">
        <f t="shared" si="5"/>
        <v>861.11836000000005</v>
      </c>
    </row>
    <row r="303" spans="1:8" ht="13.4" customHeight="1" x14ac:dyDescent="0.3">
      <c r="A303" s="7" t="s">
        <v>345</v>
      </c>
      <c r="B303" s="2">
        <v>0</v>
      </c>
      <c r="C303" s="2">
        <v>0</v>
      </c>
      <c r="D303" s="2">
        <v>0</v>
      </c>
      <c r="E303" s="75">
        <v>859.56196</v>
      </c>
      <c r="F303" s="26">
        <v>2.1499999999999998E-2</v>
      </c>
      <c r="G303" s="76">
        <v>1.1779999999999999</v>
      </c>
      <c r="H303" s="8">
        <f t="shared" si="5"/>
        <v>1067.2431900000001</v>
      </c>
    </row>
    <row r="304" spans="1:8" ht="13.4" customHeight="1" x14ac:dyDescent="0.3">
      <c r="A304" s="7" t="s">
        <v>346</v>
      </c>
      <c r="B304" s="2">
        <v>0</v>
      </c>
      <c r="C304" s="2">
        <v>0</v>
      </c>
      <c r="D304" s="2">
        <v>0</v>
      </c>
      <c r="E304" s="75">
        <v>1066.04369</v>
      </c>
      <c r="F304" s="26">
        <v>0.30168</v>
      </c>
      <c r="G304" s="76">
        <v>0.35470000000000002</v>
      </c>
      <c r="H304" s="8">
        <f t="shared" si="5"/>
        <v>235.01008000000002</v>
      </c>
    </row>
    <row r="305" spans="1:8" ht="13.4" customHeight="1" x14ac:dyDescent="0.3">
      <c r="A305" s="7" t="s">
        <v>347</v>
      </c>
      <c r="B305" s="2">
        <v>0</v>
      </c>
      <c r="C305" s="2">
        <v>0</v>
      </c>
      <c r="D305" s="2">
        <v>0</v>
      </c>
      <c r="E305" s="75">
        <v>234.3537</v>
      </c>
      <c r="F305" s="26">
        <v>0</v>
      </c>
      <c r="G305" s="76">
        <v>0.54600000000000004</v>
      </c>
      <c r="H305" s="8">
        <f t="shared" si="5"/>
        <v>211.37576000000001</v>
      </c>
    </row>
    <row r="306" spans="1:8" ht="13.4" customHeight="1" x14ac:dyDescent="0.3">
      <c r="A306" s="7" t="s">
        <v>348</v>
      </c>
      <c r="B306" s="2">
        <v>0</v>
      </c>
      <c r="C306" s="2">
        <v>0</v>
      </c>
      <c r="D306" s="2">
        <v>0</v>
      </c>
      <c r="E306" s="75">
        <v>210.82976000000002</v>
      </c>
      <c r="F306" s="26">
        <v>0</v>
      </c>
      <c r="G306" s="76">
        <v>0.4915000000000001</v>
      </c>
      <c r="H306" s="8">
        <f t="shared" si="5"/>
        <v>268.29054999999994</v>
      </c>
    </row>
    <row r="307" spans="1:8" ht="13.4" customHeight="1" x14ac:dyDescent="0.3">
      <c r="A307" s="7" t="s">
        <v>349</v>
      </c>
      <c r="B307" s="2">
        <v>0</v>
      </c>
      <c r="C307" s="2">
        <v>0</v>
      </c>
      <c r="D307" s="2">
        <v>0</v>
      </c>
      <c r="E307" s="75">
        <v>267.79904999999997</v>
      </c>
      <c r="F307" s="26">
        <v>0.18278999999999998</v>
      </c>
      <c r="G307" s="76">
        <v>0.40019999999999983</v>
      </c>
      <c r="H307" s="8">
        <f t="shared" si="5"/>
        <v>204.13691000000003</v>
      </c>
    </row>
    <row r="308" spans="1:8" ht="13.4" customHeight="1" x14ac:dyDescent="0.3">
      <c r="A308" s="7" t="s">
        <v>350</v>
      </c>
      <c r="B308" s="2">
        <v>0</v>
      </c>
      <c r="C308" s="2">
        <v>0</v>
      </c>
      <c r="D308" s="2">
        <v>0</v>
      </c>
      <c r="E308" s="75">
        <v>203.55392000000001</v>
      </c>
      <c r="F308" s="26">
        <v>3.79E-3</v>
      </c>
      <c r="G308" s="76">
        <v>0.11629999999999996</v>
      </c>
      <c r="H308" s="8">
        <f t="shared" si="5"/>
        <v>332.72149999999999</v>
      </c>
    </row>
    <row r="309" spans="1:8" ht="13.4" customHeight="1" x14ac:dyDescent="0.3">
      <c r="A309" s="7" t="s">
        <v>351</v>
      </c>
      <c r="B309" s="2">
        <v>0</v>
      </c>
      <c r="C309" s="2">
        <v>0</v>
      </c>
      <c r="D309" s="2">
        <v>0</v>
      </c>
      <c r="E309" s="75">
        <v>332.60140999999999</v>
      </c>
      <c r="F309" s="26">
        <v>0</v>
      </c>
      <c r="G309" s="76">
        <v>0.19</v>
      </c>
      <c r="H309" s="8">
        <f t="shared" si="5"/>
        <v>378.73063999999999</v>
      </c>
    </row>
    <row r="310" spans="1:8" ht="13.4" customHeight="1" x14ac:dyDescent="0.3">
      <c r="A310" s="7" t="s">
        <v>352</v>
      </c>
      <c r="B310" s="2">
        <v>0</v>
      </c>
      <c r="C310" s="2">
        <v>0</v>
      </c>
      <c r="D310" s="2">
        <v>0</v>
      </c>
      <c r="E310" s="75">
        <v>378.54064</v>
      </c>
      <c r="F310" s="26">
        <v>0.12903999999999999</v>
      </c>
      <c r="G310" s="76">
        <v>0.432</v>
      </c>
      <c r="H310" s="8">
        <f t="shared" si="5"/>
        <v>195.73351</v>
      </c>
    </row>
    <row r="311" spans="1:8" ht="13.4" customHeight="1" x14ac:dyDescent="0.3">
      <c r="A311" s="7" t="s">
        <v>353</v>
      </c>
      <c r="B311" s="2">
        <v>0</v>
      </c>
      <c r="C311" s="2">
        <v>0</v>
      </c>
      <c r="D311" s="2">
        <v>0</v>
      </c>
      <c r="E311" s="75">
        <v>195.17247</v>
      </c>
      <c r="F311" s="26">
        <v>0</v>
      </c>
      <c r="G311" s="76">
        <v>0.22290000000000054</v>
      </c>
      <c r="H311" s="8">
        <f t="shared" si="5"/>
        <v>420.96812999999997</v>
      </c>
    </row>
    <row r="312" spans="1:8" ht="13.4" customHeight="1" x14ac:dyDescent="0.3">
      <c r="A312" s="7" t="s">
        <v>354</v>
      </c>
      <c r="B312" s="2">
        <v>0</v>
      </c>
      <c r="C312" s="2">
        <v>0</v>
      </c>
      <c r="D312" s="2">
        <v>0</v>
      </c>
      <c r="E312" s="75">
        <v>420.74522999999999</v>
      </c>
      <c r="F312" s="26">
        <v>0</v>
      </c>
      <c r="G312" s="76">
        <v>0</v>
      </c>
      <c r="H312" s="8">
        <f t="shared" si="5"/>
        <v>302.86548999999997</v>
      </c>
    </row>
    <row r="313" spans="1:8" ht="13.4" customHeight="1" x14ac:dyDescent="0.3">
      <c r="A313" s="7" t="s">
        <v>355</v>
      </c>
      <c r="B313" s="2">
        <v>0</v>
      </c>
      <c r="C313" s="2">
        <v>0</v>
      </c>
      <c r="D313" s="2">
        <v>0</v>
      </c>
      <c r="E313" s="75">
        <v>302.86548999999997</v>
      </c>
      <c r="F313" s="26">
        <v>0</v>
      </c>
      <c r="G313" s="76">
        <v>0.47154999999999975</v>
      </c>
      <c r="H313" s="8">
        <f t="shared" si="5"/>
        <v>593.71620999999993</v>
      </c>
    </row>
    <row r="314" spans="1:8" ht="13.4" customHeight="1" x14ac:dyDescent="0.3">
      <c r="A314" s="7" t="s">
        <v>356</v>
      </c>
      <c r="B314" s="2">
        <v>0</v>
      </c>
      <c r="C314" s="2">
        <v>0</v>
      </c>
      <c r="D314" s="2">
        <v>0</v>
      </c>
      <c r="E314" s="75">
        <v>593.24465999999995</v>
      </c>
      <c r="F314" s="26">
        <v>7.1690000000000004E-2</v>
      </c>
      <c r="G314" s="76">
        <v>0.34530000000000066</v>
      </c>
      <c r="H314" s="8">
        <f t="shared" si="5"/>
        <v>602.95290999999918</v>
      </c>
    </row>
    <row r="315" spans="1:8" ht="13.4" customHeight="1" x14ac:dyDescent="0.3">
      <c r="A315" s="7" t="s">
        <v>357</v>
      </c>
      <c r="B315" s="2">
        <v>0</v>
      </c>
      <c r="C315" s="2">
        <v>0</v>
      </c>
      <c r="D315" s="2">
        <v>0</v>
      </c>
      <c r="E315" s="75">
        <v>602.53591999999924</v>
      </c>
      <c r="F315" s="26">
        <v>0</v>
      </c>
      <c r="G315" s="76">
        <v>1.5855999999999999</v>
      </c>
      <c r="H315" s="8">
        <f t="shared" si="5"/>
        <v>875.67002000000002</v>
      </c>
    </row>
    <row r="316" spans="1:8" ht="13.4" customHeight="1" x14ac:dyDescent="0.3">
      <c r="A316" s="7" t="s">
        <v>358</v>
      </c>
      <c r="B316" s="2">
        <v>0</v>
      </c>
      <c r="C316" s="2">
        <v>0</v>
      </c>
      <c r="D316" s="2">
        <v>0</v>
      </c>
      <c r="E316" s="75">
        <v>874.08442000000002</v>
      </c>
      <c r="F316" s="26">
        <v>6.3000000000000003E-4</v>
      </c>
      <c r="G316" s="76">
        <v>0.41</v>
      </c>
      <c r="H316" s="8">
        <f t="shared" si="5"/>
        <v>202.62943999999999</v>
      </c>
    </row>
    <row r="317" spans="1:8" ht="13.4" customHeight="1" x14ac:dyDescent="0.3">
      <c r="A317" s="7" t="s">
        <v>359</v>
      </c>
      <c r="B317" s="2">
        <v>0</v>
      </c>
      <c r="C317" s="2">
        <v>0</v>
      </c>
      <c r="D317" s="2">
        <v>0</v>
      </c>
      <c r="E317" s="75">
        <v>202.21880999999999</v>
      </c>
      <c r="F317" s="26">
        <v>0</v>
      </c>
      <c r="G317" s="76">
        <v>0.5697000000000001</v>
      </c>
      <c r="H317" s="8">
        <f t="shared" si="5"/>
        <v>169.1009</v>
      </c>
    </row>
    <row r="318" spans="1:8" ht="13.4" customHeight="1" x14ac:dyDescent="0.3">
      <c r="A318" s="7" t="s">
        <v>360</v>
      </c>
      <c r="B318" s="2">
        <v>0</v>
      </c>
      <c r="C318" s="2">
        <v>0</v>
      </c>
      <c r="D318" s="2">
        <v>0</v>
      </c>
      <c r="E318" s="75">
        <v>168.53119999999998</v>
      </c>
      <c r="F318" s="26">
        <v>9.0200000000000002E-3</v>
      </c>
      <c r="G318" s="76">
        <v>0.78470000000000006</v>
      </c>
      <c r="H318" s="8">
        <f t="shared" si="5"/>
        <v>283.08028999999999</v>
      </c>
    </row>
    <row r="319" spans="1:8" ht="13.4" customHeight="1" x14ac:dyDescent="0.3">
      <c r="A319" s="7" t="s">
        <v>361</v>
      </c>
      <c r="B319" s="2">
        <v>0</v>
      </c>
      <c r="C319" s="2">
        <v>0</v>
      </c>
      <c r="D319" s="2">
        <v>0</v>
      </c>
      <c r="E319" s="75">
        <v>282.28656999999998</v>
      </c>
      <c r="F319" s="26">
        <v>0</v>
      </c>
      <c r="G319" s="76">
        <v>0.59350000000000003</v>
      </c>
      <c r="H319" s="8">
        <f t="shared" si="5"/>
        <v>195.816</v>
      </c>
    </row>
    <row r="320" spans="1:8" ht="13.4" customHeight="1" x14ac:dyDescent="0.3">
      <c r="A320" s="7" t="s">
        <v>362</v>
      </c>
      <c r="B320" s="2">
        <v>0</v>
      </c>
      <c r="C320" s="2">
        <v>0</v>
      </c>
      <c r="D320" s="2">
        <v>0</v>
      </c>
      <c r="E320" s="75">
        <v>195.2225</v>
      </c>
      <c r="F320" s="26">
        <v>0</v>
      </c>
      <c r="G320" s="76">
        <v>0.46189999999999964</v>
      </c>
      <c r="H320" s="8">
        <f t="shared" si="5"/>
        <v>285.91110000000003</v>
      </c>
    </row>
    <row r="321" spans="1:8" ht="13.4" customHeight="1" x14ac:dyDescent="0.3">
      <c r="A321" s="7" t="s">
        <v>363</v>
      </c>
      <c r="B321" s="2">
        <v>0</v>
      </c>
      <c r="C321" s="2">
        <v>0</v>
      </c>
      <c r="D321" s="2">
        <v>0</v>
      </c>
      <c r="E321" s="75">
        <v>285.44920000000002</v>
      </c>
      <c r="F321" s="26">
        <v>1.0500000000000002E-3</v>
      </c>
      <c r="G321" s="76">
        <v>0.3</v>
      </c>
      <c r="H321" s="8">
        <f t="shared" si="5"/>
        <v>387.99928</v>
      </c>
    </row>
    <row r="322" spans="1:8" ht="13.4" customHeight="1" x14ac:dyDescent="0.3">
      <c r="A322" s="7" t="s">
        <v>364</v>
      </c>
      <c r="B322" s="2">
        <v>0</v>
      </c>
      <c r="C322" s="2">
        <v>0</v>
      </c>
      <c r="D322" s="2">
        <v>0</v>
      </c>
      <c r="E322" s="75">
        <v>387.69822999999997</v>
      </c>
      <c r="F322" s="26">
        <v>0</v>
      </c>
      <c r="G322" s="76">
        <v>0.8037000000000003</v>
      </c>
      <c r="H322" s="8">
        <f t="shared" si="5"/>
        <v>448.76548000000003</v>
      </c>
    </row>
    <row r="323" spans="1:8" ht="13.4" customHeight="1" x14ac:dyDescent="0.3">
      <c r="A323" s="7" t="s">
        <v>365</v>
      </c>
      <c r="B323" s="2">
        <v>0</v>
      </c>
      <c r="C323" s="2">
        <v>0</v>
      </c>
      <c r="D323" s="2">
        <v>0</v>
      </c>
      <c r="E323" s="75">
        <v>447.96178000000003</v>
      </c>
      <c r="F323" s="26">
        <v>0</v>
      </c>
      <c r="G323" s="76">
        <v>0.22</v>
      </c>
      <c r="H323" s="8">
        <f t="shared" si="5"/>
        <v>448.82904000000002</v>
      </c>
    </row>
    <row r="324" spans="1:8" ht="13.4" customHeight="1" x14ac:dyDescent="0.3">
      <c r="A324" s="7" t="s">
        <v>366</v>
      </c>
      <c r="B324" s="2">
        <v>0</v>
      </c>
      <c r="C324" s="2">
        <v>0</v>
      </c>
      <c r="D324" s="2">
        <v>0</v>
      </c>
      <c r="E324" s="75">
        <v>448.60903999999999</v>
      </c>
      <c r="F324" s="26">
        <v>5.6000000000000006E-4</v>
      </c>
      <c r="G324" s="76">
        <v>0.23749999999999999</v>
      </c>
      <c r="H324" s="8">
        <f t="shared" si="5"/>
        <v>417.69874000000004</v>
      </c>
    </row>
    <row r="325" spans="1:8" ht="13.4" customHeight="1" x14ac:dyDescent="0.3">
      <c r="A325" s="7" t="s">
        <v>367</v>
      </c>
      <c r="B325" s="2">
        <v>0</v>
      </c>
      <c r="C325" s="2">
        <v>0</v>
      </c>
      <c r="D325" s="2">
        <v>0</v>
      </c>
      <c r="E325" s="75">
        <v>417.46068000000002</v>
      </c>
      <c r="F325" s="26">
        <v>2.0670000000000001E-2</v>
      </c>
      <c r="G325" s="76">
        <v>0.69790999999999981</v>
      </c>
      <c r="H325" s="8">
        <f t="shared" si="5"/>
        <v>498.12228999999996</v>
      </c>
    </row>
    <row r="326" spans="1:8" ht="13.4" customHeight="1" x14ac:dyDescent="0.3">
      <c r="A326" s="7" t="s">
        <v>368</v>
      </c>
      <c r="B326" s="2">
        <v>0</v>
      </c>
      <c r="C326" s="2">
        <v>0</v>
      </c>
      <c r="D326" s="2">
        <v>0</v>
      </c>
      <c r="E326" s="75">
        <v>497.40370999999999</v>
      </c>
      <c r="F326" s="26">
        <v>0.17921000000000001</v>
      </c>
      <c r="G326" s="76">
        <v>0.38715000000000055</v>
      </c>
      <c r="H326" s="8">
        <f t="shared" si="5"/>
        <v>932.8614300000005</v>
      </c>
    </row>
    <row r="327" spans="1:8" ht="13.4" customHeight="1" x14ac:dyDescent="0.3">
      <c r="A327" s="7" t="s">
        <v>369</v>
      </c>
      <c r="B327" s="2">
        <v>0</v>
      </c>
      <c r="C327" s="2">
        <v>0</v>
      </c>
      <c r="D327" s="2">
        <v>0</v>
      </c>
      <c r="E327" s="75">
        <v>932.29507000000046</v>
      </c>
      <c r="F327" s="26">
        <v>5.9999999999999995E-4</v>
      </c>
      <c r="G327" s="76">
        <v>0.74513999999925173</v>
      </c>
      <c r="H327" s="8">
        <f t="shared" si="5"/>
        <v>836.51468999999918</v>
      </c>
    </row>
    <row r="328" spans="1:8" ht="13.4" customHeight="1" x14ac:dyDescent="0.3">
      <c r="A328" s="7" t="s">
        <v>370</v>
      </c>
      <c r="B328" s="2">
        <v>0</v>
      </c>
      <c r="C328" s="2">
        <v>0</v>
      </c>
      <c r="D328" s="2">
        <v>0</v>
      </c>
      <c r="E328" s="75">
        <v>835.76895000000002</v>
      </c>
      <c r="F328" s="26">
        <v>1.1999999999999999E-3</v>
      </c>
      <c r="G328" s="76">
        <v>0.3</v>
      </c>
      <c r="H328" s="8">
        <f t="shared" si="5"/>
        <v>216.30356</v>
      </c>
    </row>
    <row r="329" spans="1:8" ht="13.4" customHeight="1" x14ac:dyDescent="0.3">
      <c r="A329" s="7" t="s">
        <v>371</v>
      </c>
      <c r="B329" s="2">
        <v>0</v>
      </c>
      <c r="C329" s="2">
        <v>0</v>
      </c>
      <c r="D329" s="2">
        <v>0</v>
      </c>
      <c r="E329" s="75">
        <v>216.00235999999998</v>
      </c>
      <c r="F329" s="26">
        <v>1.9599999999999999E-3</v>
      </c>
      <c r="G329" s="76">
        <v>0.5</v>
      </c>
      <c r="H329" s="8">
        <f t="shared" si="5"/>
        <v>218.83247</v>
      </c>
    </row>
    <row r="330" spans="1:8" ht="13.4" customHeight="1" x14ac:dyDescent="0.3">
      <c r="A330" s="7" t="s">
        <v>372</v>
      </c>
      <c r="B330" s="2">
        <v>0</v>
      </c>
      <c r="C330" s="2">
        <v>0</v>
      </c>
      <c r="D330" s="2">
        <v>0</v>
      </c>
      <c r="E330" s="75">
        <v>218.33051</v>
      </c>
      <c r="F330" s="26">
        <v>0</v>
      </c>
      <c r="G330" s="76">
        <v>1.0778999999999999</v>
      </c>
      <c r="H330" s="8">
        <f t="shared" si="5"/>
        <v>293.35494000000006</v>
      </c>
    </row>
    <row r="331" spans="1:8" ht="13.4" customHeight="1" x14ac:dyDescent="0.3">
      <c r="A331" s="7" t="s">
        <v>373</v>
      </c>
      <c r="B331" s="2">
        <v>0</v>
      </c>
      <c r="C331" s="2">
        <v>0</v>
      </c>
      <c r="D331" s="2">
        <v>0</v>
      </c>
      <c r="E331" s="75">
        <v>292.27704000000006</v>
      </c>
      <c r="F331" s="26">
        <v>0</v>
      </c>
      <c r="G331" s="76">
        <v>0.51460000000000017</v>
      </c>
      <c r="H331" s="8">
        <f t="shared" si="5"/>
        <v>400.61456999999996</v>
      </c>
    </row>
    <row r="332" spans="1:8" ht="13.4" customHeight="1" x14ac:dyDescent="0.3">
      <c r="A332" s="7" t="s">
        <v>374</v>
      </c>
      <c r="B332" s="2">
        <v>0</v>
      </c>
      <c r="C332" s="2">
        <v>0</v>
      </c>
      <c r="D332" s="2">
        <v>0</v>
      </c>
      <c r="E332" s="75">
        <v>400.09996999999998</v>
      </c>
      <c r="F332" s="26">
        <v>0.14755000000000001</v>
      </c>
      <c r="G332" s="76">
        <v>0.48</v>
      </c>
      <c r="H332" s="8">
        <f t="shared" si="5"/>
        <v>352.79705000000007</v>
      </c>
    </row>
    <row r="333" spans="1:8" ht="13.4" customHeight="1" x14ac:dyDescent="0.3">
      <c r="A333" s="7" t="s">
        <v>375</v>
      </c>
      <c r="B333" s="2">
        <v>0</v>
      </c>
      <c r="C333" s="2">
        <v>0</v>
      </c>
      <c r="D333" s="2">
        <v>0</v>
      </c>
      <c r="E333" s="75">
        <v>352.16950000000003</v>
      </c>
      <c r="F333" s="26">
        <v>2.8670000000000001E-2</v>
      </c>
      <c r="G333" s="76">
        <v>0.76754999999999973</v>
      </c>
      <c r="H333" s="8">
        <f t="shared" si="5"/>
        <v>374.97790999999995</v>
      </c>
    </row>
    <row r="334" spans="1:8" ht="13.4" customHeight="1" x14ac:dyDescent="0.3">
      <c r="A334" s="7" t="s">
        <v>376</v>
      </c>
      <c r="B334" s="2">
        <v>0</v>
      </c>
      <c r="C334" s="2">
        <v>0</v>
      </c>
      <c r="D334" s="2">
        <v>0</v>
      </c>
      <c r="E334" s="75">
        <v>374.18169</v>
      </c>
      <c r="F334" s="26">
        <v>0</v>
      </c>
      <c r="G334" s="76">
        <v>0.51000000000000045</v>
      </c>
      <c r="H334" s="8">
        <f t="shared" si="5"/>
        <v>302.46678999999995</v>
      </c>
    </row>
    <row r="335" spans="1:8" ht="13.4" customHeight="1" x14ac:dyDescent="0.3">
      <c r="A335" s="7" t="s">
        <v>377</v>
      </c>
      <c r="B335" s="2">
        <v>0</v>
      </c>
      <c r="C335" s="2">
        <v>0</v>
      </c>
      <c r="D335" s="2">
        <v>0</v>
      </c>
      <c r="E335" s="75">
        <v>301.95678999999996</v>
      </c>
      <c r="F335" s="26">
        <v>0</v>
      </c>
      <c r="G335" s="76">
        <v>0.16240000000000054</v>
      </c>
      <c r="H335" s="8">
        <f t="shared" si="5"/>
        <v>391.64841999999993</v>
      </c>
    </row>
    <row r="336" spans="1:8" ht="13.4" customHeight="1" x14ac:dyDescent="0.3">
      <c r="A336" s="7" t="s">
        <v>378</v>
      </c>
      <c r="B336" s="2">
        <v>0</v>
      </c>
      <c r="C336" s="2">
        <v>0</v>
      </c>
      <c r="D336" s="2">
        <v>0</v>
      </c>
      <c r="E336" s="75">
        <v>391.48601999999994</v>
      </c>
      <c r="F336" s="26">
        <v>0</v>
      </c>
      <c r="G336" s="76">
        <v>0.2946999999999998</v>
      </c>
      <c r="H336" s="8">
        <f t="shared" si="5"/>
        <v>379.76793999999995</v>
      </c>
    </row>
    <row r="337" spans="1:8" ht="13.4" customHeight="1" x14ac:dyDescent="0.3">
      <c r="A337" s="7" t="s">
        <v>379</v>
      </c>
      <c r="B337" s="2">
        <v>0</v>
      </c>
      <c r="C337" s="2">
        <v>0</v>
      </c>
      <c r="D337" s="2">
        <v>0</v>
      </c>
      <c r="E337" s="75">
        <v>379.47323999999998</v>
      </c>
      <c r="F337" s="26">
        <v>5.9999999999999995E-4</v>
      </c>
      <c r="G337" s="76">
        <v>0.99099999999999999</v>
      </c>
      <c r="H337" s="8">
        <f t="shared" si="5"/>
        <v>465.29201999999998</v>
      </c>
    </row>
    <row r="338" spans="1:8" ht="13.4" customHeight="1" x14ac:dyDescent="0.3">
      <c r="A338" s="7" t="s">
        <v>380</v>
      </c>
      <c r="B338" s="2">
        <v>0</v>
      </c>
      <c r="C338" s="2">
        <v>0</v>
      </c>
      <c r="D338" s="2">
        <v>0</v>
      </c>
      <c r="E338" s="75">
        <v>464.30041999999997</v>
      </c>
      <c r="F338" s="26">
        <v>0</v>
      </c>
      <c r="G338" s="76">
        <v>0.33</v>
      </c>
      <c r="H338" s="8">
        <f t="shared" si="5"/>
        <v>787.23721</v>
      </c>
    </row>
    <row r="339" spans="1:8" ht="13.4" customHeight="1" x14ac:dyDescent="0.3">
      <c r="A339" s="7" t="s">
        <v>381</v>
      </c>
      <c r="B339" s="2">
        <v>0</v>
      </c>
      <c r="C339" s="2">
        <v>0</v>
      </c>
      <c r="D339" s="2">
        <v>0</v>
      </c>
      <c r="E339" s="75">
        <v>786.90720999999996</v>
      </c>
      <c r="F339" s="26">
        <v>0.22524</v>
      </c>
      <c r="G339" s="76">
        <v>-5.9282000000000004</v>
      </c>
      <c r="H339" s="8">
        <f t="shared" si="5"/>
        <v>1036.31854</v>
      </c>
    </row>
    <row r="340" spans="1:8" ht="13.4" customHeight="1" x14ac:dyDescent="0.3">
      <c r="A340" s="7" t="s">
        <v>382</v>
      </c>
      <c r="B340" s="2">
        <v>0</v>
      </c>
      <c r="C340" s="2">
        <v>0</v>
      </c>
      <c r="D340" s="2">
        <v>0</v>
      </c>
      <c r="E340" s="75">
        <v>1042.0215000000001</v>
      </c>
      <c r="F340" s="26">
        <v>0</v>
      </c>
      <c r="G340" s="76">
        <v>0.4824</v>
      </c>
      <c r="H340" s="8">
        <f t="shared" si="5"/>
        <v>266.39143000000001</v>
      </c>
    </row>
    <row r="341" spans="1:8" ht="13.4" customHeight="1" x14ac:dyDescent="0.3">
      <c r="A341" s="7" t="s">
        <v>383</v>
      </c>
      <c r="B341" s="2">
        <v>0</v>
      </c>
      <c r="C341" s="2">
        <v>0</v>
      </c>
      <c r="D341" s="2">
        <v>0</v>
      </c>
      <c r="E341" s="75">
        <v>265.90903000000003</v>
      </c>
      <c r="F341" s="26">
        <v>0</v>
      </c>
      <c r="G341" s="76">
        <v>0.53010000000000002</v>
      </c>
      <c r="H341" s="8">
        <f t="shared" si="5"/>
        <v>257.00936000000002</v>
      </c>
    </row>
    <row r="342" spans="1:8" ht="13.4" customHeight="1" x14ac:dyDescent="0.3">
      <c r="A342" s="7" t="s">
        <v>384</v>
      </c>
      <c r="B342" s="2">
        <v>0</v>
      </c>
      <c r="C342" s="2">
        <v>0</v>
      </c>
      <c r="D342" s="2">
        <v>0</v>
      </c>
      <c r="E342" s="75">
        <v>256.47926000000001</v>
      </c>
      <c r="F342" s="26">
        <v>0</v>
      </c>
      <c r="G342" s="76">
        <v>0.57999999999999996</v>
      </c>
      <c r="H342" s="8">
        <f t="shared" si="5"/>
        <v>315.93036999999998</v>
      </c>
    </row>
    <row r="343" spans="1:8" ht="13.4" customHeight="1" x14ac:dyDescent="0.3">
      <c r="A343" s="7" t="s">
        <v>385</v>
      </c>
      <c r="B343" s="2">
        <v>0</v>
      </c>
      <c r="C343" s="2">
        <v>0</v>
      </c>
      <c r="D343" s="2">
        <v>0</v>
      </c>
      <c r="E343" s="75">
        <v>315.35037</v>
      </c>
      <c r="F343" s="26">
        <v>0</v>
      </c>
      <c r="G343" s="76">
        <v>0.26050000000000001</v>
      </c>
      <c r="H343" s="8">
        <f t="shared" ref="H343:H374" si="6">C343+F343+B344+E344+G343</f>
        <v>314.46913000000001</v>
      </c>
    </row>
    <row r="344" spans="1:8" ht="13.4" customHeight="1" x14ac:dyDescent="0.3">
      <c r="A344" s="7" t="s">
        <v>386</v>
      </c>
      <c r="B344" s="2">
        <v>0</v>
      </c>
      <c r="C344" s="2">
        <v>0</v>
      </c>
      <c r="D344" s="2">
        <v>0</v>
      </c>
      <c r="E344" s="75">
        <v>314.20863000000003</v>
      </c>
      <c r="F344" s="26">
        <v>0.1147</v>
      </c>
      <c r="G344" s="76">
        <v>0.56999999999999995</v>
      </c>
      <c r="H344" s="8">
        <f t="shared" si="6"/>
        <v>381.95393000000001</v>
      </c>
    </row>
    <row r="345" spans="1:8" ht="13.4" customHeight="1" x14ac:dyDescent="0.3">
      <c r="A345" s="7" t="s">
        <v>387</v>
      </c>
      <c r="B345" s="2">
        <v>0</v>
      </c>
      <c r="C345" s="2">
        <v>0</v>
      </c>
      <c r="D345" s="2">
        <v>0</v>
      </c>
      <c r="E345" s="75">
        <v>381.26922999999999</v>
      </c>
      <c r="F345" s="26">
        <v>1.72044</v>
      </c>
      <c r="G345" s="76">
        <v>0.99321000000000004</v>
      </c>
      <c r="H345" s="8">
        <f t="shared" si="6"/>
        <v>367.20693</v>
      </c>
    </row>
    <row r="346" spans="1:8" ht="13.4" customHeight="1" x14ac:dyDescent="0.3">
      <c r="A346" s="7" t="s">
        <v>388</v>
      </c>
      <c r="B346" s="2">
        <v>0</v>
      </c>
      <c r="C346" s="2">
        <v>0</v>
      </c>
      <c r="D346" s="2">
        <v>0</v>
      </c>
      <c r="E346" s="75">
        <v>364.49328000000003</v>
      </c>
      <c r="F346" s="26">
        <v>0</v>
      </c>
      <c r="G346" s="76">
        <v>4.1048</v>
      </c>
      <c r="H346" s="8">
        <f t="shared" si="6"/>
        <v>298.87495000000001</v>
      </c>
    </row>
    <row r="347" spans="1:8" ht="13.4" customHeight="1" x14ac:dyDescent="0.3">
      <c r="A347" s="7" t="s">
        <v>389</v>
      </c>
      <c r="B347" s="2">
        <v>0</v>
      </c>
      <c r="C347" s="2">
        <v>0</v>
      </c>
      <c r="D347" s="2">
        <v>0</v>
      </c>
      <c r="E347" s="75">
        <v>294.77015</v>
      </c>
      <c r="F347" s="26">
        <v>0</v>
      </c>
      <c r="G347" s="76">
        <v>0.47359999999999947</v>
      </c>
      <c r="H347" s="8">
        <f t="shared" si="6"/>
        <v>323.71866999999997</v>
      </c>
    </row>
    <row r="348" spans="1:8" ht="13.4" customHeight="1" x14ac:dyDescent="0.3">
      <c r="A348" s="7" t="s">
        <v>390</v>
      </c>
      <c r="B348" s="2">
        <v>0</v>
      </c>
      <c r="C348" s="2">
        <v>0</v>
      </c>
      <c r="D348" s="2">
        <v>0</v>
      </c>
      <c r="E348" s="75">
        <v>323.24507</v>
      </c>
      <c r="F348" s="26">
        <v>0</v>
      </c>
      <c r="G348" s="76">
        <v>4.4834999999999994</v>
      </c>
      <c r="H348" s="8">
        <f t="shared" si="6"/>
        <v>353.44321999999994</v>
      </c>
    </row>
    <row r="349" spans="1:8" ht="13.4" customHeight="1" x14ac:dyDescent="0.3">
      <c r="A349" s="7" t="s">
        <v>391</v>
      </c>
      <c r="B349" s="2">
        <v>0</v>
      </c>
      <c r="C349" s="2">
        <v>0</v>
      </c>
      <c r="D349" s="2">
        <v>0</v>
      </c>
      <c r="E349" s="75">
        <v>348.95971999999995</v>
      </c>
      <c r="F349" s="26">
        <v>4.7800000000000004E-3</v>
      </c>
      <c r="G349" s="76">
        <v>0.61589999999999967</v>
      </c>
      <c r="H349" s="8">
        <f t="shared" si="6"/>
        <v>559.01850999999999</v>
      </c>
    </row>
    <row r="350" spans="1:8" ht="13.4" customHeight="1" x14ac:dyDescent="0.3">
      <c r="A350" s="7" t="s">
        <v>392</v>
      </c>
      <c r="B350" s="2">
        <v>0</v>
      </c>
      <c r="C350" s="2">
        <v>0</v>
      </c>
      <c r="D350" s="2">
        <v>0</v>
      </c>
      <c r="E350" s="75">
        <v>558.39783</v>
      </c>
      <c r="F350" s="26">
        <v>1.7920000000000002E-2</v>
      </c>
      <c r="G350" s="76">
        <v>0.22140000000000146</v>
      </c>
      <c r="H350" s="8">
        <f t="shared" si="6"/>
        <v>725.80984000000001</v>
      </c>
    </row>
    <row r="351" spans="1:8" ht="13.4" customHeight="1" x14ac:dyDescent="0.3">
      <c r="A351" s="7" t="s">
        <v>393</v>
      </c>
      <c r="B351" s="2">
        <v>0</v>
      </c>
      <c r="C351" s="2">
        <v>0</v>
      </c>
      <c r="D351" s="2">
        <v>0</v>
      </c>
      <c r="E351" s="75">
        <v>725.57051999999999</v>
      </c>
      <c r="F351" s="26">
        <v>0</v>
      </c>
      <c r="G351" s="76">
        <v>0.50600000000000001</v>
      </c>
      <c r="H351" s="8">
        <f t="shared" si="6"/>
        <v>922.33552999999995</v>
      </c>
    </row>
    <row r="352" spans="1:8" ht="13.4" customHeight="1" x14ac:dyDescent="0.3">
      <c r="A352" s="7" t="s">
        <v>394</v>
      </c>
      <c r="B352" s="2">
        <v>0</v>
      </c>
      <c r="C352" s="2">
        <v>0</v>
      </c>
      <c r="D352" s="2">
        <v>0</v>
      </c>
      <c r="E352" s="75">
        <v>921.82952999999998</v>
      </c>
      <c r="F352" s="26">
        <v>0</v>
      </c>
      <c r="G352" s="76">
        <v>0.45039999999999997</v>
      </c>
      <c r="H352" s="8">
        <f t="shared" si="6"/>
        <v>173.49226999999999</v>
      </c>
    </row>
    <row r="353" spans="1:8" ht="13.4" customHeight="1" x14ac:dyDescent="0.3">
      <c r="A353" s="7" t="s">
        <v>395</v>
      </c>
      <c r="B353" s="2">
        <v>0</v>
      </c>
      <c r="C353" s="2">
        <v>0</v>
      </c>
      <c r="D353" s="2">
        <v>0</v>
      </c>
      <c r="E353" s="75">
        <v>173.04186999999999</v>
      </c>
      <c r="F353" s="26">
        <v>0</v>
      </c>
      <c r="G353" s="76">
        <v>0.44550000000000001</v>
      </c>
      <c r="H353" s="8">
        <f t="shared" si="6"/>
        <v>269.99957000000001</v>
      </c>
    </row>
    <row r="354" spans="1:8" ht="13.4" customHeight="1" x14ac:dyDescent="0.3">
      <c r="A354" s="7" t="s">
        <v>396</v>
      </c>
      <c r="B354" s="2">
        <v>0</v>
      </c>
      <c r="C354" s="2">
        <v>0</v>
      </c>
      <c r="D354" s="2">
        <v>0</v>
      </c>
      <c r="E354" s="75">
        <v>269.55407000000002</v>
      </c>
      <c r="F354" s="26">
        <v>5.9999999999999995E-4</v>
      </c>
      <c r="G354" s="76">
        <v>0.40110000000000001</v>
      </c>
      <c r="H354" s="8">
        <f t="shared" si="6"/>
        <v>241.35939000000002</v>
      </c>
    </row>
    <row r="355" spans="1:8" ht="13.4" customHeight="1" x14ac:dyDescent="0.3">
      <c r="A355" s="7" t="s">
        <v>397</v>
      </c>
      <c r="B355" s="2">
        <v>0</v>
      </c>
      <c r="C355" s="2">
        <v>0</v>
      </c>
      <c r="D355" s="2">
        <v>0</v>
      </c>
      <c r="E355" s="75">
        <v>240.95769000000001</v>
      </c>
      <c r="F355" s="26">
        <v>0</v>
      </c>
      <c r="G355" s="76">
        <v>0.6855</v>
      </c>
      <c r="H355" s="8">
        <f t="shared" si="6"/>
        <v>332.60022999999995</v>
      </c>
    </row>
    <row r="356" spans="1:8" ht="13.4" customHeight="1" x14ac:dyDescent="0.3">
      <c r="A356" s="7" t="s">
        <v>398</v>
      </c>
      <c r="B356" s="2">
        <v>0</v>
      </c>
      <c r="C356" s="2">
        <v>0</v>
      </c>
      <c r="D356" s="2">
        <v>0</v>
      </c>
      <c r="E356" s="75">
        <v>331.91472999999996</v>
      </c>
      <c r="F356" s="26">
        <v>0</v>
      </c>
      <c r="G356" s="76">
        <v>0.17</v>
      </c>
      <c r="H356" s="8">
        <f t="shared" si="6"/>
        <v>355.97506000000004</v>
      </c>
    </row>
    <row r="357" spans="1:8" ht="13.4" customHeight="1" x14ac:dyDescent="0.3">
      <c r="A357" s="7" t="s">
        <v>399</v>
      </c>
      <c r="B357" s="2">
        <v>0</v>
      </c>
      <c r="C357" s="2">
        <v>0</v>
      </c>
      <c r="D357" s="2">
        <v>0</v>
      </c>
      <c r="E357" s="75">
        <v>355.80506000000003</v>
      </c>
      <c r="F357" s="26">
        <v>5.9999999999999995E-4</v>
      </c>
      <c r="G357" s="76">
        <v>0.81169999999999987</v>
      </c>
      <c r="H357" s="8">
        <f t="shared" si="6"/>
        <v>308.21297999999996</v>
      </c>
    </row>
    <row r="358" spans="1:8" ht="13.4" customHeight="1" x14ac:dyDescent="0.3">
      <c r="A358" s="7" t="s">
        <v>400</v>
      </c>
      <c r="B358" s="2">
        <v>0</v>
      </c>
      <c r="C358" s="2">
        <v>0</v>
      </c>
      <c r="D358" s="2">
        <v>0</v>
      </c>
      <c r="E358" s="75">
        <v>307.40067999999997</v>
      </c>
      <c r="F358" s="26">
        <v>3.6979999999999999E-2</v>
      </c>
      <c r="G358" s="76">
        <v>0.26</v>
      </c>
      <c r="H358" s="8">
        <f t="shared" si="6"/>
        <v>463.25280999999995</v>
      </c>
    </row>
    <row r="359" spans="1:8" ht="13.4" customHeight="1" x14ac:dyDescent="0.3">
      <c r="A359" s="7" t="s">
        <v>401</v>
      </c>
      <c r="B359" s="2">
        <v>0</v>
      </c>
      <c r="C359" s="2">
        <v>0</v>
      </c>
      <c r="D359" s="2">
        <v>0</v>
      </c>
      <c r="E359" s="75">
        <v>462.95582999999993</v>
      </c>
      <c r="F359" s="26">
        <v>0.28673999999999999</v>
      </c>
      <c r="G359" s="76">
        <v>0.25320000000000026</v>
      </c>
      <c r="H359" s="8">
        <f t="shared" si="6"/>
        <v>355.86618999999996</v>
      </c>
    </row>
    <row r="360" spans="1:8" ht="13.4" customHeight="1" x14ac:dyDescent="0.3">
      <c r="A360" s="7" t="s">
        <v>402</v>
      </c>
      <c r="B360" s="2">
        <v>0</v>
      </c>
      <c r="C360" s="2">
        <v>0</v>
      </c>
      <c r="D360" s="2">
        <v>0</v>
      </c>
      <c r="E360" s="75">
        <v>355.32624999999996</v>
      </c>
      <c r="F360" s="26">
        <v>0</v>
      </c>
      <c r="G360" s="76">
        <v>0.06</v>
      </c>
      <c r="H360" s="8">
        <f t="shared" si="6"/>
        <v>411.97036000000008</v>
      </c>
    </row>
    <row r="361" spans="1:8" ht="13.4" customHeight="1" x14ac:dyDescent="0.3">
      <c r="A361" s="7" t="s">
        <v>403</v>
      </c>
      <c r="B361" s="2">
        <v>0</v>
      </c>
      <c r="C361" s="2">
        <v>0</v>
      </c>
      <c r="D361" s="2">
        <v>0</v>
      </c>
      <c r="E361" s="75">
        <v>411.91036000000008</v>
      </c>
      <c r="F361" s="26">
        <v>0.1668</v>
      </c>
      <c r="G361" s="76">
        <v>0.14530000000000018</v>
      </c>
      <c r="H361" s="8">
        <f t="shared" si="6"/>
        <v>457.02457999999996</v>
      </c>
    </row>
    <row r="362" spans="1:8" ht="13.4" customHeight="1" x14ac:dyDescent="0.3">
      <c r="A362" s="7" t="s">
        <v>404</v>
      </c>
      <c r="B362" s="2">
        <v>0</v>
      </c>
      <c r="C362" s="2">
        <v>0</v>
      </c>
      <c r="D362" s="2">
        <v>0</v>
      </c>
      <c r="E362" s="75">
        <v>456.71247999999991</v>
      </c>
      <c r="F362" s="26">
        <v>1.3000000000000002E-4</v>
      </c>
      <c r="G362" s="76">
        <v>3.7214999999999994</v>
      </c>
      <c r="H362" s="8">
        <f t="shared" si="6"/>
        <v>687.5411499999999</v>
      </c>
    </row>
    <row r="363" spans="1:8" ht="13.4" customHeight="1" x14ac:dyDescent="0.3">
      <c r="A363" s="7" t="s">
        <v>405</v>
      </c>
      <c r="B363" s="2">
        <v>0</v>
      </c>
      <c r="C363" s="2">
        <v>0</v>
      </c>
      <c r="D363" s="2">
        <v>0</v>
      </c>
      <c r="E363" s="75">
        <v>683.8195199999999</v>
      </c>
      <c r="F363" s="26">
        <v>3.289000000000001E-2</v>
      </c>
      <c r="G363" s="76">
        <v>0.5153000000000002</v>
      </c>
      <c r="H363" s="8">
        <f t="shared" si="6"/>
        <v>960.39938000000006</v>
      </c>
    </row>
    <row r="364" spans="1:8" ht="13.4" customHeight="1" x14ac:dyDescent="0.3">
      <c r="A364" s="7" t="s">
        <v>406</v>
      </c>
      <c r="B364" s="2">
        <v>0</v>
      </c>
      <c r="C364" s="2">
        <v>0</v>
      </c>
      <c r="D364" s="2">
        <v>0</v>
      </c>
      <c r="E364" s="75">
        <v>959.85119000000009</v>
      </c>
      <c r="F364" s="26">
        <v>1.1999999999999999E-3</v>
      </c>
      <c r="G364" s="76">
        <v>0.32309999999999994</v>
      </c>
      <c r="H364" s="8">
        <f t="shared" si="6"/>
        <v>219.31030000000001</v>
      </c>
    </row>
    <row r="365" spans="1:8" ht="13.4" customHeight="1" x14ac:dyDescent="0.3">
      <c r="A365" s="7" t="s">
        <v>407</v>
      </c>
      <c r="B365" s="2">
        <v>0</v>
      </c>
      <c r="C365" s="2">
        <v>0</v>
      </c>
      <c r="D365" s="2">
        <v>0</v>
      </c>
      <c r="E365" s="75">
        <v>218.98599999999999</v>
      </c>
      <c r="F365" s="26">
        <v>0.24146000000000001</v>
      </c>
      <c r="G365" s="76">
        <v>0.44013999999999992</v>
      </c>
      <c r="H365" s="8">
        <f t="shared" si="6"/>
        <v>167.58757</v>
      </c>
    </row>
    <row r="366" spans="1:8" ht="13.4" customHeight="1" x14ac:dyDescent="0.3">
      <c r="A366" s="7" t="s">
        <v>408</v>
      </c>
      <c r="B366" s="2">
        <v>0</v>
      </c>
      <c r="C366" s="2">
        <v>0</v>
      </c>
      <c r="D366" s="2">
        <v>0</v>
      </c>
      <c r="E366" s="75">
        <v>166.90597</v>
      </c>
      <c r="F366" s="26">
        <v>5.3900000000000007E-3</v>
      </c>
      <c r="G366" s="76">
        <v>0.03</v>
      </c>
      <c r="H366" s="8">
        <f t="shared" si="6"/>
        <v>245.26528999999999</v>
      </c>
    </row>
    <row r="367" spans="1:8" ht="13.4" customHeight="1" x14ac:dyDescent="0.3">
      <c r="A367" s="7" t="s">
        <v>409</v>
      </c>
      <c r="B367" s="2">
        <v>0</v>
      </c>
      <c r="C367" s="2">
        <v>0</v>
      </c>
      <c r="D367" s="81">
        <v>0</v>
      </c>
      <c r="E367" s="26">
        <v>245.22989999999999</v>
      </c>
      <c r="F367" s="26">
        <v>4.13E-3</v>
      </c>
      <c r="G367" s="76">
        <v>0</v>
      </c>
      <c r="H367" s="8">
        <f t="shared" si="6"/>
        <v>265.92881999999992</v>
      </c>
    </row>
    <row r="368" spans="1:8" ht="13.4" customHeight="1" x14ac:dyDescent="0.3">
      <c r="A368" s="7" t="s">
        <v>410</v>
      </c>
      <c r="B368" s="2">
        <v>0</v>
      </c>
      <c r="C368" s="2">
        <v>0</v>
      </c>
      <c r="D368" s="81">
        <v>0</v>
      </c>
      <c r="E368" s="26">
        <v>265.92468999999994</v>
      </c>
      <c r="F368" s="26">
        <v>0</v>
      </c>
      <c r="G368" s="76">
        <v>0.09</v>
      </c>
      <c r="H368" s="8">
        <f t="shared" si="6"/>
        <v>302.79599999999994</v>
      </c>
    </row>
    <row r="369" spans="1:8" ht="13.4" customHeight="1" x14ac:dyDescent="0.3">
      <c r="A369" s="7" t="s">
        <v>411</v>
      </c>
      <c r="B369" s="2">
        <v>0</v>
      </c>
      <c r="C369" s="2">
        <v>0</v>
      </c>
      <c r="D369" s="81">
        <v>0</v>
      </c>
      <c r="E369" s="26">
        <v>302.70599999999996</v>
      </c>
      <c r="F369" s="26">
        <v>6.0999999999999997E-4</v>
      </c>
      <c r="G369" s="76">
        <v>0.16270000000000015</v>
      </c>
      <c r="H369" s="8">
        <f t="shared" si="6"/>
        <v>346.81652999999994</v>
      </c>
    </row>
    <row r="370" spans="1:8" ht="13.4" customHeight="1" x14ac:dyDescent="0.3">
      <c r="A370" s="7" t="s">
        <v>412</v>
      </c>
      <c r="B370" s="2">
        <v>0</v>
      </c>
      <c r="C370" s="2">
        <v>0</v>
      </c>
      <c r="D370" s="81">
        <v>0</v>
      </c>
      <c r="E370" s="26">
        <v>346.65321999999998</v>
      </c>
      <c r="F370" s="26">
        <v>0</v>
      </c>
      <c r="G370" s="76">
        <v>0.90279999999999994</v>
      </c>
      <c r="H370" s="8">
        <f t="shared" si="6"/>
        <v>400.41802000000007</v>
      </c>
    </row>
    <row r="371" spans="1:8" ht="13.4" customHeight="1" x14ac:dyDescent="0.3">
      <c r="A371" s="7" t="s">
        <v>413</v>
      </c>
      <c r="B371" s="2">
        <v>0</v>
      </c>
      <c r="C371" s="2">
        <v>0</v>
      </c>
      <c r="D371" s="81">
        <v>0</v>
      </c>
      <c r="E371" s="26">
        <v>399.51522000000006</v>
      </c>
      <c r="F371" s="26">
        <v>5.9999999999999995E-4</v>
      </c>
      <c r="G371" s="76">
        <v>0.27753999999999973</v>
      </c>
      <c r="H371" s="8">
        <f t="shared" si="6"/>
        <v>392.02450999999996</v>
      </c>
    </row>
    <row r="372" spans="1:8" ht="13.4" customHeight="1" x14ac:dyDescent="0.3">
      <c r="A372" s="7" t="s">
        <v>414</v>
      </c>
      <c r="B372" s="2">
        <v>0</v>
      </c>
      <c r="C372" s="2">
        <v>0</v>
      </c>
      <c r="D372" s="81">
        <v>0</v>
      </c>
      <c r="E372" s="26">
        <v>391.74636999999996</v>
      </c>
      <c r="F372" s="26">
        <v>0</v>
      </c>
      <c r="G372" s="76">
        <v>0.78739999999999999</v>
      </c>
      <c r="H372" s="8">
        <f t="shared" si="6"/>
        <v>436.18739999999997</v>
      </c>
    </row>
    <row r="373" spans="1:8" ht="13.4" customHeight="1" x14ac:dyDescent="0.3">
      <c r="A373" s="7" t="s">
        <v>415</v>
      </c>
      <c r="B373" s="2">
        <v>0</v>
      </c>
      <c r="C373" s="2">
        <v>0</v>
      </c>
      <c r="D373" s="81">
        <v>0</v>
      </c>
      <c r="E373" s="14">
        <v>435.4</v>
      </c>
      <c r="F373" s="14">
        <v>1.8080000000000002E-2</v>
      </c>
      <c r="G373" s="76">
        <v>0.82</v>
      </c>
      <c r="H373" s="8">
        <f t="shared" si="6"/>
        <v>472.74805000000009</v>
      </c>
    </row>
    <row r="374" spans="1:8" ht="13.4" customHeight="1" x14ac:dyDescent="0.3">
      <c r="A374" s="7" t="s">
        <v>416</v>
      </c>
      <c r="B374" s="2">
        <v>0</v>
      </c>
      <c r="C374" s="2">
        <v>0</v>
      </c>
      <c r="D374" s="81">
        <v>0</v>
      </c>
      <c r="E374" s="14">
        <v>471.9099700000001</v>
      </c>
      <c r="F374" s="14">
        <v>3.5840000000000004E-2</v>
      </c>
      <c r="G374" s="76">
        <v>0.69959999999999944</v>
      </c>
      <c r="H374" s="8">
        <f t="shared" si="6"/>
        <v>541.69087000000002</v>
      </c>
    </row>
    <row r="375" spans="1:8" ht="13.4" customHeight="1" x14ac:dyDescent="0.3">
      <c r="A375" s="7" t="s">
        <v>417</v>
      </c>
      <c r="B375" s="2">
        <v>0</v>
      </c>
      <c r="C375" s="2">
        <v>0</v>
      </c>
      <c r="D375" s="81">
        <v>0</v>
      </c>
      <c r="E375" s="14">
        <v>540.95542999999998</v>
      </c>
      <c r="F375" s="14">
        <v>1.434E-2</v>
      </c>
      <c r="G375" s="76">
        <v>0.76398999999999984</v>
      </c>
      <c r="H375" s="8"/>
    </row>
  </sheetData>
  <mergeCells count="3">
    <mergeCell ref="B2:D2"/>
    <mergeCell ref="E2:G2"/>
    <mergeCell ref="H2:H3"/>
  </mergeCells>
  <pageMargins left="0.75" right="0.75" top="1" bottom="1" header="0.4921259845" footer="0.4921259845"/>
  <headerFooter>
    <oddFooter>&amp;L_x000D_&amp;1#&amp;"Calibri"&amp;10&amp;K000000 Interné</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22</vt:i4>
      </vt:variant>
    </vt:vector>
  </HeadingPairs>
  <TitlesOfParts>
    <vt:vector size="22" baseType="lpstr">
      <vt:lpstr>DPFO ZČ</vt:lpstr>
      <vt:lpstr>DPFO podnikanie</vt:lpstr>
      <vt:lpstr>DPPO</vt:lpstr>
      <vt:lpstr>DPH</vt:lpstr>
      <vt:lpstr>SD - minerálne oleje</vt:lpstr>
      <vt:lpstr>SD - tabak</vt:lpstr>
      <vt:lpstr>SD - lieh</vt:lpstr>
      <vt:lpstr>SD - pivo</vt:lpstr>
      <vt:lpstr>SD - víno</vt:lpstr>
      <vt:lpstr>SD - elektrina</vt:lpstr>
      <vt:lpstr>SD - zemný plyn</vt:lpstr>
      <vt:lpstr>SD - uhlie</vt:lpstr>
      <vt:lpstr>Daň z poistenia</vt:lpstr>
      <vt:lpstr>SD - ostatné</vt:lpstr>
      <vt:lpstr>Daň z motorových vozidiel</vt:lpstr>
      <vt:lpstr>Daň vyberaná zrážkou</vt:lpstr>
      <vt:lpstr>Daň z nehnuteľností</vt:lpstr>
      <vt:lpstr>Podiel_vyb_fin_prost</vt:lpstr>
      <vt:lpstr>Dane_za_specif_sluzby</vt:lpstr>
      <vt:lpstr>OO_vyb_fin_inst</vt:lpstr>
      <vt:lpstr>OO_reg_odv</vt:lpstr>
      <vt:lpstr>RTVS</vt:lpstr>
    </vt:vector>
  </TitlesOfParts>
  <Company>Ministerstvo financii Slovenskej republiky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Antalicova Jana</dc:creator>
  <cp:lastModifiedBy>Antalicova Jana</cp:lastModifiedBy>
  <dcterms:created xsi:type="dcterms:W3CDTF">2026-01-16T07:36:47Z</dcterms:created>
  <dcterms:modified xsi:type="dcterms:W3CDTF">2026-01-16T07:36:50Z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805978-f532-4a1a-b9e1-4e19c2c6466f_Enabled">
    <vt:lpwstr>true</vt:lpwstr>
  </property>
  <property fmtid="{D5CDD505-2E9C-101B-9397-08002B2CF9AE}" pid="3" name="MSIP_Label_4c805978-f532-4a1a-b9e1-4e19c2c6466f_SetDate">
    <vt:lpwstr>2026-01-16T07:36:48Z</vt:lpwstr>
  </property>
  <property fmtid="{D5CDD505-2E9C-101B-9397-08002B2CF9AE}" pid="4" name="MSIP_Label_4c805978-f532-4a1a-b9e1-4e19c2c6466f_Method">
    <vt:lpwstr>Standard</vt:lpwstr>
  </property>
  <property fmtid="{D5CDD505-2E9C-101B-9397-08002B2CF9AE}" pid="5" name="MSIP_Label_4c805978-f532-4a1a-b9e1-4e19c2c6466f_Name">
    <vt:lpwstr>Internal</vt:lpwstr>
  </property>
  <property fmtid="{D5CDD505-2E9C-101B-9397-08002B2CF9AE}" pid="6" name="MSIP_Label_4c805978-f532-4a1a-b9e1-4e19c2c6466f_SiteId">
    <vt:lpwstr>579df390-dbff-49fd-8f10-624670566482</vt:lpwstr>
  </property>
  <property fmtid="{D5CDD505-2E9C-101B-9397-08002B2CF9AE}" pid="7" name="MSIP_Label_4c805978-f532-4a1a-b9e1-4e19c2c6466f_ActionId">
    <vt:lpwstr>375906db-10e5-43de-b51f-e8efdb1760d5</vt:lpwstr>
  </property>
  <property fmtid="{D5CDD505-2E9C-101B-9397-08002B2CF9AE}" pid="8" name="MSIP_Label_4c805978-f532-4a1a-b9e1-4e19c2c6466f_ContentBits">
    <vt:lpwstr>2</vt:lpwstr>
  </property>
  <property fmtid="{D5CDD505-2E9C-101B-9397-08002B2CF9AE}" pid="9" name="MSIP_Label_4c805978-f532-4a1a-b9e1-4e19c2c6466f_Tag">
    <vt:lpwstr>10, 3, 0, 1</vt:lpwstr>
  </property>
</Properties>
</file>