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remeta\Desktop\Data a statistiky_web\"/>
    </mc:Choice>
  </mc:AlternateContent>
  <xr:revisionPtr revIDLastSave="0" documentId="13_ncr:1_{8B93FAA0-B460-4ED2-948C-534B254443EE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Obsah" sheetId="6" r:id="rId1"/>
    <sheet name="Grafy" sheetId="4" r:id="rId2"/>
    <sheet name="Tab_1" sheetId="1" r:id="rId3"/>
    <sheet name="Tab_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1" l="1"/>
  <c r="AA15" i="1"/>
  <c r="AA10" i="1"/>
  <c r="AA11" i="1"/>
  <c r="AA8" i="1"/>
  <c r="Z8" i="1"/>
  <c r="Y8" i="1"/>
  <c r="X8" i="1"/>
  <c r="W8" i="1"/>
  <c r="V8" i="1"/>
  <c r="AA20" i="1"/>
  <c r="AA21" i="1"/>
  <c r="AA22" i="1"/>
  <c r="H25" i="3" l="1"/>
  <c r="I25" i="3" s="1"/>
  <c r="I50" i="3" s="1"/>
  <c r="B50" i="3"/>
  <c r="B46" i="3"/>
  <c r="H24" i="3"/>
  <c r="I24" i="3" s="1"/>
  <c r="I49" i="3" s="1"/>
  <c r="H23" i="3"/>
  <c r="I23" i="3" s="1"/>
  <c r="I48" i="3" s="1"/>
  <c r="H22" i="3"/>
  <c r="I22" i="3" s="1"/>
  <c r="I47" i="3" s="1"/>
  <c r="F23" i="3"/>
  <c r="F48" i="3" s="1"/>
  <c r="F24" i="3"/>
  <c r="F49" i="3" s="1"/>
  <c r="F25" i="3"/>
  <c r="F50" i="3" s="1"/>
  <c r="F22" i="3"/>
  <c r="F47" i="3" s="1"/>
  <c r="C50" i="3"/>
  <c r="D50" i="3"/>
  <c r="E50" i="3"/>
  <c r="G50" i="3"/>
  <c r="C47" i="3"/>
  <c r="D47" i="3"/>
  <c r="E47" i="3"/>
  <c r="G47" i="3"/>
  <c r="C48" i="3"/>
  <c r="D48" i="3"/>
  <c r="E48" i="3"/>
  <c r="G48" i="3"/>
  <c r="C49" i="3"/>
  <c r="D49" i="3"/>
  <c r="E49" i="3"/>
  <c r="G49" i="3"/>
  <c r="B22" i="3"/>
  <c r="B23" i="3" s="1"/>
  <c r="B24" i="3" s="1"/>
  <c r="B49" i="3" s="1"/>
  <c r="B47" i="3" l="1"/>
  <c r="H47" i="3"/>
  <c r="B48" i="3"/>
  <c r="H50" i="3"/>
  <c r="H49" i="3"/>
  <c r="H48" i="3"/>
  <c r="V20" i="1"/>
  <c r="W20" i="1"/>
  <c r="X20" i="1"/>
  <c r="Y20" i="1"/>
  <c r="Z20" i="1"/>
  <c r="V21" i="1"/>
  <c r="W21" i="1"/>
  <c r="X21" i="1"/>
  <c r="Y21" i="1"/>
  <c r="Z21" i="1"/>
  <c r="K20" i="1"/>
  <c r="L20" i="1"/>
  <c r="M20" i="1"/>
  <c r="N20" i="1"/>
  <c r="O20" i="1"/>
  <c r="P20" i="1"/>
  <c r="Q20" i="1"/>
  <c r="R20" i="1"/>
  <c r="S20" i="1"/>
  <c r="T20" i="1"/>
  <c r="U20" i="1"/>
  <c r="K21" i="1"/>
  <c r="L21" i="1"/>
  <c r="M21" i="1"/>
  <c r="N21" i="1"/>
  <c r="O21" i="1"/>
  <c r="P21" i="1"/>
  <c r="Q21" i="1"/>
  <c r="R21" i="1"/>
  <c r="S21" i="1"/>
  <c r="T21" i="1"/>
  <c r="U21" i="1"/>
  <c r="W10" i="1" l="1"/>
  <c r="X10" i="1"/>
  <c r="Y10" i="1"/>
  <c r="Z10" i="1"/>
  <c r="W11" i="1"/>
  <c r="X11" i="1"/>
  <c r="Y11" i="1"/>
  <c r="Z11" i="1"/>
  <c r="V22" i="1"/>
  <c r="W22" i="1"/>
  <c r="X22" i="1"/>
  <c r="Y22" i="1"/>
  <c r="Z22" i="1"/>
  <c r="W14" i="1" l="1"/>
  <c r="X14" i="1"/>
  <c r="Y14" i="1"/>
  <c r="Z14" i="1"/>
  <c r="W15" i="1"/>
  <c r="X15" i="1"/>
  <c r="Y15" i="1"/>
  <c r="Z15" i="1"/>
  <c r="G46" i="3" l="1"/>
  <c r="E46" i="3"/>
  <c r="D46" i="3"/>
  <c r="C46" i="3"/>
  <c r="H21" i="3"/>
  <c r="I21" i="3" s="1"/>
  <c r="I46" i="3" s="1"/>
  <c r="H20" i="3"/>
  <c r="I20" i="3" s="1"/>
  <c r="F21" i="3"/>
  <c r="F46" i="3" s="1"/>
  <c r="C45" i="3"/>
  <c r="Q12" i="1"/>
  <c r="H46" i="3" l="1"/>
  <c r="V15" i="1"/>
  <c r="T14" i="1"/>
  <c r="U14" i="1"/>
  <c r="V14" i="1"/>
  <c r="T15" i="1"/>
  <c r="U15" i="1"/>
  <c r="Q11" i="1"/>
  <c r="T10" i="1"/>
  <c r="U10" i="1"/>
  <c r="V10" i="1"/>
  <c r="T11" i="1"/>
  <c r="U11" i="1"/>
  <c r="V11" i="1"/>
  <c r="S11" i="1"/>
  <c r="S10" i="1"/>
  <c r="T8" i="1"/>
  <c r="T22" i="1" s="1"/>
  <c r="U8" i="1"/>
  <c r="U22" i="1" s="1"/>
  <c r="R8" i="1" l="1"/>
  <c r="R22" i="1" s="1"/>
  <c r="R10" i="1"/>
  <c r="I45" i="3"/>
  <c r="H45" i="3"/>
  <c r="G45" i="3"/>
  <c r="E45" i="3"/>
  <c r="D45" i="3"/>
  <c r="C44" i="3"/>
  <c r="H19" i="3"/>
  <c r="I19" i="3" s="1"/>
  <c r="F13" i="3"/>
  <c r="F20" i="3" l="1"/>
  <c r="F45" i="3" s="1"/>
  <c r="P12" i="1" l="1"/>
  <c r="Q14" i="1" l="1"/>
  <c r="R14" i="1"/>
  <c r="S14" i="1"/>
  <c r="Q15" i="1"/>
  <c r="R15" i="1"/>
  <c r="S15" i="1"/>
  <c r="Q10" i="1"/>
  <c r="R11" i="1"/>
  <c r="Q8" i="1"/>
  <c r="Q22" i="1" s="1"/>
  <c r="S8" i="1"/>
  <c r="S22" i="1" s="1"/>
  <c r="P8" i="1" l="1"/>
  <c r="P22" i="1" s="1"/>
  <c r="P15" i="1"/>
  <c r="P14" i="1"/>
  <c r="O14" i="1"/>
  <c r="O12" i="1"/>
  <c r="P11" i="1"/>
  <c r="O11" i="1"/>
  <c r="P10" i="1"/>
  <c r="O10" i="1"/>
  <c r="D11" i="1" l="1"/>
  <c r="E44" i="3" l="1"/>
  <c r="E43" i="3"/>
  <c r="E42" i="3"/>
  <c r="D43" i="3"/>
  <c r="G44" i="3"/>
  <c r="D44" i="3"/>
  <c r="D42" i="3"/>
  <c r="C42" i="3"/>
  <c r="H18" i="3"/>
  <c r="I18" i="3" s="1"/>
  <c r="H44" i="3"/>
  <c r="I44" i="3"/>
  <c r="F19" i="3"/>
  <c r="F44" i="3" s="1"/>
  <c r="H16" i="3"/>
  <c r="H17" i="3"/>
  <c r="I17" i="3" s="1"/>
  <c r="D8" i="1" l="1"/>
  <c r="E8" i="1"/>
  <c r="F8" i="1"/>
  <c r="G8" i="1"/>
  <c r="H8" i="1"/>
  <c r="I8" i="1"/>
  <c r="J8" i="1"/>
  <c r="K8" i="1"/>
  <c r="K22" i="1" s="1"/>
  <c r="L8" i="1"/>
  <c r="L22" i="1" s="1"/>
  <c r="M8" i="1"/>
  <c r="M22" i="1" s="1"/>
  <c r="N8" i="1"/>
  <c r="N22" i="1" s="1"/>
  <c r="O8" i="1"/>
  <c r="O22" i="1" s="1"/>
  <c r="C8" i="1"/>
  <c r="I42" i="3" l="1"/>
  <c r="H41" i="3"/>
  <c r="H42" i="3"/>
  <c r="G33" i="3"/>
  <c r="G34" i="3"/>
  <c r="G35" i="3"/>
  <c r="G36" i="3"/>
  <c r="G37" i="3"/>
  <c r="G38" i="3"/>
  <c r="G39" i="3"/>
  <c r="G40" i="3"/>
  <c r="G41" i="3"/>
  <c r="G42" i="3"/>
  <c r="G43" i="3"/>
  <c r="G32" i="3"/>
  <c r="D39" i="3"/>
  <c r="D40" i="3"/>
  <c r="D41" i="3"/>
  <c r="D38" i="3"/>
  <c r="C33" i="3"/>
  <c r="C34" i="3"/>
  <c r="C35" i="3"/>
  <c r="C36" i="3"/>
  <c r="C37" i="3"/>
  <c r="C38" i="3"/>
  <c r="C39" i="3"/>
  <c r="C40" i="3"/>
  <c r="C41" i="3"/>
  <c r="C43" i="3"/>
  <c r="C32" i="3"/>
  <c r="D21" i="1" l="1"/>
  <c r="E21" i="1"/>
  <c r="F21" i="1"/>
  <c r="G21" i="1"/>
  <c r="H21" i="1"/>
  <c r="I21" i="1"/>
  <c r="J21" i="1"/>
  <c r="C21" i="1"/>
  <c r="C20" i="1"/>
  <c r="D20" i="1"/>
  <c r="E20" i="1"/>
  <c r="F20" i="1"/>
  <c r="G20" i="1"/>
  <c r="H20" i="1"/>
  <c r="I20" i="1"/>
  <c r="J20" i="1"/>
  <c r="D22" i="1"/>
  <c r="E22" i="1"/>
  <c r="F22" i="1"/>
  <c r="G22" i="1"/>
  <c r="H22" i="1"/>
  <c r="I22" i="1"/>
  <c r="J22" i="1"/>
  <c r="C22" i="1"/>
  <c r="E11" i="1"/>
  <c r="F11" i="1"/>
  <c r="G11" i="1"/>
  <c r="H11" i="1"/>
  <c r="I11" i="1"/>
  <c r="J11" i="1"/>
  <c r="K11" i="1"/>
  <c r="L11" i="1"/>
  <c r="M11" i="1"/>
  <c r="N11" i="1"/>
  <c r="E15" i="1"/>
  <c r="F15" i="1"/>
  <c r="G15" i="1"/>
  <c r="H15" i="1"/>
  <c r="I15" i="1"/>
  <c r="J15" i="1"/>
  <c r="K15" i="1"/>
  <c r="L15" i="1"/>
  <c r="M15" i="1"/>
  <c r="N15" i="1"/>
  <c r="O15" i="1"/>
  <c r="D15" i="1"/>
  <c r="H7" i="3"/>
  <c r="H32" i="3" s="1"/>
  <c r="H8" i="3"/>
  <c r="H9" i="3"/>
  <c r="H34" i="3" s="1"/>
  <c r="H10" i="3"/>
  <c r="H11" i="3"/>
  <c r="H36" i="3" s="1"/>
  <c r="H12" i="3"/>
  <c r="H13" i="3"/>
  <c r="H38" i="3" s="1"/>
  <c r="H14" i="3"/>
  <c r="H39" i="3" s="1"/>
  <c r="H15" i="3"/>
  <c r="H40" i="3" s="1"/>
  <c r="H43" i="3"/>
  <c r="F18" i="3"/>
  <c r="F43" i="3" s="1"/>
  <c r="F17" i="3"/>
  <c r="F42" i="3" s="1"/>
  <c r="I16" i="3"/>
  <c r="I41" i="3" s="1"/>
  <c r="F16" i="3"/>
  <c r="F41" i="3" s="1"/>
  <c r="F15" i="3"/>
  <c r="F40" i="3" s="1"/>
  <c r="F14" i="3"/>
  <c r="F39" i="3" s="1"/>
  <c r="F38" i="3"/>
  <c r="F12" i="3"/>
  <c r="F37" i="3" s="1"/>
  <c r="F11" i="3"/>
  <c r="F36" i="3" s="1"/>
  <c r="F10" i="3"/>
  <c r="F35" i="3" s="1"/>
  <c r="F9" i="3"/>
  <c r="F34" i="3" s="1"/>
  <c r="F8" i="3"/>
  <c r="F33" i="3" s="1"/>
  <c r="F7" i="3"/>
  <c r="F32" i="3" s="1"/>
  <c r="E14" i="1"/>
  <c r="F14" i="1"/>
  <c r="G14" i="1"/>
  <c r="H14" i="1"/>
  <c r="I14" i="1"/>
  <c r="J14" i="1"/>
  <c r="K14" i="1"/>
  <c r="L14" i="1"/>
  <c r="M14" i="1"/>
  <c r="N14" i="1"/>
  <c r="D14" i="1"/>
  <c r="E10" i="1"/>
  <c r="F10" i="1"/>
  <c r="G10" i="1"/>
  <c r="H10" i="1"/>
  <c r="I10" i="1"/>
  <c r="J10" i="1"/>
  <c r="K10" i="1"/>
  <c r="L10" i="1"/>
  <c r="M10" i="1"/>
  <c r="N10" i="1"/>
  <c r="D10" i="1"/>
  <c r="I13" i="3" l="1"/>
  <c r="I38" i="3" s="1"/>
  <c r="I7" i="3"/>
  <c r="I32" i="3" s="1"/>
  <c r="I12" i="3"/>
  <c r="I37" i="3" s="1"/>
  <c r="H37" i="3"/>
  <c r="I8" i="3"/>
  <c r="I33" i="3" s="1"/>
  <c r="H33" i="3"/>
  <c r="I11" i="3"/>
  <c r="I36" i="3" s="1"/>
  <c r="I10" i="3"/>
  <c r="I35" i="3" s="1"/>
  <c r="H35" i="3"/>
  <c r="I15" i="3"/>
  <c r="I40" i="3" s="1"/>
  <c r="I14" i="3"/>
  <c r="I39" i="3" s="1"/>
  <c r="I43" i="3"/>
  <c r="I9" i="3"/>
  <c r="I34" i="3" s="1"/>
</calcChain>
</file>

<file path=xl/sharedStrings.xml><?xml version="1.0" encoding="utf-8"?>
<sst xmlns="http://schemas.openxmlformats.org/spreadsheetml/2006/main" count="82" uniqueCount="50">
  <si>
    <t>(ESA95, v tis. eur)</t>
  </si>
  <si>
    <t>DPPO akr. Výnos</t>
  </si>
  <si>
    <t>DPFO akr. Výnos</t>
  </si>
  <si>
    <t>Asignácia spolu</t>
  </si>
  <si>
    <t>Asignácia DPPO</t>
  </si>
  <si>
    <t xml:space="preserve">   - y-o -y</t>
  </si>
  <si>
    <t>Dary DPPO</t>
  </si>
  <si>
    <t>Asignácia DPFO</t>
  </si>
  <si>
    <t>Tabuľka 1: Zhodnotenie vývoja asignácie prostriedkov na VPÚ od roku 2004  (v tis. eur)</t>
  </si>
  <si>
    <t>Počet asignujúcich PO</t>
  </si>
  <si>
    <t xml:space="preserve">Počet neasignujúcich PO </t>
  </si>
  <si>
    <t>rok</t>
  </si>
  <si>
    <t>1,5%</t>
  </si>
  <si>
    <t>Spolu</t>
  </si>
  <si>
    <t xml:space="preserve">mohli </t>
  </si>
  <si>
    <t>nemohli*</t>
  </si>
  <si>
    <t>-</t>
  </si>
  <si>
    <t>* nemohli asignovať kvôli nízkej alebo nulovej daňovej povinnosti</t>
  </si>
  <si>
    <t>Počet asignujúcich PO (v %)</t>
  </si>
  <si>
    <t>Počet neasignujúcich PO (v %)</t>
  </si>
  <si>
    <t>mohli, ale neasignovali</t>
  </si>
  <si>
    <t>nemohli asignovať</t>
  </si>
  <si>
    <t>*podiel asignácie na akruálnom výnose (efektívne precento)</t>
  </si>
  <si>
    <t>efektívne %*</t>
  </si>
  <si>
    <t>Všetky PO</t>
  </si>
  <si>
    <t>Nominálne rozdelenie</t>
  </si>
  <si>
    <t>Percentuálne rozdelenie</t>
  </si>
  <si>
    <t>2%</t>
  </si>
  <si>
    <t>1.5%</t>
  </si>
  <si>
    <t>1%</t>
  </si>
  <si>
    <t xml:space="preserve">Obsah </t>
  </si>
  <si>
    <t>Grafy</t>
  </si>
  <si>
    <t>Podkladové dáta k asignácií</t>
  </si>
  <si>
    <t>Graf 2: Vývoj efektívnej asignácie*</t>
  </si>
  <si>
    <t>* Efektívna asignácia reprezentuje podiel asignovaného objemu na celkovom akruálnom daňovom výnose</t>
  </si>
  <si>
    <t>Skutočnosť</t>
  </si>
  <si>
    <t>Prognóza</t>
  </si>
  <si>
    <t>Graf 1: Skutočný a prognózovaný vývoj objemu asignovaných prostriedkov (mil. eur)</t>
  </si>
  <si>
    <t>2023F</t>
  </si>
  <si>
    <t>2024F</t>
  </si>
  <si>
    <t>2025F</t>
  </si>
  <si>
    <t>2026F</t>
  </si>
  <si>
    <t>2027F</t>
  </si>
  <si>
    <t>Asignácia v mil. eur</t>
  </si>
  <si>
    <t>2022**</t>
  </si>
  <si>
    <t>** predbežné dáta</t>
  </si>
  <si>
    <t>Graf 3: Rozdelenie asignujúcich DPPO</t>
  </si>
  <si>
    <t>Tabuľka 2: Rozdelenie asignujúcich DPPO</t>
  </si>
  <si>
    <t>Zdroj: Štátna pokladnica (2004-2022); projekcia IFP (2023)</t>
  </si>
  <si>
    <t>2028F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</si>
</sst>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5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 Narrow"/>
      <family val="2"/>
      <charset val="238"/>
    </font>
    <font>
      <sz val="10"/>
      <name val="Garamond"/>
      <family val="1"/>
      <charset val="238"/>
    </font>
    <font>
      <b/>
      <sz val="10"/>
      <color rgb="FF2C9ADC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Garamond"/>
      <family val="2"/>
      <charset val="238"/>
    </font>
    <font>
      <u/>
      <sz val="11"/>
      <color theme="10"/>
      <name val="Calibri"/>
      <family val="2"/>
      <scheme val="minor"/>
    </font>
    <font>
      <u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 Narrow"/>
      <family val="2"/>
      <charset val="238"/>
    </font>
    <font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rgb="FF0070C0"/>
      <name val="Arial Narrow"/>
      <family val="2"/>
      <charset val="238"/>
    </font>
    <font>
      <b/>
      <sz val="10"/>
      <color theme="9" tint="-0.249977111117893"/>
      <name val="Arial Narrow"/>
      <family val="2"/>
      <charset val="238"/>
    </font>
    <font>
      <i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1" fillId="0" borderId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5" fillId="2" borderId="1" xfId="4" applyFont="1" applyFill="1" applyBorder="1"/>
    <xf numFmtId="0" fontId="6" fillId="0" borderId="0" xfId="2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3" borderId="3" xfId="0" applyFont="1" applyFill="1" applyBorder="1"/>
    <xf numFmtId="0" fontId="8" fillId="3" borderId="3" xfId="0" applyFont="1" applyFill="1" applyBorder="1" applyAlignment="1">
      <alignment horizontal="center"/>
    </xf>
    <xf numFmtId="9" fontId="8" fillId="3" borderId="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3" fontId="10" fillId="4" borderId="3" xfId="0" applyNumberFormat="1" applyFont="1" applyFill="1" applyBorder="1" applyAlignment="1">
      <alignment horizontal="center"/>
    </xf>
    <xf numFmtId="9" fontId="10" fillId="0" borderId="3" xfId="1" applyNumberFormat="1" applyFont="1" applyBorder="1" applyAlignment="1">
      <alignment horizontal="center"/>
    </xf>
    <xf numFmtId="10" fontId="10" fillId="0" borderId="3" xfId="1" applyNumberFormat="1" applyFont="1" applyBorder="1" applyAlignment="1">
      <alignment horizontal="center"/>
    </xf>
    <xf numFmtId="9" fontId="10" fillId="4" borderId="3" xfId="1" applyNumberFormat="1" applyFont="1" applyFill="1" applyBorder="1" applyAlignment="1">
      <alignment horizontal="center"/>
    </xf>
    <xf numFmtId="0" fontId="9" fillId="2" borderId="5" xfId="3" applyFont="1" applyFill="1" applyBorder="1" applyAlignment="1">
      <alignment horizontal="right" vertical="center"/>
    </xf>
    <xf numFmtId="0" fontId="9" fillId="2" borderId="2" xfId="3" applyFont="1" applyFill="1" applyBorder="1" applyAlignment="1">
      <alignment horizontal="right" vertical="center"/>
    </xf>
    <xf numFmtId="3" fontId="6" fillId="2" borderId="4" xfId="3" applyNumberFormat="1" applyFont="1" applyFill="1" applyBorder="1" applyAlignment="1">
      <alignment horizontal="right" vertical="center"/>
    </xf>
    <xf numFmtId="3" fontId="6" fillId="2" borderId="6" xfId="3" applyNumberFormat="1" applyFont="1" applyFill="1" applyBorder="1" applyAlignment="1">
      <alignment horizontal="right" vertical="center"/>
    </xf>
    <xf numFmtId="3" fontId="9" fillId="2" borderId="0" xfId="3" applyNumberFormat="1" applyFont="1" applyFill="1" applyBorder="1" applyAlignment="1">
      <alignment horizontal="right" vertical="center"/>
    </xf>
    <xf numFmtId="3" fontId="6" fillId="2" borderId="7" xfId="3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right" vertical="center"/>
    </xf>
    <xf numFmtId="3" fontId="6" fillId="2" borderId="0" xfId="3" applyNumberFormat="1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9" fontId="8" fillId="3" borderId="3" xfId="0" quotePrefix="1" applyNumberFormat="1" applyFont="1" applyFill="1" applyBorder="1" applyAlignment="1">
      <alignment horizontal="center"/>
    </xf>
    <xf numFmtId="164" fontId="8" fillId="3" borderId="3" xfId="0" quotePrefix="1" applyNumberFormat="1" applyFont="1" applyFill="1" applyBorder="1" applyAlignment="1">
      <alignment horizontal="center"/>
    </xf>
    <xf numFmtId="0" fontId="11" fillId="0" borderId="0" xfId="5"/>
    <xf numFmtId="0" fontId="3" fillId="0" borderId="0" xfId="5" applyFont="1"/>
    <xf numFmtId="0" fontId="3" fillId="0" borderId="6" xfId="5" applyFont="1" applyBorder="1"/>
    <xf numFmtId="0" fontId="11" fillId="0" borderId="0" xfId="5" applyFill="1"/>
    <xf numFmtId="0" fontId="13" fillId="0" borderId="0" xfId="6" applyFont="1"/>
    <xf numFmtId="0" fontId="6" fillId="0" borderId="0" xfId="5" applyFont="1"/>
    <xf numFmtId="0" fontId="5" fillId="0" borderId="0" xfId="0" applyFont="1"/>
    <xf numFmtId="0" fontId="6" fillId="2" borderId="12" xfId="3" applyFont="1" applyFill="1" applyBorder="1"/>
    <xf numFmtId="0" fontId="6" fillId="2" borderId="13" xfId="3" applyFont="1" applyFill="1" applyBorder="1"/>
    <xf numFmtId="0" fontId="9" fillId="2" borderId="11" xfId="3" applyFont="1" applyFill="1" applyBorder="1"/>
    <xf numFmtId="0" fontId="9" fillId="2" borderId="13" xfId="3" applyFont="1" applyFill="1" applyBorder="1" applyAlignment="1">
      <alignment horizontal="left" indent="2"/>
    </xf>
    <xf numFmtId="0" fontId="6" fillId="2" borderId="11" xfId="3" applyFont="1" applyFill="1" applyBorder="1" applyAlignment="1">
      <alignment horizontal="left" indent="4"/>
    </xf>
    <xf numFmtId="0" fontId="0" fillId="0" borderId="0" xfId="0" applyBorder="1"/>
    <xf numFmtId="0" fontId="17" fillId="0" borderId="6" xfId="5" applyFont="1" applyBorder="1"/>
    <xf numFmtId="0" fontId="16" fillId="0" borderId="0" xfId="5" applyFont="1" applyBorder="1"/>
    <xf numFmtId="0" fontId="7" fillId="0" borderId="0" xfId="5" applyFont="1"/>
    <xf numFmtId="0" fontId="14" fillId="6" borderId="0" xfId="6" applyFont="1" applyFill="1" applyAlignment="1">
      <alignment horizontal="center"/>
    </xf>
    <xf numFmtId="0" fontId="15" fillId="0" borderId="0" xfId="5" applyFont="1" applyFill="1"/>
    <xf numFmtId="0" fontId="18" fillId="0" borderId="0" xfId="0" applyFont="1"/>
    <xf numFmtId="0" fontId="18" fillId="0" borderId="0" xfId="0" applyFont="1" applyAlignment="1">
      <alignment wrapText="1"/>
    </xf>
    <xf numFmtId="0" fontId="12" fillId="0" borderId="0" xfId="6"/>
    <xf numFmtId="0" fontId="19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2" fillId="2" borderId="6" xfId="3" applyNumberFormat="1" applyFont="1" applyFill="1" applyBorder="1" applyAlignment="1">
      <alignment horizontal="right" vertical="center"/>
    </xf>
    <xf numFmtId="3" fontId="23" fillId="2" borderId="4" xfId="3" applyNumberFormat="1" applyFont="1" applyFill="1" applyBorder="1" applyAlignment="1">
      <alignment horizontal="right" vertical="center"/>
    </xf>
    <xf numFmtId="3" fontId="22" fillId="7" borderId="6" xfId="3" applyNumberFormat="1" applyFont="1" applyFill="1" applyBorder="1" applyAlignment="1">
      <alignment horizontal="right" vertical="center"/>
    </xf>
    <xf numFmtId="0" fontId="15" fillId="0" borderId="0" xfId="5" applyFont="1"/>
    <xf numFmtId="0" fontId="9" fillId="2" borderId="2" xfId="3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2" fillId="0" borderId="0" xfId="6" applyAlignment="1">
      <alignment horizontal="left" wrapText="1"/>
    </xf>
    <xf numFmtId="0" fontId="9" fillId="2" borderId="4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3" fontId="9" fillId="7" borderId="0" xfId="3" applyNumberFormat="1" applyFont="1" applyFill="1" applyAlignment="1">
      <alignment horizontal="right" vertical="center"/>
    </xf>
    <xf numFmtId="0" fontId="9" fillId="2" borderId="14" xfId="3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/>
    <xf numFmtId="0" fontId="24" fillId="2" borderId="0" xfId="3" applyFont="1" applyFill="1" applyBorder="1" applyAlignment="1">
      <alignment horizontal="center"/>
    </xf>
    <xf numFmtId="165" fontId="10" fillId="0" borderId="0" xfId="0" applyNumberFormat="1" applyFont="1"/>
    <xf numFmtId="3" fontId="10" fillId="0" borderId="0" xfId="0" applyNumberFormat="1" applyFont="1"/>
    <xf numFmtId="9" fontId="10" fillId="0" borderId="0" xfId="1" applyFont="1"/>
    <xf numFmtId="0" fontId="10" fillId="0" borderId="0" xfId="0" applyFont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</cellXfs>
  <cellStyles count="7">
    <cellStyle name="Hypertextové prepojenie" xfId="6" builtinId="8"/>
    <cellStyle name="Normálna" xfId="0" builtinId="0"/>
    <cellStyle name="Normálna 2 4" xfId="4" xr:uid="{00000000-0005-0000-0000-000002000000}"/>
    <cellStyle name="Normálne 2" xfId="5" xr:uid="{00000000-0005-0000-0000-000003000000}"/>
    <cellStyle name="normálne_IFP_DANE_20081103" xfId="2" xr:uid="{00000000-0005-0000-0000-000004000000}"/>
    <cellStyle name="normální 2" xfId="3" xr:uid="{00000000-0005-0000-0000-000005000000}"/>
    <cellStyle name="Percentá" xfId="1" builtinId="5"/>
  </cellStyles>
  <dxfs count="0"/>
  <tableStyles count="0" defaultTableStyle="TableStyleMedium2" defaultPivotStyle="PivotStyleLight16"/>
  <colors>
    <mruColors>
      <color rgb="FF2C9ADC"/>
      <color rgb="FFA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811524311261766E-2"/>
          <c:y val="4.1666666666666664E-2"/>
          <c:w val="0.93005935665219297"/>
          <c:h val="0.826024516821760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Tab_1!$B$9</c:f>
              <c:strCache>
                <c:ptCount val="1"/>
                <c:pt idx="0">
                  <c:v>Asignácia DPPO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Tab_1!$C$5:$V$5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2023F</c:v>
                </c:pt>
              </c:strCache>
            </c:strRef>
          </c:cat>
          <c:val>
            <c:numRef>
              <c:f>Tab_1!$C$20:$V$20</c:f>
              <c:numCache>
                <c:formatCode>0.0</c:formatCode>
                <c:ptCount val="20"/>
                <c:pt idx="0">
                  <c:v>18.896000000000001</c:v>
                </c:pt>
                <c:pt idx="1">
                  <c:v>20.525127796587665</c:v>
                </c:pt>
                <c:pt idx="2">
                  <c:v>25.62902476266348</c:v>
                </c:pt>
                <c:pt idx="3">
                  <c:v>29.306224888800372</c:v>
                </c:pt>
                <c:pt idx="4">
                  <c:v>34.144247327889495</c:v>
                </c:pt>
                <c:pt idx="5">
                  <c:v>37.495973270000007</c:v>
                </c:pt>
                <c:pt idx="6">
                  <c:v>28.591712300000008</c:v>
                </c:pt>
                <c:pt idx="7">
                  <c:v>25.443999999999999</c:v>
                </c:pt>
                <c:pt idx="8">
                  <c:v>26.146000000000001</c:v>
                </c:pt>
                <c:pt idx="9">
                  <c:v>25.762</c:v>
                </c:pt>
                <c:pt idx="10">
                  <c:v>30.465651319999996</c:v>
                </c:pt>
                <c:pt idx="11">
                  <c:v>32.718523199999993</c:v>
                </c:pt>
                <c:pt idx="12">
                  <c:v>34.455689740000004</c:v>
                </c:pt>
                <c:pt idx="13">
                  <c:v>33.255490500000008</c:v>
                </c:pt>
                <c:pt idx="14">
                  <c:v>36.092910909999993</c:v>
                </c:pt>
                <c:pt idx="15">
                  <c:v>36.169833650000001</c:v>
                </c:pt>
                <c:pt idx="16">
                  <c:v>30.847263710000004</c:v>
                </c:pt>
                <c:pt idx="17">
                  <c:v>37.340560960000005</c:v>
                </c:pt>
                <c:pt idx="18">
                  <c:v>45.132768520000006</c:v>
                </c:pt>
                <c:pt idx="19">
                  <c:v>52.905000000000001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F-4E44-BAD2-CD031192E1E1}"/>
            </c:ext>
          </c:extLst>
        </c:ser>
        <c:ser>
          <c:idx val="2"/>
          <c:order val="2"/>
          <c:tx>
            <c:strRef>
              <c:f>Tab_1!$B$13</c:f>
              <c:strCache>
                <c:ptCount val="1"/>
                <c:pt idx="0">
                  <c:v>Asignácia DPFO</c:v>
                </c:pt>
              </c:strCache>
            </c:strRef>
          </c:tx>
          <c:spPr>
            <a:solidFill>
              <a:srgbClr val="AFABAB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Tab_1!$C$5:$V$5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2023F</c:v>
                </c:pt>
              </c:strCache>
            </c:strRef>
          </c:cat>
          <c:val>
            <c:numRef>
              <c:f>Tab_1!$C$21:$V$21</c:f>
              <c:numCache>
                <c:formatCode>0.0</c:formatCode>
                <c:ptCount val="20"/>
                <c:pt idx="0">
                  <c:v>8.9802499999999998</c:v>
                </c:pt>
                <c:pt idx="1">
                  <c:v>10.360386377215693</c:v>
                </c:pt>
                <c:pt idx="2">
                  <c:v>11.717453362543981</c:v>
                </c:pt>
                <c:pt idx="3">
                  <c:v>12.818867722233286</c:v>
                </c:pt>
                <c:pt idx="4">
                  <c:v>15.0362041426011</c:v>
                </c:pt>
                <c:pt idx="5">
                  <c:v>17.684264200000001</c:v>
                </c:pt>
                <c:pt idx="6">
                  <c:v>15.553063680000003</c:v>
                </c:pt>
                <c:pt idx="7">
                  <c:v>16.526</c:v>
                </c:pt>
                <c:pt idx="8">
                  <c:v>18.547999999999998</c:v>
                </c:pt>
                <c:pt idx="9">
                  <c:v>20.943999999999999</c:v>
                </c:pt>
                <c:pt idx="10">
                  <c:v>21.74</c:v>
                </c:pt>
                <c:pt idx="11">
                  <c:v>24.231000000000002</c:v>
                </c:pt>
                <c:pt idx="12">
                  <c:v>27.175360470000001</c:v>
                </c:pt>
                <c:pt idx="13">
                  <c:v>30.172999999999998</c:v>
                </c:pt>
                <c:pt idx="14">
                  <c:v>32.25</c:v>
                </c:pt>
                <c:pt idx="15">
                  <c:v>36.901588880000013</c:v>
                </c:pt>
                <c:pt idx="16">
                  <c:v>22.544490629999999</c:v>
                </c:pt>
                <c:pt idx="17">
                  <c:v>49.849812879999995</c:v>
                </c:pt>
                <c:pt idx="18">
                  <c:v>42.860262529999993</c:v>
                </c:pt>
                <c:pt idx="19">
                  <c:v>47.965000000000003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F-4E44-BAD2-CD031192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44498008"/>
        <c:axId val="656886480"/>
      </c:barChart>
      <c:lineChart>
        <c:grouping val="standard"/>
        <c:varyColors val="0"/>
        <c:ser>
          <c:idx val="0"/>
          <c:order val="0"/>
          <c:tx>
            <c:strRef>
              <c:f>Tab_1!$B$8</c:f>
              <c:strCache>
                <c:ptCount val="1"/>
                <c:pt idx="0">
                  <c:v>Asignácia spolu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solidFill>
                <a:srgbClr val="E7E6E6">
                  <a:lumMod val="5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Tab_1!$C$5:$V$5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2023F</c:v>
                </c:pt>
              </c:strCache>
            </c:strRef>
          </c:cat>
          <c:val>
            <c:numRef>
              <c:f>Tab_1!$C$22:$V$22</c:f>
              <c:numCache>
                <c:formatCode>0.0</c:formatCode>
                <c:ptCount val="20"/>
                <c:pt idx="0">
                  <c:v>27.876249999999999</c:v>
                </c:pt>
                <c:pt idx="1">
                  <c:v>30.885514173803355</c:v>
                </c:pt>
                <c:pt idx="2">
                  <c:v>37.346478125207462</c:v>
                </c:pt>
                <c:pt idx="3">
                  <c:v>42.125092611033658</c:v>
                </c:pt>
                <c:pt idx="4">
                  <c:v>49.180451470490596</c:v>
                </c:pt>
                <c:pt idx="5">
                  <c:v>55.180237470000009</c:v>
                </c:pt>
                <c:pt idx="6">
                  <c:v>44.144775980000006</c:v>
                </c:pt>
                <c:pt idx="7">
                  <c:v>41.97</c:v>
                </c:pt>
                <c:pt idx="8">
                  <c:v>44.694000000000003</c:v>
                </c:pt>
                <c:pt idx="9">
                  <c:v>46.706000000000003</c:v>
                </c:pt>
                <c:pt idx="10">
                  <c:v>52.205651319999994</c:v>
                </c:pt>
                <c:pt idx="11">
                  <c:v>56.949523199999994</c:v>
                </c:pt>
                <c:pt idx="12">
                  <c:v>61.631050209999998</c:v>
                </c:pt>
                <c:pt idx="13">
                  <c:v>63.428490500000009</c:v>
                </c:pt>
                <c:pt idx="14">
                  <c:v>68.342910909999986</c:v>
                </c:pt>
                <c:pt idx="15">
                  <c:v>73.071422530000007</c:v>
                </c:pt>
                <c:pt idx="16">
                  <c:v>53.391754339999999</c:v>
                </c:pt>
                <c:pt idx="17">
                  <c:v>87.190373840000007</c:v>
                </c:pt>
                <c:pt idx="18">
                  <c:v>87.993031049999985</c:v>
                </c:pt>
                <c:pt idx="19">
                  <c:v>100.87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F-4E44-BAD2-CD031192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884520"/>
        <c:axId val="656884128"/>
      </c:lineChart>
      <c:catAx>
        <c:axId val="24449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656886480"/>
        <c:crosses val="autoZero"/>
        <c:auto val="1"/>
        <c:lblAlgn val="ctr"/>
        <c:lblOffset val="100"/>
        <c:noMultiLvlLbl val="0"/>
      </c:catAx>
      <c:valAx>
        <c:axId val="65688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244498008"/>
        <c:crosses val="autoZero"/>
        <c:crossBetween val="between"/>
      </c:valAx>
      <c:valAx>
        <c:axId val="656884128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56884520"/>
        <c:crosses val="max"/>
        <c:crossBetween val="between"/>
      </c:valAx>
      <c:catAx>
        <c:axId val="656884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688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4922164298819543E-2"/>
          <c:y val="3.7912295347035774E-2"/>
          <c:w val="0.40117850912050201"/>
          <c:h val="0.14486263715602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82633509553701E-2"/>
          <c:y val="5.0925925925925923E-2"/>
          <c:w val="0.87626753552357683"/>
          <c:h val="0.81552195546108885"/>
        </c:manualLayout>
      </c:layout>
      <c:lineChart>
        <c:grouping val="standard"/>
        <c:varyColors val="0"/>
        <c:ser>
          <c:idx val="0"/>
          <c:order val="0"/>
          <c:tx>
            <c:v>DPPO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Tab_1!$D$5:$V$5</c15:sqref>
                  </c15:fullRef>
                </c:ext>
              </c:extLst>
              <c:f>Tab_1!$E$5:$V$5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Tab_1!$D$11:$V$11</c15:sqref>
                  </c15:fullRef>
                </c:ext>
              </c:extLst>
              <c:f>Tab_1!$E$11:$V$11</c:f>
              <c:numCache>
                <c:formatCode>0.0%</c:formatCode>
                <c:ptCount val="18"/>
                <c:pt idx="0">
                  <c:v>1.9061740073001768E-2</c:v>
                </c:pt>
                <c:pt idx="1">
                  <c:v>1.8327320879232938E-2</c:v>
                </c:pt>
                <c:pt idx="2">
                  <c:v>1.8473512943727722E-2</c:v>
                </c:pt>
                <c:pt idx="3">
                  <c:v>1.7963242225254646E-2</c:v>
                </c:pt>
                <c:pt idx="4">
                  <c:v>1.8071191798875667E-2</c:v>
                </c:pt>
                <c:pt idx="5">
                  <c:v>1.5334823962992778E-2</c:v>
                </c:pt>
                <c:pt idx="6">
                  <c:v>1.5753258258945458E-2</c:v>
                </c:pt>
                <c:pt idx="7">
                  <c:v>1.5419858171276392E-2</c:v>
                </c:pt>
                <c:pt idx="8">
                  <c:v>1.4881567977873449E-2</c:v>
                </c:pt>
                <c:pt idx="9">
                  <c:v>1.384272829803012E-2</c:v>
                </c:pt>
                <c:pt idx="10">
                  <c:v>1.2244126631110077E-2</c:v>
                </c:pt>
                <c:pt idx="11">
                  <c:v>1.228922051823623E-2</c:v>
                </c:pt>
                <c:pt idx="12">
                  <c:v>1.302924765495803E-2</c:v>
                </c:pt>
                <c:pt idx="13">
                  <c:v>1.2974794072083766E-2</c:v>
                </c:pt>
                <c:pt idx="14">
                  <c:v>1.1241214388427338E-2</c:v>
                </c:pt>
                <c:pt idx="15">
                  <c:v>1.3966606681727734E-2</c:v>
                </c:pt>
                <c:pt idx="16">
                  <c:v>1.2782032425231257E-2</c:v>
                </c:pt>
                <c:pt idx="17">
                  <c:v>1.4592385480597133E-2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E-480F-80AF-C1CAB6EF860B}"/>
            </c:ext>
          </c:extLst>
        </c:ser>
        <c:ser>
          <c:idx val="1"/>
          <c:order val="1"/>
          <c:tx>
            <c:v>DPFO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Tab_1!$D$5:$V$5</c15:sqref>
                  </c15:fullRef>
                </c:ext>
              </c:extLst>
              <c:f>Tab_1!$E$5:$V$5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Tab_1!$D$15:$V$15</c15:sqref>
                  </c15:fullRef>
                </c:ext>
              </c:extLst>
              <c:f>Tab_1!$E$15:$V$15</c:f>
              <c:numCache>
                <c:formatCode>0.0%</c:formatCode>
                <c:ptCount val="18"/>
                <c:pt idx="0">
                  <c:v>9.006014707553087E-3</c:v>
                </c:pt>
                <c:pt idx="1">
                  <c:v>9.3030293934696136E-3</c:v>
                </c:pt>
                <c:pt idx="2">
                  <c:v>9.4108567350078207E-3</c:v>
                </c:pt>
                <c:pt idx="3">
                  <c:v>9.7101684855442853E-3</c:v>
                </c:pt>
                <c:pt idx="4">
                  <c:v>1.0236761991274724E-2</c:v>
                </c:pt>
                <c:pt idx="5">
                  <c:v>1.0916175573549075E-2</c:v>
                </c:pt>
                <c:pt idx="6">
                  <c:v>1.071803557384656E-2</c:v>
                </c:pt>
                <c:pt idx="7">
                  <c:v>1.1233695168351363E-2</c:v>
                </c:pt>
                <c:pt idx="8">
                  <c:v>1.155708430007433E-2</c:v>
                </c:pt>
                <c:pt idx="9">
                  <c:v>1.2012300259690824E-2</c:v>
                </c:pt>
                <c:pt idx="10">
                  <c:v>1.2338989984432948E-2</c:v>
                </c:pt>
                <c:pt idx="11">
                  <c:v>1.2486325431377208E-2</c:v>
                </c:pt>
                <c:pt idx="12">
                  <c:v>1.24576877901213E-2</c:v>
                </c:pt>
                <c:pt idx="13">
                  <c:v>1.192089674880425E-2</c:v>
                </c:pt>
                <c:pt idx="14">
                  <c:v>6.6115648339505149E-3</c:v>
                </c:pt>
                <c:pt idx="15">
                  <c:v>1.4662330663416332E-2</c:v>
                </c:pt>
                <c:pt idx="16">
                  <c:v>1.1806711198208562E-2</c:v>
                </c:pt>
                <c:pt idx="17">
                  <c:v>1.1931832457320657E-2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E-480F-80AF-C1CAB6EF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885696"/>
        <c:axId val="656885304"/>
      </c:lineChart>
      <c:catAx>
        <c:axId val="6568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656885304"/>
        <c:crosses val="autoZero"/>
        <c:auto val="1"/>
        <c:lblAlgn val="ctr"/>
        <c:lblOffset val="100"/>
        <c:tickLblSkip val="1"/>
        <c:noMultiLvlLbl val="0"/>
      </c:catAx>
      <c:valAx>
        <c:axId val="65688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65688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120596487305214"/>
          <c:y val="0.72708552055993003"/>
          <c:w val="0.31972443606820955"/>
          <c:h val="7.3840405365995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Tab_2!$H$31</c:f>
              <c:strCache>
                <c:ptCount val="1"/>
                <c:pt idx="0">
                  <c:v>nemohli asignovať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Tab_2!$B$32:$B$50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2022**</c:v>
                </c:pt>
              </c:strCache>
            </c:strRef>
          </c:cat>
          <c:val>
            <c:numRef>
              <c:f>Tab_2!$H$32:$H$50</c:f>
              <c:numCache>
                <c:formatCode>0%</c:formatCode>
                <c:ptCount val="19"/>
                <c:pt idx="0">
                  <c:v>0.73334992120759723</c:v>
                </c:pt>
                <c:pt idx="1">
                  <c:v>0.72406091370558379</c:v>
                </c:pt>
                <c:pt idx="2">
                  <c:v>0.70248615029058903</c:v>
                </c:pt>
                <c:pt idx="3">
                  <c:v>0.68664098292378173</c:v>
                </c:pt>
                <c:pt idx="4">
                  <c:v>0.69436384186765898</c:v>
                </c:pt>
                <c:pt idx="5">
                  <c:v>0.74224624492122149</c:v>
                </c:pt>
                <c:pt idx="6">
                  <c:v>0.74567272139027552</c:v>
                </c:pt>
                <c:pt idx="7">
                  <c:v>0.74951727628299991</c:v>
                </c:pt>
                <c:pt idx="8">
                  <c:v>0.76418168550894139</c:v>
                </c:pt>
                <c:pt idx="9">
                  <c:v>0.75995700750062278</c:v>
                </c:pt>
                <c:pt idx="10">
                  <c:v>0.20044693623885965</c:v>
                </c:pt>
                <c:pt idx="11">
                  <c:v>0.1751545298432293</c:v>
                </c:pt>
                <c:pt idx="12">
                  <c:v>0.1913649794859803</c:v>
                </c:pt>
                <c:pt idx="13">
                  <c:v>0.18676696194388084</c:v>
                </c:pt>
                <c:pt idx="14">
                  <c:v>0.4677570641341306</c:v>
                </c:pt>
                <c:pt idx="15">
                  <c:v>0.69384516341532798</c:v>
                </c:pt>
                <c:pt idx="16">
                  <c:v>0.718595311478472</c:v>
                </c:pt>
                <c:pt idx="17">
                  <c:v>0.70197518280061988</c:v>
                </c:pt>
                <c:pt idx="18">
                  <c:v>0.69148087698339256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5-460E-93EC-5EEA3360EA78}"/>
            </c:ext>
          </c:extLst>
        </c:ser>
        <c:ser>
          <c:idx val="4"/>
          <c:order val="1"/>
          <c:tx>
            <c:strRef>
              <c:f>Tab_2!$G$31</c:f>
              <c:strCache>
                <c:ptCount val="1"/>
                <c:pt idx="0">
                  <c:v>mohli, ale neasignovali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Tab_2!$B$32:$B$50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2022**</c:v>
                </c:pt>
              </c:strCache>
            </c:strRef>
          </c:cat>
          <c:val>
            <c:numRef>
              <c:f>Tab_2!$G$32:$G$50</c:f>
              <c:numCache>
                <c:formatCode>0%</c:formatCode>
                <c:ptCount val="19"/>
                <c:pt idx="0">
                  <c:v>0.13285850543252883</c:v>
                </c:pt>
                <c:pt idx="1">
                  <c:v>0.12195662205814491</c:v>
                </c:pt>
                <c:pt idx="2">
                  <c:v>0.12021207898582742</c:v>
                </c:pt>
                <c:pt idx="3">
                  <c:v>0.10069465103825787</c:v>
                </c:pt>
                <c:pt idx="4">
                  <c:v>2.9631637043842661E-2</c:v>
                </c:pt>
                <c:pt idx="5">
                  <c:v>6.1135317657296587E-2</c:v>
                </c:pt>
                <c:pt idx="6">
                  <c:v>0.10657584581253467</c:v>
                </c:pt>
                <c:pt idx="7">
                  <c:v>0.10184782788080163</c:v>
                </c:pt>
                <c:pt idx="8">
                  <c:v>8.8858567987125284E-2</c:v>
                </c:pt>
                <c:pt idx="9">
                  <c:v>9.5289276784972926E-2</c:v>
                </c:pt>
                <c:pt idx="10">
                  <c:v>0.54185950158234819</c:v>
                </c:pt>
                <c:pt idx="11">
                  <c:v>0.55701740762598673</c:v>
                </c:pt>
                <c:pt idx="12">
                  <c:v>0.52807125698858448</c:v>
                </c:pt>
                <c:pt idx="13">
                  <c:v>0.5411903465795681</c:v>
                </c:pt>
                <c:pt idx="14">
                  <c:v>0.31819674053230157</c:v>
                </c:pt>
                <c:pt idx="15">
                  <c:v>0.10246208435015645</c:v>
                </c:pt>
                <c:pt idx="16">
                  <c:v>9.939579426830758E-2</c:v>
                </c:pt>
                <c:pt idx="17">
                  <c:v>9.4525862517291948E-2</c:v>
                </c:pt>
                <c:pt idx="18">
                  <c:v>8.9411250021032798E-2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5-460E-93EC-5EEA3360EA78}"/>
            </c:ext>
          </c:extLst>
        </c:ser>
        <c:ser>
          <c:idx val="2"/>
          <c:order val="2"/>
          <c:tx>
            <c:strRef>
              <c:f>Tab_2!$E$31</c:f>
              <c:strCache>
                <c:ptCount val="1"/>
                <c:pt idx="0">
                  <c:v>1%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Tab_2!$B$32:$B$50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2022**</c:v>
                </c:pt>
              </c:strCache>
            </c:strRef>
          </c:cat>
          <c:val>
            <c:numRef>
              <c:f>Tab_2!$E$32:$E$50</c:f>
              <c:numCache>
                <c:formatCode>0.00%</c:formatCode>
                <c:ptCount val="19"/>
                <c:pt idx="10" formatCode="0%">
                  <c:v>1.9129223635610329E-3</c:v>
                </c:pt>
                <c:pt idx="11" formatCode="0%">
                  <c:v>0.2441460589897986</c:v>
                </c:pt>
                <c:pt idx="12" formatCode="0%">
                  <c:v>0.25586190769754047</c:v>
                </c:pt>
                <c:pt idx="13" formatCode="0%">
                  <c:v>0.24457696177892149</c:v>
                </c:pt>
                <c:pt idx="14" formatCode="0%">
                  <c:v>0.19236330949310196</c:v>
                </c:pt>
                <c:pt idx="15" formatCode="0%">
                  <c:v>0.18292710313955055</c:v>
                </c:pt>
                <c:pt idx="16" formatCode="0%">
                  <c:v>0.16415213627317859</c:v>
                </c:pt>
                <c:pt idx="17" formatCode="0%">
                  <c:v>0.18367778552087341</c:v>
                </c:pt>
                <c:pt idx="18" formatCode="0%">
                  <c:v>0.19624774949100637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5-460E-93EC-5EEA3360EA78}"/>
            </c:ext>
          </c:extLst>
        </c:ser>
        <c:ser>
          <c:idx val="1"/>
          <c:order val="3"/>
          <c:tx>
            <c:strRef>
              <c:f>Tab_2!$D$31</c:f>
              <c:strCache>
                <c:ptCount val="1"/>
                <c:pt idx="0">
                  <c:v>1.5%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5-460E-93EC-5EEA3360EA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5-460E-93EC-5EEA3360EA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5-460E-93EC-5EEA3360EA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5-460E-93EC-5EEA3360EA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5-460E-93EC-5EEA3360EA7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5-460E-93EC-5EEA3360EA7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5-460E-93EC-5EEA3360EA7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5-460E-93EC-5EEA3360EA7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35-460E-93EC-5EEA3360E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Tab_2!$B$32:$B$50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2022**</c:v>
                </c:pt>
              </c:strCache>
            </c:strRef>
          </c:cat>
          <c:val>
            <c:numRef>
              <c:f>Tab_2!$D$32:$D$50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0.13377010537992234</c:v>
                </c:pt>
                <c:pt idx="7">
                  <c:v>0.13726957162739781</c:v>
                </c:pt>
                <c:pt idx="8">
                  <c:v>0.13719375056226946</c:v>
                </c:pt>
                <c:pt idx="9">
                  <c:v>0.13623824856307257</c:v>
                </c:pt>
                <c:pt idx="10">
                  <c:v>0.24145576036460123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35-460E-93EC-5EEA3360EA78}"/>
            </c:ext>
          </c:extLst>
        </c:ser>
        <c:ser>
          <c:idx val="0"/>
          <c:order val="4"/>
          <c:tx>
            <c:strRef>
              <c:f>Tab_2!$C$31</c:f>
              <c:strCache>
                <c:ptCount val="1"/>
                <c:pt idx="0">
                  <c:v>2%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2.1265284423179162E-3"/>
                  <c:y val="-3.9100672223682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5-460E-93EC-5EEA3360EA78}"/>
                </c:ext>
              </c:extLst>
            </c:dLbl>
            <c:dLbl>
              <c:idx val="12"/>
              <c:layout>
                <c:manualLayout>
                  <c:x val="0"/>
                  <c:y val="-7.8201344447365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5-460E-93EC-5EEA3360EA78}"/>
                </c:ext>
              </c:extLst>
            </c:dLbl>
            <c:dLbl>
              <c:idx val="1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5-460E-93EC-5EEA3360E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Tab_2!$B$32:$B$50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2022**</c:v>
                </c:pt>
              </c:strCache>
            </c:strRef>
          </c:cat>
          <c:val>
            <c:numRef>
              <c:f>Tab_2!$C$32:$C$50</c:f>
              <c:numCache>
                <c:formatCode>0%</c:formatCode>
                <c:ptCount val="19"/>
                <c:pt idx="0">
                  <c:v>0.13379157335987393</c:v>
                </c:pt>
                <c:pt idx="1">
                  <c:v>0.15398246423627135</c:v>
                </c:pt>
                <c:pt idx="2">
                  <c:v>0.17730177072358358</c:v>
                </c:pt>
                <c:pt idx="3">
                  <c:v>0.21266436603796038</c:v>
                </c:pt>
                <c:pt idx="4">
                  <c:v>0.27600452108849832</c:v>
                </c:pt>
                <c:pt idx="5">
                  <c:v>0.19661843742148194</c:v>
                </c:pt>
                <c:pt idx="6">
                  <c:v>1.3981327417267517E-2</c:v>
                </c:pt>
                <c:pt idx="7">
                  <c:v>1.13653242088007E-2</c:v>
                </c:pt>
                <c:pt idx="8">
                  <c:v>9.7659959416639183E-3</c:v>
                </c:pt>
                <c:pt idx="9">
                  <c:v>8.5154671513317532E-3</c:v>
                </c:pt>
                <c:pt idx="10">
                  <c:v>1.6237801814190888E-2</c:v>
                </c:pt>
                <c:pt idx="11">
                  <c:v>2.3682003540985354E-2</c:v>
                </c:pt>
                <c:pt idx="12">
                  <c:v>2.4701855827894813E-2</c:v>
                </c:pt>
                <c:pt idx="13">
                  <c:v>2.7465729697629535E-2</c:v>
                </c:pt>
                <c:pt idx="14">
                  <c:v>2.1682885840465863E-2</c:v>
                </c:pt>
                <c:pt idx="15">
                  <c:v>2.076564909496504E-2</c:v>
                </c:pt>
                <c:pt idx="16">
                  <c:v>1.7856757980041812E-2</c:v>
                </c:pt>
                <c:pt idx="17">
                  <c:v>1.9821169161214718E-2</c:v>
                </c:pt>
                <c:pt idx="18">
                  <c:v>2.2860123504568324E-2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35-460E-93EC-5EEA3360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25988520"/>
        <c:axId val="425988912"/>
      </c:barChart>
      <c:catAx>
        <c:axId val="4259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425988912"/>
        <c:crosses val="autoZero"/>
        <c:auto val="1"/>
        <c:lblAlgn val="ctr"/>
        <c:lblOffset val="100"/>
        <c:noMultiLvlLbl val="0"/>
      </c:catAx>
      <c:valAx>
        <c:axId val="4259889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sk-SK"/>
          </a:p>
        </c:txPr>
        <c:crossAx val="42598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Obsah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</xdr:row>
      <xdr:rowOff>76201</xdr:rowOff>
    </xdr:from>
    <xdr:to>
      <xdr:col>10</xdr:col>
      <xdr:colOff>161924</xdr:colOff>
      <xdr:row>20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2</xdr:row>
      <xdr:rowOff>76200</xdr:rowOff>
    </xdr:from>
    <xdr:to>
      <xdr:col>19</xdr:col>
      <xdr:colOff>57150</xdr:colOff>
      <xdr:row>19</xdr:row>
      <xdr:rowOff>104775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180974</xdr:rowOff>
    </xdr:from>
    <xdr:to>
      <xdr:col>19</xdr:col>
      <xdr:colOff>485775</xdr:colOff>
      <xdr:row>41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104775</xdr:colOff>
      <xdr:row>1</xdr:row>
      <xdr:rowOff>0</xdr:rowOff>
    </xdr:to>
    <xdr:sp macro="" textlink="">
      <xdr:nvSpPr>
        <xdr:cNvPr id="6" name="BlokTextu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8575" y="0"/>
          <a:ext cx="762000" cy="247650"/>
        </a:xfrm>
        <a:prstGeom prst="round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>
              <a:solidFill>
                <a:schemeClr val="bg1"/>
              </a:solidFill>
              <a:latin typeface="Arial Narrow" panose="020B0606020202030204" pitchFamily="34" charset="0"/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66675</xdr:rowOff>
    </xdr:to>
    <xdr:sp macro="" textlink="">
      <xdr:nvSpPr>
        <xdr:cNvPr id="4" name="BlokTextu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0"/>
          <a:ext cx="762000" cy="247650"/>
        </a:xfrm>
        <a:prstGeom prst="round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>
              <a:solidFill>
                <a:schemeClr val="bg1"/>
              </a:solidFill>
              <a:latin typeface="Arial Narrow" panose="020B0606020202030204" pitchFamily="34" charset="0"/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</xdr:colOff>
      <xdr:row>1</xdr:row>
      <xdr:rowOff>66675</xdr:rowOff>
    </xdr:to>
    <xdr:sp macro="" textlink="">
      <xdr:nvSpPr>
        <xdr:cNvPr id="4" name="BlokTextu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0"/>
          <a:ext cx="762000" cy="247650"/>
        </a:xfrm>
        <a:prstGeom prst="round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sk-SK" sz="1100">
              <a:solidFill>
                <a:schemeClr val="bg1"/>
              </a:solidFill>
              <a:latin typeface="Arial Narrow" panose="020B0606020202030204" pitchFamily="34" charset="0"/>
            </a:rPr>
            <a:t>Obsah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818386"/>
      </a:dk2>
      <a:lt2>
        <a:srgbClr val="E7E6E6"/>
      </a:lt2>
      <a:accent1>
        <a:srgbClr val="B0D6AF"/>
      </a:accent1>
      <a:accent2>
        <a:srgbClr val="D3BEDE"/>
      </a:accent2>
      <a:accent3>
        <a:srgbClr val="D9D3AB"/>
      </a:accent3>
      <a:accent4>
        <a:srgbClr val="AAD3F2"/>
      </a:accent4>
      <a:accent5>
        <a:srgbClr val="F9C9BA"/>
      </a:accent5>
      <a:accent6>
        <a:srgbClr val="2C9AD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"/>
  <sheetViews>
    <sheetView showGridLines="0" workbookViewId="0">
      <selection activeCell="G31" sqref="G31"/>
    </sheetView>
  </sheetViews>
  <sheetFormatPr defaultColWidth="9" defaultRowHeight="14.5" x14ac:dyDescent="0.35"/>
  <cols>
    <col min="1" max="16384" width="9" style="27"/>
  </cols>
  <sheetData>
    <row r="2" spans="1:11" ht="18" x14ac:dyDescent="0.4">
      <c r="B2" s="41" t="s">
        <v>32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5.5" x14ac:dyDescent="0.35">
      <c r="B3" s="40" t="s">
        <v>30</v>
      </c>
      <c r="C3" s="29"/>
      <c r="D3" s="29"/>
      <c r="E3" s="29"/>
      <c r="F3" s="29"/>
      <c r="G3" s="29"/>
      <c r="H3" s="29"/>
      <c r="I3" s="29"/>
      <c r="J3" s="28"/>
      <c r="K3" s="28"/>
    </row>
    <row r="4" spans="1:11" x14ac:dyDescent="0.35">
      <c r="A4" s="30"/>
      <c r="B4" s="28"/>
      <c r="C4" s="42"/>
      <c r="D4" s="28"/>
      <c r="E4" s="28"/>
      <c r="F4" s="28"/>
      <c r="G4" s="28"/>
      <c r="H4" s="28"/>
      <c r="I4" s="28"/>
      <c r="J4" s="28"/>
      <c r="K4" s="28"/>
    </row>
    <row r="5" spans="1:11" x14ac:dyDescent="0.35">
      <c r="A5" s="44"/>
      <c r="B5" s="43">
        <v>1</v>
      </c>
      <c r="C5" s="31" t="s">
        <v>31</v>
      </c>
      <c r="D5" s="32"/>
      <c r="E5" s="32"/>
      <c r="F5" s="32"/>
      <c r="G5" s="32"/>
      <c r="H5" s="28"/>
      <c r="I5" s="28"/>
      <c r="J5" s="28"/>
      <c r="K5" s="28"/>
    </row>
    <row r="6" spans="1:11" x14ac:dyDescent="0.35">
      <c r="A6" s="44"/>
      <c r="B6" s="43">
        <v>2</v>
      </c>
      <c r="C6" s="31" t="s">
        <v>8</v>
      </c>
      <c r="D6" s="32"/>
      <c r="E6" s="32"/>
      <c r="F6" s="32"/>
      <c r="G6" s="32"/>
      <c r="H6" s="28"/>
      <c r="I6" s="28"/>
      <c r="J6" s="28"/>
      <c r="K6" s="28"/>
    </row>
    <row r="7" spans="1:11" x14ac:dyDescent="0.35">
      <c r="A7" s="44"/>
      <c r="B7" s="43">
        <v>3</v>
      </c>
      <c r="C7" s="31" t="s">
        <v>47</v>
      </c>
      <c r="D7" s="32"/>
      <c r="E7" s="32"/>
      <c r="F7" s="32"/>
      <c r="G7" s="32"/>
      <c r="H7" s="28"/>
      <c r="I7" s="28"/>
      <c r="J7" s="28"/>
      <c r="K7" s="28"/>
    </row>
    <row r="8" spans="1:11" x14ac:dyDescent="0.35">
      <c r="A8" s="30"/>
      <c r="B8" s="54"/>
      <c r="C8" s="32"/>
      <c r="D8" s="28"/>
      <c r="E8" s="28"/>
      <c r="F8" s="28"/>
      <c r="G8" s="28"/>
    </row>
    <row r="9" spans="1:11" x14ac:dyDescent="0.35">
      <c r="A9" s="30"/>
      <c r="B9" s="32"/>
      <c r="C9" s="32"/>
      <c r="D9" s="28"/>
      <c r="E9" s="28"/>
      <c r="F9" s="28"/>
      <c r="G9" s="28"/>
    </row>
    <row r="10" spans="1:11" x14ac:dyDescent="0.35">
      <c r="A10" s="30"/>
      <c r="B10" s="32"/>
      <c r="C10" s="32"/>
      <c r="D10" s="28"/>
      <c r="E10" s="28"/>
      <c r="F10" s="28"/>
      <c r="G10" s="28"/>
    </row>
    <row r="11" spans="1:11" x14ac:dyDescent="0.35">
      <c r="A11" s="30"/>
      <c r="B11" s="32"/>
      <c r="C11" s="32"/>
      <c r="D11" s="28"/>
      <c r="E11" s="28"/>
      <c r="F11" s="28"/>
      <c r="G11" s="28"/>
    </row>
    <row r="12" spans="1:11" x14ac:dyDescent="0.35">
      <c r="A12" s="30"/>
      <c r="B12" s="32"/>
      <c r="C12" s="32"/>
      <c r="D12" s="28"/>
      <c r="E12" s="28"/>
      <c r="F12" s="28"/>
      <c r="G12" s="28"/>
    </row>
    <row r="13" spans="1:11" x14ac:dyDescent="0.35">
      <c r="A13" s="30"/>
      <c r="B13" s="32"/>
      <c r="C13" s="32"/>
      <c r="D13" s="28"/>
      <c r="E13" s="28"/>
      <c r="F13" s="28"/>
      <c r="G13" s="28"/>
    </row>
    <row r="14" spans="1:11" x14ac:dyDescent="0.35">
      <c r="A14" s="30"/>
      <c r="B14" s="32"/>
      <c r="C14" s="32"/>
      <c r="D14" s="28"/>
      <c r="E14" s="28"/>
      <c r="F14" s="28"/>
      <c r="G14" s="28"/>
    </row>
    <row r="15" spans="1:11" x14ac:dyDescent="0.35">
      <c r="A15" s="30"/>
      <c r="B15" s="32"/>
      <c r="C15" s="32"/>
      <c r="D15" s="28"/>
      <c r="E15" s="28"/>
      <c r="F15" s="28"/>
      <c r="G15" s="28"/>
    </row>
    <row r="16" spans="1:11" x14ac:dyDescent="0.35">
      <c r="A16" s="30"/>
      <c r="B16" s="28"/>
      <c r="C16" s="28"/>
      <c r="D16" s="28"/>
      <c r="E16" s="28"/>
      <c r="F16" s="28"/>
      <c r="G16" s="28"/>
    </row>
    <row r="17" spans="1:1" x14ac:dyDescent="0.35">
      <c r="A17" s="30"/>
    </row>
    <row r="18" spans="1:1" x14ac:dyDescent="0.35">
      <c r="A18" s="30"/>
    </row>
    <row r="19" spans="1:1" x14ac:dyDescent="0.35">
      <c r="A19" s="30"/>
    </row>
    <row r="20" spans="1:1" x14ac:dyDescent="0.35">
      <c r="A20" s="30"/>
    </row>
    <row r="21" spans="1:1" x14ac:dyDescent="0.35">
      <c r="A21" s="30"/>
    </row>
  </sheetData>
  <hyperlinks>
    <hyperlink ref="B5" location="Grafy!A1" display="Grafy!A1" xr:uid="{00000000-0004-0000-0000-000000000000}"/>
    <hyperlink ref="B6:C6" location="Tab_1!A1" display="Tab_1!A1" xr:uid="{00000000-0004-0000-0000-000001000000}"/>
    <hyperlink ref="B5:C5" location="Grafy!A1" display="Grafy!A1" xr:uid="{00000000-0004-0000-0000-000002000000}"/>
    <hyperlink ref="B7" location="Tab_2!A1" display="Tab_2!A1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7"/>
  <sheetViews>
    <sheetView showGridLines="0" tabSelected="1" topLeftCell="F1" workbookViewId="0">
      <selection activeCell="V4" sqref="V4"/>
    </sheetView>
  </sheetViews>
  <sheetFormatPr defaultRowHeight="14" x14ac:dyDescent="0.3"/>
  <cols>
    <col min="5" max="5" width="8.58203125" customWidth="1"/>
    <col min="6" max="6" width="13.33203125" customWidth="1"/>
  </cols>
  <sheetData>
    <row r="1" spans="2:12" ht="19.5" customHeight="1" x14ac:dyDescent="0.3"/>
    <row r="2" spans="2:12" x14ac:dyDescent="0.3">
      <c r="B2" s="33" t="s">
        <v>37</v>
      </c>
      <c r="L2" s="33" t="s">
        <v>33</v>
      </c>
    </row>
    <row r="21" spans="2:12" ht="14.5" x14ac:dyDescent="0.35">
      <c r="F21" s="49"/>
      <c r="J21" s="50" t="s">
        <v>48</v>
      </c>
      <c r="L21" s="45" t="s">
        <v>34</v>
      </c>
    </row>
    <row r="22" spans="2:12" x14ac:dyDescent="0.3">
      <c r="B22" s="39"/>
      <c r="C22" s="39"/>
      <c r="D22" s="39"/>
      <c r="E22" s="39"/>
      <c r="F22" s="39"/>
      <c r="G22" s="39"/>
      <c r="H22" s="39"/>
      <c r="I22" s="39"/>
      <c r="J22" s="48"/>
      <c r="L22" s="45"/>
    </row>
    <row r="23" spans="2:12" x14ac:dyDescent="0.3">
      <c r="B23" s="39"/>
      <c r="C23" s="39"/>
      <c r="D23" s="39"/>
      <c r="E23" s="39"/>
      <c r="F23" s="39"/>
      <c r="G23" s="39"/>
      <c r="H23" s="39"/>
      <c r="I23" s="39"/>
      <c r="J23" s="39"/>
    </row>
    <row r="24" spans="2:12" x14ac:dyDescent="0.3">
      <c r="B24" s="33"/>
      <c r="L24" s="33" t="s">
        <v>46</v>
      </c>
    </row>
    <row r="40" spans="2:10" ht="19.5" customHeight="1" x14ac:dyDescent="0.3"/>
    <row r="41" spans="2:10" ht="19.5" customHeight="1" x14ac:dyDescent="0.3"/>
    <row r="42" spans="2:10" ht="36" customHeight="1" x14ac:dyDescent="0.3">
      <c r="B42" s="56"/>
      <c r="C42" s="56"/>
      <c r="D42" s="56"/>
      <c r="E42" s="56"/>
      <c r="F42" s="56"/>
      <c r="G42" s="56"/>
      <c r="H42" s="56"/>
      <c r="I42" s="56"/>
      <c r="J42" s="56"/>
    </row>
    <row r="43" spans="2:10" ht="36.75" customHeight="1" x14ac:dyDescent="0.3">
      <c r="B43" s="56"/>
      <c r="C43" s="56"/>
      <c r="D43" s="56"/>
      <c r="E43" s="56"/>
      <c r="F43" s="56"/>
      <c r="G43" s="56"/>
      <c r="H43" s="56"/>
      <c r="I43" s="56"/>
      <c r="J43" s="56"/>
    </row>
    <row r="45" spans="2:10" ht="12.75" customHeight="1" x14ac:dyDescent="0.35">
      <c r="B45" s="57"/>
      <c r="C45" s="57"/>
      <c r="D45" s="57"/>
      <c r="E45" s="57"/>
      <c r="F45" s="58"/>
      <c r="G45" s="58"/>
      <c r="H45" s="46"/>
      <c r="I45" s="46"/>
      <c r="J45" s="46"/>
    </row>
    <row r="47" spans="2:10" ht="14.5" x14ac:dyDescent="0.35">
      <c r="B47" s="47"/>
    </row>
  </sheetData>
  <mergeCells count="4">
    <mergeCell ref="B42:J42"/>
    <mergeCell ref="B43:J43"/>
    <mergeCell ref="B45:E45"/>
    <mergeCell ref="F45:G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A24"/>
  <sheetViews>
    <sheetView showGridLines="0" topLeftCell="J3" workbookViewId="0">
      <selection activeCell="R29" sqref="R29"/>
    </sheetView>
  </sheetViews>
  <sheetFormatPr defaultRowHeight="13" x14ac:dyDescent="0.3"/>
  <cols>
    <col min="1" max="1" width="8.6640625" style="5"/>
    <col min="2" max="2" width="58.58203125" style="5" customWidth="1"/>
    <col min="3" max="15" width="7.75" style="5" bestFit="1" customWidth="1"/>
    <col min="16" max="16384" width="8.6640625" style="5"/>
  </cols>
  <sheetData>
    <row r="3" spans="1:27" ht="13.5" thickBot="1" x14ac:dyDescent="0.35">
      <c r="A3" s="68"/>
      <c r="B3" s="1" t="s">
        <v>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9"/>
      <c r="Q3" s="69"/>
      <c r="R3" s="69"/>
    </row>
    <row r="4" spans="1:27" ht="13.5" thickBot="1" x14ac:dyDescent="0.35">
      <c r="A4" s="68"/>
      <c r="B4" s="59" t="s">
        <v>0</v>
      </c>
      <c r="C4" s="61" t="s">
        <v>35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1" t="s">
        <v>36</v>
      </c>
      <c r="W4" s="62"/>
      <c r="X4" s="62"/>
      <c r="Y4" s="62"/>
      <c r="Z4" s="62"/>
      <c r="AA4" s="67"/>
    </row>
    <row r="5" spans="1:27" ht="13.5" thickBot="1" x14ac:dyDescent="0.35">
      <c r="A5" s="68"/>
      <c r="B5" s="60"/>
      <c r="C5" s="16">
        <v>2004</v>
      </c>
      <c r="D5" s="15">
        <v>2005</v>
      </c>
      <c r="E5" s="15">
        <v>2006</v>
      </c>
      <c r="F5" s="15">
        <v>2007</v>
      </c>
      <c r="G5" s="15">
        <v>2008</v>
      </c>
      <c r="H5" s="15">
        <v>2009</v>
      </c>
      <c r="I5" s="15">
        <v>2010</v>
      </c>
      <c r="J5" s="15">
        <v>2011</v>
      </c>
      <c r="K5" s="15">
        <v>2012</v>
      </c>
      <c r="L5" s="15">
        <v>2013</v>
      </c>
      <c r="M5" s="15">
        <v>2014</v>
      </c>
      <c r="N5" s="15">
        <v>2015</v>
      </c>
      <c r="O5" s="15">
        <v>2016</v>
      </c>
      <c r="P5" s="15">
        <v>2017</v>
      </c>
      <c r="Q5" s="15">
        <v>2018</v>
      </c>
      <c r="R5" s="15">
        <v>2019</v>
      </c>
      <c r="S5" s="15">
        <v>2020</v>
      </c>
      <c r="T5" s="15">
        <v>2021</v>
      </c>
      <c r="U5" s="15">
        <v>2022</v>
      </c>
      <c r="V5" s="15" t="s">
        <v>38</v>
      </c>
      <c r="W5" s="15" t="s">
        <v>39</v>
      </c>
      <c r="X5" s="15" t="s">
        <v>40</v>
      </c>
      <c r="Y5" s="15" t="s">
        <v>41</v>
      </c>
      <c r="Z5" s="15" t="s">
        <v>42</v>
      </c>
      <c r="AA5" s="15" t="s">
        <v>49</v>
      </c>
    </row>
    <row r="6" spans="1:27" x14ac:dyDescent="0.3">
      <c r="A6" s="68"/>
      <c r="B6" s="34" t="s">
        <v>1</v>
      </c>
      <c r="C6" s="17">
        <v>1171956.7608949081</v>
      </c>
      <c r="D6" s="17">
        <v>1344527.0297732856</v>
      </c>
      <c r="E6" s="17">
        <v>1599045.7678955058</v>
      </c>
      <c r="F6" s="17">
        <v>1848281.2355125144</v>
      </c>
      <c r="G6" s="17">
        <v>2087372.2460461042</v>
      </c>
      <c r="H6" s="17">
        <v>1582170.8174100001</v>
      </c>
      <c r="I6" s="17">
        <v>1659230.0023400004</v>
      </c>
      <c r="J6" s="17">
        <v>1659720.1398100003</v>
      </c>
      <c r="K6" s="17">
        <v>1670702.7855800004</v>
      </c>
      <c r="L6" s="17">
        <v>2047207.0796100001</v>
      </c>
      <c r="M6" s="17">
        <v>2363589.2069525039</v>
      </c>
      <c r="N6" s="17">
        <v>2814058.5913620349</v>
      </c>
      <c r="O6" s="17">
        <v>2706069.9619354615</v>
      </c>
      <c r="P6" s="17">
        <v>2770145.4347799988</v>
      </c>
      <c r="Q6" s="17">
        <v>2787700.0165900197</v>
      </c>
      <c r="R6" s="52">
        <v>2744122</v>
      </c>
      <c r="S6" s="52">
        <v>2673560</v>
      </c>
      <c r="T6" s="52">
        <v>3530954</v>
      </c>
      <c r="U6" s="52">
        <v>3625521</v>
      </c>
      <c r="V6" s="52">
        <v>4263247</v>
      </c>
      <c r="W6" s="52">
        <v>4618356</v>
      </c>
      <c r="X6" s="52">
        <v>4933003</v>
      </c>
      <c r="Y6" s="52">
        <v>5155697</v>
      </c>
      <c r="Z6" s="52">
        <v>5344963</v>
      </c>
      <c r="AA6" s="52">
        <v>5563914</v>
      </c>
    </row>
    <row r="7" spans="1:27" x14ac:dyDescent="0.3">
      <c r="A7" s="68"/>
      <c r="B7" s="35" t="s">
        <v>2</v>
      </c>
      <c r="C7" s="18">
        <v>1208011.5316527253</v>
      </c>
      <c r="D7" s="18">
        <v>1301069.7564947223</v>
      </c>
      <c r="E7" s="18">
        <v>1377924.0266865827</v>
      </c>
      <c r="F7" s="18">
        <v>1597750.82821815</v>
      </c>
      <c r="G7" s="18">
        <v>1821210.8498762823</v>
      </c>
      <c r="H7" s="18">
        <v>1519334.30642</v>
      </c>
      <c r="I7" s="18">
        <v>1513900.1648199998</v>
      </c>
      <c r="J7" s="18">
        <v>1730541</v>
      </c>
      <c r="K7" s="18">
        <v>1864390.98499</v>
      </c>
      <c r="L7" s="18">
        <v>1881097.2937058334</v>
      </c>
      <c r="M7" s="18">
        <v>2017182.3444433</v>
      </c>
      <c r="N7" s="18">
        <v>2202397.4818267003</v>
      </c>
      <c r="O7" s="18">
        <v>2416483.5496099992</v>
      </c>
      <c r="P7" s="18">
        <v>2588762.90234</v>
      </c>
      <c r="Q7" s="51">
        <v>3095538</v>
      </c>
      <c r="R7" s="51">
        <v>3409857</v>
      </c>
      <c r="S7" s="51">
        <v>3399856</v>
      </c>
      <c r="T7" s="51">
        <v>3630161</v>
      </c>
      <c r="U7" s="51">
        <v>4019919</v>
      </c>
      <c r="V7" s="51">
        <v>4435537</v>
      </c>
      <c r="W7" s="51">
        <v>4527450</v>
      </c>
      <c r="X7" s="51">
        <v>4889928</v>
      </c>
      <c r="Y7" s="51">
        <v>5121530</v>
      </c>
      <c r="Z7" s="51">
        <v>5380375</v>
      </c>
      <c r="AA7" s="51">
        <v>5676488</v>
      </c>
    </row>
    <row r="8" spans="1:27" x14ac:dyDescent="0.3">
      <c r="A8" s="68"/>
      <c r="B8" s="36" t="s">
        <v>3</v>
      </c>
      <c r="C8" s="19">
        <f>C9+C13</f>
        <v>27876.25</v>
      </c>
      <c r="D8" s="19">
        <f t="shared" ref="D8:U8" si="0">D9+D13</f>
        <v>30885.514173803356</v>
      </c>
      <c r="E8" s="19">
        <f t="shared" si="0"/>
        <v>37346.478125207461</v>
      </c>
      <c r="F8" s="19">
        <f t="shared" si="0"/>
        <v>42125.092611033659</v>
      </c>
      <c r="G8" s="19">
        <f t="shared" si="0"/>
        <v>49180.451470490596</v>
      </c>
      <c r="H8" s="19">
        <f t="shared" si="0"/>
        <v>55180.237470000007</v>
      </c>
      <c r="I8" s="19">
        <f t="shared" si="0"/>
        <v>44144.775980000006</v>
      </c>
      <c r="J8" s="19">
        <f t="shared" si="0"/>
        <v>41970</v>
      </c>
      <c r="K8" s="19">
        <f t="shared" si="0"/>
        <v>44694</v>
      </c>
      <c r="L8" s="19">
        <f t="shared" si="0"/>
        <v>46706</v>
      </c>
      <c r="M8" s="19">
        <f t="shared" si="0"/>
        <v>52205.651319999997</v>
      </c>
      <c r="N8" s="19">
        <f t="shared" si="0"/>
        <v>56949.523199999996</v>
      </c>
      <c r="O8" s="19">
        <f t="shared" si="0"/>
        <v>61631.050210000001</v>
      </c>
      <c r="P8" s="19">
        <f t="shared" si="0"/>
        <v>63428.490500000007</v>
      </c>
      <c r="Q8" s="19">
        <f t="shared" si="0"/>
        <v>68342.910909999991</v>
      </c>
      <c r="R8" s="19">
        <f>R9+R13</f>
        <v>73071.422530000011</v>
      </c>
      <c r="S8" s="19">
        <f t="shared" si="0"/>
        <v>53391.75434</v>
      </c>
      <c r="T8" s="19">
        <f t="shared" si="0"/>
        <v>87190.37384</v>
      </c>
      <c r="U8" s="19">
        <f t="shared" si="0"/>
        <v>87993.031049999991</v>
      </c>
      <c r="V8" s="66">
        <f>V9+V13</f>
        <v>100870</v>
      </c>
      <c r="W8" s="66">
        <f t="shared" ref="W8:AA8" si="1">W9+W13</f>
        <v>105114</v>
      </c>
      <c r="X8" s="66">
        <f t="shared" si="1"/>
        <v>110294</v>
      </c>
      <c r="Y8" s="66">
        <f t="shared" si="1"/>
        <v>122528</v>
      </c>
      <c r="Z8" s="66">
        <f t="shared" si="1"/>
        <v>128677</v>
      </c>
      <c r="AA8" s="66">
        <f t="shared" si="1"/>
        <v>134462</v>
      </c>
    </row>
    <row r="9" spans="1:27" x14ac:dyDescent="0.3">
      <c r="A9" s="68"/>
      <c r="B9" s="37" t="s">
        <v>4</v>
      </c>
      <c r="C9" s="20">
        <v>18896</v>
      </c>
      <c r="D9" s="18">
        <v>20525.127796587665</v>
      </c>
      <c r="E9" s="18">
        <v>25629.024762663481</v>
      </c>
      <c r="F9" s="18">
        <v>29306.224888800371</v>
      </c>
      <c r="G9" s="18">
        <v>34144.247327889498</v>
      </c>
      <c r="H9" s="18">
        <v>37495.97327000001</v>
      </c>
      <c r="I9" s="18">
        <v>28591.712300000007</v>
      </c>
      <c r="J9" s="18">
        <v>25444</v>
      </c>
      <c r="K9" s="18">
        <v>26146</v>
      </c>
      <c r="L9" s="18">
        <v>25762</v>
      </c>
      <c r="M9" s="18">
        <v>30465.651319999997</v>
      </c>
      <c r="N9" s="18">
        <v>32718.523199999996</v>
      </c>
      <c r="O9" s="18">
        <v>34455.689740000002</v>
      </c>
      <c r="P9" s="18">
        <v>33255.490500000007</v>
      </c>
      <c r="Q9" s="18">
        <v>36092.910909999991</v>
      </c>
      <c r="R9" s="18">
        <v>36169.83365</v>
      </c>
      <c r="S9" s="51">
        <v>30847.263710000003</v>
      </c>
      <c r="T9" s="51">
        <v>37340.560960000003</v>
      </c>
      <c r="U9" s="51">
        <v>45132.768520000005</v>
      </c>
      <c r="V9" s="51">
        <v>52905</v>
      </c>
      <c r="W9" s="51">
        <v>57691</v>
      </c>
      <c r="X9" s="51">
        <v>62497</v>
      </c>
      <c r="Y9" s="51">
        <v>66755</v>
      </c>
      <c r="Z9" s="51">
        <v>69768</v>
      </c>
      <c r="AA9" s="51">
        <v>72329</v>
      </c>
    </row>
    <row r="10" spans="1:27" x14ac:dyDescent="0.3">
      <c r="A10" s="68"/>
      <c r="B10" s="38" t="s">
        <v>5</v>
      </c>
      <c r="C10" s="21"/>
      <c r="D10" s="21">
        <f>D9/C9-1</f>
        <v>8.6215484578094026E-2</v>
      </c>
      <c r="E10" s="21">
        <f t="shared" ref="E10:N10" si="2">E9/D9-1</f>
        <v>0.24866578257916361</v>
      </c>
      <c r="F10" s="21">
        <f t="shared" si="2"/>
        <v>0.14347795751845616</v>
      </c>
      <c r="G10" s="21">
        <f t="shared" si="2"/>
        <v>0.16508514683984488</v>
      </c>
      <c r="H10" s="21">
        <f t="shared" si="2"/>
        <v>9.8163708513579584E-2</v>
      </c>
      <c r="I10" s="21">
        <f t="shared" si="2"/>
        <v>-0.23747245886598112</v>
      </c>
      <c r="J10" s="21">
        <f t="shared" si="2"/>
        <v>-0.11009177299255368</v>
      </c>
      <c r="K10" s="21">
        <f t="shared" si="2"/>
        <v>2.7590001572079803E-2</v>
      </c>
      <c r="L10" s="21">
        <f t="shared" si="2"/>
        <v>-1.4686758968867175E-2</v>
      </c>
      <c r="M10" s="21">
        <f t="shared" si="2"/>
        <v>0.18258098439562143</v>
      </c>
      <c r="N10" s="21">
        <f t="shared" si="2"/>
        <v>7.3947930944809226E-2</v>
      </c>
      <c r="O10" s="21">
        <f>O9/N9-1</f>
        <v>5.309428330188215E-2</v>
      </c>
      <c r="P10" s="21">
        <f>P9/O9-1</f>
        <v>-3.483312187498222E-2</v>
      </c>
      <c r="Q10" s="21">
        <f t="shared" ref="Q10" si="3">Q9/P9-1</f>
        <v>8.5321863167225898E-2</v>
      </c>
      <c r="R10" s="21">
        <f>R9/Q9-1</f>
        <v>2.1312423426256277E-3</v>
      </c>
      <c r="S10" s="21">
        <f>S9/R9-1</f>
        <v>-0.14715494661944617</v>
      </c>
      <c r="T10" s="21">
        <f t="shared" ref="T10:V10" si="4">T9/S9-1</f>
        <v>0.21049832202442698</v>
      </c>
      <c r="U10" s="21">
        <f t="shared" si="4"/>
        <v>0.20867944561269924</v>
      </c>
      <c r="V10" s="21">
        <f t="shared" si="4"/>
        <v>0.17220817013598078</v>
      </c>
      <c r="W10" s="21">
        <f t="shared" ref="W10" si="5">W9/V9-1</f>
        <v>9.0464039315754752E-2</v>
      </c>
      <c r="X10" s="21">
        <f t="shared" ref="X10" si="6">X9/W9-1</f>
        <v>8.3305888266800743E-2</v>
      </c>
      <c r="Y10" s="21">
        <f t="shared" ref="Y10" si="7">Y9/X9-1</f>
        <v>6.8131270300974434E-2</v>
      </c>
      <c r="Z10" s="21">
        <f t="shared" ref="Z10:AA10" si="8">Z9/Y9-1</f>
        <v>4.5135195865478206E-2</v>
      </c>
      <c r="AA10" s="21">
        <f t="shared" si="8"/>
        <v>3.6707373007682564E-2</v>
      </c>
    </row>
    <row r="11" spans="1:27" x14ac:dyDescent="0.3">
      <c r="A11" s="68"/>
      <c r="B11" s="38" t="s">
        <v>23</v>
      </c>
      <c r="C11" s="21"/>
      <c r="D11" s="21">
        <f>D9/C6</f>
        <v>1.7513553811417618E-2</v>
      </c>
      <c r="E11" s="21">
        <f t="shared" ref="E11:N11" si="9">E9/D6</f>
        <v>1.9061740073001768E-2</v>
      </c>
      <c r="F11" s="21">
        <f t="shared" si="9"/>
        <v>1.8327320879232938E-2</v>
      </c>
      <c r="G11" s="21">
        <f t="shared" si="9"/>
        <v>1.8473512943727722E-2</v>
      </c>
      <c r="H11" s="21">
        <f t="shared" si="9"/>
        <v>1.7963242225254646E-2</v>
      </c>
      <c r="I11" s="21">
        <f t="shared" si="9"/>
        <v>1.8071191798875667E-2</v>
      </c>
      <c r="J11" s="21">
        <f t="shared" si="9"/>
        <v>1.5334823962992778E-2</v>
      </c>
      <c r="K11" s="21">
        <f t="shared" si="9"/>
        <v>1.5753258258945458E-2</v>
      </c>
      <c r="L11" s="21">
        <f t="shared" si="9"/>
        <v>1.5419858171276392E-2</v>
      </c>
      <c r="M11" s="21">
        <f t="shared" si="9"/>
        <v>1.4881567977873449E-2</v>
      </c>
      <c r="N11" s="21">
        <f t="shared" si="9"/>
        <v>1.384272829803012E-2</v>
      </c>
      <c r="O11" s="21">
        <f>O9/N6</f>
        <v>1.2244126631110077E-2</v>
      </c>
      <c r="P11" s="21">
        <f>P9/O6</f>
        <v>1.228922051823623E-2</v>
      </c>
      <c r="Q11" s="21">
        <f>Q9/P6</f>
        <v>1.302924765495803E-2</v>
      </c>
      <c r="R11" s="21">
        <f t="shared" ref="R11" si="10">R9/Q6</f>
        <v>1.2974794072083766E-2</v>
      </c>
      <c r="S11" s="21">
        <f>S9/R6</f>
        <v>1.1241214388427338E-2</v>
      </c>
      <c r="T11" s="21">
        <f t="shared" ref="T11:V11" si="11">T9/S6</f>
        <v>1.3966606681727734E-2</v>
      </c>
      <c r="U11" s="21">
        <f t="shared" si="11"/>
        <v>1.2782032425231257E-2</v>
      </c>
      <c r="V11" s="21">
        <f t="shared" si="11"/>
        <v>1.4592385480597133E-2</v>
      </c>
      <c r="W11" s="21">
        <f t="shared" ref="W11" si="12">W9/V6</f>
        <v>1.3532173950981493E-2</v>
      </c>
      <c r="X11" s="21">
        <f t="shared" ref="X11" si="13">X9/W6</f>
        <v>1.3532304568985154E-2</v>
      </c>
      <c r="Y11" s="21">
        <f t="shared" ref="Y11" si="14">Y9/X6</f>
        <v>1.3532325036088566E-2</v>
      </c>
      <c r="Z11" s="21">
        <f t="shared" ref="Z11:AA11" si="15">Z9/Y6</f>
        <v>1.353221494591323E-2</v>
      </c>
      <c r="AA11" s="21">
        <f t="shared" si="15"/>
        <v>1.3532179736323712E-2</v>
      </c>
    </row>
    <row r="12" spans="1:27" x14ac:dyDescent="0.3">
      <c r="A12" s="68"/>
      <c r="B12" s="38" t="s">
        <v>6</v>
      </c>
      <c r="C12" s="19"/>
      <c r="D12" s="19"/>
      <c r="E12" s="19"/>
      <c r="F12" s="19"/>
      <c r="G12" s="19"/>
      <c r="H12" s="19"/>
      <c r="I12" s="22">
        <v>8417.5390000000007</v>
      </c>
      <c r="J12" s="22">
        <v>11191.087</v>
      </c>
      <c r="K12" s="22">
        <v>13423.537</v>
      </c>
      <c r="L12" s="22">
        <v>11199.127</v>
      </c>
      <c r="M12" s="22">
        <v>13630.950999999999</v>
      </c>
      <c r="N12" s="22">
        <v>14762.998</v>
      </c>
      <c r="O12" s="22">
        <f>20637464/1000</f>
        <v>20637.464</v>
      </c>
      <c r="P12" s="22">
        <f>19414763.15/1000</f>
        <v>19414.763149999999</v>
      </c>
      <c r="Q12" s="22">
        <f>19992428/1000</f>
        <v>19992.428</v>
      </c>
    </row>
    <row r="13" spans="1:27" x14ac:dyDescent="0.3">
      <c r="A13" s="68"/>
      <c r="B13" s="37" t="s">
        <v>7</v>
      </c>
      <c r="C13" s="20">
        <v>8980.25</v>
      </c>
      <c r="D13" s="18">
        <v>10360.386377215693</v>
      </c>
      <c r="E13" s="18">
        <v>11717.453362543982</v>
      </c>
      <c r="F13" s="18">
        <v>12818.867722233286</v>
      </c>
      <c r="G13" s="18">
        <v>15036.2041426011</v>
      </c>
      <c r="H13" s="18">
        <v>17684.264200000001</v>
      </c>
      <c r="I13" s="18">
        <v>15553.063680000003</v>
      </c>
      <c r="J13" s="18">
        <v>16526</v>
      </c>
      <c r="K13" s="18">
        <v>18548</v>
      </c>
      <c r="L13" s="18">
        <v>20944</v>
      </c>
      <c r="M13" s="18">
        <v>21740</v>
      </c>
      <c r="N13" s="18">
        <v>24231</v>
      </c>
      <c r="O13" s="18">
        <v>27175.36047</v>
      </c>
      <c r="P13" s="18">
        <v>30173</v>
      </c>
      <c r="Q13" s="18">
        <v>32250</v>
      </c>
      <c r="R13" s="18">
        <v>36901.58888000001</v>
      </c>
      <c r="S13" s="51">
        <v>22544.49063</v>
      </c>
      <c r="T13" s="51">
        <v>49849.812879999998</v>
      </c>
      <c r="U13" s="51">
        <v>42860.262529999993</v>
      </c>
      <c r="V13" s="53">
        <v>47965</v>
      </c>
      <c r="W13" s="53">
        <v>47423</v>
      </c>
      <c r="X13" s="53">
        <v>47797</v>
      </c>
      <c r="Y13" s="53">
        <v>55773</v>
      </c>
      <c r="Z13" s="53">
        <v>58909</v>
      </c>
      <c r="AA13" s="53">
        <v>62133</v>
      </c>
    </row>
    <row r="14" spans="1:27" x14ac:dyDescent="0.3">
      <c r="A14" s="68"/>
      <c r="B14" s="38" t="s">
        <v>5</v>
      </c>
      <c r="C14" s="21"/>
      <c r="D14" s="21">
        <f>D13/C13-1</f>
        <v>0.15368574117821798</v>
      </c>
      <c r="E14" s="21">
        <f t="shared" ref="E14:N14" si="16">E13/D13-1</f>
        <v>0.13098613660902814</v>
      </c>
      <c r="F14" s="21">
        <f t="shared" si="16"/>
        <v>9.399775920679887E-2</v>
      </c>
      <c r="G14" s="21">
        <f t="shared" si="16"/>
        <v>0.17297443646462041</v>
      </c>
      <c r="H14" s="21">
        <f t="shared" si="16"/>
        <v>0.17611227090860826</v>
      </c>
      <c r="I14" s="21">
        <f t="shared" si="16"/>
        <v>-0.12051394934486437</v>
      </c>
      <c r="J14" s="21">
        <f t="shared" si="16"/>
        <v>6.2555927244811294E-2</v>
      </c>
      <c r="K14" s="21">
        <f t="shared" si="16"/>
        <v>0.12235265642018645</v>
      </c>
      <c r="L14" s="21">
        <f t="shared" si="16"/>
        <v>0.12917834806987272</v>
      </c>
      <c r="M14" s="21">
        <f t="shared" si="16"/>
        <v>3.8006111535523246E-2</v>
      </c>
      <c r="N14" s="21">
        <f t="shared" si="16"/>
        <v>0.11458141674333033</v>
      </c>
      <c r="O14" s="21">
        <f>O13/N13-1</f>
        <v>0.12151213197969546</v>
      </c>
      <c r="P14" s="21">
        <f>P13/O13-1</f>
        <v>0.11030725915519013</v>
      </c>
      <c r="Q14" s="21">
        <f t="shared" ref="Q14:S14" si="17">Q13/P13-1</f>
        <v>6.8836376893248952E-2</v>
      </c>
      <c r="R14" s="21">
        <f t="shared" si="17"/>
        <v>0.14423531410852752</v>
      </c>
      <c r="S14" s="21">
        <f t="shared" si="17"/>
        <v>-0.38906450062862463</v>
      </c>
      <c r="T14" s="21">
        <f t="shared" ref="T14" si="18">T13/S13-1</f>
        <v>1.2111749472691455</v>
      </c>
      <c r="U14" s="21">
        <f t="shared" ref="U14" si="19">U13/T13-1</f>
        <v>-0.14021216823472271</v>
      </c>
      <c r="V14" s="21">
        <f t="shared" ref="V14" si="20">V13/U13-1</f>
        <v>0.11910187125958349</v>
      </c>
      <c r="W14" s="21">
        <f t="shared" ref="W14" si="21">W13/V13-1</f>
        <v>-1.1299906181590713E-2</v>
      </c>
      <c r="X14" s="21">
        <f t="shared" ref="X14" si="22">X13/W13-1</f>
        <v>7.8864685911899102E-3</v>
      </c>
      <c r="Y14" s="21">
        <f t="shared" ref="Y14" si="23">Y13/X13-1</f>
        <v>0.16687239784923746</v>
      </c>
      <c r="Z14" s="21">
        <f t="shared" ref="Z14:AA14" si="24">Z13/Y13-1</f>
        <v>5.6227923905832533E-2</v>
      </c>
      <c r="AA14" s="21">
        <f t="shared" si="24"/>
        <v>5.4728479519258411E-2</v>
      </c>
    </row>
    <row r="15" spans="1:27" x14ac:dyDescent="0.3">
      <c r="B15" s="38" t="s">
        <v>23</v>
      </c>
      <c r="C15" s="21"/>
      <c r="D15" s="21">
        <f>D13/C7</f>
        <v>8.576396918199336E-3</v>
      </c>
      <c r="E15" s="21">
        <f t="shared" ref="E15:O15" si="25">E13/D7</f>
        <v>9.006014707553087E-3</v>
      </c>
      <c r="F15" s="21">
        <f t="shared" si="25"/>
        <v>9.3030293934696136E-3</v>
      </c>
      <c r="G15" s="21">
        <f t="shared" si="25"/>
        <v>9.4108567350078207E-3</v>
      </c>
      <c r="H15" s="21">
        <f t="shared" si="25"/>
        <v>9.7101684855442853E-3</v>
      </c>
      <c r="I15" s="21">
        <f t="shared" si="25"/>
        <v>1.0236761991274724E-2</v>
      </c>
      <c r="J15" s="21">
        <f t="shared" si="25"/>
        <v>1.0916175573549075E-2</v>
      </c>
      <c r="K15" s="21">
        <f t="shared" si="25"/>
        <v>1.071803557384656E-2</v>
      </c>
      <c r="L15" s="21">
        <f t="shared" si="25"/>
        <v>1.1233695168351363E-2</v>
      </c>
      <c r="M15" s="21">
        <f t="shared" si="25"/>
        <v>1.155708430007433E-2</v>
      </c>
      <c r="N15" s="21">
        <f t="shared" si="25"/>
        <v>1.2012300259690824E-2</v>
      </c>
      <c r="O15" s="21">
        <f t="shared" si="25"/>
        <v>1.2338989984432948E-2</v>
      </c>
      <c r="P15" s="21">
        <f>P13/O7</f>
        <v>1.2486325431377208E-2</v>
      </c>
      <c r="Q15" s="21">
        <f t="shared" ref="Q15:S15" si="26">Q13/P7</f>
        <v>1.24576877901213E-2</v>
      </c>
      <c r="R15" s="21">
        <f t="shared" si="26"/>
        <v>1.192089674880425E-2</v>
      </c>
      <c r="S15" s="21">
        <f t="shared" si="26"/>
        <v>6.6115648339505149E-3</v>
      </c>
      <c r="T15" s="21">
        <f t="shared" ref="T15" si="27">T13/S7</f>
        <v>1.4662330663416332E-2</v>
      </c>
      <c r="U15" s="21">
        <f t="shared" ref="U15" si="28">U13/T7</f>
        <v>1.1806711198208562E-2</v>
      </c>
      <c r="V15" s="21">
        <f>V13/U7</f>
        <v>1.1931832457320657E-2</v>
      </c>
      <c r="W15" s="21">
        <f t="shared" ref="W15:AA15" si="29">W13/V7</f>
        <v>1.0691602843128126E-2</v>
      </c>
      <c r="X15" s="21">
        <f t="shared" si="29"/>
        <v>1.0557156898474859E-2</v>
      </c>
      <c r="Y15" s="21">
        <f t="shared" si="29"/>
        <v>1.1405689408923812E-2</v>
      </c>
      <c r="Z15" s="21">
        <f t="shared" si="29"/>
        <v>1.1502226873610034E-2</v>
      </c>
      <c r="AA15" s="21">
        <f t="shared" si="29"/>
        <v>1.1548079827149595E-2</v>
      </c>
    </row>
    <row r="16" spans="1:27" ht="15.75" customHeight="1" x14ac:dyDescent="0.3"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22"/>
      <c r="W16" s="22"/>
      <c r="X16" s="22"/>
      <c r="Y16" s="22"/>
      <c r="Z16" s="22"/>
    </row>
    <row r="17" spans="2:27" ht="0.75" customHeight="1" x14ac:dyDescent="0.3">
      <c r="B17" s="2" t="s">
        <v>22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22"/>
      <c r="W17" s="22"/>
      <c r="X17" s="22"/>
      <c r="Y17" s="22"/>
      <c r="Z17" s="22"/>
    </row>
    <row r="18" spans="2:27" ht="13.5" thickBot="1" x14ac:dyDescent="0.35"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2:27" ht="13.5" thickBot="1" x14ac:dyDescent="0.35">
      <c r="B19" s="55" t="s">
        <v>43</v>
      </c>
      <c r="C19" s="16">
        <v>2004</v>
      </c>
      <c r="D19" s="15">
        <v>2005</v>
      </c>
      <c r="E19" s="15">
        <v>2006</v>
      </c>
      <c r="F19" s="15">
        <v>2007</v>
      </c>
      <c r="G19" s="15">
        <v>2008</v>
      </c>
      <c r="H19" s="15">
        <v>2009</v>
      </c>
      <c r="I19" s="15">
        <v>2010</v>
      </c>
      <c r="J19" s="15">
        <v>2011</v>
      </c>
      <c r="K19" s="15">
        <v>2012</v>
      </c>
      <c r="L19" s="15">
        <v>2013</v>
      </c>
      <c r="M19" s="15">
        <v>2014</v>
      </c>
      <c r="N19" s="15">
        <v>2015</v>
      </c>
      <c r="O19" s="15">
        <v>2016</v>
      </c>
      <c r="P19" s="15">
        <v>2017</v>
      </c>
      <c r="Q19" s="15">
        <v>2018</v>
      </c>
      <c r="R19" s="15">
        <v>2019</v>
      </c>
      <c r="S19" s="15">
        <v>2020</v>
      </c>
      <c r="T19" s="15">
        <v>2021</v>
      </c>
      <c r="U19" s="15">
        <v>2022</v>
      </c>
      <c r="V19" s="15">
        <v>2023</v>
      </c>
      <c r="W19" s="15">
        <v>2024</v>
      </c>
      <c r="X19" s="15">
        <v>2025</v>
      </c>
      <c r="Y19" s="15">
        <v>2026</v>
      </c>
      <c r="Z19" s="15">
        <v>2027</v>
      </c>
      <c r="AA19" s="15">
        <v>2028</v>
      </c>
    </row>
    <row r="20" spans="2:27" x14ac:dyDescent="0.3">
      <c r="B20" s="70" t="s">
        <v>4</v>
      </c>
      <c r="C20" s="71">
        <f t="shared" ref="C20:Z20" si="30">C9/1000</f>
        <v>18.896000000000001</v>
      </c>
      <c r="D20" s="71">
        <f t="shared" si="30"/>
        <v>20.525127796587665</v>
      </c>
      <c r="E20" s="71">
        <f t="shared" si="30"/>
        <v>25.62902476266348</v>
      </c>
      <c r="F20" s="71">
        <f t="shared" si="30"/>
        <v>29.306224888800372</v>
      </c>
      <c r="G20" s="71">
        <f t="shared" si="30"/>
        <v>34.144247327889495</v>
      </c>
      <c r="H20" s="71">
        <f t="shared" si="30"/>
        <v>37.495973270000007</v>
      </c>
      <c r="I20" s="71">
        <f t="shared" si="30"/>
        <v>28.591712300000008</v>
      </c>
      <c r="J20" s="71">
        <f t="shared" si="30"/>
        <v>25.443999999999999</v>
      </c>
      <c r="K20" s="71">
        <f t="shared" si="30"/>
        <v>26.146000000000001</v>
      </c>
      <c r="L20" s="71">
        <f t="shared" si="30"/>
        <v>25.762</v>
      </c>
      <c r="M20" s="71">
        <f t="shared" si="30"/>
        <v>30.465651319999996</v>
      </c>
      <c r="N20" s="71">
        <f t="shared" si="30"/>
        <v>32.718523199999993</v>
      </c>
      <c r="O20" s="71">
        <f t="shared" si="30"/>
        <v>34.455689740000004</v>
      </c>
      <c r="P20" s="71">
        <f t="shared" si="30"/>
        <v>33.255490500000008</v>
      </c>
      <c r="Q20" s="71">
        <f t="shared" si="30"/>
        <v>36.092910909999993</v>
      </c>
      <c r="R20" s="71">
        <f t="shared" si="30"/>
        <v>36.169833650000001</v>
      </c>
      <c r="S20" s="71">
        <f t="shared" si="30"/>
        <v>30.847263710000004</v>
      </c>
      <c r="T20" s="71">
        <f t="shared" si="30"/>
        <v>37.340560960000005</v>
      </c>
      <c r="U20" s="71">
        <f t="shared" si="30"/>
        <v>45.132768520000006</v>
      </c>
      <c r="V20" s="71">
        <f t="shared" si="30"/>
        <v>52.905000000000001</v>
      </c>
      <c r="W20" s="71">
        <f t="shared" si="30"/>
        <v>57.691000000000003</v>
      </c>
      <c r="X20" s="71">
        <f t="shared" si="30"/>
        <v>62.497</v>
      </c>
      <c r="Y20" s="71">
        <f t="shared" si="30"/>
        <v>66.754999999999995</v>
      </c>
      <c r="Z20" s="71">
        <f t="shared" si="30"/>
        <v>69.768000000000001</v>
      </c>
      <c r="AA20" s="71">
        <f t="shared" ref="AA20" si="31">AA9/1000</f>
        <v>72.328999999999994</v>
      </c>
    </row>
    <row r="21" spans="2:27" x14ac:dyDescent="0.3">
      <c r="B21" s="70" t="s">
        <v>7</v>
      </c>
      <c r="C21" s="71">
        <f t="shared" ref="C21:Z21" si="32">C13/1000</f>
        <v>8.9802499999999998</v>
      </c>
      <c r="D21" s="71">
        <f t="shared" si="32"/>
        <v>10.360386377215693</v>
      </c>
      <c r="E21" s="71">
        <f t="shared" si="32"/>
        <v>11.717453362543981</v>
      </c>
      <c r="F21" s="71">
        <f t="shared" si="32"/>
        <v>12.818867722233286</v>
      </c>
      <c r="G21" s="71">
        <f t="shared" si="32"/>
        <v>15.0362041426011</v>
      </c>
      <c r="H21" s="71">
        <f t="shared" si="32"/>
        <v>17.684264200000001</v>
      </c>
      <c r="I21" s="71">
        <f t="shared" si="32"/>
        <v>15.553063680000003</v>
      </c>
      <c r="J21" s="71">
        <f t="shared" si="32"/>
        <v>16.526</v>
      </c>
      <c r="K21" s="71">
        <f t="shared" si="32"/>
        <v>18.547999999999998</v>
      </c>
      <c r="L21" s="71">
        <f t="shared" si="32"/>
        <v>20.943999999999999</v>
      </c>
      <c r="M21" s="71">
        <f t="shared" si="32"/>
        <v>21.74</v>
      </c>
      <c r="N21" s="71">
        <f t="shared" si="32"/>
        <v>24.231000000000002</v>
      </c>
      <c r="O21" s="71">
        <f t="shared" si="32"/>
        <v>27.175360470000001</v>
      </c>
      <c r="P21" s="71">
        <f t="shared" si="32"/>
        <v>30.172999999999998</v>
      </c>
      <c r="Q21" s="71">
        <f t="shared" si="32"/>
        <v>32.25</v>
      </c>
      <c r="R21" s="71">
        <f t="shared" si="32"/>
        <v>36.901588880000013</v>
      </c>
      <c r="S21" s="71">
        <f t="shared" si="32"/>
        <v>22.544490629999999</v>
      </c>
      <c r="T21" s="71">
        <f t="shared" si="32"/>
        <v>49.849812879999995</v>
      </c>
      <c r="U21" s="71">
        <f t="shared" si="32"/>
        <v>42.860262529999993</v>
      </c>
      <c r="V21" s="71">
        <f t="shared" si="32"/>
        <v>47.965000000000003</v>
      </c>
      <c r="W21" s="71">
        <f t="shared" si="32"/>
        <v>47.423000000000002</v>
      </c>
      <c r="X21" s="71">
        <f t="shared" si="32"/>
        <v>47.796999999999997</v>
      </c>
      <c r="Y21" s="71">
        <f t="shared" si="32"/>
        <v>55.773000000000003</v>
      </c>
      <c r="Z21" s="71">
        <f t="shared" si="32"/>
        <v>58.908999999999999</v>
      </c>
      <c r="AA21" s="71">
        <f t="shared" ref="AA21" si="33">AA13/1000</f>
        <v>62.133000000000003</v>
      </c>
    </row>
    <row r="22" spans="2:27" x14ac:dyDescent="0.3">
      <c r="B22" s="70" t="s">
        <v>3</v>
      </c>
      <c r="C22" s="71">
        <f t="shared" ref="C22:Z22" si="34">C8/1000</f>
        <v>27.876249999999999</v>
      </c>
      <c r="D22" s="71">
        <f t="shared" si="34"/>
        <v>30.885514173803355</v>
      </c>
      <c r="E22" s="71">
        <f t="shared" si="34"/>
        <v>37.346478125207462</v>
      </c>
      <c r="F22" s="71">
        <f t="shared" si="34"/>
        <v>42.125092611033658</v>
      </c>
      <c r="G22" s="71">
        <f t="shared" si="34"/>
        <v>49.180451470490596</v>
      </c>
      <c r="H22" s="71">
        <f t="shared" si="34"/>
        <v>55.180237470000009</v>
      </c>
      <c r="I22" s="71">
        <f t="shared" si="34"/>
        <v>44.144775980000006</v>
      </c>
      <c r="J22" s="71">
        <f t="shared" si="34"/>
        <v>41.97</v>
      </c>
      <c r="K22" s="71">
        <f t="shared" si="34"/>
        <v>44.694000000000003</v>
      </c>
      <c r="L22" s="71">
        <f t="shared" si="34"/>
        <v>46.706000000000003</v>
      </c>
      <c r="M22" s="71">
        <f t="shared" si="34"/>
        <v>52.205651319999994</v>
      </c>
      <c r="N22" s="71">
        <f t="shared" si="34"/>
        <v>56.949523199999994</v>
      </c>
      <c r="O22" s="71">
        <f t="shared" si="34"/>
        <v>61.631050209999998</v>
      </c>
      <c r="P22" s="71">
        <f t="shared" si="34"/>
        <v>63.428490500000009</v>
      </c>
      <c r="Q22" s="71">
        <f t="shared" si="34"/>
        <v>68.342910909999986</v>
      </c>
      <c r="R22" s="71">
        <f t="shared" si="34"/>
        <v>73.071422530000007</v>
      </c>
      <c r="S22" s="71">
        <f t="shared" si="34"/>
        <v>53.391754339999999</v>
      </c>
      <c r="T22" s="71">
        <f t="shared" si="34"/>
        <v>87.190373840000007</v>
      </c>
      <c r="U22" s="71">
        <f t="shared" si="34"/>
        <v>87.993031049999985</v>
      </c>
      <c r="V22" s="71">
        <f t="shared" si="34"/>
        <v>100.87</v>
      </c>
      <c r="W22" s="71">
        <f t="shared" si="34"/>
        <v>105.114</v>
      </c>
      <c r="X22" s="71">
        <f t="shared" si="34"/>
        <v>110.294</v>
      </c>
      <c r="Y22" s="71">
        <f t="shared" si="34"/>
        <v>122.52800000000001</v>
      </c>
      <c r="Z22" s="71">
        <f t="shared" si="34"/>
        <v>128.67699999999999</v>
      </c>
      <c r="AA22" s="71">
        <f t="shared" ref="AA22" si="35">AA8/1000</f>
        <v>134.46199999999999</v>
      </c>
    </row>
    <row r="24" spans="2:27" x14ac:dyDescent="0.3"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</sheetData>
  <mergeCells count="3">
    <mergeCell ref="B4:B5"/>
    <mergeCell ref="C4:U4"/>
    <mergeCell ref="V4:AA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50"/>
  <sheetViews>
    <sheetView showGridLines="0" zoomScaleNormal="100" workbookViewId="0">
      <selection activeCell="E46" sqref="E46"/>
    </sheetView>
  </sheetViews>
  <sheetFormatPr defaultRowHeight="13" x14ac:dyDescent="0.3"/>
  <cols>
    <col min="1" max="6" width="8.6640625" style="5"/>
    <col min="7" max="7" width="16" style="5" bestFit="1" customWidth="1"/>
    <col min="8" max="8" width="13.25" style="5" bestFit="1" customWidth="1"/>
    <col min="9" max="9" width="10.75" style="5" bestFit="1" customWidth="1"/>
    <col min="10" max="10" width="8.6640625" style="5"/>
    <col min="11" max="11" width="9.5" style="5" bestFit="1" customWidth="1"/>
    <col min="12" max="14" width="8.6640625" style="5"/>
    <col min="15" max="15" width="15.25" style="5" bestFit="1" customWidth="1"/>
    <col min="16" max="16" width="12.08203125" style="5" bestFit="1" customWidth="1"/>
    <col min="17" max="16384" width="8.6640625" style="5"/>
  </cols>
  <sheetData>
    <row r="3" spans="2:12" x14ac:dyDescent="0.3">
      <c r="B3" s="33" t="s">
        <v>47</v>
      </c>
    </row>
    <row r="4" spans="2:12" x14ac:dyDescent="0.3">
      <c r="B4" s="4" t="s">
        <v>25</v>
      </c>
    </row>
    <row r="5" spans="2:12" x14ac:dyDescent="0.3">
      <c r="B5" s="6"/>
      <c r="C5" s="63" t="s">
        <v>9</v>
      </c>
      <c r="D5" s="64"/>
      <c r="E5" s="64"/>
      <c r="F5" s="65"/>
      <c r="G5" s="63" t="s">
        <v>10</v>
      </c>
      <c r="H5" s="64"/>
      <c r="I5" s="65"/>
      <c r="J5" s="24"/>
    </row>
    <row r="6" spans="2:12" x14ac:dyDescent="0.3">
      <c r="B6" s="7" t="s">
        <v>11</v>
      </c>
      <c r="C6" s="8">
        <v>0.02</v>
      </c>
      <c r="D6" s="7" t="s">
        <v>12</v>
      </c>
      <c r="E6" s="8">
        <v>0.01</v>
      </c>
      <c r="F6" s="7" t="s">
        <v>13</v>
      </c>
      <c r="G6" s="7" t="s">
        <v>14</v>
      </c>
      <c r="H6" s="7" t="s">
        <v>15</v>
      </c>
      <c r="I6" s="7" t="s">
        <v>13</v>
      </c>
      <c r="J6" s="23" t="s">
        <v>24</v>
      </c>
      <c r="L6" s="72"/>
    </row>
    <row r="7" spans="2:12" x14ac:dyDescent="0.3">
      <c r="B7" s="9">
        <v>2004</v>
      </c>
      <c r="C7" s="10">
        <v>12905</v>
      </c>
      <c r="D7" s="10" t="s">
        <v>16</v>
      </c>
      <c r="E7" s="10" t="s">
        <v>16</v>
      </c>
      <c r="F7" s="11">
        <f t="shared" ref="F7:F15" si="0">SUM(C7:D7)</f>
        <v>12905</v>
      </c>
      <c r="G7" s="10">
        <v>12815</v>
      </c>
      <c r="H7" s="10">
        <f t="shared" ref="H7:H11" si="1">J7-G7-C7</f>
        <v>70736</v>
      </c>
      <c r="I7" s="11">
        <f>H7+G7</f>
        <v>83551</v>
      </c>
      <c r="J7" s="11">
        <v>96456</v>
      </c>
      <c r="K7" s="73"/>
      <c r="L7" s="72"/>
    </row>
    <row r="8" spans="2:12" x14ac:dyDescent="0.3">
      <c r="B8" s="9">
        <v>2005</v>
      </c>
      <c r="C8" s="10">
        <v>16684</v>
      </c>
      <c r="D8" s="10" t="s">
        <v>16</v>
      </c>
      <c r="E8" s="10" t="s">
        <v>16</v>
      </c>
      <c r="F8" s="11">
        <f t="shared" si="0"/>
        <v>16684</v>
      </c>
      <c r="G8" s="10">
        <v>13214</v>
      </c>
      <c r="H8" s="10">
        <f t="shared" si="1"/>
        <v>78452</v>
      </c>
      <c r="I8" s="11">
        <f t="shared" ref="I8:I14" si="2">H8+G8</f>
        <v>91666</v>
      </c>
      <c r="J8" s="11">
        <v>108350</v>
      </c>
      <c r="K8" s="73"/>
      <c r="L8" s="72"/>
    </row>
    <row r="9" spans="2:12" x14ac:dyDescent="0.3">
      <c r="B9" s="9">
        <v>2006</v>
      </c>
      <c r="C9" s="10">
        <v>20867</v>
      </c>
      <c r="D9" s="10" t="s">
        <v>16</v>
      </c>
      <c r="E9" s="10" t="s">
        <v>16</v>
      </c>
      <c r="F9" s="11">
        <f t="shared" si="0"/>
        <v>20867</v>
      </c>
      <c r="G9" s="10">
        <v>14148</v>
      </c>
      <c r="H9" s="10">
        <f t="shared" si="1"/>
        <v>82677</v>
      </c>
      <c r="I9" s="11">
        <f t="shared" si="2"/>
        <v>96825</v>
      </c>
      <c r="J9" s="11">
        <v>117692</v>
      </c>
      <c r="K9" s="73"/>
      <c r="L9" s="72"/>
    </row>
    <row r="10" spans="2:12" x14ac:dyDescent="0.3">
      <c r="B10" s="9">
        <v>2007</v>
      </c>
      <c r="C10" s="10">
        <v>28594</v>
      </c>
      <c r="D10" s="10" t="s">
        <v>16</v>
      </c>
      <c r="E10" s="10" t="s">
        <v>16</v>
      </c>
      <c r="F10" s="11">
        <f t="shared" si="0"/>
        <v>28594</v>
      </c>
      <c r="G10" s="10">
        <v>13539</v>
      </c>
      <c r="H10" s="10">
        <f t="shared" si="1"/>
        <v>92323</v>
      </c>
      <c r="I10" s="11">
        <f t="shared" si="2"/>
        <v>105862</v>
      </c>
      <c r="J10" s="11">
        <v>134456</v>
      </c>
      <c r="K10" s="73"/>
      <c r="L10" s="72"/>
    </row>
    <row r="11" spans="2:12" x14ac:dyDescent="0.3">
      <c r="B11" s="9">
        <v>2008</v>
      </c>
      <c r="C11" s="10">
        <v>41757</v>
      </c>
      <c r="D11" s="10" t="s">
        <v>16</v>
      </c>
      <c r="E11" s="10" t="s">
        <v>16</v>
      </c>
      <c r="F11" s="11">
        <f t="shared" si="0"/>
        <v>41757</v>
      </c>
      <c r="G11" s="10">
        <v>4483</v>
      </c>
      <c r="H11" s="10">
        <f t="shared" si="1"/>
        <v>105051</v>
      </c>
      <c r="I11" s="11">
        <f>H11+G11</f>
        <v>109534</v>
      </c>
      <c r="J11" s="11">
        <v>151291</v>
      </c>
      <c r="K11" s="73"/>
      <c r="L11" s="72"/>
    </row>
    <row r="12" spans="2:12" x14ac:dyDescent="0.3">
      <c r="B12" s="9">
        <v>2009</v>
      </c>
      <c r="C12" s="10">
        <v>32084</v>
      </c>
      <c r="D12" s="10" t="s">
        <v>16</v>
      </c>
      <c r="E12" s="10" t="s">
        <v>16</v>
      </c>
      <c r="F12" s="11">
        <f t="shared" si="0"/>
        <v>32084</v>
      </c>
      <c r="G12" s="10">
        <v>9976</v>
      </c>
      <c r="H12" s="10">
        <f>J12-G12-C12</f>
        <v>121119</v>
      </c>
      <c r="I12" s="11">
        <f t="shared" si="2"/>
        <v>131095</v>
      </c>
      <c r="J12" s="11">
        <v>163179</v>
      </c>
      <c r="K12" s="73"/>
      <c r="L12" s="72"/>
    </row>
    <row r="13" spans="2:12" x14ac:dyDescent="0.3">
      <c r="B13" s="9">
        <v>2010</v>
      </c>
      <c r="C13" s="10">
        <v>2420</v>
      </c>
      <c r="D13" s="10">
        <v>23154</v>
      </c>
      <c r="E13" s="10" t="s">
        <v>16</v>
      </c>
      <c r="F13" s="11">
        <f>SUM(C13:D13)</f>
        <v>25574</v>
      </c>
      <c r="G13" s="10">
        <v>18447</v>
      </c>
      <c r="H13" s="10">
        <f t="shared" ref="H13:H15" si="3">J13-G13-C13-D13</f>
        <v>129067</v>
      </c>
      <c r="I13" s="11">
        <f t="shared" si="2"/>
        <v>147514</v>
      </c>
      <c r="J13" s="11">
        <v>173088</v>
      </c>
      <c r="K13" s="73"/>
      <c r="L13" s="72"/>
    </row>
    <row r="14" spans="2:12" x14ac:dyDescent="0.3">
      <c r="B14" s="9">
        <v>2011</v>
      </c>
      <c r="C14" s="10">
        <v>2066</v>
      </c>
      <c r="D14" s="10">
        <v>24953</v>
      </c>
      <c r="E14" s="10" t="s">
        <v>16</v>
      </c>
      <c r="F14" s="11">
        <f t="shared" si="0"/>
        <v>27019</v>
      </c>
      <c r="G14" s="10">
        <v>18514</v>
      </c>
      <c r="H14" s="10">
        <f t="shared" si="3"/>
        <v>136248</v>
      </c>
      <c r="I14" s="11">
        <f t="shared" si="2"/>
        <v>154762</v>
      </c>
      <c r="J14" s="11">
        <v>181781</v>
      </c>
      <c r="K14" s="73"/>
      <c r="L14" s="72"/>
    </row>
    <row r="15" spans="2:12" x14ac:dyDescent="0.3">
      <c r="B15" s="9">
        <v>2012</v>
      </c>
      <c r="C15" s="10">
        <v>1954</v>
      </c>
      <c r="D15" s="10">
        <v>27450</v>
      </c>
      <c r="E15" s="10" t="s">
        <v>16</v>
      </c>
      <c r="F15" s="11">
        <f t="shared" si="0"/>
        <v>29404</v>
      </c>
      <c r="G15" s="10">
        <v>17779</v>
      </c>
      <c r="H15" s="10">
        <f t="shared" si="3"/>
        <v>152899</v>
      </c>
      <c r="I15" s="11">
        <f t="shared" ref="I15:I19" si="4">H15+G15</f>
        <v>170678</v>
      </c>
      <c r="J15" s="11">
        <v>200082</v>
      </c>
      <c r="K15" s="73"/>
      <c r="L15" s="72"/>
    </row>
    <row r="16" spans="2:12" x14ac:dyDescent="0.3">
      <c r="B16" s="9">
        <v>2013</v>
      </c>
      <c r="C16" s="10">
        <v>1846</v>
      </c>
      <c r="D16" s="10">
        <v>29534</v>
      </c>
      <c r="E16" s="10" t="s">
        <v>16</v>
      </c>
      <c r="F16" s="11">
        <f t="shared" ref="F16:F25" si="5">SUM(C16:E16)</f>
        <v>31380</v>
      </c>
      <c r="G16" s="10">
        <v>20657</v>
      </c>
      <c r="H16" s="10">
        <f>J16-G16-C16-D16</f>
        <v>164745</v>
      </c>
      <c r="I16" s="11">
        <f t="shared" si="4"/>
        <v>185402</v>
      </c>
      <c r="J16" s="11">
        <v>216782</v>
      </c>
      <c r="K16" s="73"/>
      <c r="L16" s="72"/>
    </row>
    <row r="17" spans="2:12" x14ac:dyDescent="0.3">
      <c r="B17" s="9">
        <v>2014</v>
      </c>
      <c r="C17" s="10">
        <v>3684</v>
      </c>
      <c r="D17" s="10">
        <v>54781</v>
      </c>
      <c r="E17" s="10">
        <v>434</v>
      </c>
      <c r="F17" s="11">
        <f t="shared" si="5"/>
        <v>58899</v>
      </c>
      <c r="G17" s="10">
        <v>122936</v>
      </c>
      <c r="H17" s="10">
        <f>J17-G17-C17-D17</f>
        <v>45477</v>
      </c>
      <c r="I17" s="11">
        <f t="shared" si="4"/>
        <v>168413</v>
      </c>
      <c r="J17" s="11">
        <v>226878</v>
      </c>
      <c r="K17" s="73"/>
      <c r="L17" s="72"/>
    </row>
    <row r="18" spans="2:12" x14ac:dyDescent="0.3">
      <c r="B18" s="9">
        <v>2015</v>
      </c>
      <c r="C18" s="10">
        <v>5337</v>
      </c>
      <c r="D18" s="10">
        <v>0</v>
      </c>
      <c r="E18" s="10">
        <v>55021</v>
      </c>
      <c r="F18" s="11">
        <f t="shared" si="5"/>
        <v>60358</v>
      </c>
      <c r="G18" s="10">
        <v>125530</v>
      </c>
      <c r="H18" s="10">
        <f t="shared" ref="H18:H25" si="6">J18-G18-C18-E18</f>
        <v>39473</v>
      </c>
      <c r="I18" s="11">
        <f t="shared" si="4"/>
        <v>165003</v>
      </c>
      <c r="J18" s="11">
        <v>225361</v>
      </c>
      <c r="K18" s="73"/>
      <c r="L18" s="72"/>
    </row>
    <row r="19" spans="2:12" x14ac:dyDescent="0.3">
      <c r="B19" s="9">
        <v>2016</v>
      </c>
      <c r="C19" s="10">
        <v>5810</v>
      </c>
      <c r="D19" s="10">
        <v>0</v>
      </c>
      <c r="E19" s="10">
        <v>60180</v>
      </c>
      <c r="F19" s="11">
        <f t="shared" si="5"/>
        <v>65990</v>
      </c>
      <c r="G19" s="10">
        <v>124205</v>
      </c>
      <c r="H19" s="10">
        <f t="shared" si="6"/>
        <v>45010</v>
      </c>
      <c r="I19" s="11">
        <f t="shared" si="4"/>
        <v>169215</v>
      </c>
      <c r="J19" s="11">
        <v>235205</v>
      </c>
      <c r="K19" s="73"/>
      <c r="L19" s="72"/>
    </row>
    <row r="20" spans="2:12" x14ac:dyDescent="0.3">
      <c r="B20" s="9">
        <v>2017</v>
      </c>
      <c r="C20" s="10">
        <v>6660</v>
      </c>
      <c r="D20" s="10">
        <v>0</v>
      </c>
      <c r="E20" s="10">
        <v>59306</v>
      </c>
      <c r="F20" s="11">
        <f t="shared" si="5"/>
        <v>65966</v>
      </c>
      <c r="G20" s="10">
        <v>131230</v>
      </c>
      <c r="H20" s="10">
        <f t="shared" si="6"/>
        <v>45288</v>
      </c>
      <c r="I20" s="11">
        <f>H20+G20</f>
        <v>176518</v>
      </c>
      <c r="J20" s="11">
        <v>242484</v>
      </c>
      <c r="K20" s="73"/>
      <c r="L20" s="72"/>
    </row>
    <row r="21" spans="2:12" x14ac:dyDescent="0.3">
      <c r="B21" s="9">
        <v>2018</v>
      </c>
      <c r="C21" s="10">
        <v>5548</v>
      </c>
      <c r="D21" s="10">
        <v>0</v>
      </c>
      <c r="E21" s="10">
        <v>49220</v>
      </c>
      <c r="F21" s="11">
        <f t="shared" si="5"/>
        <v>54768</v>
      </c>
      <c r="G21" s="10">
        <v>81417</v>
      </c>
      <c r="H21" s="10">
        <f t="shared" si="6"/>
        <v>119685</v>
      </c>
      <c r="I21" s="11">
        <f>H21+G21</f>
        <v>201102</v>
      </c>
      <c r="J21" s="11">
        <v>255870</v>
      </c>
      <c r="K21" s="73"/>
      <c r="L21" s="72"/>
    </row>
    <row r="22" spans="2:12" x14ac:dyDescent="0.3">
      <c r="B22" s="9">
        <f>B21+1</f>
        <v>2019</v>
      </c>
      <c r="C22" s="10">
        <v>5548</v>
      </c>
      <c r="D22" s="10">
        <v>0</v>
      </c>
      <c r="E22" s="10">
        <v>48873</v>
      </c>
      <c r="F22" s="11">
        <f t="shared" si="5"/>
        <v>54421</v>
      </c>
      <c r="G22" s="10">
        <v>27375</v>
      </c>
      <c r="H22" s="10">
        <f t="shared" si="6"/>
        <v>185376</v>
      </c>
      <c r="I22" s="11">
        <f>H22+G22</f>
        <v>212751</v>
      </c>
      <c r="J22" s="11">
        <v>267172</v>
      </c>
      <c r="K22" s="73"/>
      <c r="L22" s="72"/>
    </row>
    <row r="23" spans="2:12" x14ac:dyDescent="0.3">
      <c r="B23" s="9">
        <f t="shared" ref="B23:B24" si="7">B22+1</f>
        <v>2020</v>
      </c>
      <c r="C23" s="10">
        <v>4971</v>
      </c>
      <c r="D23" s="10">
        <v>0</v>
      </c>
      <c r="E23" s="10">
        <v>45697</v>
      </c>
      <c r="F23" s="11">
        <f t="shared" si="5"/>
        <v>50668</v>
      </c>
      <c r="G23" s="10">
        <v>27670</v>
      </c>
      <c r="H23" s="10">
        <f t="shared" si="6"/>
        <v>200044</v>
      </c>
      <c r="I23" s="11">
        <f t="shared" ref="I23:I25" si="8">H23+G23</f>
        <v>227714</v>
      </c>
      <c r="J23" s="11">
        <v>278382</v>
      </c>
      <c r="K23" s="73"/>
      <c r="L23" s="72"/>
    </row>
    <row r="24" spans="2:12" x14ac:dyDescent="0.3">
      <c r="B24" s="9">
        <f t="shared" si="7"/>
        <v>2021</v>
      </c>
      <c r="C24" s="10">
        <v>5717</v>
      </c>
      <c r="D24" s="10">
        <v>0</v>
      </c>
      <c r="E24" s="10">
        <v>52978</v>
      </c>
      <c r="F24" s="11">
        <f t="shared" si="5"/>
        <v>58695</v>
      </c>
      <c r="G24" s="10">
        <v>27264</v>
      </c>
      <c r="H24" s="10">
        <f t="shared" si="6"/>
        <v>202470</v>
      </c>
      <c r="I24" s="11">
        <f t="shared" si="8"/>
        <v>229734</v>
      </c>
      <c r="J24" s="11">
        <v>288429</v>
      </c>
      <c r="K24" s="73"/>
      <c r="L24" s="72"/>
    </row>
    <row r="25" spans="2:12" x14ac:dyDescent="0.3">
      <c r="B25" s="9" t="s">
        <v>44</v>
      </c>
      <c r="C25" s="10">
        <v>6793</v>
      </c>
      <c r="D25" s="10">
        <v>0</v>
      </c>
      <c r="E25" s="10">
        <v>58316</v>
      </c>
      <c r="F25" s="11">
        <f t="shared" si="5"/>
        <v>65109</v>
      </c>
      <c r="G25" s="10">
        <v>26569</v>
      </c>
      <c r="H25" s="10">
        <f t="shared" si="6"/>
        <v>205477</v>
      </c>
      <c r="I25" s="11">
        <f t="shared" si="8"/>
        <v>232046</v>
      </c>
      <c r="J25" s="11">
        <v>297155</v>
      </c>
      <c r="K25" s="73"/>
      <c r="L25" s="72"/>
    </row>
    <row r="26" spans="2:12" x14ac:dyDescent="0.3">
      <c r="B26" s="74" t="s">
        <v>17</v>
      </c>
      <c r="C26" s="75"/>
      <c r="D26" s="75"/>
      <c r="E26" s="75"/>
      <c r="F26" s="75"/>
      <c r="G26" s="75"/>
      <c r="H26" s="75"/>
      <c r="I26" s="75"/>
      <c r="J26" s="75"/>
    </row>
    <row r="27" spans="2:12" x14ac:dyDescent="0.3">
      <c r="B27" s="74" t="s">
        <v>45</v>
      </c>
      <c r="C27" s="75"/>
      <c r="D27" s="75"/>
      <c r="E27" s="75"/>
      <c r="F27" s="75"/>
      <c r="G27" s="75"/>
      <c r="H27" s="75"/>
      <c r="I27" s="75"/>
      <c r="J27" s="75"/>
    </row>
    <row r="28" spans="2:12" x14ac:dyDescent="0.3">
      <c r="B28" s="76"/>
      <c r="C28" s="77"/>
      <c r="D28" s="77"/>
      <c r="E28" s="77"/>
      <c r="F28" s="77"/>
      <c r="G28" s="77"/>
      <c r="H28" s="77"/>
      <c r="I28" s="75"/>
    </row>
    <row r="29" spans="2:12" x14ac:dyDescent="0.3">
      <c r="B29" s="3" t="s">
        <v>26</v>
      </c>
    </row>
    <row r="30" spans="2:12" x14ac:dyDescent="0.3">
      <c r="B30" s="6"/>
      <c r="C30" s="63" t="s">
        <v>18</v>
      </c>
      <c r="D30" s="64"/>
      <c r="E30" s="64"/>
      <c r="F30" s="65"/>
      <c r="G30" s="63" t="s">
        <v>19</v>
      </c>
      <c r="H30" s="64"/>
      <c r="I30" s="65"/>
    </row>
    <row r="31" spans="2:12" x14ac:dyDescent="0.3">
      <c r="B31" s="7" t="s">
        <v>11</v>
      </c>
      <c r="C31" s="25" t="s">
        <v>27</v>
      </c>
      <c r="D31" s="26" t="s">
        <v>28</v>
      </c>
      <c r="E31" s="25" t="s">
        <v>29</v>
      </c>
      <c r="F31" s="7" t="s">
        <v>13</v>
      </c>
      <c r="G31" s="7" t="s">
        <v>20</v>
      </c>
      <c r="H31" s="7" t="s">
        <v>21</v>
      </c>
      <c r="I31" s="7" t="s">
        <v>13</v>
      </c>
    </row>
    <row r="32" spans="2:12" x14ac:dyDescent="0.3">
      <c r="B32" s="9">
        <v>2004</v>
      </c>
      <c r="C32" s="12">
        <f t="shared" ref="C32:C46" si="9">C7/J7</f>
        <v>0.13379157335987393</v>
      </c>
      <c r="D32" s="12" t="s">
        <v>16</v>
      </c>
      <c r="E32" s="13"/>
      <c r="F32" s="14">
        <f t="shared" ref="F32:F46" si="10">F7/J7</f>
        <v>0.13379157335987393</v>
      </c>
      <c r="G32" s="12">
        <f t="shared" ref="G32:G46" si="11">G7/J7</f>
        <v>0.13285850543252883</v>
      </c>
      <c r="H32" s="12">
        <f t="shared" ref="H32:H46" si="12">H7/J7</f>
        <v>0.73334992120759723</v>
      </c>
      <c r="I32" s="14">
        <f t="shared" ref="I32:I46" si="13">I7/J7</f>
        <v>0.86620842664012609</v>
      </c>
    </row>
    <row r="33" spans="2:9" x14ac:dyDescent="0.3">
      <c r="B33" s="9">
        <v>2005</v>
      </c>
      <c r="C33" s="12">
        <f t="shared" si="9"/>
        <v>0.15398246423627135</v>
      </c>
      <c r="D33" s="12" t="s">
        <v>16</v>
      </c>
      <c r="E33" s="13"/>
      <c r="F33" s="14">
        <f t="shared" si="10"/>
        <v>0.15398246423627135</v>
      </c>
      <c r="G33" s="12">
        <f t="shared" si="11"/>
        <v>0.12195662205814491</v>
      </c>
      <c r="H33" s="12">
        <f t="shared" si="12"/>
        <v>0.72406091370558379</v>
      </c>
      <c r="I33" s="14">
        <f t="shared" si="13"/>
        <v>0.84601753576372862</v>
      </c>
    </row>
    <row r="34" spans="2:9" x14ac:dyDescent="0.3">
      <c r="B34" s="9">
        <v>2006</v>
      </c>
      <c r="C34" s="12">
        <f t="shared" si="9"/>
        <v>0.17730177072358358</v>
      </c>
      <c r="D34" s="12" t="s">
        <v>16</v>
      </c>
      <c r="E34" s="13"/>
      <c r="F34" s="14">
        <f t="shared" si="10"/>
        <v>0.17730177072358358</v>
      </c>
      <c r="G34" s="12">
        <f t="shared" si="11"/>
        <v>0.12021207898582742</v>
      </c>
      <c r="H34" s="12">
        <f t="shared" si="12"/>
        <v>0.70248615029058903</v>
      </c>
      <c r="I34" s="14">
        <f t="shared" si="13"/>
        <v>0.82269822927641645</v>
      </c>
    </row>
    <row r="35" spans="2:9" x14ac:dyDescent="0.3">
      <c r="B35" s="9">
        <v>2007</v>
      </c>
      <c r="C35" s="12">
        <f t="shared" si="9"/>
        <v>0.21266436603796038</v>
      </c>
      <c r="D35" s="12" t="s">
        <v>16</v>
      </c>
      <c r="E35" s="13"/>
      <c r="F35" s="14">
        <f t="shared" si="10"/>
        <v>0.21266436603796038</v>
      </c>
      <c r="G35" s="12">
        <f t="shared" si="11"/>
        <v>0.10069465103825787</v>
      </c>
      <c r="H35" s="12">
        <f t="shared" si="12"/>
        <v>0.68664098292378173</v>
      </c>
      <c r="I35" s="14">
        <f t="shared" si="13"/>
        <v>0.78733563396203965</v>
      </c>
    </row>
    <row r="36" spans="2:9" x14ac:dyDescent="0.3">
      <c r="B36" s="9">
        <v>2008</v>
      </c>
      <c r="C36" s="12">
        <f t="shared" si="9"/>
        <v>0.27600452108849832</v>
      </c>
      <c r="D36" s="12" t="s">
        <v>16</v>
      </c>
      <c r="E36" s="13"/>
      <c r="F36" s="14">
        <f t="shared" si="10"/>
        <v>0.27600452108849832</v>
      </c>
      <c r="G36" s="12">
        <f t="shared" si="11"/>
        <v>2.9631637043842661E-2</v>
      </c>
      <c r="H36" s="12">
        <f t="shared" si="12"/>
        <v>0.69436384186765898</v>
      </c>
      <c r="I36" s="14">
        <f t="shared" si="13"/>
        <v>0.72399547891150162</v>
      </c>
    </row>
    <row r="37" spans="2:9" x14ac:dyDescent="0.3">
      <c r="B37" s="9">
        <v>2009</v>
      </c>
      <c r="C37" s="12">
        <f t="shared" si="9"/>
        <v>0.19661843742148194</v>
      </c>
      <c r="D37" s="12" t="s">
        <v>16</v>
      </c>
      <c r="E37" s="13"/>
      <c r="F37" s="14">
        <f t="shared" si="10"/>
        <v>0.19661843742148194</v>
      </c>
      <c r="G37" s="12">
        <f t="shared" si="11"/>
        <v>6.1135317657296587E-2</v>
      </c>
      <c r="H37" s="12">
        <f t="shared" si="12"/>
        <v>0.74224624492122149</v>
      </c>
      <c r="I37" s="14">
        <f t="shared" si="13"/>
        <v>0.80338156257851812</v>
      </c>
    </row>
    <row r="38" spans="2:9" x14ac:dyDescent="0.3">
      <c r="B38" s="9">
        <v>2010</v>
      </c>
      <c r="C38" s="12">
        <f t="shared" si="9"/>
        <v>1.3981327417267517E-2</v>
      </c>
      <c r="D38" s="12">
        <f t="shared" ref="D38:D46" si="14">D13/J13</f>
        <v>0.13377010537992234</v>
      </c>
      <c r="E38" s="13"/>
      <c r="F38" s="14">
        <f t="shared" si="10"/>
        <v>0.14775143279718986</v>
      </c>
      <c r="G38" s="12">
        <f t="shared" si="11"/>
        <v>0.10657584581253467</v>
      </c>
      <c r="H38" s="12">
        <f t="shared" si="12"/>
        <v>0.74567272139027552</v>
      </c>
      <c r="I38" s="14">
        <f t="shared" si="13"/>
        <v>0.85224856720281017</v>
      </c>
    </row>
    <row r="39" spans="2:9" x14ac:dyDescent="0.3">
      <c r="B39" s="9">
        <v>2011</v>
      </c>
      <c r="C39" s="12">
        <f t="shared" si="9"/>
        <v>1.13653242088007E-2</v>
      </c>
      <c r="D39" s="12">
        <f t="shared" si="14"/>
        <v>0.13726957162739781</v>
      </c>
      <c r="E39" s="13"/>
      <c r="F39" s="14">
        <f t="shared" si="10"/>
        <v>0.14863489583619852</v>
      </c>
      <c r="G39" s="12">
        <f t="shared" si="11"/>
        <v>0.10184782788080163</v>
      </c>
      <c r="H39" s="12">
        <f t="shared" si="12"/>
        <v>0.74951727628299991</v>
      </c>
      <c r="I39" s="14">
        <f t="shared" si="13"/>
        <v>0.85136510416380151</v>
      </c>
    </row>
    <row r="40" spans="2:9" x14ac:dyDescent="0.3">
      <c r="B40" s="9">
        <v>2012</v>
      </c>
      <c r="C40" s="12">
        <f t="shared" si="9"/>
        <v>9.7659959416639183E-3</v>
      </c>
      <c r="D40" s="12">
        <f t="shared" si="14"/>
        <v>0.13719375056226946</v>
      </c>
      <c r="E40" s="13"/>
      <c r="F40" s="14">
        <f t="shared" si="10"/>
        <v>0.1469597465039334</v>
      </c>
      <c r="G40" s="12">
        <f t="shared" si="11"/>
        <v>8.8858567987125284E-2</v>
      </c>
      <c r="H40" s="12">
        <f t="shared" si="12"/>
        <v>0.76418168550894139</v>
      </c>
      <c r="I40" s="14">
        <f t="shared" si="13"/>
        <v>0.8530402534960666</v>
      </c>
    </row>
    <row r="41" spans="2:9" x14ac:dyDescent="0.3">
      <c r="B41" s="9">
        <v>2013</v>
      </c>
      <c r="C41" s="12">
        <f t="shared" si="9"/>
        <v>8.5154671513317532E-3</v>
      </c>
      <c r="D41" s="12">
        <f t="shared" si="14"/>
        <v>0.13623824856307257</v>
      </c>
      <c r="E41" s="13"/>
      <c r="F41" s="14">
        <f t="shared" si="10"/>
        <v>0.14475371571440435</v>
      </c>
      <c r="G41" s="12">
        <f t="shared" si="11"/>
        <v>9.5289276784972926E-2</v>
      </c>
      <c r="H41" s="12">
        <f t="shared" si="12"/>
        <v>0.75995700750062278</v>
      </c>
      <c r="I41" s="14">
        <f t="shared" si="13"/>
        <v>0.85524628428559568</v>
      </c>
    </row>
    <row r="42" spans="2:9" x14ac:dyDescent="0.3">
      <c r="B42" s="9">
        <v>2014</v>
      </c>
      <c r="C42" s="12">
        <f t="shared" si="9"/>
        <v>1.6237801814190888E-2</v>
      </c>
      <c r="D42" s="12">
        <f t="shared" si="14"/>
        <v>0.24145576036460123</v>
      </c>
      <c r="E42" s="12">
        <f>E17/J17</f>
        <v>1.9129223635610329E-3</v>
      </c>
      <c r="F42" s="14">
        <f t="shared" si="10"/>
        <v>0.25960648454235313</v>
      </c>
      <c r="G42" s="12">
        <f t="shared" si="11"/>
        <v>0.54185950158234819</v>
      </c>
      <c r="H42" s="12">
        <f t="shared" si="12"/>
        <v>0.20044693623885965</v>
      </c>
      <c r="I42" s="14">
        <f t="shared" si="13"/>
        <v>0.74230643782120787</v>
      </c>
    </row>
    <row r="43" spans="2:9" x14ac:dyDescent="0.3">
      <c r="B43" s="9">
        <v>2015</v>
      </c>
      <c r="C43" s="12">
        <f t="shared" si="9"/>
        <v>2.3682003540985354E-2</v>
      </c>
      <c r="D43" s="12">
        <f t="shared" si="14"/>
        <v>0</v>
      </c>
      <c r="E43" s="12">
        <f>E18/J18</f>
        <v>0.2441460589897986</v>
      </c>
      <c r="F43" s="14">
        <f t="shared" si="10"/>
        <v>0.26782806253078395</v>
      </c>
      <c r="G43" s="12">
        <f t="shared" si="11"/>
        <v>0.55701740762598673</v>
      </c>
      <c r="H43" s="12">
        <f t="shared" si="12"/>
        <v>0.1751545298432293</v>
      </c>
      <c r="I43" s="14">
        <f t="shared" si="13"/>
        <v>0.73217193746921605</v>
      </c>
    </row>
    <row r="44" spans="2:9" x14ac:dyDescent="0.3">
      <c r="B44" s="9">
        <v>2016</v>
      </c>
      <c r="C44" s="12">
        <f t="shared" si="9"/>
        <v>2.4701855827894813E-2</v>
      </c>
      <c r="D44" s="12">
        <f t="shared" si="14"/>
        <v>0</v>
      </c>
      <c r="E44" s="12">
        <f>E19/J19</f>
        <v>0.25586190769754047</v>
      </c>
      <c r="F44" s="14">
        <f t="shared" si="10"/>
        <v>0.28056376352543527</v>
      </c>
      <c r="G44" s="12">
        <f t="shared" si="11"/>
        <v>0.52807125698858448</v>
      </c>
      <c r="H44" s="12">
        <f t="shared" si="12"/>
        <v>0.1913649794859803</v>
      </c>
      <c r="I44" s="14">
        <f t="shared" si="13"/>
        <v>0.71943623647456478</v>
      </c>
    </row>
    <row r="45" spans="2:9" x14ac:dyDescent="0.3">
      <c r="B45" s="9">
        <v>2017</v>
      </c>
      <c r="C45" s="12">
        <f t="shared" si="9"/>
        <v>2.7465729697629535E-2</v>
      </c>
      <c r="D45" s="12">
        <f t="shared" si="14"/>
        <v>0</v>
      </c>
      <c r="E45" s="12">
        <f>E20/J20</f>
        <v>0.24457696177892149</v>
      </c>
      <c r="F45" s="14">
        <f t="shared" si="10"/>
        <v>0.27204269147655102</v>
      </c>
      <c r="G45" s="12">
        <f t="shared" si="11"/>
        <v>0.5411903465795681</v>
      </c>
      <c r="H45" s="12">
        <f t="shared" si="12"/>
        <v>0.18676696194388084</v>
      </c>
      <c r="I45" s="14">
        <f t="shared" si="13"/>
        <v>0.72795730852344898</v>
      </c>
    </row>
    <row r="46" spans="2:9" x14ac:dyDescent="0.3">
      <c r="B46" s="9">
        <f>B21</f>
        <v>2018</v>
      </c>
      <c r="C46" s="12">
        <f t="shared" si="9"/>
        <v>2.1682885840465863E-2</v>
      </c>
      <c r="D46" s="12">
        <f t="shared" si="14"/>
        <v>0</v>
      </c>
      <c r="E46" s="12">
        <f>E21/J21</f>
        <v>0.19236330949310196</v>
      </c>
      <c r="F46" s="14">
        <f t="shared" si="10"/>
        <v>0.21404619533356783</v>
      </c>
      <c r="G46" s="12">
        <f t="shared" si="11"/>
        <v>0.31819674053230157</v>
      </c>
      <c r="H46" s="12">
        <f t="shared" si="12"/>
        <v>0.4677570641341306</v>
      </c>
      <c r="I46" s="14">
        <f t="shared" si="13"/>
        <v>0.78595380466643217</v>
      </c>
    </row>
    <row r="47" spans="2:9" x14ac:dyDescent="0.3">
      <c r="B47" s="9">
        <f t="shared" ref="B47:B50" si="15">B22</f>
        <v>2019</v>
      </c>
      <c r="C47" s="12">
        <f t="shared" ref="C47:C49" si="16">C22/J22</f>
        <v>2.076564909496504E-2</v>
      </c>
      <c r="D47" s="12">
        <f t="shared" ref="D47:D49" si="17">D22/J22</f>
        <v>0</v>
      </c>
      <c r="E47" s="12">
        <f t="shared" ref="E47:E49" si="18">E22/J22</f>
        <v>0.18292710313955055</v>
      </c>
      <c r="F47" s="14">
        <f t="shared" ref="F47:F49" si="19">F22/J22</f>
        <v>0.20369275223451561</v>
      </c>
      <c r="G47" s="12">
        <f t="shared" ref="G47:G49" si="20">G22/J22</f>
        <v>0.10246208435015645</v>
      </c>
      <c r="H47" s="12">
        <f t="shared" ref="H47:H49" si="21">H22/J22</f>
        <v>0.69384516341532798</v>
      </c>
      <c r="I47" s="14">
        <f t="shared" ref="I47:I49" si="22">I22/J22</f>
        <v>0.79630724776548445</v>
      </c>
    </row>
    <row r="48" spans="2:9" x14ac:dyDescent="0.3">
      <c r="B48" s="9">
        <f t="shared" si="15"/>
        <v>2020</v>
      </c>
      <c r="C48" s="12">
        <f t="shared" si="16"/>
        <v>1.7856757980041812E-2</v>
      </c>
      <c r="D48" s="12">
        <f t="shared" si="17"/>
        <v>0</v>
      </c>
      <c r="E48" s="12">
        <f t="shared" si="18"/>
        <v>0.16415213627317859</v>
      </c>
      <c r="F48" s="14">
        <f t="shared" si="19"/>
        <v>0.18200889425322039</v>
      </c>
      <c r="G48" s="12">
        <f t="shared" si="20"/>
        <v>9.939579426830758E-2</v>
      </c>
      <c r="H48" s="12">
        <f t="shared" si="21"/>
        <v>0.718595311478472</v>
      </c>
      <c r="I48" s="14">
        <f t="shared" si="22"/>
        <v>0.81799110574677958</v>
      </c>
    </row>
    <row r="49" spans="2:9" x14ac:dyDescent="0.3">
      <c r="B49" s="9">
        <f t="shared" si="15"/>
        <v>2021</v>
      </c>
      <c r="C49" s="12">
        <f t="shared" si="16"/>
        <v>1.9821169161214718E-2</v>
      </c>
      <c r="D49" s="12">
        <f t="shared" si="17"/>
        <v>0</v>
      </c>
      <c r="E49" s="12">
        <f t="shared" si="18"/>
        <v>0.18367778552087341</v>
      </c>
      <c r="F49" s="14">
        <f t="shared" si="19"/>
        <v>0.20349895468208815</v>
      </c>
      <c r="G49" s="12">
        <f t="shared" si="20"/>
        <v>9.4525862517291948E-2</v>
      </c>
      <c r="H49" s="12">
        <f t="shared" si="21"/>
        <v>0.70197518280061988</v>
      </c>
      <c r="I49" s="14">
        <f t="shared" si="22"/>
        <v>0.79650104531791188</v>
      </c>
    </row>
    <row r="50" spans="2:9" x14ac:dyDescent="0.3">
      <c r="B50" s="9" t="str">
        <f t="shared" si="15"/>
        <v>2022**</v>
      </c>
      <c r="C50" s="12">
        <f>C25/J25</f>
        <v>2.2860123504568324E-2</v>
      </c>
      <c r="D50" s="12">
        <f>D25/J25</f>
        <v>0</v>
      </c>
      <c r="E50" s="12">
        <f>E25/J25</f>
        <v>0.19624774949100637</v>
      </c>
      <c r="F50" s="14">
        <f>F25/J25</f>
        <v>0.21910787299557469</v>
      </c>
      <c r="G50" s="12">
        <f>G25/J25</f>
        <v>8.9411250021032798E-2</v>
      </c>
      <c r="H50" s="12">
        <f>H25/J25</f>
        <v>0.69148087698339256</v>
      </c>
      <c r="I50" s="14">
        <f>I25/J25</f>
        <v>0.78089212700442534</v>
      </c>
    </row>
  </sheetData>
  <mergeCells count="4">
    <mergeCell ref="C5:F5"/>
    <mergeCell ref="C30:F30"/>
    <mergeCell ref="G5:I5"/>
    <mergeCell ref="G30:I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Obsah</vt:lpstr>
      <vt:lpstr>Grafy</vt:lpstr>
      <vt:lpstr>Tab_1</vt:lpstr>
      <vt:lpstr>Tab_2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Remeta Jan</cp:lastModifiedBy>
  <dcterms:created xsi:type="dcterms:W3CDTF">2017-07-27T09:26:42Z</dcterms:created>
  <dcterms:modified xsi:type="dcterms:W3CDTF">2024-04-25T20:04:45Z</dcterms:modified>
</cp:coreProperties>
</file>