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6"/>
  </bookViews>
  <sheets>
    <sheet name="Box 1" sheetId="25" r:id="rId1"/>
    <sheet name="Graf 1 - 2" sheetId="4" r:id="rId2"/>
    <sheet name="Box 3" sheetId="3" r:id="rId3"/>
    <sheet name="Tabuľka 2" sheetId="29" r:id="rId4"/>
    <sheet name="Graf 3 - 4" sheetId="17" r:id="rId5"/>
    <sheet name="Graf 5" sheetId="16" r:id="rId6"/>
    <sheet name="Box 5" sheetId="22" r:id="rId7"/>
  </sheets>
  <externalReferences>
    <externalReference r:id="rId8"/>
    <externalReference r:id="rId9"/>
  </externalReferences>
  <definedNames>
    <definedName name="_r13">[1]splatnosti!$V$39</definedName>
    <definedName name="_r14">[1]splatnosti!$V$40</definedName>
    <definedName name="dd_cyklus">[2]!dd_cyclus[cyklus]</definedName>
    <definedName name="dd_oneoff">[2]hidden!$B$2:$B$3</definedName>
  </definedNames>
  <calcPr calcId="152511"/>
</workbook>
</file>

<file path=xl/calcChain.xml><?xml version="1.0" encoding="utf-8"?>
<calcChain xmlns="http://schemas.openxmlformats.org/spreadsheetml/2006/main">
  <c r="B11" i="22" l="1"/>
  <c r="C11" i="22"/>
  <c r="D11" i="22"/>
  <c r="E11" i="22"/>
  <c r="F11" i="22"/>
  <c r="B10" i="22"/>
  <c r="C10" i="22"/>
  <c r="D10" i="22"/>
  <c r="E10" i="22"/>
  <c r="C10" i="4" l="1"/>
  <c r="H7" i="25"/>
  <c r="C10" i="25" l="1"/>
  <c r="E10" i="25"/>
  <c r="D10" i="25" l="1"/>
  <c r="G10" i="25" s="1"/>
  <c r="F10" i="25"/>
  <c r="H10" i="25" s="1"/>
  <c r="G5" i="25" l="1"/>
  <c r="G6" i="25"/>
  <c r="G7" i="25"/>
  <c r="G8" i="25"/>
  <c r="G9" i="25"/>
  <c r="G11" i="25"/>
  <c r="G4" i="25"/>
  <c r="H5" i="25" l="1"/>
  <c r="H6" i="25"/>
  <c r="H8" i="25"/>
  <c r="H9" i="25"/>
  <c r="H11" i="25"/>
  <c r="H4" i="25"/>
  <c r="G27" i="3" l="1"/>
  <c r="F27" i="3"/>
  <c r="E27" i="3"/>
  <c r="C25" i="3"/>
  <c r="C21" i="3"/>
  <c r="C28" i="3" s="1"/>
  <c r="C18" i="3"/>
  <c r="C20" i="3"/>
  <c r="C27" i="3" s="1"/>
  <c r="D21" i="3"/>
  <c r="D28" i="3" s="1"/>
  <c r="D20" i="3"/>
  <c r="D27" i="3" s="1"/>
  <c r="D18" i="3"/>
  <c r="D25" i="3" s="1"/>
  <c r="E21" i="3"/>
  <c r="E28" i="3" s="1"/>
  <c r="E20" i="3"/>
  <c r="E18" i="3"/>
  <c r="E25" i="3" s="1"/>
  <c r="F21" i="3"/>
  <c r="F28" i="3" s="1"/>
  <c r="F20" i="3"/>
  <c r="F18" i="3"/>
  <c r="F25" i="3" s="1"/>
  <c r="G21" i="3"/>
  <c r="G28" i="3" s="1"/>
  <c r="G20" i="3"/>
  <c r="G18" i="3"/>
  <c r="G25" i="3" s="1"/>
  <c r="H21" i="3"/>
  <c r="H28" i="3" s="1"/>
  <c r="H20" i="3"/>
  <c r="H27" i="3" s="1"/>
  <c r="H18" i="3"/>
  <c r="H25" i="3" s="1"/>
  <c r="I20" i="3"/>
  <c r="I27" i="3" s="1"/>
  <c r="I21" i="3"/>
  <c r="I28" i="3" s="1"/>
  <c r="I18" i="3"/>
  <c r="I25" i="3" s="1"/>
  <c r="Q14" i="3"/>
  <c r="L14" i="3"/>
  <c r="O14" i="3"/>
  <c r="I14" i="3"/>
  <c r="M14" i="3"/>
  <c r="N14" i="3"/>
  <c r="C14" i="3"/>
  <c r="H19" i="3" s="1"/>
  <c r="H26" i="3" s="1"/>
  <c r="H14" i="3"/>
  <c r="G14" i="3"/>
  <c r="D19" i="3" s="1"/>
  <c r="D26" i="3" s="1"/>
  <c r="D14" i="3"/>
  <c r="G19" i="3" s="1"/>
  <c r="G26" i="3" s="1"/>
  <c r="J14" i="3"/>
  <c r="E14" i="3"/>
  <c r="F19" i="3" s="1"/>
  <c r="F26" i="3" s="1"/>
  <c r="F14" i="3"/>
  <c r="E19" i="3" s="1"/>
  <c r="E26" i="3" s="1"/>
  <c r="K14" i="3"/>
  <c r="B14" i="3"/>
  <c r="I19" i="3" s="1"/>
  <c r="I26" i="3" s="1"/>
  <c r="J18" i="3" l="1"/>
  <c r="J20" i="3"/>
  <c r="J21" i="3"/>
  <c r="C19" i="3"/>
  <c r="J19" i="3" s="1"/>
  <c r="C26" i="3"/>
  <c r="E5" i="4"/>
  <c r="E8" i="4"/>
  <c r="E4" i="4"/>
  <c r="E9" i="4"/>
  <c r="E6" i="4"/>
  <c r="E7" i="4"/>
  <c r="V12" i="22" l="1"/>
  <c r="T12" i="22"/>
  <c r="S12" i="22"/>
  <c r="R12" i="22"/>
  <c r="P12" i="22"/>
  <c r="O12" i="22"/>
  <c r="N12" i="22"/>
  <c r="L12" i="22"/>
  <c r="K12" i="22"/>
  <c r="J12" i="22"/>
  <c r="H11" i="22"/>
  <c r="V10" i="22"/>
  <c r="U10" i="22"/>
  <c r="T10" i="22"/>
  <c r="S10" i="22"/>
  <c r="R10" i="22"/>
  <c r="P10" i="22"/>
  <c r="N10" i="22"/>
  <c r="M10" i="22"/>
  <c r="L10" i="22"/>
  <c r="K10" i="22"/>
  <c r="J10" i="22"/>
  <c r="H10" i="22"/>
  <c r="F10" i="22"/>
  <c r="G7" i="22"/>
  <c r="G11" i="22" s="1"/>
  <c r="U6" i="22"/>
  <c r="U12" i="22" s="1"/>
  <c r="S6" i="22"/>
  <c r="Q6" i="22"/>
  <c r="Q12" i="22" s="1"/>
  <c r="O6" i="22"/>
  <c r="M6" i="22"/>
  <c r="M12" i="22" s="1"/>
  <c r="K6" i="22"/>
  <c r="I6" i="22"/>
  <c r="U5" i="22"/>
  <c r="S5" i="22"/>
  <c r="Q5" i="22"/>
  <c r="Q10" i="22" s="1"/>
  <c r="O5" i="22"/>
  <c r="O10" i="22" s="1"/>
  <c r="M5" i="22"/>
  <c r="K5" i="22"/>
  <c r="G5" i="22"/>
  <c r="G10" i="22" s="1"/>
  <c r="U4" i="22"/>
  <c r="S4" i="22"/>
  <c r="Q4" i="22"/>
  <c r="O4" i="22"/>
  <c r="M4" i="22"/>
  <c r="K4" i="22"/>
  <c r="I4" i="22"/>
  <c r="D9" i="4" l="1"/>
  <c r="D6" i="4"/>
  <c r="D8" i="4"/>
  <c r="D7" i="4"/>
  <c r="D5" i="4"/>
  <c r="D4" i="4"/>
  <c r="B18" i="3"/>
  <c r="B25" i="3" s="1"/>
  <c r="B19" i="3"/>
  <c r="B26" i="3" s="1"/>
  <c r="B20" i="3"/>
  <c r="B27" i="3" s="1"/>
  <c r="B21" i="3"/>
  <c r="B28" i="3" s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aktualizovane 19.10.2017 podla poloziek v CVVS a v manuali k ESA 2010
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z poslednej FP (sept 2017), master file
jesenna notifikacia EDP
2017
</t>
        </r>
      </text>
    </comment>
  </commentList>
</comments>
</file>

<file path=xl/sharedStrings.xml><?xml version="1.0" encoding="utf-8"?>
<sst xmlns="http://schemas.openxmlformats.org/spreadsheetml/2006/main" count="243" uniqueCount="165">
  <si>
    <t>% HDP</t>
  </si>
  <si>
    <t>Government revenue, expenditure and main aggregates [gov_10a_main]</t>
  </si>
  <si>
    <t>UNIT</t>
  </si>
  <si>
    <t>Percentage of gross domestic product (GDP)</t>
  </si>
  <si>
    <t>SECTOR</t>
  </si>
  <si>
    <t>General government</t>
  </si>
  <si>
    <t>NA_ITEM</t>
  </si>
  <si>
    <t>Intermediate consumption</t>
  </si>
  <si>
    <t>GEO/TIME</t>
  </si>
  <si>
    <t>Medzispotreba</t>
  </si>
  <si>
    <t>D.1</t>
  </si>
  <si>
    <t>D.29</t>
  </si>
  <si>
    <t>D.3</t>
  </si>
  <si>
    <t>D.41</t>
  </si>
  <si>
    <t>D.5</t>
  </si>
  <si>
    <t>D.62</t>
  </si>
  <si>
    <t>D.632</t>
  </si>
  <si>
    <t>D.7</t>
  </si>
  <si>
    <t>Slovensko</t>
  </si>
  <si>
    <t>:</t>
  </si>
  <si>
    <t>Kompenzácie</t>
  </si>
  <si>
    <t>Subvencie</t>
  </si>
  <si>
    <t>Úroky</t>
  </si>
  <si>
    <t>Ostatné bežné výdavky</t>
  </si>
  <si>
    <t>Ostatné kapitálové výdavky</t>
  </si>
  <si>
    <t>P.2</t>
  </si>
  <si>
    <t>P.10</t>
  </si>
  <si>
    <t>mil. eur</t>
  </si>
  <si>
    <t>P.51g</t>
  </si>
  <si>
    <t>Priame platby</t>
  </si>
  <si>
    <t>čerpanie 3.PO</t>
  </si>
  <si>
    <t>čerpanie alokácie 1PO</t>
  </si>
  <si>
    <t>podiel čerpania 1.PO</t>
  </si>
  <si>
    <t>1.rok</t>
  </si>
  <si>
    <t>2.rok</t>
  </si>
  <si>
    <t>3.rok</t>
  </si>
  <si>
    <t>4.rok</t>
  </si>
  <si>
    <t>5.rok</t>
  </si>
  <si>
    <t>6.rok</t>
  </si>
  <si>
    <t>7.rok</t>
  </si>
  <si>
    <t>8.rok</t>
  </si>
  <si>
    <t>9.rok</t>
  </si>
  <si>
    <t>10.rok</t>
  </si>
  <si>
    <t>HDP</t>
  </si>
  <si>
    <t>Tržby</t>
  </si>
  <si>
    <t>% KSVS</t>
  </si>
  <si>
    <t>EÚ (28)</t>
  </si>
  <si>
    <t>EA (19)</t>
  </si>
  <si>
    <t>CZE</t>
  </si>
  <si>
    <t>HUN</t>
  </si>
  <si>
    <t>POL</t>
  </si>
  <si>
    <t>V3</t>
  </si>
  <si>
    <t>NP</t>
  </si>
  <si>
    <t>P.5</t>
  </si>
  <si>
    <t>D.4</t>
  </si>
  <si>
    <t>D.92</t>
  </si>
  <si>
    <t>D.99</t>
  </si>
  <si>
    <t>D.8</t>
  </si>
  <si>
    <t>TE</t>
  </si>
  <si>
    <t>Sociálne dávky bez D.632</t>
  </si>
  <si>
    <t>Naturálne transfery</t>
  </si>
  <si>
    <t>Reziduál</t>
  </si>
  <si>
    <t>EÚ 28</t>
  </si>
  <si>
    <t>EA 19</t>
  </si>
  <si>
    <t>Položka</t>
  </si>
  <si>
    <t>ESA 2010</t>
  </si>
  <si>
    <t>P.51c</t>
  </si>
  <si>
    <t>Dane z produkcie</t>
  </si>
  <si>
    <t>EÚ fondy spolu (aj s PP)</t>
  </si>
  <si>
    <t>Verejné investície</t>
  </si>
  <si>
    <t>minimálne čerpanie 2. PO</t>
  </si>
  <si>
    <t>skutočné čerpanie 2. PO</t>
  </si>
  <si>
    <t>minimálne čerpanie 3. PO</t>
  </si>
  <si>
    <t>podiel čerpania 2. PO</t>
  </si>
  <si>
    <t>podiel čerpania 3. PO</t>
  </si>
  <si>
    <t>Verejné investície (THFK)</t>
  </si>
  <si>
    <t>P.3</t>
  </si>
  <si>
    <t>Konečná spotreba VS (KSVS)</t>
  </si>
  <si>
    <t>Spotreba fixného kapitálu</t>
  </si>
  <si>
    <t>QNA 2014 (mil. EUR)</t>
  </si>
  <si>
    <t>QNA 2015  (mil. EUR)</t>
  </si>
  <si>
    <t>EDP 2014   (mil. EUR)</t>
  </si>
  <si>
    <t>EDP 2015   (mil. EUR)</t>
  </si>
  <si>
    <t>QNA 2015  (YoY rast)</t>
  </si>
  <si>
    <t>EDP 2015   (YoY rast)</t>
  </si>
  <si>
    <t>Tabuľka B1: Rozdiely medzi vládnymi a národnými účtami</t>
  </si>
  <si>
    <t>Pozn.: QNA - flash odhad ŠÚ SR po 4Q 2015, EDP - jarná notifikácia Eurostatu z roku 2016</t>
  </si>
  <si>
    <t>ŽSR</t>
  </si>
  <si>
    <t>Eximbanka</t>
  </si>
  <si>
    <t>EOSA</t>
  </si>
  <si>
    <t>NDS, a.s.</t>
  </si>
  <si>
    <t>ŽSSK, a.s.</t>
  </si>
  <si>
    <t>Slovenská reštrukturalizačná, s.r.o.</t>
  </si>
  <si>
    <t>Národný rezolučný fond</t>
  </si>
  <si>
    <t>MH Invest, s.r.o.</t>
  </si>
  <si>
    <t>JAVYS</t>
  </si>
  <si>
    <t>MH Invest II, s.r.o.</t>
  </si>
  <si>
    <t>Preradenie vo VÚ</t>
  </si>
  <si>
    <t>Preradenie v QNA</t>
  </si>
  <si>
    <t>Revidovaný časový rad</t>
  </si>
  <si>
    <t>Tabuľka B2: Preradenie subjektov do sektora verejnej správy</t>
  </si>
  <si>
    <t>Subjekt VS</t>
  </si>
  <si>
    <t>2011+</t>
  </si>
  <si>
    <t>2005+</t>
  </si>
  <si>
    <t>2013+</t>
  </si>
  <si>
    <t>2014+</t>
  </si>
  <si>
    <t>Ostatné jednotky ÚS a MS</t>
  </si>
  <si>
    <t>2001+</t>
  </si>
  <si>
    <t>1997+</t>
  </si>
  <si>
    <t>2017+</t>
  </si>
  <si>
    <t>2012+</t>
  </si>
  <si>
    <t>2015+</t>
  </si>
  <si>
    <t>Jar 2013</t>
  </si>
  <si>
    <t>Jeseň 2013</t>
  </si>
  <si>
    <t>Jar 2014</t>
  </si>
  <si>
    <t>Jeseň 2014</t>
  </si>
  <si>
    <t>Jar 2015</t>
  </si>
  <si>
    <t>Jeseň 2015</t>
  </si>
  <si>
    <t>Jar 2016</t>
  </si>
  <si>
    <t>Pozn.: Pri jesennej notifikácii roku 2013 v októbri 2014 sa prešlo na metodiku ESA 2010</t>
  </si>
  <si>
    <t>Dopravné podniky*</t>
  </si>
  <si>
    <t>* Dopravný podnik Prešov bol preradený vo VÚ až od 4Q 2015</t>
  </si>
  <si>
    <t>Jeseň 2016</t>
  </si>
  <si>
    <t>Jar 2017</t>
  </si>
  <si>
    <t>Všetky príspevkové organizácie</t>
  </si>
  <si>
    <t>Imputovanie pôžičky EOSA-y do štátneho dlhu</t>
  </si>
  <si>
    <t>Fond na podporu vzdelávania</t>
  </si>
  <si>
    <t>Fond na podporu kultúry národostných menšín</t>
  </si>
  <si>
    <t>Recyklačný fond</t>
  </si>
  <si>
    <t>Naturálne sociálne transfery</t>
  </si>
  <si>
    <t>Zdroj: Eurostat</t>
  </si>
  <si>
    <t>Zdroj: ŠÚ SR, Eurostat</t>
  </si>
  <si>
    <t>Štruktúra KSVS</t>
  </si>
  <si>
    <t>Porovnanie vývoja a čerpania vybraných sociálnych transferov (% HDP)</t>
  </si>
  <si>
    <t>Typ</t>
  </si>
  <si>
    <t>Zdroj: MF SR</t>
  </si>
  <si>
    <t>Dôchodkové dávky (starobné a invalidné) (RVS)</t>
  </si>
  <si>
    <t>Dôchodkové dávky (starobné a invalidné) (S)</t>
  </si>
  <si>
    <t>Štátne sociálne dávky a podpora (RVS)</t>
  </si>
  <si>
    <t>Štátne sociálne dávky a podpora (S)</t>
  </si>
  <si>
    <t>Platené poistné za skupiny osôb ustanovené zákonom (RVS)</t>
  </si>
  <si>
    <t>Platené poistné za skupiny osôb ustanovené zákonom (S)</t>
  </si>
  <si>
    <t>CVVS</t>
  </si>
  <si>
    <t>% CVVS</t>
  </si>
  <si>
    <t>Pozn.: Ostatné kapitálové výdavky - P.5+NP+D.92+D.99</t>
  </si>
  <si>
    <t xml:space="preserve">Ostatné bežné výdavky - D.29+(D.4-D.41)+D.5+D.7+D.8 </t>
  </si>
  <si>
    <t>Subvencie (D.3)</t>
  </si>
  <si>
    <t>Naturálne transfery (D.632)</t>
  </si>
  <si>
    <t>Soc. dávky bez D.632 (D.62)</t>
  </si>
  <si>
    <t>Úroky             (D.41)</t>
  </si>
  <si>
    <t>Kompenzácie (D.1)</t>
  </si>
  <si>
    <t>Medzispotreba (P.2)</t>
  </si>
  <si>
    <t>Profil čerpania v 2.PO</t>
  </si>
  <si>
    <t>2. PO</t>
  </si>
  <si>
    <t>3. PO</t>
  </si>
  <si>
    <t>Čerpanie EÚ fondov počas PO</t>
  </si>
  <si>
    <t>Porovnanie rozpočtovaných a čerpaných EÚ fodnov v rámci a mimo sektora VS</t>
  </si>
  <si>
    <t>Čerpanie v sektore VS</t>
  </si>
  <si>
    <t>Čerpanie mimo sektora VS</t>
  </si>
  <si>
    <t>Rozpočet v sektore VS</t>
  </si>
  <si>
    <t>Rozpočet mimo sektora VS</t>
  </si>
  <si>
    <t>Minimálne ročné čerpanie EÚ fondov</t>
  </si>
  <si>
    <t>Celková alokácia</t>
  </si>
  <si>
    <t>Zdravotnícke zariadenia</t>
  </si>
  <si>
    <t>Pozn.: (RVS) - rozpočet verejnej správy, (S) - skutočnosť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</si>
</sst>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"/>
    <numFmt numFmtId="165" formatCode="#,##0.0"/>
    <numFmt numFmtId="166" formatCode="0.0%"/>
    <numFmt numFmtId="167" formatCode="0.000"/>
    <numFmt numFmtId="168" formatCode="_-* #,##0\ _€_-;\-* #,##0\ _€_-;_-* &quot;-&quot;??\ _€_-;_-@_-"/>
    <numFmt numFmtId="169" formatCode="_-[$€-2]* #,##0.00_-;\-[$€-2]* #,##0.00_-;_-[$€-2]* &quot;-&quot;??_-"/>
    <numFmt numFmtId="170" formatCode="[$-41B]mmm\-yy;@"/>
    <numFmt numFmtId="171" formatCode="_-* #,##0.0\ _€_-;\-* #,##0.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b/>
      <sz val="8"/>
      <name val="Arial"/>
      <family val="2"/>
    </font>
    <font>
      <b/>
      <sz val="11"/>
      <color theme="1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9" fontId="2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9" fontId="5" fillId="0" borderId="0"/>
    <xf numFmtId="0" fontId="6" fillId="0" borderId="0"/>
    <xf numFmtId="0" fontId="1" fillId="0" borderId="0"/>
    <xf numFmtId="0" fontId="19" fillId="0" borderId="0"/>
    <xf numFmtId="43" fontId="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2"/>
    <xf numFmtId="0" fontId="5" fillId="0" borderId="0" xfId="3" applyNumberFormat="1" applyFont="1" applyFill="1" applyBorder="1" applyAlignment="1"/>
    <xf numFmtId="0" fontId="4" fillId="0" borderId="0" xfId="3"/>
    <xf numFmtId="0" fontId="6" fillId="0" borderId="0" xfId="4"/>
    <xf numFmtId="9" fontId="6" fillId="0" borderId="0" xfId="1" applyFont="1"/>
    <xf numFmtId="0" fontId="9" fillId="0" borderId="0" xfId="4" applyFont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9" fillId="0" borderId="0" xfId="4" applyFont="1" applyBorder="1"/>
    <xf numFmtId="0" fontId="2" fillId="0" borderId="0" xfId="2" applyFill="1"/>
    <xf numFmtId="0" fontId="13" fillId="0" borderId="0" xfId="2" applyFont="1"/>
    <xf numFmtId="3" fontId="13" fillId="0" borderId="0" xfId="2" applyNumberFormat="1" applyFont="1"/>
    <xf numFmtId="3" fontId="2" fillId="0" borderId="0" xfId="2" applyNumberFormat="1"/>
    <xf numFmtId="168" fontId="2" fillId="0" borderId="0" xfId="2" applyNumberFormat="1"/>
    <xf numFmtId="0" fontId="12" fillId="0" borderId="0" xfId="19" applyFont="1"/>
    <xf numFmtId="4" fontId="6" fillId="0" borderId="0" xfId="19" applyNumberFormat="1" applyFont="1"/>
    <xf numFmtId="0" fontId="6" fillId="0" borderId="0" xfId="19" applyFont="1"/>
    <xf numFmtId="2" fontId="6" fillId="0" borderId="0" xfId="19" applyNumberFormat="1" applyFont="1"/>
    <xf numFmtId="10" fontId="6" fillId="0" borderId="0" xfId="19" applyNumberFormat="1" applyFont="1"/>
    <xf numFmtId="165" fontId="5" fillId="0" borderId="4" xfId="3" applyNumberFormat="1" applyFont="1" applyFill="1" applyBorder="1" applyAlignment="1"/>
    <xf numFmtId="0" fontId="5" fillId="2" borderId="4" xfId="3" applyNumberFormat="1" applyFont="1" applyFill="1" applyBorder="1" applyAlignment="1"/>
    <xf numFmtId="0" fontId="5" fillId="2" borderId="5" xfId="3" applyNumberFormat="1" applyFont="1" applyFill="1" applyBorder="1" applyAlignment="1"/>
    <xf numFmtId="0" fontId="5" fillId="2" borderId="6" xfId="3" applyNumberFormat="1" applyFont="1" applyFill="1" applyBorder="1" applyAlignment="1"/>
    <xf numFmtId="0" fontId="5" fillId="2" borderId="7" xfId="3" applyNumberFormat="1" applyFont="1" applyFill="1" applyBorder="1" applyAlignment="1"/>
    <xf numFmtId="0" fontId="5" fillId="2" borderId="8" xfId="3" applyNumberFormat="1" applyFont="1" applyFill="1" applyBorder="1" applyAlignment="1"/>
    <xf numFmtId="0" fontId="6" fillId="0" borderId="0" xfId="4" applyBorder="1"/>
    <xf numFmtId="3" fontId="21" fillId="0" borderId="0" xfId="20" applyNumberFormat="1" applyFont="1" applyFill="1" applyBorder="1" applyAlignment="1" applyProtection="1"/>
    <xf numFmtId="10" fontId="6" fillId="0" borderId="0" xfId="1" applyNumberFormat="1" applyFont="1" applyBorder="1"/>
    <xf numFmtId="3" fontId="20" fillId="0" borderId="0" xfId="20" applyNumberFormat="1" applyFont="1" applyFill="1" applyBorder="1" applyAlignment="1" applyProtection="1"/>
    <xf numFmtId="3" fontId="6" fillId="0" borderId="0" xfId="4" applyNumberFormat="1" applyBorder="1"/>
    <xf numFmtId="0" fontId="5" fillId="2" borderId="9" xfId="3" applyNumberFormat="1" applyFont="1" applyFill="1" applyBorder="1" applyAlignment="1"/>
    <xf numFmtId="165" fontId="5" fillId="0" borderId="10" xfId="3" applyNumberFormat="1" applyFont="1" applyFill="1" applyBorder="1" applyAlignment="1"/>
    <xf numFmtId="0" fontId="4" fillId="0" borderId="0" xfId="3" applyFill="1"/>
    <xf numFmtId="0" fontId="4" fillId="0" borderId="0" xfId="3" applyFill="1" applyBorder="1"/>
    <xf numFmtId="0" fontId="5" fillId="2" borderId="11" xfId="3" applyNumberFormat="1" applyFont="1" applyFill="1" applyBorder="1" applyAlignment="1"/>
    <xf numFmtId="165" fontId="5" fillId="0" borderId="4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/>
    <xf numFmtId="165" fontId="4" fillId="0" borderId="0" xfId="3" applyNumberFormat="1" applyFill="1" applyBorder="1"/>
    <xf numFmtId="1" fontId="0" fillId="0" borderId="0" xfId="0" applyNumberFormat="1" applyFill="1" applyBorder="1"/>
    <xf numFmtId="0" fontId="12" fillId="0" borderId="0" xfId="0" applyFont="1"/>
    <xf numFmtId="166" fontId="12" fillId="0" borderId="0" xfId="1" applyNumberFormat="1" applyFont="1" applyBorder="1"/>
    <xf numFmtId="0" fontId="13" fillId="0" borderId="0" xfId="0" applyFont="1"/>
    <xf numFmtId="0" fontId="12" fillId="0" borderId="0" xfId="0" applyFont="1" applyBorder="1"/>
    <xf numFmtId="168" fontId="12" fillId="0" borderId="0" xfId="21" applyNumberFormat="1" applyFont="1" applyFill="1" applyBorder="1"/>
    <xf numFmtId="168" fontId="12" fillId="0" borderId="1" xfId="21" applyNumberFormat="1" applyFont="1" applyFill="1" applyBorder="1"/>
    <xf numFmtId="166" fontId="12" fillId="0" borderId="1" xfId="1" applyNumberFormat="1" applyFont="1" applyBorder="1"/>
    <xf numFmtId="168" fontId="13" fillId="0" borderId="2" xfId="21" applyNumberFormat="1" applyFont="1" applyFill="1" applyBorder="1"/>
    <xf numFmtId="166" fontId="13" fillId="0" borderId="2" xfId="1" applyNumberFormat="1" applyFont="1" applyBorder="1"/>
    <xf numFmtId="166" fontId="13" fillId="0" borderId="14" xfId="1" applyNumberFormat="1" applyFont="1" applyBorder="1"/>
    <xf numFmtId="168" fontId="13" fillId="0" borderId="1" xfId="21" applyNumberFormat="1" applyFont="1" applyFill="1" applyBorder="1"/>
    <xf numFmtId="166" fontId="13" fillId="0" borderId="1" xfId="1" applyNumberFormat="1" applyFont="1" applyBorder="1"/>
    <xf numFmtId="166" fontId="13" fillId="0" borderId="16" xfId="1" applyNumberFormat="1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8" fontId="12" fillId="0" borderId="2" xfId="21" applyNumberFormat="1" applyFont="1" applyFill="1" applyBorder="1"/>
    <xf numFmtId="166" fontId="12" fillId="0" borderId="2" xfId="1" applyNumberFormat="1" applyFont="1" applyBorder="1"/>
    <xf numFmtId="166" fontId="12" fillId="0" borderId="14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3" fillId="0" borderId="19" xfId="0" applyFont="1" applyBorder="1"/>
    <xf numFmtId="0" fontId="13" fillId="0" borderId="21" xfId="0" applyFont="1" applyBorder="1"/>
    <xf numFmtId="0" fontId="13" fillId="0" borderId="4" xfId="0" applyFont="1" applyBorder="1" applyAlignment="1">
      <alignment vertical="center"/>
    </xf>
    <xf numFmtId="0" fontId="22" fillId="0" borderId="0" xfId="0" applyFont="1"/>
    <xf numFmtId="0" fontId="16" fillId="0" borderId="0" xfId="0" applyFont="1"/>
    <xf numFmtId="167" fontId="0" fillId="0" borderId="0" xfId="0" applyNumberFormat="1"/>
    <xf numFmtId="0" fontId="12" fillId="0" borderId="13" xfId="0" applyFont="1" applyBorder="1" applyAlignment="1">
      <alignment horizontal="center" vertical="center"/>
    </xf>
    <xf numFmtId="17" fontId="12" fillId="0" borderId="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4" fillId="0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Fill="1" applyBorder="1" applyAlignment="1" applyProtection="1">
      <alignment horizontal="left" vertical="center"/>
      <protection locked="0"/>
    </xf>
    <xf numFmtId="0" fontId="16" fillId="0" borderId="0" xfId="4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3" fillId="0" borderId="3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4" xfId="4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68" fontId="12" fillId="0" borderId="2" xfId="21" applyNumberFormat="1" applyFont="1" applyBorder="1" applyAlignment="1">
      <alignment vertical="center"/>
    </xf>
    <xf numFmtId="166" fontId="12" fillId="0" borderId="2" xfId="1" applyNumberFormat="1" applyFont="1" applyBorder="1" applyAlignment="1">
      <alignment vertical="center"/>
    </xf>
    <xf numFmtId="166" fontId="12" fillId="0" borderId="14" xfId="1" applyNumberFormat="1" applyFont="1" applyBorder="1" applyAlignment="1">
      <alignment vertical="center"/>
    </xf>
    <xf numFmtId="168" fontId="12" fillId="0" borderId="0" xfId="21" applyNumberFormat="1" applyFont="1" applyBorder="1" applyAlignment="1">
      <alignment vertical="center"/>
    </xf>
    <xf numFmtId="166" fontId="12" fillId="0" borderId="0" xfId="1" applyNumberFormat="1" applyFont="1" applyBorder="1" applyAlignment="1">
      <alignment vertical="center"/>
    </xf>
    <xf numFmtId="166" fontId="12" fillId="0" borderId="18" xfId="1" applyNumberFormat="1" applyFont="1" applyBorder="1" applyAlignment="1">
      <alignment vertical="center"/>
    </xf>
    <xf numFmtId="168" fontId="12" fillId="0" borderId="3" xfId="21" applyNumberFormat="1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9" fontId="12" fillId="0" borderId="10" xfId="1" applyNumberFormat="1" applyFont="1" applyBorder="1" applyAlignment="1">
      <alignment vertical="center"/>
    </xf>
    <xf numFmtId="168" fontId="21" fillId="0" borderId="3" xfId="21" applyNumberFormat="1" applyFont="1" applyFill="1" applyBorder="1" applyAlignment="1" applyProtection="1">
      <alignment vertical="center"/>
    </xf>
    <xf numFmtId="14" fontId="4" fillId="0" borderId="0" xfId="3" applyNumberFormat="1"/>
    <xf numFmtId="0" fontId="16" fillId="0" borderId="0" xfId="4" applyFont="1" applyAlignment="1">
      <alignment horizontal="left" vertical="top"/>
    </xf>
    <xf numFmtId="0" fontId="12" fillId="0" borderId="22" xfId="0" applyFont="1" applyBorder="1" applyAlignment="1">
      <alignment horizontal="left" vertical="center"/>
    </xf>
    <xf numFmtId="0" fontId="13" fillId="0" borderId="4" xfId="4" applyFont="1" applyBorder="1" applyAlignment="1">
      <alignment horizontal="center" vertical="center"/>
    </xf>
    <xf numFmtId="0" fontId="14" fillId="0" borderId="0" xfId="3" applyNumberFormat="1" applyFont="1" applyFill="1" applyBorder="1" applyAlignment="1"/>
    <xf numFmtId="0" fontId="14" fillId="0" borderId="0" xfId="3" applyFont="1"/>
    <xf numFmtId="0" fontId="14" fillId="0" borderId="0" xfId="3" applyFont="1" applyBorder="1"/>
    <xf numFmtId="0" fontId="14" fillId="0" borderId="0" xfId="3" applyFont="1" applyAlignment="1">
      <alignment wrapText="1"/>
    </xf>
    <xf numFmtId="0" fontId="14" fillId="0" borderId="0" xfId="3" applyNumberFormat="1" applyFont="1" applyFill="1" applyBorder="1" applyAlignment="1">
      <alignment wrapText="1"/>
    </xf>
    <xf numFmtId="10" fontId="14" fillId="0" borderId="0" xfId="3" applyNumberFormat="1" applyFont="1" applyBorder="1"/>
    <xf numFmtId="0" fontId="23" fillId="0" borderId="0" xfId="3" applyFont="1" applyAlignment="1">
      <alignment horizontal="right" vertical="top"/>
    </xf>
    <xf numFmtId="0" fontId="15" fillId="0" borderId="4" xfId="3" applyNumberFormat="1" applyFont="1" applyFill="1" applyBorder="1" applyAlignment="1">
      <alignment horizontal="center" wrapText="1"/>
    </xf>
    <xf numFmtId="0" fontId="15" fillId="0" borderId="11" xfId="3" applyNumberFormat="1" applyFont="1" applyFill="1" applyBorder="1" applyAlignment="1">
      <alignment horizontal="center" wrapText="1"/>
    </xf>
    <xf numFmtId="0" fontId="15" fillId="0" borderId="5" xfId="3" applyNumberFormat="1" applyFont="1" applyFill="1" applyBorder="1" applyAlignment="1">
      <alignment horizontal="center" wrapText="1"/>
    </xf>
    <xf numFmtId="0" fontId="14" fillId="0" borderId="4" xfId="3" applyNumberFormat="1" applyFont="1" applyFill="1" applyBorder="1" applyAlignment="1"/>
    <xf numFmtId="164" fontId="14" fillId="0" borderId="0" xfId="3" applyNumberFormat="1" applyFont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right"/>
    </xf>
    <xf numFmtId="0" fontId="23" fillId="0" borderId="0" xfId="3" applyNumberFormat="1" applyFont="1" applyFill="1" applyBorder="1" applyAlignment="1">
      <alignment vertical="top"/>
    </xf>
    <xf numFmtId="0" fontId="15" fillId="0" borderId="4" xfId="3" applyFont="1" applyBorder="1"/>
    <xf numFmtId="0" fontId="15" fillId="0" borderId="10" xfId="3" applyFont="1" applyBorder="1"/>
    <xf numFmtId="171" fontId="14" fillId="0" borderId="4" xfId="21" applyNumberFormat="1" applyFont="1" applyFill="1" applyBorder="1" applyAlignment="1">
      <alignment horizontal="center" vertical="center"/>
    </xf>
    <xf numFmtId="171" fontId="14" fillId="0" borderId="12" xfId="21" applyNumberFormat="1" applyFont="1" applyFill="1" applyBorder="1" applyAlignment="1">
      <alignment horizontal="center" vertical="center"/>
    </xf>
    <xf numFmtId="171" fontId="14" fillId="0" borderId="4" xfId="21" applyNumberFormat="1" applyFont="1" applyBorder="1" applyAlignment="1">
      <alignment horizontal="center" vertical="center"/>
    </xf>
    <xf numFmtId="43" fontId="14" fillId="0" borderId="22" xfId="21" applyFont="1" applyFill="1" applyBorder="1" applyAlignment="1" applyProtection="1">
      <alignment horizontal="center" vertical="center"/>
      <protection locked="0"/>
    </xf>
    <xf numFmtId="43" fontId="14" fillId="0" borderId="19" xfId="21" applyFont="1" applyFill="1" applyBorder="1" applyAlignment="1" applyProtection="1">
      <alignment horizontal="center" vertical="center"/>
      <protection locked="0"/>
    </xf>
    <xf numFmtId="43" fontId="14" fillId="0" borderId="21" xfId="21" applyFont="1" applyFill="1" applyBorder="1" applyAlignment="1" applyProtection="1">
      <alignment horizontal="center" vertical="center"/>
      <protection locked="0"/>
    </xf>
    <xf numFmtId="43" fontId="14" fillId="0" borderId="20" xfId="21" applyFont="1" applyFill="1" applyBorder="1" applyAlignment="1" applyProtection="1">
      <alignment horizontal="center" vertical="center"/>
      <protection locked="0"/>
    </xf>
    <xf numFmtId="0" fontId="13" fillId="0" borderId="0" xfId="2" applyFont="1" applyFill="1"/>
    <xf numFmtId="168" fontId="12" fillId="0" borderId="0" xfId="21" applyNumberFormat="1" applyFont="1" applyFill="1"/>
    <xf numFmtId="168" fontId="12" fillId="0" borderId="0" xfId="21" applyNumberFormat="1" applyFont="1"/>
    <xf numFmtId="0" fontId="13" fillId="0" borderId="20" xfId="2" applyFont="1" applyBorder="1"/>
    <xf numFmtId="0" fontId="13" fillId="0" borderId="21" xfId="2" applyFont="1" applyBorder="1"/>
    <xf numFmtId="0" fontId="13" fillId="0" borderId="4" xfId="2" applyFont="1" applyBorder="1"/>
    <xf numFmtId="0" fontId="13" fillId="0" borderId="3" xfId="2" applyFont="1" applyFill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168" fontId="12" fillId="0" borderId="24" xfId="21" applyNumberFormat="1" applyFont="1" applyFill="1" applyBorder="1"/>
    <xf numFmtId="168" fontId="12" fillId="0" borderId="2" xfId="21" applyNumberFormat="1" applyFont="1" applyBorder="1"/>
    <xf numFmtId="168" fontId="12" fillId="0" borderId="22" xfId="21" applyNumberFormat="1" applyFont="1" applyBorder="1"/>
    <xf numFmtId="168" fontId="12" fillId="0" borderId="15" xfId="21" applyNumberFormat="1" applyFont="1" applyFill="1" applyBorder="1"/>
    <xf numFmtId="168" fontId="12" fillId="0" borderId="1" xfId="21" applyNumberFormat="1" applyFont="1" applyBorder="1"/>
    <xf numFmtId="168" fontId="12" fillId="0" borderId="16" xfId="21" applyNumberFormat="1" applyFont="1" applyBorder="1"/>
    <xf numFmtId="168" fontId="12" fillId="0" borderId="24" xfId="21" applyNumberFormat="1" applyFont="1" applyBorder="1"/>
    <xf numFmtId="0" fontId="2" fillId="0" borderId="2" xfId="2" applyBorder="1"/>
    <xf numFmtId="0" fontId="2" fillId="0" borderId="22" xfId="2" applyBorder="1"/>
    <xf numFmtId="0" fontId="2" fillId="0" borderId="17" xfId="2" applyBorder="1"/>
    <xf numFmtId="0" fontId="2" fillId="0" borderId="0" xfId="2" applyBorder="1"/>
    <xf numFmtId="168" fontId="12" fillId="0" borderId="0" xfId="21" applyNumberFormat="1" applyFont="1" applyBorder="1"/>
    <xf numFmtId="168" fontId="12" fillId="0" borderId="18" xfId="21" applyNumberFormat="1" applyFont="1" applyBorder="1"/>
    <xf numFmtId="168" fontId="0" fillId="0" borderId="0" xfId="14" applyNumberFormat="1" applyFont="1" applyFill="1"/>
    <xf numFmtId="168" fontId="12" fillId="0" borderId="22" xfId="21" applyNumberFormat="1" applyFont="1" applyFill="1" applyBorder="1"/>
    <xf numFmtId="168" fontId="12" fillId="0" borderId="16" xfId="21" applyNumberFormat="1" applyFont="1" applyFill="1" applyBorder="1"/>
    <xf numFmtId="1" fontId="13" fillId="0" borderId="3" xfId="21" applyNumberFormat="1" applyFont="1" applyFill="1" applyBorder="1" applyAlignment="1">
      <alignment horizontal="center" vertical="center"/>
    </xf>
    <xf numFmtId="1" fontId="13" fillId="0" borderId="10" xfId="21" applyNumberFormat="1" applyFont="1" applyFill="1" applyBorder="1" applyAlignment="1">
      <alignment horizontal="center" vertical="center"/>
    </xf>
    <xf numFmtId="0" fontId="13" fillId="0" borderId="23" xfId="2" applyFont="1" applyFill="1" applyBorder="1"/>
    <xf numFmtId="0" fontId="13" fillId="0" borderId="21" xfId="2" applyFont="1" applyFill="1" applyBorder="1"/>
    <xf numFmtId="168" fontId="13" fillId="0" borderId="4" xfId="2" applyNumberFormat="1" applyFont="1" applyFill="1" applyBorder="1"/>
    <xf numFmtId="168" fontId="14" fillId="0" borderId="4" xfId="21" applyNumberFormat="1" applyFont="1" applyFill="1" applyBorder="1" applyAlignment="1">
      <alignment horizontal="right"/>
    </xf>
    <xf numFmtId="168" fontId="14" fillId="3" borderId="4" xfId="21" applyNumberFormat="1" applyFont="1" applyFill="1" applyBorder="1" applyAlignment="1">
      <alignment horizontal="right"/>
    </xf>
    <xf numFmtId="168" fontId="12" fillId="0" borderId="4" xfId="21" applyNumberFormat="1" applyFont="1" applyFill="1" applyBorder="1" applyAlignment="1">
      <alignment horizontal="right"/>
    </xf>
    <xf numFmtId="168" fontId="12" fillId="0" borderId="4" xfId="21" applyNumberFormat="1" applyFont="1" applyBorder="1" applyAlignment="1">
      <alignment horizontal="right"/>
    </xf>
    <xf numFmtId="168" fontId="14" fillId="0" borderId="4" xfId="21" applyNumberFormat="1" applyFont="1" applyBorder="1" applyAlignment="1">
      <alignment horizontal="right"/>
    </xf>
    <xf numFmtId="168" fontId="6" fillId="0" borderId="4" xfId="21" applyNumberFormat="1" applyFont="1" applyBorder="1" applyAlignment="1">
      <alignment horizontal="right"/>
    </xf>
    <xf numFmtId="0" fontId="15" fillId="0" borderId="4" xfId="19" applyFont="1" applyBorder="1" applyAlignment="1">
      <alignment horizontal="left" vertical="center" wrapText="1"/>
    </xf>
    <xf numFmtId="0" fontId="13" fillId="0" borderId="4" xfId="19" applyFont="1" applyBorder="1" applyAlignment="1">
      <alignment horizontal="left" vertical="center" wrapText="1"/>
    </xf>
    <xf numFmtId="170" fontId="15" fillId="0" borderId="4" xfId="19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9" applyFont="1" applyAlignment="1">
      <alignment horizontal="center" vertical="center"/>
    </xf>
  </cellXfs>
  <cellStyles count="22">
    <cellStyle name="Čiarka" xfId="21" builtinId="3"/>
    <cellStyle name="Čiarka 2" xfId="11"/>
    <cellStyle name="Čiarka 3" xfId="12"/>
    <cellStyle name="Čiarka 4" xfId="14"/>
    <cellStyle name="Normal 2" xfId="8"/>
    <cellStyle name="Normálna 10" xfId="18"/>
    <cellStyle name="Normálna 3" xfId="17"/>
    <cellStyle name="Normálne" xfId="0" builtinId="0"/>
    <cellStyle name="normálne 10 2" xfId="20"/>
    <cellStyle name="Normálne 12" xfId="6"/>
    <cellStyle name="Normálne 2" xfId="2"/>
    <cellStyle name="Normálne 2 2" xfId="15"/>
    <cellStyle name="Normálne 3" xfId="3"/>
    <cellStyle name="Normálne 4" xfId="7"/>
    <cellStyle name="Normálne 5" xfId="19"/>
    <cellStyle name="Normálne 8" xfId="4"/>
    <cellStyle name="Percentá" xfId="1" builtinId="5"/>
    <cellStyle name="Percentá 2" xfId="5"/>
    <cellStyle name="Percentá 2 2" xfId="16"/>
    <cellStyle name="Percentá 3" xfId="10"/>
    <cellStyle name="Percentá 4" xfId="9"/>
    <cellStyle name="Percentá 5" xfId="13"/>
  </cellStyles>
  <dxfs count="0"/>
  <tableStyles count="0" defaultTableStyle="TableStyleMedium2" defaultPivotStyle="PivotStyleMedium9"/>
  <colors>
    <mruColors>
      <color rgb="FF2C9ADC"/>
      <color rgb="FF818386"/>
      <color rgb="FFD3BEDE"/>
      <color rgb="FFB0D6AF"/>
      <color rgb="FFD9D3AB"/>
      <color rgb="FFAAD3F2"/>
      <color rgb="FFF9C9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sk-SK" sz="1100">
                <a:solidFill>
                  <a:srgbClr val="2C9ADC"/>
                </a:solidFill>
                <a:latin typeface="Arial Narrow" panose="020B0606020202030204" pitchFamily="34" charset="0"/>
              </a:rPr>
              <a:t>Štruktúra KSVS,</a:t>
            </a:r>
            <a:r>
              <a:rPr lang="sk-SK" sz="1100" baseline="0">
                <a:solidFill>
                  <a:srgbClr val="2C9ADC"/>
                </a:solidFill>
                <a:latin typeface="Arial Narrow" panose="020B0606020202030204" pitchFamily="34" charset="0"/>
              </a:rPr>
              <a:t> 2016 (% KSVS)</a:t>
            </a:r>
            <a:endParaRPr lang="sk-SK" sz="1100">
              <a:solidFill>
                <a:srgbClr val="2C9ADC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1 - 2'!$B$4:$B$9</c:f>
              <c:strCache>
                <c:ptCount val="6"/>
                <c:pt idx="0">
                  <c:v>D.1</c:v>
                </c:pt>
                <c:pt idx="1">
                  <c:v>P.2</c:v>
                </c:pt>
                <c:pt idx="2">
                  <c:v>D.632</c:v>
                </c:pt>
                <c:pt idx="3">
                  <c:v>P.10</c:v>
                </c:pt>
                <c:pt idx="4">
                  <c:v>P.51c</c:v>
                </c:pt>
                <c:pt idx="5">
                  <c:v>D.29</c:v>
                </c:pt>
              </c:strCache>
            </c:strRef>
          </c:cat>
          <c:val>
            <c:numRef>
              <c:f>'Graf 1 - 2'!$D$4:$D$9</c:f>
              <c:numCache>
                <c:formatCode>0.0%</c:formatCode>
                <c:ptCount val="6"/>
                <c:pt idx="0">
                  <c:v>0.47032210467362751</c:v>
                </c:pt>
                <c:pt idx="1">
                  <c:v>0.28339670483447454</c:v>
                </c:pt>
                <c:pt idx="2">
                  <c:v>0.26937692804503205</c:v>
                </c:pt>
                <c:pt idx="3">
                  <c:v>0.22598305271535218</c:v>
                </c:pt>
                <c:pt idx="4">
                  <c:v>0.19936873824296902</c:v>
                </c:pt>
                <c:pt idx="5">
                  <c:v>3.5185769192489073E-3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18856"/>
        <c:axId val="115610664"/>
      </c:barChart>
      <c:catAx>
        <c:axId val="18911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15610664"/>
        <c:crosses val="autoZero"/>
        <c:auto val="1"/>
        <c:lblAlgn val="ctr"/>
        <c:lblOffset val="100"/>
        <c:noMultiLvlLbl val="0"/>
      </c:catAx>
      <c:valAx>
        <c:axId val="11561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891188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100">
                <a:solidFill>
                  <a:srgbClr val="2C9ADC"/>
                </a:solidFill>
                <a:latin typeface="Arial Narrow" panose="020B0606020202030204" pitchFamily="34" charset="0"/>
              </a:rPr>
              <a:t>Štruktúra KSVS, 2016 (% HDP)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1 - 2'!$B$4:$B$9</c:f>
              <c:strCache>
                <c:ptCount val="6"/>
                <c:pt idx="0">
                  <c:v>D.1</c:v>
                </c:pt>
                <c:pt idx="1">
                  <c:v>P.2</c:v>
                </c:pt>
                <c:pt idx="2">
                  <c:v>D.632</c:v>
                </c:pt>
                <c:pt idx="3">
                  <c:v>P.10</c:v>
                </c:pt>
                <c:pt idx="4">
                  <c:v>P.51c</c:v>
                </c:pt>
                <c:pt idx="5">
                  <c:v>D.29</c:v>
                </c:pt>
              </c:strCache>
            </c:strRef>
          </c:cat>
          <c:val>
            <c:numRef>
              <c:f>'Graf 1 - 2'!$E$4:$E$9</c:f>
              <c:numCache>
                <c:formatCode>0.0%</c:formatCode>
                <c:ptCount val="6"/>
                <c:pt idx="0">
                  <c:v>9.118646154643878E-2</c:v>
                </c:pt>
                <c:pt idx="1">
                  <c:v>5.4945201322631601E-2</c:v>
                </c:pt>
                <c:pt idx="2">
                  <c:v>5.2227034720644452E-2</c:v>
                </c:pt>
                <c:pt idx="3">
                  <c:v>4.3813792168826353E-2</c:v>
                </c:pt>
                <c:pt idx="4">
                  <c:v>3.8653785570997232E-2</c:v>
                </c:pt>
                <c:pt idx="5">
                  <c:v>6.8218477455556515E-4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245040"/>
        <c:axId val="188285616"/>
      </c:barChart>
      <c:catAx>
        <c:axId val="18824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88285616"/>
        <c:crosses val="autoZero"/>
        <c:auto val="1"/>
        <c:lblAlgn val="ctr"/>
        <c:lblOffset val="100"/>
        <c:noMultiLvlLbl val="0"/>
      </c:catAx>
      <c:valAx>
        <c:axId val="18828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8824504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>
                <a:solidFill>
                  <a:srgbClr val="2C9ADC"/>
                </a:solidFill>
                <a:latin typeface="Arial Narrow" panose="020B0606020202030204" pitchFamily="34" charset="0"/>
              </a:defRPr>
            </a:pPr>
            <a:r>
              <a:rPr lang="sk-SK" sz="1100" b="0">
                <a:solidFill>
                  <a:srgbClr val="2C9ADC"/>
                </a:solidFill>
                <a:latin typeface="Arial Narrow" panose="020B0606020202030204" pitchFamily="34" charset="0"/>
              </a:rPr>
              <a:t>Štruktúra celkových výdavkov, 2016 (% HDP)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7541557305338E-2"/>
          <c:y val="0.13932268883056281"/>
          <c:w val="0.93616132135261021"/>
          <c:h val="0.7846591571886847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'Box 3'!$A$20</c:f>
              <c:strCache>
                <c:ptCount val="1"/>
                <c:pt idx="0">
                  <c:v>EÚ 28</c:v>
                </c:pt>
              </c:strCache>
            </c:strRef>
          </c:tx>
          <c:spPr>
            <a:solidFill>
              <a:sysClr val="windowText" lastClr="0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3'!$B$21:$I$21</c:f>
              <c:numCache>
                <c:formatCode>_-* #\ ##0.0\ _€_-;\-* #\ ##0.0\ _€_-;_-* "-"??\ _€_-;_-@_-</c:formatCode>
                <c:ptCount val="8"/>
                <c:pt idx="0">
                  <c:v>3.5999999999999943</c:v>
                </c:pt>
                <c:pt idx="1">
                  <c:v>2.5</c:v>
                </c:pt>
                <c:pt idx="2">
                  <c:v>1.5</c:v>
                </c:pt>
                <c:pt idx="3">
                  <c:v>5.8</c:v>
                </c:pt>
                <c:pt idx="4">
                  <c:v>17</c:v>
                </c:pt>
                <c:pt idx="5">
                  <c:v>2.2000000000000002</c:v>
                </c:pt>
                <c:pt idx="6">
                  <c:v>10</c:v>
                </c:pt>
                <c:pt idx="7">
                  <c:v>5.2</c:v>
                </c:pt>
              </c:numCache>
            </c:numRef>
          </c:val>
        </c:ser>
        <c:ser>
          <c:idx val="3"/>
          <c:order val="1"/>
          <c:tx>
            <c:strRef>
              <c:f>'Box 3'!$A$21</c:f>
              <c:strCache>
                <c:ptCount val="1"/>
                <c:pt idx="0">
                  <c:v>EA 19</c:v>
                </c:pt>
              </c:strCache>
            </c:strRef>
          </c:tx>
          <c:spPr>
            <a:solidFill>
              <a:srgbClr val="818386"/>
            </a:solidFill>
            <a:ln>
              <a:solidFill>
                <a:srgbClr val="818386"/>
              </a:solidFill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3'!$B$20:$I$20</c:f>
              <c:numCache>
                <c:formatCode>_-* #\ ##0.0\ _€_-;\-* #\ ##0.0\ _€_-;_-* "-"??\ _€_-;_-@_-</c:formatCode>
                <c:ptCount val="8"/>
                <c:pt idx="0">
                  <c:v>3.7000000000000028</c:v>
                </c:pt>
                <c:pt idx="1">
                  <c:v>2.4000000000000004</c:v>
                </c:pt>
                <c:pt idx="2">
                  <c:v>1.4</c:v>
                </c:pt>
                <c:pt idx="3">
                  <c:v>4.8</c:v>
                </c:pt>
                <c:pt idx="4">
                  <c:v>16.2</c:v>
                </c:pt>
                <c:pt idx="5">
                  <c:v>2.1</c:v>
                </c:pt>
                <c:pt idx="6">
                  <c:v>10.1</c:v>
                </c:pt>
                <c:pt idx="7">
                  <c:v>5.9</c:v>
                </c:pt>
              </c:numCache>
            </c:numRef>
          </c:val>
        </c:ser>
        <c:ser>
          <c:idx val="1"/>
          <c:order val="2"/>
          <c:tx>
            <c:strRef>
              <c:f>'Box 3'!$A$19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rgbClr val="5B9BD5">
                <a:lumMod val="40000"/>
                <a:lumOff val="60000"/>
              </a:srgbClr>
            </a:solidFill>
            <a:ln>
              <a:noFill/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3'!$B$19:$I$19</c:f>
              <c:numCache>
                <c:formatCode>_-* #\ ##0.0\ _€_-;\-* #\ ##0.0\ _€_-;_-* "-"??\ _€_-;_-@_-</c:formatCode>
                <c:ptCount val="8"/>
                <c:pt idx="0">
                  <c:v>4.5999999999999943</c:v>
                </c:pt>
                <c:pt idx="1">
                  <c:v>2.6666666666666661</c:v>
                </c:pt>
                <c:pt idx="2">
                  <c:v>1.4333333333333333</c:v>
                </c:pt>
                <c:pt idx="3">
                  <c:v>2.3333333333333335</c:v>
                </c:pt>
                <c:pt idx="4">
                  <c:v>13.533333333333333</c:v>
                </c:pt>
                <c:pt idx="5">
                  <c:v>1.9333333333333336</c:v>
                </c:pt>
                <c:pt idx="6">
                  <c:v>10.066666666666666</c:v>
                </c:pt>
                <c:pt idx="7">
                  <c:v>6.333333333333333</c:v>
                </c:pt>
              </c:numCache>
            </c:numRef>
          </c:val>
        </c:ser>
        <c:ser>
          <c:idx val="0"/>
          <c:order val="3"/>
          <c:tx>
            <c:strRef>
              <c:f>'Box 3'!$A$18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3'!$B$18:$I$18</c:f>
              <c:numCache>
                <c:formatCode>_-* #\ ##0.0\ _€_-;\-* #\ ##0.0\ _€_-;_-* "-"??\ _€_-;_-@_-</c:formatCode>
                <c:ptCount val="8"/>
                <c:pt idx="0">
                  <c:v>3.9000000000000057</c:v>
                </c:pt>
                <c:pt idx="1">
                  <c:v>1.8</c:v>
                </c:pt>
                <c:pt idx="2">
                  <c:v>0.5</c:v>
                </c:pt>
                <c:pt idx="3">
                  <c:v>5.2</c:v>
                </c:pt>
                <c:pt idx="4">
                  <c:v>13.9</c:v>
                </c:pt>
                <c:pt idx="5">
                  <c:v>1.7</c:v>
                </c:pt>
                <c:pt idx="6">
                  <c:v>9.1</c:v>
                </c:pt>
                <c:pt idx="7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4976"/>
        <c:axId val="315434784"/>
      </c:barChart>
      <c:catAx>
        <c:axId val="18826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5434784"/>
        <c:crosses val="autoZero"/>
        <c:auto val="1"/>
        <c:lblAlgn val="ctr"/>
        <c:lblOffset val="100"/>
        <c:noMultiLvlLbl val="0"/>
      </c:catAx>
      <c:valAx>
        <c:axId val="315434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18826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32283464566935"/>
          <c:y val="0.60155803441236511"/>
          <c:w val="0.13033447742109158"/>
          <c:h val="0.2789530475357247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2C9ADC"/>
                </a:solidFill>
                <a:latin typeface="Arial Narrow" panose="020B0606020202030204" pitchFamily="34" charset="0"/>
              </a:defRPr>
            </a:pPr>
            <a:r>
              <a:rPr lang="sk-SK" sz="1100" b="0">
                <a:solidFill>
                  <a:srgbClr val="2C9ADC"/>
                </a:solidFill>
                <a:latin typeface="Arial Narrow" panose="020B0606020202030204" pitchFamily="34" charset="0"/>
              </a:rPr>
              <a:t>Štruktúra CVVS, 2016 (% CVVS)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7541557305338E-2"/>
          <c:y val="0.15321157771945174"/>
          <c:w val="0.93616132135261021"/>
          <c:h val="0.7707702682997958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'Box 3'!$A$27</c:f>
              <c:strCache>
                <c:ptCount val="1"/>
                <c:pt idx="0">
                  <c:v>EÚ 28</c:v>
                </c:pt>
              </c:strCache>
            </c:strRef>
          </c:tx>
          <c:spPr>
            <a:solidFill>
              <a:sysClr val="windowText" lastClr="0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3'!$B$27:$I$27</c:f>
              <c:numCache>
                <c:formatCode>_-* #\ ##0.0\ _€_-;\-* #\ ##0.0\ _€_-;_-* "-"??\ _€_-;_-@_-</c:formatCode>
                <c:ptCount val="8"/>
                <c:pt idx="0">
                  <c:v>7.9399141630901351</c:v>
                </c:pt>
                <c:pt idx="1">
                  <c:v>5.1502145922746791</c:v>
                </c:pt>
                <c:pt idx="2">
                  <c:v>3.0042918454935617</c:v>
                </c:pt>
                <c:pt idx="3">
                  <c:v>10.300429184549357</c:v>
                </c:pt>
                <c:pt idx="4">
                  <c:v>34.763948497854074</c:v>
                </c:pt>
                <c:pt idx="5">
                  <c:v>4.5064377682403434</c:v>
                </c:pt>
                <c:pt idx="6">
                  <c:v>21.673819742489268</c:v>
                </c:pt>
                <c:pt idx="7">
                  <c:v>12.660944206008583</c:v>
                </c:pt>
              </c:numCache>
            </c:numRef>
          </c:val>
        </c:ser>
        <c:ser>
          <c:idx val="3"/>
          <c:order val="1"/>
          <c:tx>
            <c:strRef>
              <c:f>'Box 3'!$A$28</c:f>
              <c:strCache>
                <c:ptCount val="1"/>
                <c:pt idx="0">
                  <c:v>EA 19</c:v>
                </c:pt>
              </c:strCache>
            </c:strRef>
          </c:tx>
          <c:spPr>
            <a:solidFill>
              <a:srgbClr val="818386"/>
            </a:solidFill>
            <a:ln>
              <a:solidFill>
                <a:srgbClr val="818386"/>
              </a:solidFill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3'!$B$28:$I$28</c:f>
              <c:numCache>
                <c:formatCode>_-* #\ ##0.0\ _€_-;\-* #\ ##0.0\ _€_-;_-* "-"??\ _€_-;_-@_-</c:formatCode>
                <c:ptCount val="8"/>
                <c:pt idx="0">
                  <c:v>7.5313807531380643</c:v>
                </c:pt>
                <c:pt idx="1">
                  <c:v>5.2301255230125525</c:v>
                </c:pt>
                <c:pt idx="2">
                  <c:v>3.1380753138075312</c:v>
                </c:pt>
                <c:pt idx="3">
                  <c:v>12.133891213389122</c:v>
                </c:pt>
                <c:pt idx="4">
                  <c:v>35.56485355648536</c:v>
                </c:pt>
                <c:pt idx="5">
                  <c:v>4.6025104602510467</c:v>
                </c:pt>
                <c:pt idx="6">
                  <c:v>20.92050209205021</c:v>
                </c:pt>
                <c:pt idx="7">
                  <c:v>10.87866108786611</c:v>
                </c:pt>
              </c:numCache>
            </c:numRef>
          </c:val>
        </c:ser>
        <c:ser>
          <c:idx val="1"/>
          <c:order val="2"/>
          <c:tx>
            <c:strRef>
              <c:f>'Box 3'!$A$26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rgbClr val="5B9BD5">
                <a:lumMod val="40000"/>
                <a:lumOff val="60000"/>
              </a:srgbClr>
            </a:solidFill>
            <a:ln>
              <a:noFill/>
            </a:ln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3'!$B$26:$I$26</c:f>
              <c:numCache>
                <c:formatCode>_-* #\ ##0.0\ _€_-;\-* #\ ##0.0\ _€_-;_-* "-"??\ _€_-;_-@_-</c:formatCode>
                <c:ptCount val="8"/>
                <c:pt idx="0">
                  <c:v>10.722610722610709</c:v>
                </c:pt>
                <c:pt idx="1">
                  <c:v>6.2160062160062148</c:v>
                </c:pt>
                <c:pt idx="2">
                  <c:v>3.3411033411033415</c:v>
                </c:pt>
                <c:pt idx="3">
                  <c:v>5.4390054390054399</c:v>
                </c:pt>
                <c:pt idx="4">
                  <c:v>31.546231546231546</c:v>
                </c:pt>
                <c:pt idx="5">
                  <c:v>4.5066045066045071</c:v>
                </c:pt>
                <c:pt idx="6">
                  <c:v>23.465423465423466</c:v>
                </c:pt>
                <c:pt idx="7">
                  <c:v>14.763014763014763</c:v>
                </c:pt>
              </c:numCache>
            </c:numRef>
          </c:val>
        </c:ser>
        <c:ser>
          <c:idx val="0"/>
          <c:order val="3"/>
          <c:tx>
            <c:strRef>
              <c:f>'Box 3'!$A$25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'Box 3'!$B$17:$I$17</c:f>
              <c:strCache>
                <c:ptCount val="8"/>
                <c:pt idx="0">
                  <c:v>Ostatné kapitálové výdavky</c:v>
                </c:pt>
                <c:pt idx="1">
                  <c:v>Ostatné bežné výdavky</c:v>
                </c:pt>
                <c:pt idx="2">
                  <c:v>Subvencie</c:v>
                </c:pt>
                <c:pt idx="3">
                  <c:v>Naturálne transfery</c:v>
                </c:pt>
                <c:pt idx="4">
                  <c:v>Sociálne dávky bez D.632</c:v>
                </c:pt>
                <c:pt idx="5">
                  <c:v>Úroky</c:v>
                </c:pt>
                <c:pt idx="6">
                  <c:v>Kompenzácie</c:v>
                </c:pt>
                <c:pt idx="7">
                  <c:v>Medzispotreba</c:v>
                </c:pt>
              </c:strCache>
            </c:strRef>
          </c:cat>
          <c:val>
            <c:numRef>
              <c:f>'Box 3'!$B$25:$I$25</c:f>
              <c:numCache>
                <c:formatCode>_-* #\ ##0.0\ _€_-;\-* #\ ##0.0\ _€_-;_-* "-"??\ _€_-;_-@_-</c:formatCode>
                <c:ptCount val="8"/>
                <c:pt idx="0">
                  <c:v>9.3750000000000142</c:v>
                </c:pt>
                <c:pt idx="1">
                  <c:v>4.3269230769230766</c:v>
                </c:pt>
                <c:pt idx="2">
                  <c:v>1.2019230769230769</c:v>
                </c:pt>
                <c:pt idx="3">
                  <c:v>12.5</c:v>
                </c:pt>
                <c:pt idx="4">
                  <c:v>33.413461538461533</c:v>
                </c:pt>
                <c:pt idx="5">
                  <c:v>4.0865384615384617</c:v>
                </c:pt>
                <c:pt idx="6">
                  <c:v>21.874999999999996</c:v>
                </c:pt>
                <c:pt idx="7">
                  <c:v>13.221153846153847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104016"/>
        <c:axId val="316218432"/>
      </c:barChart>
      <c:catAx>
        <c:axId val="316104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6218432"/>
        <c:crosses val="autoZero"/>
        <c:auto val="1"/>
        <c:lblAlgn val="ctr"/>
        <c:lblOffset val="100"/>
        <c:noMultiLvlLbl val="0"/>
      </c:catAx>
      <c:valAx>
        <c:axId val="31621843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6104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32283464566935"/>
          <c:y val="0.60155803441236511"/>
          <c:w val="0.13033447742109158"/>
          <c:h val="0.2789530475357247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100">
                <a:solidFill>
                  <a:srgbClr val="2C9ADC"/>
                </a:solidFill>
                <a:latin typeface="Arial Narrow" panose="020B0606020202030204" pitchFamily="34" charset="0"/>
              </a:rPr>
              <a:t>Čerpanie EÚ fondov počas</a:t>
            </a:r>
            <a:r>
              <a:rPr lang="sk-SK" sz="1100" baseline="0">
                <a:solidFill>
                  <a:srgbClr val="2C9ADC"/>
                </a:solidFill>
                <a:latin typeface="Arial Narrow" panose="020B0606020202030204" pitchFamily="34" charset="0"/>
              </a:rPr>
              <a:t> PO (mil. eur)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337095363079615"/>
          <c:y val="0.15101851851851852"/>
          <c:w val="0.84579571303587053"/>
          <c:h val="0.71309310294546502"/>
        </c:manualLayout>
      </c:layout>
      <c:areaChart>
        <c:grouping val="stacked"/>
        <c:varyColors val="0"/>
        <c:ser>
          <c:idx val="0"/>
          <c:order val="0"/>
          <c:tx>
            <c:strRef>
              <c:f>'Graf 3 - 4'!$A$11</c:f>
              <c:strCache>
                <c:ptCount val="1"/>
                <c:pt idx="0">
                  <c:v>2. PO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2C9ADC"/>
              </a:solidFill>
            </a:ln>
            <a:effectLst/>
          </c:spPr>
          <c:cat>
            <c:numRef>
              <c:f>'Graf 3 - 4'!$B$10:$O$10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3 - 4'!$B$11:$O$11</c:f>
              <c:numCache>
                <c:formatCode>_-* #\ ##0\ _€_-;\-* #\ ##0\ _€_-;_-* "-"??\ _€_-;_-@_-</c:formatCode>
                <c:ptCount val="14"/>
                <c:pt idx="0">
                  <c:v>77.255397869999996</c:v>
                </c:pt>
                <c:pt idx="1">
                  <c:v>192.22976595</c:v>
                </c:pt>
                <c:pt idx="2">
                  <c:v>950.66963358999999</c:v>
                </c:pt>
                <c:pt idx="3">
                  <c:v>1555.8933169299996</c:v>
                </c:pt>
                <c:pt idx="4">
                  <c:v>1820.2200920700002</c:v>
                </c:pt>
                <c:pt idx="5">
                  <c:v>1683.6525771799998</c:v>
                </c:pt>
                <c:pt idx="6">
                  <c:v>1648.1046393100003</c:v>
                </c:pt>
                <c:pt idx="7">
                  <c:v>1804.0105437200002</c:v>
                </c:pt>
                <c:pt idx="8">
                  <c:v>3770.9250167599998</c:v>
                </c:pt>
              </c:numCache>
            </c:numRef>
          </c:val>
        </c:ser>
        <c:ser>
          <c:idx val="1"/>
          <c:order val="1"/>
          <c:tx>
            <c:strRef>
              <c:f>'Graf 3 - 4'!$A$12</c:f>
              <c:strCache>
                <c:ptCount val="1"/>
                <c:pt idx="0">
                  <c:v>3. PO</c:v>
                </c:pt>
              </c:strCache>
            </c:strRef>
          </c:tx>
          <c:spPr>
            <a:solidFill>
              <a:srgbClr val="D3BEDE"/>
            </a:solidFill>
            <a:ln>
              <a:solidFill>
                <a:srgbClr val="D3BEDE"/>
              </a:solidFill>
            </a:ln>
            <a:effectLst/>
          </c:spPr>
          <c:cat>
            <c:numRef>
              <c:f>'Graf 3 - 4'!$B$10:$O$10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3 - 4'!$B$12:$O$12</c:f>
              <c:numCache>
                <c:formatCode>General</c:formatCode>
                <c:ptCount val="14"/>
                <c:pt idx="7" formatCode="_-* #\ ##0\ _€_-;\-* #\ ##0\ _€_-;_-* &quot;-&quot;??\ _€_-;_-@_-">
                  <c:v>58.382459630000007</c:v>
                </c:pt>
                <c:pt idx="8" formatCode="_-* #\ ##0\ _€_-;\-* #\ ##0\ _€_-;_-* &quot;-&quot;??\ _€_-;_-@_-">
                  <c:v>83.860131030000005</c:v>
                </c:pt>
                <c:pt idx="9" formatCode="_-* #\ ##0\ _€_-;\-* #\ ##0\ _€_-;_-* &quot;-&quot;??\ _€_-;_-@_-">
                  <c:v>1203.30416154</c:v>
                </c:pt>
                <c:pt idx="10" formatCode="_-* #\ ##0\ _€_-;\-* #\ ##0\ _€_-;_-* &quot;-&quot;??\ _€_-;_-@_-">
                  <c:v>886.6753554202453</c:v>
                </c:pt>
                <c:pt idx="11" formatCode="_-* #\ ##0\ _€_-;\-* #\ ##0\ _€_-;_-* &quot;-&quot;??\ _€_-;_-@_-">
                  <c:v>1317.9067306948775</c:v>
                </c:pt>
                <c:pt idx="12" formatCode="_-* #\ ##0\ _€_-;\-* #\ ##0\ _€_-;_-* &quot;-&quot;??\ _€_-;_-@_-">
                  <c:v>1418.889307991597</c:v>
                </c:pt>
                <c:pt idx="13" formatCode="_-* #\ ##0\ _€_-;\-* #\ ##0\ _€_-;_-* &quot;-&quot;??\ _€_-;_-@_-">
                  <c:v>1559.2311562361776</c:v>
                </c:pt>
              </c:numCache>
            </c:numRef>
          </c:val>
        </c:ser>
        <c:ser>
          <c:idx val="2"/>
          <c:order val="2"/>
          <c:tx>
            <c:strRef>
              <c:f>'Graf 3 - 4'!$A$13</c:f>
              <c:strCache>
                <c:ptCount val="1"/>
                <c:pt idx="0">
                  <c:v>Priame platby</c:v>
                </c:pt>
              </c:strCache>
            </c:strRef>
          </c:tx>
          <c:spPr>
            <a:solidFill>
              <a:srgbClr val="818386"/>
            </a:solidFill>
            <a:ln>
              <a:solidFill>
                <a:srgbClr val="818386"/>
              </a:solidFill>
            </a:ln>
            <a:effectLst/>
          </c:spPr>
          <c:cat>
            <c:numRef>
              <c:f>'Graf 3 - 4'!$B$10:$O$10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3 - 4'!$B$13:$O$13</c:f>
              <c:numCache>
                <c:formatCode>_-* #\ ##0\ _€_-;\-* #\ ##0\ _€_-;_-* "-"??\ _€_-;_-@_-</c:formatCode>
                <c:ptCount val="14"/>
                <c:pt idx="0">
                  <c:v>145.18597528000001</c:v>
                </c:pt>
                <c:pt idx="1">
                  <c:v>161.71896017999998</c:v>
                </c:pt>
                <c:pt idx="2">
                  <c:v>264.60985151999995</c:v>
                </c:pt>
                <c:pt idx="3">
                  <c:v>254.66037229</c:v>
                </c:pt>
                <c:pt idx="4">
                  <c:v>288.23228856999998</c:v>
                </c:pt>
                <c:pt idx="5">
                  <c:v>319.12652438000003</c:v>
                </c:pt>
                <c:pt idx="6">
                  <c:v>334.64337724999996</c:v>
                </c:pt>
                <c:pt idx="7">
                  <c:v>360.28959996999998</c:v>
                </c:pt>
                <c:pt idx="8">
                  <c:v>385.97699123000007</c:v>
                </c:pt>
                <c:pt idx="9">
                  <c:v>407.10619578999996</c:v>
                </c:pt>
                <c:pt idx="10">
                  <c:v>453.47800000000001</c:v>
                </c:pt>
                <c:pt idx="11">
                  <c:v>456.63600000000002</c:v>
                </c:pt>
                <c:pt idx="12">
                  <c:v>460.15499999999997</c:v>
                </c:pt>
                <c:pt idx="13">
                  <c:v>460.15499999999997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463736"/>
        <c:axId val="316967176"/>
      </c:areaChart>
      <c:catAx>
        <c:axId val="18946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6967176"/>
        <c:crosses val="autoZero"/>
        <c:auto val="1"/>
        <c:lblAlgn val="ctr"/>
        <c:lblOffset val="100"/>
        <c:noMultiLvlLbl val="0"/>
      </c:catAx>
      <c:valAx>
        <c:axId val="31696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189463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436351706036732E-2"/>
          <c:y val="0.17650408282298047"/>
          <c:w val="0.23690507436570435"/>
          <c:h val="0.19386628754738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100">
                <a:solidFill>
                  <a:srgbClr val="2C9ADC"/>
                </a:solidFill>
                <a:latin typeface="Arial Narrow" panose="020B0606020202030204" pitchFamily="34" charset="0"/>
              </a:rPr>
              <a:t>Profil čerpania v 2. PO</a:t>
            </a:r>
            <a:r>
              <a:rPr lang="sk-SK" sz="1100" baseline="0">
                <a:solidFill>
                  <a:srgbClr val="2C9ADC"/>
                </a:solidFill>
                <a:latin typeface="Arial Narrow" panose="020B0606020202030204" pitchFamily="34" charset="0"/>
              </a:rPr>
              <a:t> (mil. eur)</a:t>
            </a:r>
            <a:endParaRPr lang="sk-SK" sz="1100">
              <a:solidFill>
                <a:srgbClr val="2C9ADC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337095363079615"/>
          <c:y val="0.15101851851851852"/>
          <c:w val="0.86607349081364826"/>
          <c:h val="0.72654564012831735"/>
        </c:manualLayout>
      </c:layout>
      <c:lineChart>
        <c:grouping val="standard"/>
        <c:varyColors val="0"/>
        <c:ser>
          <c:idx val="0"/>
          <c:order val="0"/>
          <c:tx>
            <c:strRef>
              <c:f>'Graf 3 - 4'!$A$4</c:f>
              <c:strCache>
                <c:ptCount val="1"/>
                <c:pt idx="0">
                  <c:v>EÚ fondy spolu (aj s PP)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3 - 4'!$B$3:$J$3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3 - 4'!$B$4:$J$4</c:f>
              <c:numCache>
                <c:formatCode>_-* #\ ##0\ _€_-;\-* #\ ##0\ _€_-;_-* "-"??\ _€_-;_-@_-</c:formatCode>
                <c:ptCount val="9"/>
                <c:pt idx="0">
                  <c:v>353.94872613000001</c:v>
                </c:pt>
                <c:pt idx="1">
                  <c:v>1215.2794851100002</c:v>
                </c:pt>
                <c:pt idx="2">
                  <c:v>1810.5536892199998</c:v>
                </c:pt>
                <c:pt idx="3">
                  <c:v>2117.4081734300003</c:v>
                </c:pt>
                <c:pt idx="4">
                  <c:v>2005.3152116599999</c:v>
                </c:pt>
                <c:pt idx="5">
                  <c:v>1982.7480165600002</c:v>
                </c:pt>
                <c:pt idx="6">
                  <c:v>2222.68260332</c:v>
                </c:pt>
                <c:pt idx="7">
                  <c:v>4240.7621390200002</c:v>
                </c:pt>
                <c:pt idx="8">
                  <c:v>1610.4103573299999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3 - 4'!$A$5</c:f>
              <c:strCache>
                <c:ptCount val="1"/>
                <c:pt idx="0">
                  <c:v>Verejné investície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3 - 4'!$B$3:$J$3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3 - 4'!$B$5:$J$5</c:f>
              <c:numCache>
                <c:formatCode>_-* #\ ##0\ _€_-;\-* #\ ##0\ _€_-;_-* "-"??\ _€_-;_-@_-</c:formatCode>
                <c:ptCount val="9"/>
                <c:pt idx="0">
                  <c:v>0.98414374000000004</c:v>
                </c:pt>
                <c:pt idx="1">
                  <c:v>149.81398751999998</c:v>
                </c:pt>
                <c:pt idx="2">
                  <c:v>454.36865961000001</c:v>
                </c:pt>
                <c:pt idx="3">
                  <c:v>857.49952856999994</c:v>
                </c:pt>
                <c:pt idx="4">
                  <c:v>801.79488880999997</c:v>
                </c:pt>
                <c:pt idx="5">
                  <c:v>919.97630848000006</c:v>
                </c:pt>
                <c:pt idx="6">
                  <c:v>916.7728642300001</c:v>
                </c:pt>
                <c:pt idx="7">
                  <c:v>2174.1444959100004</c:v>
                </c:pt>
                <c:pt idx="8">
                  <c:v>464.49673284000005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968352"/>
        <c:axId val="316968744"/>
      </c:lineChart>
      <c:catAx>
        <c:axId val="3169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6968744"/>
        <c:crosses val="autoZero"/>
        <c:auto val="1"/>
        <c:lblAlgn val="ctr"/>
        <c:lblOffset val="100"/>
        <c:noMultiLvlLbl val="0"/>
      </c:catAx>
      <c:valAx>
        <c:axId val="31696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696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215223097112868E-2"/>
          <c:y val="0.1529195829687956"/>
          <c:w val="0.4042362204724409"/>
          <c:h val="0.14337671332750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solidFill>
                  <a:srgbClr val="2C9ADC"/>
                </a:solidFill>
              </a:defRPr>
            </a:pPr>
            <a:r>
              <a:rPr lang="en-US" sz="1100">
                <a:solidFill>
                  <a:srgbClr val="2C9ADC"/>
                </a:solidFill>
              </a:rPr>
              <a:t>Porovnanie rozpočtovaných a čerpaných EÚ fonodov v rámci a mimo sektora VS (mil. eur)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203849518810145E-2"/>
          <c:y val="0.15121577936705019"/>
          <c:w val="0.91819511922711794"/>
          <c:h val="0.74766611620355994"/>
        </c:manualLayout>
      </c:layout>
      <c:lineChart>
        <c:grouping val="standard"/>
        <c:varyColors val="0"/>
        <c:ser>
          <c:idx val="3"/>
          <c:order val="0"/>
          <c:tx>
            <c:v>Čerpanie v sektore VS</c:v>
          </c:tx>
          <c:spPr>
            <a:ln w="19050"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numRef>
              <c:f>'Graf 5'!$B$3:$J$3</c:f>
              <c:numCache>
                <c:formatCode>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5'!$B$4:$J$4</c:f>
              <c:numCache>
                <c:formatCode>_-* #\ ##0\ _€_-;\-* #\ ##0\ _€_-;_-* "-"??\ _€_-;_-@_-</c:formatCode>
                <c:ptCount val="9"/>
                <c:pt idx="0">
                  <c:v>22.963818249999992</c:v>
                </c:pt>
                <c:pt idx="1">
                  <c:v>271.34573190999998</c:v>
                </c:pt>
                <c:pt idx="2">
                  <c:v>609.37478397000007</c:v>
                </c:pt>
                <c:pt idx="3">
                  <c:v>1004.5226581499999</c:v>
                </c:pt>
                <c:pt idx="4">
                  <c:v>988.07138984999995</c:v>
                </c:pt>
                <c:pt idx="5">
                  <c:v>1167.2329538199999</c:v>
                </c:pt>
                <c:pt idx="6">
                  <c:v>1283.1052189100001</c:v>
                </c:pt>
                <c:pt idx="7">
                  <c:v>2729.2895009300005</c:v>
                </c:pt>
                <c:pt idx="8">
                  <c:v>795.88150384000016</c:v>
                </c:pt>
              </c:numCache>
            </c:numRef>
          </c:val>
          <c:smooth val="0"/>
        </c:ser>
        <c:ser>
          <c:idx val="1"/>
          <c:order val="1"/>
          <c:tx>
            <c:v>Rozpočet v sektore VS</c:v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'Graf 5'!$B$3:$J$3</c:f>
              <c:numCache>
                <c:formatCode>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5'!$B$6:$J$6</c:f>
              <c:numCache>
                <c:formatCode>_-* #\ ##0\ _€_-;\-* #\ ##0\ _€_-;_-* "-"??\ _€_-;_-@_-</c:formatCode>
                <c:ptCount val="9"/>
                <c:pt idx="0">
                  <c:v>415.39490805000003</c:v>
                </c:pt>
                <c:pt idx="1">
                  <c:v>596.05955800000004</c:v>
                </c:pt>
                <c:pt idx="2">
                  <c:v>1031.964275</c:v>
                </c:pt>
                <c:pt idx="3">
                  <c:v>1483.519671</c:v>
                </c:pt>
                <c:pt idx="4">
                  <c:v>1369.372969</c:v>
                </c:pt>
                <c:pt idx="5">
                  <c:v>1483.848144</c:v>
                </c:pt>
                <c:pt idx="6">
                  <c:v>1197.934575</c:v>
                </c:pt>
                <c:pt idx="7">
                  <c:v>1681.6634550000001</c:v>
                </c:pt>
                <c:pt idx="8">
                  <c:v>1094</c:v>
                </c:pt>
              </c:numCache>
            </c:numRef>
          </c:val>
          <c:smooth val="0"/>
        </c:ser>
        <c:ser>
          <c:idx val="0"/>
          <c:order val="2"/>
          <c:tx>
            <c:v>Čerpanie mimo sektora VS</c:v>
          </c:tx>
          <c:spPr>
            <a:ln w="19050">
              <a:solidFill>
                <a:sysClr val="windowText" lastClr="000000">
                  <a:lumMod val="85000"/>
                  <a:lumOff val="15000"/>
                </a:sysClr>
              </a:solidFill>
              <a:prstDash val="sysDash"/>
            </a:ln>
          </c:spPr>
          <c:marker>
            <c:symbol val="none"/>
          </c:marker>
          <c:cat>
            <c:numRef>
              <c:f>'Graf 5'!$B$3:$J$3</c:f>
              <c:numCache>
                <c:formatCode>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5'!$B$5:$J$5</c:f>
              <c:numCache>
                <c:formatCode>_-* #\ ##0\ _€_-;\-* #\ ##0\ _€_-;_-* "-"??\ _€_-;_-@_-</c:formatCode>
                <c:ptCount val="9"/>
                <c:pt idx="0">
                  <c:v>330.98490787999998</c:v>
                </c:pt>
                <c:pt idx="1">
                  <c:v>943.93375320000007</c:v>
                </c:pt>
                <c:pt idx="2">
                  <c:v>1201.1789052500001</c:v>
                </c:pt>
                <c:pt idx="3">
                  <c:v>1112.8855152800002</c:v>
                </c:pt>
                <c:pt idx="4">
                  <c:v>1017.24382181</c:v>
                </c:pt>
                <c:pt idx="5">
                  <c:v>815.51506273999996</c:v>
                </c:pt>
                <c:pt idx="6">
                  <c:v>939.57738441000004</c:v>
                </c:pt>
                <c:pt idx="7">
                  <c:v>1511.4726380900001</c:v>
                </c:pt>
                <c:pt idx="8">
                  <c:v>957.01221508999993</c:v>
                </c:pt>
              </c:numCache>
            </c:numRef>
          </c:val>
          <c:smooth val="0"/>
        </c:ser>
        <c:ser>
          <c:idx val="2"/>
          <c:order val="3"/>
          <c:tx>
            <c:v>Rozpočet mimo sektora VS</c:v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marker>
            <c:symbol val="none"/>
          </c:marker>
          <c:cat>
            <c:numRef>
              <c:f>'Graf 5'!$B$3:$J$3</c:f>
              <c:numCache>
                <c:formatCode>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'Graf 5'!$B$7:$J$7</c:f>
              <c:numCache>
                <c:formatCode>_-* #\ ##0\ _€_-;\-* #\ ##0\ _€_-;_-* "-"??\ _€_-;_-@_-</c:formatCode>
                <c:ptCount val="9"/>
                <c:pt idx="0">
                  <c:v>779.07677758999989</c:v>
                </c:pt>
                <c:pt idx="1">
                  <c:v>1286.635853</c:v>
                </c:pt>
                <c:pt idx="2">
                  <c:v>1865.536339</c:v>
                </c:pt>
                <c:pt idx="3">
                  <c:v>1860.3701659999999</c:v>
                </c:pt>
                <c:pt idx="4">
                  <c:v>1713.6132709999999</c:v>
                </c:pt>
                <c:pt idx="5">
                  <c:v>2079.8083069999998</c:v>
                </c:pt>
                <c:pt idx="6">
                  <c:v>1975.263835</c:v>
                </c:pt>
                <c:pt idx="7">
                  <c:v>1590.729783</c:v>
                </c:pt>
                <c:pt idx="8">
                  <c:v>1049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967960"/>
        <c:axId val="316966784"/>
      </c:lineChart>
      <c:catAx>
        <c:axId val="316967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sk-SK"/>
          </a:p>
        </c:txPr>
        <c:crossAx val="316966784"/>
        <c:crosses val="autoZero"/>
        <c:auto val="1"/>
        <c:lblAlgn val="ctr"/>
        <c:lblOffset val="100"/>
        <c:noMultiLvlLbl val="0"/>
      </c:catAx>
      <c:valAx>
        <c:axId val="316966784"/>
        <c:scaling>
          <c:orientation val="minMax"/>
          <c:max val="3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sk-SK"/>
          </a:p>
        </c:txPr>
        <c:crossAx val="3169679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5.2464530629082747E-2"/>
          <c:y val="0.14039237308537117"/>
          <c:w val="0.3367526416821135"/>
          <c:h val="0.24365762873659144"/>
        </c:manualLayout>
      </c:layout>
      <c:overlay val="1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1100">
                <a:solidFill>
                  <a:srgbClr val="2C9ADC"/>
                </a:solidFill>
                <a:latin typeface="Arial Narrow" panose="020B0606020202030204" pitchFamily="34" charset="0"/>
              </a:rPr>
              <a:t>Minimálne ročné čerpanie (mil eur)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63768358742392E-2"/>
          <c:y val="0.10131532609056779"/>
          <c:w val="0.91819511922711794"/>
          <c:h val="0.81078507591614335"/>
        </c:manualLayout>
      </c:layout>
      <c:lineChart>
        <c:grouping val="standard"/>
        <c:varyColors val="0"/>
        <c:ser>
          <c:idx val="3"/>
          <c:order val="0"/>
          <c:tx>
            <c:strRef>
              <c:f>'Box 5'!$A$5</c:f>
              <c:strCache>
                <c:ptCount val="1"/>
                <c:pt idx="0">
                  <c:v>skutočné čerpanie 2. PO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ysDash"/>
            </a:ln>
          </c:spPr>
          <c:marker>
            <c:symbol val="none"/>
          </c:marker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5'!$D$5:$V$5</c:f>
              <c:numCache>
                <c:formatCode>_-* #\ ##0\ _€_-;\-* #\ ##0\ _€_-;_-* "-"??\ _€_-;_-@_-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27.914865089999992</c:v>
                </c:pt>
                <c:pt idx="3">
                  <c:v>275.14259505350003</c:v>
                </c:pt>
                <c:pt idx="4">
                  <c:v>522.37032501700003</c:v>
                </c:pt>
                <c:pt idx="5">
                  <c:v>1012.7162842856467</c:v>
                </c:pt>
                <c:pt idx="6">
                  <c:v>1566.2190599451465</c:v>
                </c:pt>
                <c:pt idx="7">
                  <c:v>2243.5703904451466</c:v>
                </c:pt>
                <c:pt idx="8">
                  <c:v>2920.9217209451467</c:v>
                </c:pt>
                <c:pt idx="9">
                  <c:v>3661.585086623897</c:v>
                </c:pt>
                <c:pt idx="10">
                  <c:v>4402.2484523026469</c:v>
                </c:pt>
                <c:pt idx="11">
                  <c:v>5169.7446527373977</c:v>
                </c:pt>
                <c:pt idx="12">
                  <c:v>5937.2408531721476</c:v>
                </c:pt>
                <c:pt idx="13">
                  <c:v>6650.2657505621473</c:v>
                </c:pt>
                <c:pt idx="14">
                  <c:v>7363.2906479521471</c:v>
                </c:pt>
                <c:pt idx="15">
                  <c:v>8879.0508745080733</c:v>
                </c:pt>
                <c:pt idx="16">
                  <c:v>10394.811101064</c:v>
                </c:pt>
                <c:pt idx="17">
                  <c:v>10862.900456100499</c:v>
                </c:pt>
                <c:pt idx="18">
                  <c:v>11330.989811136998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'Box 5'!$A$4</c:f>
              <c:strCache>
                <c:ptCount val="1"/>
                <c:pt idx="0">
                  <c:v>minimálne čerpanie 2. PO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5'!$D$4:$V$4</c:f>
              <c:numCache>
                <c:formatCode>_-* #\ ##0\ _€_-;\-* #\ ##0\ _€_-;_-* "-"??\ _€_-;_-@_-</c:formatCode>
                <c:ptCount val="19"/>
                <c:pt idx="4">
                  <c:v>0</c:v>
                </c:pt>
                <c:pt idx="5">
                  <c:v>0.99864731499999992</c:v>
                </c:pt>
                <c:pt idx="6">
                  <c:v>1.9972946299999998</c:v>
                </c:pt>
                <c:pt idx="7">
                  <c:v>190.32375272749999</c:v>
                </c:pt>
                <c:pt idx="8">
                  <c:v>378.65021082499999</c:v>
                </c:pt>
                <c:pt idx="9">
                  <c:v>1246.2100701416666</c:v>
                </c:pt>
                <c:pt idx="10">
                  <c:v>2113.7699294583331</c:v>
                </c:pt>
                <c:pt idx="11">
                  <c:v>3021.299615224455</c:v>
                </c:pt>
                <c:pt idx="12">
                  <c:v>3928.8293009905765</c:v>
                </c:pt>
                <c:pt idx="13">
                  <c:v>4747.3369088414092</c:v>
                </c:pt>
                <c:pt idx="14">
                  <c:v>5565.8445166922429</c:v>
                </c:pt>
                <c:pt idx="15">
                  <c:v>6376.5696263597429</c:v>
                </c:pt>
                <c:pt idx="16">
                  <c:v>7187.2947360272428</c:v>
                </c:pt>
                <c:pt idx="17">
                  <c:v>9402.4845236636211</c:v>
                </c:pt>
                <c:pt idx="18">
                  <c:v>11617.674311299999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'Box 5'!$A$6</c:f>
              <c:strCache>
                <c:ptCount val="1"/>
                <c:pt idx="0">
                  <c:v>minimálne čerpanie 3. PO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5'!$D$6:$X$6</c:f>
              <c:numCache>
                <c:formatCode>_-* #\ ##0\ _€_-;\-* #\ ##0\ _€_-;_-* "-"??\ _€_-;_-@_-</c:formatCode>
                <c:ptCount val="21"/>
                <c:pt idx="4">
                  <c:v>0</c:v>
                </c:pt>
                <c:pt idx="5">
                  <c:v>316.02489646562498</c:v>
                </c:pt>
                <c:pt idx="6">
                  <c:v>632.04979293124995</c:v>
                </c:pt>
                <c:pt idx="7">
                  <c:v>1327.441116954275</c:v>
                </c:pt>
                <c:pt idx="8">
                  <c:v>2022.8324409773002</c:v>
                </c:pt>
                <c:pt idx="9">
                  <c:v>2725.8059581729499</c:v>
                </c:pt>
                <c:pt idx="10">
                  <c:v>3428.7794753685998</c:v>
                </c:pt>
                <c:pt idx="11">
                  <c:v>4172.2340834857996</c:v>
                </c:pt>
                <c:pt idx="12">
                  <c:v>4915.6886916029998</c:v>
                </c:pt>
                <c:pt idx="13">
                  <c:v>5689.5667696979999</c:v>
                </c:pt>
                <c:pt idx="14">
                  <c:v>6463.4448477929991</c:v>
                </c:pt>
                <c:pt idx="15">
                  <c:v>7283.4965503879994</c:v>
                </c:pt>
                <c:pt idx="16">
                  <c:v>8103.5482529829987</c:v>
                </c:pt>
                <c:pt idx="17">
                  <c:v>11046.537569731499</c:v>
                </c:pt>
                <c:pt idx="18">
                  <c:v>13989.52688648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969920"/>
        <c:axId val="316970312"/>
        <c:extLst>
          <c:ext xmlns:c15="http://schemas.microsoft.com/office/drawing/2012/chart" uri="{02D57815-91ED-43cb-92C2-25804820EDAC}">
            <c15:filteredLine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'Box 5'!$A$7</c15:sqref>
                        </c15:formulaRef>
                      </c:ext>
                    </c:extLst>
                    <c:strCache>
                      <c:ptCount val="1"/>
                      <c:pt idx="0">
                        <c:v>čerpanie 3.PO</c:v>
                      </c:pt>
                    </c:strCache>
                  </c:strRef>
                </c:tx>
                <c:spPr>
                  <a:ln w="19050">
                    <a:solidFill>
                      <a:srgbClr val="0070C0"/>
                    </a:solidFill>
                    <a:prstDash val="dash"/>
                  </a:ln>
                </c:spPr>
                <c:marker>
                  <c:symbol val="none"/>
                </c:marker>
                <c:dPt>
                  <c:idx val="2"/>
                  <c:bubble3D val="0"/>
                </c:dPt>
                <c:cat>
                  <c:strRef>
                    <c:extLst>
                      <c:ext uri="{02D57815-91ED-43cb-92C2-25804820EDAC}">
                        <c15:formulaRef>
                          <c15:sqref>'Box 5'!$D$3:$V$3</c15:sqref>
                        </c15:formulaRef>
                      </c:ext>
                    </c:extLst>
                    <c:strCache>
                      <c:ptCount val="19"/>
                      <c:pt idx="0">
                        <c:v>1.rok</c:v>
                      </c:pt>
                      <c:pt idx="2">
                        <c:v>2.rok</c:v>
                      </c:pt>
                      <c:pt idx="4">
                        <c:v>3.rok</c:v>
                      </c:pt>
                      <c:pt idx="6">
                        <c:v>4.rok</c:v>
                      </c:pt>
                      <c:pt idx="8">
                        <c:v>5.rok</c:v>
                      </c:pt>
                      <c:pt idx="10">
                        <c:v>6.rok</c:v>
                      </c:pt>
                      <c:pt idx="12">
                        <c:v>7.rok</c:v>
                      </c:pt>
                      <c:pt idx="14">
                        <c:v>8.rok</c:v>
                      </c:pt>
                      <c:pt idx="16">
                        <c:v>9.rok</c:v>
                      </c:pt>
                      <c:pt idx="18">
                        <c:v>10.rok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'Box 5'!$B$7:$V$7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21"/>
                      <c:pt idx="5">
                        <c:v>278.29107597000001</c:v>
                      </c:pt>
                      <c:pt idx="6">
                        <c:v>556.58215194000002</c:v>
                      </c:pt>
                      <c:pt idx="7">
                        <c:v>825.67325906999986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5'!$A$8</c15:sqref>
                        </c15:formulaRef>
                      </c:ext>
                    </c:extLst>
                    <c:strCache>
                      <c:ptCount val="1"/>
                      <c:pt idx="0">
                        <c:v>čerpanie alokácie 1PO</c:v>
                      </c:pt>
                    </c:strCache>
                  </c:strRef>
                </c:tx>
                <c:spPr>
                  <a:ln w="19050">
                    <a:solidFill>
                      <a:sysClr val="window" lastClr="FFFFFF">
                        <a:lumMod val="75000"/>
                      </a:sys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5'!$D$3:$V$3</c15:sqref>
                        </c15:formulaRef>
                      </c:ext>
                    </c:extLst>
                    <c:strCache>
                      <c:ptCount val="19"/>
                      <c:pt idx="0">
                        <c:v>1.rok</c:v>
                      </c:pt>
                      <c:pt idx="2">
                        <c:v>2.rok</c:v>
                      </c:pt>
                      <c:pt idx="4">
                        <c:v>3.rok</c:v>
                      </c:pt>
                      <c:pt idx="6">
                        <c:v>4.rok</c:v>
                      </c:pt>
                      <c:pt idx="8">
                        <c:v>5.rok</c:v>
                      </c:pt>
                      <c:pt idx="10">
                        <c:v>6.rok</c:v>
                      </c:pt>
                      <c:pt idx="12">
                        <c:v>7.rok</c:v>
                      </c:pt>
                      <c:pt idx="14">
                        <c:v>8.rok</c:v>
                      </c:pt>
                      <c:pt idx="16">
                        <c:v>9.rok</c:v>
                      </c:pt>
                      <c:pt idx="18">
                        <c:v>10.rok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5'!$B$8:$V$8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21"/>
                      <c:pt idx="1">
                        <c:v>2.2899034999999998E-2</c:v>
                      </c:pt>
                      <c:pt idx="2">
                        <c:v>4.5798069999999996E-2</c:v>
                      </c:pt>
                      <c:pt idx="3">
                        <c:v>1.522899725</c:v>
                      </c:pt>
                      <c:pt idx="4">
                        <c:v>3.0000013800000001</c:v>
                      </c:pt>
                      <c:pt idx="5">
                        <c:v>26.158601885000007</c:v>
                      </c:pt>
                      <c:pt idx="6">
                        <c:v>49.317202390000013</c:v>
                      </c:pt>
                      <c:pt idx="7">
                        <c:v>130.06249500000001</c:v>
                      </c:pt>
                      <c:pt idx="8">
                        <c:v>200.36577383000002</c:v>
                      </c:pt>
                      <c:pt idx="9">
                        <c:v>283.36538964499999</c:v>
                      </c:pt>
                      <c:pt idx="10">
                        <c:v>366.36500545999996</c:v>
                      </c:pt>
                      <c:pt idx="11">
                        <c:v>465.39363123000004</c:v>
                      </c:pt>
                      <c:pt idx="12">
                        <c:v>564.42225699999995</c:v>
                      </c:pt>
                      <c:pt idx="13">
                        <c:v>654.28150242999993</c:v>
                      </c:pt>
                      <c:pt idx="14">
                        <c:v>744.14074785999992</c:v>
                      </c:pt>
                      <c:pt idx="15">
                        <c:v>837.89055143999997</c:v>
                      </c:pt>
                      <c:pt idx="16">
                        <c:v>931.64035502000002</c:v>
                      </c:pt>
                      <c:pt idx="17">
                        <c:v>1063.12932151</c:v>
                      </c:pt>
                      <c:pt idx="18">
                        <c:v>1194.6182879999999</c:v>
                      </c:pt>
                      <c:pt idx="19">
                        <c:v>1179.4621736500001</c:v>
                      </c:pt>
                      <c:pt idx="20">
                        <c:v>1164.3060593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1696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2700000" vert="horz"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6970312"/>
        <c:crosses val="autoZero"/>
        <c:auto val="1"/>
        <c:lblAlgn val="ctr"/>
        <c:lblOffset val="100"/>
        <c:tickLblSkip val="1"/>
        <c:noMultiLvlLbl val="0"/>
      </c:catAx>
      <c:valAx>
        <c:axId val="316970312"/>
        <c:scaling>
          <c:orientation val="minMax"/>
          <c:max val="14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696992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273669163501065E-2"/>
          <c:y val="0.12360211302701087"/>
          <c:w val="0.28303899671473731"/>
          <c:h val="0.2014766532698854"/>
        </c:manualLayout>
      </c:layout>
      <c:overlay val="1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solidFill>
                  <a:srgbClr val="2C9ADC"/>
                </a:solidFill>
                <a:latin typeface="Arial Narrow" panose="020B0606020202030204" pitchFamily="34" charset="0"/>
              </a:defRPr>
            </a:pPr>
            <a:r>
              <a:rPr lang="en-US" sz="1100">
                <a:solidFill>
                  <a:srgbClr val="2C9ADC"/>
                </a:solidFill>
                <a:latin typeface="Arial Narrow" panose="020B0606020202030204" pitchFamily="34" charset="0"/>
              </a:rPr>
              <a:t>Minimálne ročné čerpanie (% alokácie)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63768358742392E-2"/>
          <c:y val="0.11075344237452441"/>
          <c:w val="0.91819511922711794"/>
          <c:h val="0.76503477859361246"/>
        </c:manualLayout>
      </c:layout>
      <c:lineChart>
        <c:grouping val="standard"/>
        <c:varyColors val="0"/>
        <c:ser>
          <c:idx val="5"/>
          <c:order val="1"/>
          <c:tx>
            <c:strRef>
              <c:f>'Box 5'!$A$10</c:f>
              <c:strCache>
                <c:ptCount val="1"/>
                <c:pt idx="0">
                  <c:v>podiel čerpania 2. PO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ysDash"/>
            </a:ln>
          </c:spPr>
          <c:marker>
            <c:symbol val="none"/>
          </c:marker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5'!$D$10:$V$10</c:f>
              <c:numCache>
                <c:formatCode>_-* #\ ##0\ _€_-;\-* #\ ##0\ _€_-;_-* "-"??\ _€_-;_-@_-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0.24027928777326457</c:v>
                </c:pt>
                <c:pt idx="3">
                  <c:v>2.3683104525991729</c:v>
                </c:pt>
                <c:pt idx="4">
                  <c:v>4.496341617425081</c:v>
                </c:pt>
                <c:pt idx="5">
                  <c:v>8.8083709876771987</c:v>
                </c:pt>
                <c:pt idx="6">
                  <c:v>13.48134762633495</c:v>
                </c:pt>
                <c:pt idx="7">
                  <c:v>19.311699832590705</c:v>
                </c:pt>
                <c:pt idx="8">
                  <c:v>25.142052038846458</c:v>
                </c:pt>
                <c:pt idx="9">
                  <c:v>31.517367320194257</c:v>
                </c:pt>
                <c:pt idx="10">
                  <c:v>37.892682601542049</c:v>
                </c:pt>
                <c:pt idx="11">
                  <c:v>44.498963513686299</c:v>
                </c:pt>
                <c:pt idx="12">
                  <c:v>51.105244425830534</c:v>
                </c:pt>
                <c:pt idx="13">
                  <c:v>57.242659525531238</c:v>
                </c:pt>
                <c:pt idx="14">
                  <c:v>63.380074625231956</c:v>
                </c:pt>
                <c:pt idx="15">
                  <c:v>76.42709407159748</c:v>
                </c:pt>
                <c:pt idx="16">
                  <c:v>89.474113517963019</c:v>
                </c:pt>
                <c:pt idx="17">
                  <c:v>93.503227629021637</c:v>
                </c:pt>
                <c:pt idx="18">
                  <c:v>97.53234174008027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'Box 5'!$A$11</c:f>
              <c:strCache>
                <c:ptCount val="1"/>
                <c:pt idx="0">
                  <c:v>podiel čerpania 3. PO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5'!$D$11:$V$11</c:f>
              <c:numCache>
                <c:formatCode>_-* #\ ##0\ _€_-;\-* #\ ##0\ _€_-;_-* "-"??\ _€_-;_-@_-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1.9892815405998532</c:v>
                </c:pt>
                <c:pt idx="4">
                  <c:v>3.9785630811997064</c:v>
                </c:pt>
                <c:pt idx="5">
                  <c:v>5.91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'Box 5'!$A$12</c:f>
              <c:strCache>
                <c:ptCount val="1"/>
                <c:pt idx="0">
                  <c:v>minimálne čerpanie 3. PO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'Box 5'!$D$3:$V$3</c:f>
              <c:strCache>
                <c:ptCount val="19"/>
                <c:pt idx="0">
                  <c:v>1.rok</c:v>
                </c:pt>
                <c:pt idx="2">
                  <c:v>2.rok</c:v>
                </c:pt>
                <c:pt idx="4">
                  <c:v>3.rok</c:v>
                </c:pt>
                <c:pt idx="6">
                  <c:v>4.rok</c:v>
                </c:pt>
                <c:pt idx="8">
                  <c:v>5.rok</c:v>
                </c:pt>
                <c:pt idx="10">
                  <c:v>6.rok</c:v>
                </c:pt>
                <c:pt idx="12">
                  <c:v>7.rok</c:v>
                </c:pt>
                <c:pt idx="14">
                  <c:v>8.rok</c:v>
                </c:pt>
                <c:pt idx="16">
                  <c:v>9.rok</c:v>
                </c:pt>
                <c:pt idx="18">
                  <c:v>10.rok</c:v>
                </c:pt>
              </c:strCache>
            </c:strRef>
          </c:cat>
          <c:val>
            <c:numRef>
              <c:f>'Box 5'!$D$12:$V$12</c:f>
              <c:numCache>
                <c:formatCode>_-* #\ ##0\ _€_-;\-* #\ ##0\ _€_-;_-* "-"??\ _€_-;_-@_-</c:formatCode>
                <c:ptCount val="19"/>
                <c:pt idx="5">
                  <c:v>4.8899999999999997</c:v>
                </c:pt>
                <c:pt idx="6">
                  <c:v>4.5180212173013974</c:v>
                </c:pt>
                <c:pt idx="7">
                  <c:v>9.4888206565238704</c:v>
                </c:pt>
                <c:pt idx="8">
                  <c:v>14.459620095746345</c:v>
                </c:pt>
                <c:pt idx="9">
                  <c:v>19.484618602844034</c:v>
                </c:pt>
                <c:pt idx="10">
                  <c:v>24.509617109941725</c:v>
                </c:pt>
                <c:pt idx="11">
                  <c:v>29.823982736099548</c:v>
                </c:pt>
                <c:pt idx="12">
                  <c:v>35.138348362257368</c:v>
                </c:pt>
                <c:pt idx="13">
                  <c:v>40.670187175497759</c:v>
                </c:pt>
                <c:pt idx="14">
                  <c:v>46.202025988738136</c:v>
                </c:pt>
                <c:pt idx="15">
                  <c:v>52.063923315570037</c:v>
                </c:pt>
                <c:pt idx="16">
                  <c:v>57.925820642401924</c:v>
                </c:pt>
                <c:pt idx="17">
                  <c:v>78.962910321200965</c:v>
                </c:pt>
                <c:pt idx="18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67480"/>
        <c:axId val="31586591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'Box 5'!$A$9</c15:sqref>
                        </c15:formulaRef>
                      </c:ext>
                    </c:extLst>
                    <c:strCache>
                      <c:ptCount val="1"/>
                      <c:pt idx="0">
                        <c:v>podiel čerpania 1.PO</c:v>
                      </c:pt>
                    </c:strCache>
                  </c:strRef>
                </c:tx>
                <c:spPr>
                  <a:ln w="19050">
                    <a:solidFill>
                      <a:srgbClr val="2C9ADC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'Box 5'!$D$3:$V$3</c15:sqref>
                        </c15:formulaRef>
                      </c:ext>
                    </c:extLst>
                    <c:strCache>
                      <c:ptCount val="19"/>
                      <c:pt idx="0">
                        <c:v>1.rok</c:v>
                      </c:pt>
                      <c:pt idx="2">
                        <c:v>2.rok</c:v>
                      </c:pt>
                      <c:pt idx="4">
                        <c:v>3.rok</c:v>
                      </c:pt>
                      <c:pt idx="6">
                        <c:v>4.rok</c:v>
                      </c:pt>
                      <c:pt idx="8">
                        <c:v>5.rok</c:v>
                      </c:pt>
                      <c:pt idx="10">
                        <c:v>6.rok</c:v>
                      </c:pt>
                      <c:pt idx="12">
                        <c:v>7.rok</c:v>
                      </c:pt>
                      <c:pt idx="14">
                        <c:v>8.rok</c:v>
                      </c:pt>
                      <c:pt idx="16">
                        <c:v>9.rok</c:v>
                      </c:pt>
                      <c:pt idx="18">
                        <c:v>10.rok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'Box 5'!$B$9:$V$9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21"/>
                      <c:pt idx="3">
                        <c:v>0.125</c:v>
                      </c:pt>
                      <c:pt idx="4">
                        <c:v>0.25</c:v>
                      </c:pt>
                      <c:pt idx="5">
                        <c:v>2.2200000000000002</c:v>
                      </c:pt>
                      <c:pt idx="6">
                        <c:v>4.1900000000000004</c:v>
                      </c:pt>
                      <c:pt idx="7">
                        <c:v>11.04</c:v>
                      </c:pt>
                      <c:pt idx="8">
                        <c:v>17</c:v>
                      </c:pt>
                      <c:pt idx="9">
                        <c:v>24.045000000000002</c:v>
                      </c:pt>
                      <c:pt idx="10">
                        <c:v>31.09</c:v>
                      </c:pt>
                      <c:pt idx="11">
                        <c:v>39.54</c:v>
                      </c:pt>
                      <c:pt idx="12">
                        <c:v>47.99</c:v>
                      </c:pt>
                      <c:pt idx="13">
                        <c:v>55.805</c:v>
                      </c:pt>
                      <c:pt idx="14">
                        <c:v>63.62</c:v>
                      </c:pt>
                      <c:pt idx="15">
                        <c:v>71.650000000000006</c:v>
                      </c:pt>
                      <c:pt idx="16">
                        <c:v>79.680000000000007</c:v>
                      </c:pt>
                      <c:pt idx="17">
                        <c:v>89.110000000000014</c:v>
                      </c:pt>
                      <c:pt idx="18">
                        <c:v>98.54</c:v>
                      </c:pt>
                      <c:pt idx="19">
                        <c:v>99.06</c:v>
                      </c:pt>
                      <c:pt idx="20">
                        <c:v>99.58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1586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315865912"/>
        <c:crosses val="autoZero"/>
        <c:auto val="1"/>
        <c:lblAlgn val="ctr"/>
        <c:lblOffset val="100"/>
        <c:noMultiLvlLbl val="0"/>
      </c:catAx>
      <c:valAx>
        <c:axId val="31586591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58674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5336137544325397E-2"/>
          <c:y val="0.11373727682973114"/>
          <c:w val="0.3614609722595224"/>
          <c:h val="0.20110190971531369"/>
        </c:manualLayout>
      </c:layout>
      <c:overlay val="1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13</xdr:row>
      <xdr:rowOff>52387</xdr:rowOff>
    </xdr:from>
    <xdr:to>
      <xdr:col>5</xdr:col>
      <xdr:colOff>219075</xdr:colOff>
      <xdr:row>26</xdr:row>
      <xdr:rowOff>71437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366712</xdr:colOff>
      <xdr:row>13</xdr:row>
      <xdr:rowOff>61912</xdr:rowOff>
    </xdr:from>
    <xdr:to>
      <xdr:col>13</xdr:col>
      <xdr:colOff>61912</xdr:colOff>
      <xdr:row>26</xdr:row>
      <xdr:rowOff>80962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31</xdr:row>
      <xdr:rowOff>47625</xdr:rowOff>
    </xdr:from>
    <xdr:to>
      <xdr:col>7</xdr:col>
      <xdr:colOff>800100</xdr:colOff>
      <xdr:row>46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31</xdr:row>
      <xdr:rowOff>19050</xdr:rowOff>
    </xdr:from>
    <xdr:to>
      <xdr:col>14</xdr:col>
      <xdr:colOff>438150</xdr:colOff>
      <xdr:row>46</xdr:row>
      <xdr:rowOff>47625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14</xdr:row>
      <xdr:rowOff>71437</xdr:rowOff>
    </xdr:from>
    <xdr:to>
      <xdr:col>14</xdr:col>
      <xdr:colOff>590550</xdr:colOff>
      <xdr:row>28</xdr:row>
      <xdr:rowOff>147637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261937</xdr:colOff>
      <xdr:row>14</xdr:row>
      <xdr:rowOff>71437</xdr:rowOff>
    </xdr:from>
    <xdr:to>
      <xdr:col>7</xdr:col>
      <xdr:colOff>547687</xdr:colOff>
      <xdr:row>28</xdr:row>
      <xdr:rowOff>147637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209547</xdr:colOff>
      <xdr:row>8</xdr:row>
      <xdr:rowOff>119062</xdr:rowOff>
    </xdr:from>
    <xdr:to>
      <xdr:col>9</xdr:col>
      <xdr:colOff>666750</xdr:colOff>
      <xdr:row>26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228602</xdr:colOff>
      <xdr:row>12</xdr:row>
      <xdr:rowOff>104776</xdr:rowOff>
    </xdr:from>
    <xdr:to>
      <xdr:col>8</xdr:col>
      <xdr:colOff>428625</xdr:colOff>
      <xdr:row>26</xdr:row>
      <xdr:rowOff>180976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12</xdr:row>
      <xdr:rowOff>142872</xdr:rowOff>
    </xdr:from>
    <xdr:to>
      <xdr:col>15</xdr:col>
      <xdr:colOff>333375</xdr:colOff>
      <xdr:row>26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0.0364</cdr:x>
      <cdr:y>0.12252</cdr:y>
    </cdr:from>
    <cdr:to>
      <cdr:x>0.13347</cdr:x>
      <cdr:y>0.2955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42901" y="64770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ADRESARE\IFP_NEW\2_FISKAL\04_Modely\01_Konsolidacne%20usilie%20a%20fiskalny%20impulz\Strukturalne_saldo_MODEL_EK%20Spring%20Forecas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EK Spr"/>
    </sheetNames>
    <sheetDataSet>
      <sheetData sheetId="0">
        <row r="2">
          <cell r="D2">
            <v>1995</v>
          </cell>
        </row>
      </sheetData>
      <sheetData sheetId="1"/>
      <sheetData sheetId="2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/>
      <sheetData sheetId="4"/>
      <sheetData sheetId="5"/>
      <sheetData sheetId="6"/>
      <sheetData sheetId="7">
        <row r="20">
          <cell r="G20">
            <v>2.4775402489762652</v>
          </cell>
        </row>
      </sheetData>
      <sheetData sheetId="8"/>
      <sheetData sheetId="9"/>
      <sheetData sheetId="10">
        <row r="6">
          <cell r="C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6" workbookViewId="0">
      <selection activeCell="A22" sqref="A22:D22"/>
    </sheetView>
  </sheetViews>
  <sheetFormatPr defaultRowHeight="15" x14ac:dyDescent="0.25"/>
  <cols>
    <col min="1" max="1" width="25.7109375" customWidth="1"/>
    <col min="2" max="8" width="10.7109375" customWidth="1"/>
    <col min="10" max="10" width="13.5703125" customWidth="1"/>
    <col min="11" max="11" width="15" customWidth="1"/>
  </cols>
  <sheetData>
    <row r="1" spans="1:11" x14ac:dyDescent="0.25">
      <c r="A1" s="41" t="s">
        <v>85</v>
      </c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5.5" x14ac:dyDescent="0.25">
      <c r="A3" s="64" t="s">
        <v>64</v>
      </c>
      <c r="B3" s="64" t="s">
        <v>65</v>
      </c>
      <c r="C3" s="52" t="s">
        <v>79</v>
      </c>
      <c r="D3" s="52" t="s">
        <v>80</v>
      </c>
      <c r="E3" s="52" t="s">
        <v>81</v>
      </c>
      <c r="F3" s="52" t="s">
        <v>82</v>
      </c>
      <c r="G3" s="52" t="s">
        <v>83</v>
      </c>
      <c r="H3" s="53" t="s">
        <v>84</v>
      </c>
      <c r="I3" s="42"/>
    </row>
    <row r="4" spans="1:11" x14ac:dyDescent="0.25">
      <c r="A4" s="59" t="s">
        <v>20</v>
      </c>
      <c r="B4" s="59" t="s">
        <v>10</v>
      </c>
      <c r="C4" s="54">
        <v>6579.9620000000004</v>
      </c>
      <c r="D4" s="54">
        <v>6885.4690000000001</v>
      </c>
      <c r="E4" s="54">
        <v>6670.3710000000001</v>
      </c>
      <c r="F4" s="54">
        <v>7025.0839999999998</v>
      </c>
      <c r="G4" s="55">
        <f t="shared" ref="G4:G11" si="0">(D4-C4)/C4</f>
        <v>4.6429903394578809E-2</v>
      </c>
      <c r="H4" s="56">
        <f t="shared" ref="H4:H11" si="1">(F4-E4)/E4</f>
        <v>5.3177401976591668E-2</v>
      </c>
      <c r="I4" s="42"/>
    </row>
    <row r="5" spans="1:11" x14ac:dyDescent="0.25">
      <c r="A5" s="60" t="s">
        <v>9</v>
      </c>
      <c r="B5" s="60" t="s">
        <v>25</v>
      </c>
      <c r="C5" s="43">
        <v>3983.6849999999999</v>
      </c>
      <c r="D5" s="43">
        <v>4259.5959999999995</v>
      </c>
      <c r="E5" s="43">
        <v>4164.3760000000002</v>
      </c>
      <c r="F5" s="43">
        <v>4580.4030000000002</v>
      </c>
      <c r="G5" s="40">
        <f t="shared" si="0"/>
        <v>6.9260245225212236E-2</v>
      </c>
      <c r="H5" s="57">
        <f t="shared" si="1"/>
        <v>9.9901401794650638E-2</v>
      </c>
      <c r="I5" s="42"/>
    </row>
    <row r="6" spans="1:11" x14ac:dyDescent="0.25">
      <c r="A6" s="60" t="s">
        <v>78</v>
      </c>
      <c r="B6" s="60" t="s">
        <v>66</v>
      </c>
      <c r="C6" s="43">
        <v>2724.3649999999998</v>
      </c>
      <c r="D6" s="43">
        <v>2776.4560000000001</v>
      </c>
      <c r="E6" s="43">
        <v>2792.886</v>
      </c>
      <c r="F6" s="43">
        <v>3013.6410000000001</v>
      </c>
      <c r="G6" s="40">
        <f t="shared" si="0"/>
        <v>1.9120418886603062E-2</v>
      </c>
      <c r="H6" s="57">
        <f t="shared" si="1"/>
        <v>7.904189429858581E-2</v>
      </c>
      <c r="I6" s="42"/>
    </row>
    <row r="7" spans="1:11" x14ac:dyDescent="0.25">
      <c r="A7" s="60" t="s">
        <v>44</v>
      </c>
      <c r="B7" s="60" t="s">
        <v>26</v>
      </c>
      <c r="C7" s="43">
        <v>2956.76</v>
      </c>
      <c r="D7" s="43">
        <v>3107.232</v>
      </c>
      <c r="E7" s="43">
        <v>3066.8029999999999</v>
      </c>
      <c r="F7" s="43">
        <v>3265.7289999999998</v>
      </c>
      <c r="G7" s="40">
        <f t="shared" si="0"/>
        <v>5.0890839973484404E-2</v>
      </c>
      <c r="H7" s="57">
        <f t="shared" si="1"/>
        <v>6.4864290272312872E-2</v>
      </c>
      <c r="I7" s="42"/>
    </row>
    <row r="8" spans="1:11" x14ac:dyDescent="0.25">
      <c r="A8" s="60" t="s">
        <v>67</v>
      </c>
      <c r="B8" s="60" t="s">
        <v>11</v>
      </c>
      <c r="C8" s="43">
        <v>64.760999999999996</v>
      </c>
      <c r="D8" s="43">
        <v>64.831999999999994</v>
      </c>
      <c r="E8" s="43">
        <v>64.760999999999996</v>
      </c>
      <c r="F8" s="43">
        <v>70.248000000000005</v>
      </c>
      <c r="G8" s="40">
        <f t="shared" si="0"/>
        <v>1.0963388459103158E-3</v>
      </c>
      <c r="H8" s="57">
        <f t="shared" si="1"/>
        <v>8.4726918979015298E-2</v>
      </c>
      <c r="I8" s="42"/>
    </row>
    <row r="9" spans="1:11" x14ac:dyDescent="0.25">
      <c r="A9" s="61" t="s">
        <v>129</v>
      </c>
      <c r="B9" s="61" t="s">
        <v>16</v>
      </c>
      <c r="C9" s="44">
        <v>3846.3739999999998</v>
      </c>
      <c r="D9" s="44">
        <v>3974.6790000000001</v>
      </c>
      <c r="E9" s="44">
        <v>3846.3739999999998</v>
      </c>
      <c r="F9" s="44">
        <v>3992.864</v>
      </c>
      <c r="G9" s="45">
        <f t="shared" si="0"/>
        <v>3.3357390622960822E-2</v>
      </c>
      <c r="H9" s="58">
        <f t="shared" si="1"/>
        <v>3.8085220002007147E-2</v>
      </c>
      <c r="I9" s="42"/>
    </row>
    <row r="10" spans="1:11" x14ac:dyDescent="0.25">
      <c r="A10" s="62" t="s">
        <v>77</v>
      </c>
      <c r="B10" s="62" t="s">
        <v>76</v>
      </c>
      <c r="C10" s="46">
        <f>SUM(C4:C6,C8:C9)-C7</f>
        <v>14242.387000000001</v>
      </c>
      <c r="D10" s="46">
        <f>SUM(D4:D6,D8:D9)-D7</f>
        <v>14853.8</v>
      </c>
      <c r="E10" s="46">
        <f>SUM(E4:E6,E8:E9)-E7</f>
        <v>14471.965</v>
      </c>
      <c r="F10" s="46">
        <f>SUM(F4:F6,F8:F9)-F7</f>
        <v>15416.511000000002</v>
      </c>
      <c r="G10" s="47">
        <f t="shared" si="0"/>
        <v>4.2929110127396385E-2</v>
      </c>
      <c r="H10" s="48">
        <f t="shared" si="1"/>
        <v>6.5267294386076952E-2</v>
      </c>
      <c r="I10" s="42"/>
    </row>
    <row r="11" spans="1:11" x14ac:dyDescent="0.25">
      <c r="A11" s="63" t="s">
        <v>75</v>
      </c>
      <c r="B11" s="63" t="s">
        <v>28</v>
      </c>
      <c r="C11" s="49">
        <v>2748.5070000000001</v>
      </c>
      <c r="D11" s="49">
        <v>4267.9880000000003</v>
      </c>
      <c r="E11" s="49">
        <v>2892.895</v>
      </c>
      <c r="F11" s="49">
        <v>4831.3040000000001</v>
      </c>
      <c r="G11" s="50">
        <f t="shared" si="0"/>
        <v>0.5528386866033087</v>
      </c>
      <c r="H11" s="51">
        <f t="shared" si="1"/>
        <v>0.67005853997466214</v>
      </c>
      <c r="I11" s="42"/>
    </row>
    <row r="12" spans="1:11" x14ac:dyDescent="0.25">
      <c r="A12" s="85" t="s">
        <v>86</v>
      </c>
      <c r="H12" s="88" t="s">
        <v>131</v>
      </c>
    </row>
    <row r="13" spans="1:11" x14ac:dyDescent="0.25">
      <c r="A13" s="66"/>
    </row>
    <row r="14" spans="1:11" x14ac:dyDescent="0.25">
      <c r="A14" s="65"/>
      <c r="D14" s="38"/>
      <c r="E14" s="38"/>
    </row>
    <row r="15" spans="1:11" x14ac:dyDescent="0.25">
      <c r="A15" s="41" t="s">
        <v>100</v>
      </c>
    </row>
    <row r="17" spans="1:10" ht="25.5" x14ac:dyDescent="0.25">
      <c r="A17" s="64" t="s">
        <v>101</v>
      </c>
      <c r="B17" s="52" t="s">
        <v>97</v>
      </c>
      <c r="C17" s="52" t="s">
        <v>98</v>
      </c>
      <c r="D17" s="53" t="s">
        <v>99</v>
      </c>
    </row>
    <row r="18" spans="1:10" x14ac:dyDescent="0.25">
      <c r="A18" s="77" t="s">
        <v>87</v>
      </c>
      <c r="B18" s="68" t="s">
        <v>112</v>
      </c>
      <c r="C18" s="69" t="s">
        <v>114</v>
      </c>
      <c r="D18" s="70" t="s">
        <v>102</v>
      </c>
    </row>
    <row r="19" spans="1:10" ht="25.5" x14ac:dyDescent="0.25">
      <c r="A19" s="80" t="s">
        <v>125</v>
      </c>
      <c r="B19" s="71" t="s">
        <v>112</v>
      </c>
      <c r="C19" s="72" t="s">
        <v>114</v>
      </c>
      <c r="D19" s="73"/>
      <c r="J19" s="67"/>
    </row>
    <row r="20" spans="1:10" x14ac:dyDescent="0.25">
      <c r="A20" s="78" t="s">
        <v>124</v>
      </c>
      <c r="B20" s="71" t="s">
        <v>113</v>
      </c>
      <c r="C20" s="72" t="s">
        <v>115</v>
      </c>
      <c r="D20" s="73"/>
    </row>
    <row r="21" spans="1:10" x14ac:dyDescent="0.25">
      <c r="A21" s="78" t="s">
        <v>163</v>
      </c>
      <c r="B21" s="71" t="s">
        <v>113</v>
      </c>
      <c r="C21" s="72" t="s">
        <v>115</v>
      </c>
      <c r="D21" s="73" t="s">
        <v>103</v>
      </c>
    </row>
    <row r="22" spans="1:10" x14ac:dyDescent="0.25">
      <c r="A22" s="78" t="s">
        <v>88</v>
      </c>
      <c r="B22" s="71" t="s">
        <v>113</v>
      </c>
      <c r="C22" s="72" t="s">
        <v>115</v>
      </c>
      <c r="D22" s="73" t="s">
        <v>108</v>
      </c>
    </row>
    <row r="23" spans="1:10" x14ac:dyDescent="0.25">
      <c r="A23" s="78" t="s">
        <v>89</v>
      </c>
      <c r="B23" s="71" t="s">
        <v>113</v>
      </c>
      <c r="C23" s="72" t="s">
        <v>115</v>
      </c>
      <c r="D23" s="73" t="s">
        <v>104</v>
      </c>
    </row>
    <row r="24" spans="1:10" x14ac:dyDescent="0.25">
      <c r="A24" s="78" t="s">
        <v>90</v>
      </c>
      <c r="B24" s="71" t="s">
        <v>113</v>
      </c>
      <c r="C24" s="72" t="s">
        <v>115</v>
      </c>
      <c r="D24" s="73" t="s">
        <v>103</v>
      </c>
    </row>
    <row r="25" spans="1:10" x14ac:dyDescent="0.25">
      <c r="A25" s="78" t="s">
        <v>120</v>
      </c>
      <c r="B25" s="71" t="s">
        <v>114</v>
      </c>
      <c r="C25" s="72" t="s">
        <v>116</v>
      </c>
      <c r="D25" s="73" t="s">
        <v>105</v>
      </c>
    </row>
    <row r="26" spans="1:10" x14ac:dyDescent="0.25">
      <c r="A26" s="78" t="s">
        <v>106</v>
      </c>
      <c r="B26" s="71" t="s">
        <v>114</v>
      </c>
      <c r="C26" s="72" t="s">
        <v>116</v>
      </c>
      <c r="D26" s="73" t="s">
        <v>105</v>
      </c>
    </row>
    <row r="27" spans="1:10" x14ac:dyDescent="0.25">
      <c r="A27" s="78" t="s">
        <v>128</v>
      </c>
      <c r="B27" s="71" t="s">
        <v>115</v>
      </c>
      <c r="C27" s="72" t="s">
        <v>117</v>
      </c>
      <c r="D27" s="73" t="s">
        <v>107</v>
      </c>
    </row>
    <row r="28" spans="1:10" x14ac:dyDescent="0.25">
      <c r="A28" s="78" t="s">
        <v>126</v>
      </c>
      <c r="B28" s="71" t="s">
        <v>115</v>
      </c>
      <c r="C28" s="72" t="s">
        <v>117</v>
      </c>
      <c r="D28" s="73" t="s">
        <v>108</v>
      </c>
    </row>
    <row r="29" spans="1:10" ht="25.5" x14ac:dyDescent="0.25">
      <c r="A29" s="80" t="s">
        <v>127</v>
      </c>
      <c r="B29" s="71"/>
      <c r="C29" s="72"/>
      <c r="D29" s="73" t="s">
        <v>109</v>
      </c>
    </row>
    <row r="30" spans="1:10" x14ac:dyDescent="0.25">
      <c r="A30" s="78" t="s">
        <v>91</v>
      </c>
      <c r="B30" s="71" t="s">
        <v>116</v>
      </c>
      <c r="C30" s="72" t="s">
        <v>118</v>
      </c>
      <c r="D30" s="73" t="s">
        <v>103</v>
      </c>
    </row>
    <row r="31" spans="1:10" x14ac:dyDescent="0.25">
      <c r="A31" s="78" t="s">
        <v>92</v>
      </c>
      <c r="B31" s="71" t="s">
        <v>116</v>
      </c>
      <c r="C31" s="72" t="s">
        <v>118</v>
      </c>
      <c r="D31" s="73"/>
    </row>
    <row r="32" spans="1:10" x14ac:dyDescent="0.25">
      <c r="A32" s="78" t="s">
        <v>93</v>
      </c>
      <c r="B32" s="71" t="s">
        <v>116</v>
      </c>
      <c r="C32" s="72" t="s">
        <v>118</v>
      </c>
      <c r="D32" s="73"/>
    </row>
    <row r="33" spans="1:4" x14ac:dyDescent="0.25">
      <c r="A33" s="78" t="s">
        <v>94</v>
      </c>
      <c r="B33" s="71" t="s">
        <v>116</v>
      </c>
      <c r="C33" s="72" t="s">
        <v>118</v>
      </c>
      <c r="D33" s="73"/>
    </row>
    <row r="34" spans="1:4" x14ac:dyDescent="0.25">
      <c r="A34" s="78" t="s">
        <v>95</v>
      </c>
      <c r="B34" s="71" t="s">
        <v>117</v>
      </c>
      <c r="C34" s="72" t="s">
        <v>122</v>
      </c>
      <c r="D34" s="73" t="s">
        <v>110</v>
      </c>
    </row>
    <row r="35" spans="1:4" x14ac:dyDescent="0.25">
      <c r="A35" s="79" t="s">
        <v>96</v>
      </c>
      <c r="B35" s="74" t="s">
        <v>118</v>
      </c>
      <c r="C35" s="75" t="s">
        <v>123</v>
      </c>
      <c r="D35" s="76" t="s">
        <v>111</v>
      </c>
    </row>
    <row r="36" spans="1:4" x14ac:dyDescent="0.25">
      <c r="A36" s="86" t="s">
        <v>119</v>
      </c>
    </row>
    <row r="37" spans="1:4" x14ac:dyDescent="0.25">
      <c r="A37" s="87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C3" sqref="C3:C4"/>
    </sheetView>
  </sheetViews>
  <sheetFormatPr defaultRowHeight="15" x14ac:dyDescent="0.25"/>
  <cols>
    <col min="1" max="1" width="25.7109375" customWidth="1"/>
    <col min="2" max="5" width="10.7109375" customWidth="1"/>
  </cols>
  <sheetData>
    <row r="1" spans="1:18" x14ac:dyDescent="0.25">
      <c r="A1" s="41" t="s">
        <v>132</v>
      </c>
    </row>
    <row r="2" spans="1:18" x14ac:dyDescent="0.25">
      <c r="A2" s="41"/>
    </row>
    <row r="3" spans="1:18" ht="16.5" x14ac:dyDescent="0.3">
      <c r="A3" s="92" t="s">
        <v>64</v>
      </c>
      <c r="B3" s="91" t="s">
        <v>65</v>
      </c>
      <c r="C3" s="89">
        <v>2016</v>
      </c>
      <c r="D3" s="89" t="s">
        <v>45</v>
      </c>
      <c r="E3" s="90" t="s">
        <v>0</v>
      </c>
      <c r="F3" s="6"/>
      <c r="G3" s="4"/>
      <c r="H3" s="4"/>
      <c r="I3" s="4"/>
      <c r="J3" s="4"/>
      <c r="K3" s="8"/>
      <c r="L3" s="25"/>
      <c r="M3" s="25"/>
      <c r="N3" s="25"/>
      <c r="O3" s="4"/>
      <c r="P3" s="4"/>
      <c r="Q3" s="4"/>
      <c r="R3" s="4"/>
    </row>
    <row r="4" spans="1:18" ht="16.5" x14ac:dyDescent="0.3">
      <c r="A4" s="77" t="s">
        <v>20</v>
      </c>
      <c r="B4" s="82" t="s">
        <v>10</v>
      </c>
      <c r="C4" s="94">
        <v>7400.143</v>
      </c>
      <c r="D4" s="95">
        <f>C4/$C$10</f>
        <v>0.47032210467362751</v>
      </c>
      <c r="E4" s="96">
        <f>C4/$C$11</f>
        <v>9.118646154643878E-2</v>
      </c>
      <c r="F4" s="5"/>
      <c r="G4" s="4"/>
      <c r="H4" s="4"/>
      <c r="I4" s="4"/>
      <c r="J4" s="4"/>
      <c r="K4" s="7"/>
      <c r="L4" s="26"/>
      <c r="M4" s="27"/>
      <c r="N4" s="27"/>
      <c r="O4" s="4"/>
      <c r="P4" s="4"/>
      <c r="Q4" s="4"/>
      <c r="R4" s="4"/>
    </row>
    <row r="5" spans="1:18" ht="16.5" x14ac:dyDescent="0.3">
      <c r="A5" s="78" t="s">
        <v>9</v>
      </c>
      <c r="B5" s="83" t="s">
        <v>25</v>
      </c>
      <c r="C5" s="97">
        <v>4459.0209999999997</v>
      </c>
      <c r="D5" s="98">
        <f t="shared" ref="D5" si="0">C5/$C$10</f>
        <v>0.28339670483447454</v>
      </c>
      <c r="E5" s="99">
        <f t="shared" ref="E5" si="1">C5/$C$11</f>
        <v>5.4945201322631601E-2</v>
      </c>
      <c r="F5" s="5"/>
      <c r="G5" s="4"/>
      <c r="H5" s="4"/>
      <c r="I5" s="4"/>
      <c r="J5" s="4"/>
      <c r="K5" s="7"/>
      <c r="L5" s="28"/>
      <c r="M5" s="27"/>
      <c r="N5" s="27"/>
      <c r="O5" s="4"/>
      <c r="P5" s="4"/>
      <c r="Q5" s="4"/>
      <c r="R5" s="4"/>
    </row>
    <row r="6" spans="1:18" ht="16.5" x14ac:dyDescent="0.3">
      <c r="A6" s="78" t="s">
        <v>129</v>
      </c>
      <c r="B6" s="83" t="s">
        <v>16</v>
      </c>
      <c r="C6" s="97">
        <v>4238.4309999999996</v>
      </c>
      <c r="D6" s="98">
        <f>C6/$C$10</f>
        <v>0.26937692804503205</v>
      </c>
      <c r="E6" s="99">
        <f>C6/$C$11</f>
        <v>5.2227034720644452E-2</v>
      </c>
      <c r="F6" s="5"/>
      <c r="G6" s="4"/>
      <c r="H6" s="4"/>
      <c r="I6" s="4"/>
      <c r="J6" s="4"/>
      <c r="K6" s="7"/>
      <c r="L6" s="25"/>
      <c r="M6" s="27"/>
      <c r="N6" s="27"/>
      <c r="O6" s="4"/>
      <c r="P6" s="4"/>
      <c r="Q6" s="4"/>
      <c r="R6" s="4"/>
    </row>
    <row r="7" spans="1:18" ht="16.5" x14ac:dyDescent="0.3">
      <c r="A7" s="78" t="s">
        <v>44</v>
      </c>
      <c r="B7" s="83" t="s">
        <v>26</v>
      </c>
      <c r="C7" s="97">
        <v>3555.663</v>
      </c>
      <c r="D7" s="98">
        <f>C7/$C$10</f>
        <v>0.22598305271535218</v>
      </c>
      <c r="E7" s="99">
        <f>C7/$C$11</f>
        <v>4.3813792168826353E-2</v>
      </c>
      <c r="F7" s="5"/>
      <c r="G7" s="4"/>
      <c r="H7" s="4"/>
      <c r="I7" s="4"/>
      <c r="J7" s="4"/>
      <c r="K7" s="7"/>
      <c r="L7" s="28"/>
      <c r="M7" s="27"/>
      <c r="N7" s="27"/>
      <c r="O7" s="4"/>
      <c r="P7" s="4"/>
      <c r="Q7" s="4"/>
      <c r="R7" s="4"/>
    </row>
    <row r="8" spans="1:18" ht="16.5" x14ac:dyDescent="0.3">
      <c r="A8" s="78" t="s">
        <v>78</v>
      </c>
      <c r="B8" s="83" t="s">
        <v>66</v>
      </c>
      <c r="C8" s="97">
        <v>3136.9079999999999</v>
      </c>
      <c r="D8" s="98">
        <f>C8/$C$10</f>
        <v>0.19936873824296902</v>
      </c>
      <c r="E8" s="99">
        <f>C8/$C$11</f>
        <v>3.8653785570997232E-2</v>
      </c>
      <c r="F8" s="5"/>
      <c r="G8" s="4"/>
      <c r="H8" s="4"/>
      <c r="I8" s="4"/>
      <c r="J8" s="4"/>
      <c r="K8" s="7"/>
      <c r="L8" s="26"/>
      <c r="M8" s="27"/>
      <c r="N8" s="27"/>
      <c r="O8" s="4"/>
      <c r="P8" s="4"/>
      <c r="Q8" s="4"/>
      <c r="R8" s="4"/>
    </row>
    <row r="9" spans="1:18" ht="16.5" x14ac:dyDescent="0.3">
      <c r="A9" s="78" t="s">
        <v>67</v>
      </c>
      <c r="B9" s="83" t="s">
        <v>11</v>
      </c>
      <c r="C9" s="97">
        <v>55.362000000000002</v>
      </c>
      <c r="D9" s="98">
        <f>C9/$C$10</f>
        <v>3.5185769192489073E-3</v>
      </c>
      <c r="E9" s="99">
        <f>C9/$C$11</f>
        <v>6.8218477455556515E-4</v>
      </c>
      <c r="F9" s="5"/>
      <c r="G9" s="4"/>
      <c r="H9" s="4"/>
      <c r="I9" s="4"/>
      <c r="J9" s="4"/>
      <c r="K9" s="7"/>
      <c r="L9" s="26"/>
      <c r="M9" s="27"/>
      <c r="N9" s="27"/>
      <c r="O9" s="4"/>
      <c r="P9" s="4"/>
      <c r="Q9" s="4"/>
      <c r="R9" s="4"/>
    </row>
    <row r="10" spans="1:18" ht="16.5" x14ac:dyDescent="0.3">
      <c r="A10" s="93" t="s">
        <v>77</v>
      </c>
      <c r="B10" s="91" t="s">
        <v>76</v>
      </c>
      <c r="C10" s="100">
        <f>SUM(C4:C6,C8:C9)-C7</f>
        <v>15734.202000000001</v>
      </c>
      <c r="D10" s="101"/>
      <c r="E10" s="102"/>
      <c r="F10" s="5"/>
      <c r="G10" s="4"/>
      <c r="H10" s="4"/>
      <c r="I10" s="4"/>
      <c r="J10" s="4"/>
      <c r="K10" s="7"/>
      <c r="L10" s="26"/>
      <c r="M10" s="27"/>
      <c r="N10" s="27"/>
      <c r="O10" s="4"/>
      <c r="P10" s="4"/>
      <c r="Q10" s="4"/>
      <c r="R10" s="4"/>
    </row>
    <row r="11" spans="1:18" ht="16.5" x14ac:dyDescent="0.3">
      <c r="A11" s="92" t="s">
        <v>43</v>
      </c>
      <c r="B11" s="81"/>
      <c r="C11" s="103">
        <v>81153.966</v>
      </c>
      <c r="D11" s="101"/>
      <c r="E11" s="102"/>
      <c r="F11" s="5"/>
      <c r="G11" s="4"/>
      <c r="H11" s="4"/>
      <c r="I11" s="4"/>
      <c r="J11" s="4"/>
      <c r="K11" s="8"/>
      <c r="L11" s="29"/>
      <c r="M11" s="25"/>
      <c r="N11" s="25"/>
      <c r="O11" s="4"/>
      <c r="P11" s="4"/>
      <c r="Q11" s="4"/>
      <c r="R11" s="4"/>
    </row>
    <row r="12" spans="1:18" ht="16.5" x14ac:dyDescent="0.3">
      <c r="A12" s="4"/>
      <c r="B12" s="4"/>
      <c r="C12" s="4"/>
      <c r="D12" s="4"/>
      <c r="E12" s="84" t="s">
        <v>130</v>
      </c>
      <c r="F12" s="4"/>
      <c r="G12" s="4"/>
      <c r="H12" s="4"/>
      <c r="I12" s="4"/>
      <c r="J12" s="4"/>
      <c r="K12" s="25"/>
      <c r="L12" s="25"/>
      <c r="M12" s="25"/>
      <c r="N12" s="25"/>
      <c r="O12" s="4"/>
      <c r="P12" s="4"/>
      <c r="Q12" s="4"/>
      <c r="R12" s="4"/>
    </row>
    <row r="13" spans="1:18" ht="16.5" x14ac:dyDescent="0.3"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6.5" x14ac:dyDescent="0.3"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6.5" x14ac:dyDescent="0.3">
      <c r="A15" s="4"/>
      <c r="B15" s="6"/>
      <c r="C15" s="5"/>
      <c r="D15" s="4"/>
      <c r="E15" s="4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6.5" x14ac:dyDescent="0.3">
      <c r="A16" s="4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6.5" x14ac:dyDescent="0.3">
      <c r="B17" s="6"/>
      <c r="C17" s="5"/>
      <c r="D17" s="4"/>
      <c r="E17" s="4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6.5" x14ac:dyDescent="0.3">
      <c r="A18" s="4"/>
      <c r="B18" s="6"/>
      <c r="C18" s="5"/>
      <c r="D18" s="4"/>
      <c r="E18" s="4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6.5" x14ac:dyDescent="0.3">
      <c r="A19" s="4"/>
      <c r="B19" s="6"/>
      <c r="C19" s="5"/>
      <c r="D19" s="4"/>
      <c r="E19" s="4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6.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6.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6.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6.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6.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6.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6.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6.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6.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6.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6.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6.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6.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6.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6.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3"/>
  <sheetViews>
    <sheetView zoomScaleNormal="100" workbookViewId="0">
      <selection activeCell="K22" sqref="K22"/>
    </sheetView>
  </sheetViews>
  <sheetFormatPr defaultRowHeight="14.25" x14ac:dyDescent="0.2"/>
  <cols>
    <col min="1" max="1" width="14.85546875" style="3" customWidth="1"/>
    <col min="2" max="8" width="10.7109375" style="3" customWidth="1"/>
    <col min="9" max="9" width="11.7109375" style="3" customWidth="1"/>
    <col min="10" max="17" width="10.7109375" style="3" customWidth="1"/>
    <col min="18" max="270" width="9.140625" style="3"/>
    <col min="271" max="271" width="10.140625" style="3" customWidth="1"/>
    <col min="272" max="273" width="11.42578125" style="3" customWidth="1"/>
    <col min="274" max="526" width="9.140625" style="3"/>
    <col min="527" max="527" width="10.140625" style="3" customWidth="1"/>
    <col min="528" max="529" width="11.42578125" style="3" customWidth="1"/>
    <col min="530" max="782" width="9.140625" style="3"/>
    <col min="783" max="783" width="10.140625" style="3" customWidth="1"/>
    <col min="784" max="785" width="11.42578125" style="3" customWidth="1"/>
    <col min="786" max="1038" width="9.140625" style="3"/>
    <col min="1039" max="1039" width="10.140625" style="3" customWidth="1"/>
    <col min="1040" max="1041" width="11.42578125" style="3" customWidth="1"/>
    <col min="1042" max="1294" width="9.140625" style="3"/>
    <col min="1295" max="1295" width="10.140625" style="3" customWidth="1"/>
    <col min="1296" max="1297" width="11.42578125" style="3" customWidth="1"/>
    <col min="1298" max="1550" width="9.140625" style="3"/>
    <col min="1551" max="1551" width="10.140625" style="3" customWidth="1"/>
    <col min="1552" max="1553" width="11.42578125" style="3" customWidth="1"/>
    <col min="1554" max="1806" width="9.140625" style="3"/>
    <col min="1807" max="1807" width="10.140625" style="3" customWidth="1"/>
    <col min="1808" max="1809" width="11.42578125" style="3" customWidth="1"/>
    <col min="1810" max="2062" width="9.140625" style="3"/>
    <col min="2063" max="2063" width="10.140625" style="3" customWidth="1"/>
    <col min="2064" max="2065" width="11.42578125" style="3" customWidth="1"/>
    <col min="2066" max="2318" width="9.140625" style="3"/>
    <col min="2319" max="2319" width="10.140625" style="3" customWidth="1"/>
    <col min="2320" max="2321" width="11.42578125" style="3" customWidth="1"/>
    <col min="2322" max="2574" width="9.140625" style="3"/>
    <col min="2575" max="2575" width="10.140625" style="3" customWidth="1"/>
    <col min="2576" max="2577" width="11.42578125" style="3" customWidth="1"/>
    <col min="2578" max="2830" width="9.140625" style="3"/>
    <col min="2831" max="2831" width="10.140625" style="3" customWidth="1"/>
    <col min="2832" max="2833" width="11.42578125" style="3" customWidth="1"/>
    <col min="2834" max="3086" width="9.140625" style="3"/>
    <col min="3087" max="3087" width="10.140625" style="3" customWidth="1"/>
    <col min="3088" max="3089" width="11.42578125" style="3" customWidth="1"/>
    <col min="3090" max="3342" width="9.140625" style="3"/>
    <col min="3343" max="3343" width="10.140625" style="3" customWidth="1"/>
    <col min="3344" max="3345" width="11.42578125" style="3" customWidth="1"/>
    <col min="3346" max="3598" width="9.140625" style="3"/>
    <col min="3599" max="3599" width="10.140625" style="3" customWidth="1"/>
    <col min="3600" max="3601" width="11.42578125" style="3" customWidth="1"/>
    <col min="3602" max="3854" width="9.140625" style="3"/>
    <col min="3855" max="3855" width="10.140625" style="3" customWidth="1"/>
    <col min="3856" max="3857" width="11.42578125" style="3" customWidth="1"/>
    <col min="3858" max="4110" width="9.140625" style="3"/>
    <col min="4111" max="4111" width="10.140625" style="3" customWidth="1"/>
    <col min="4112" max="4113" width="11.42578125" style="3" customWidth="1"/>
    <col min="4114" max="4366" width="9.140625" style="3"/>
    <col min="4367" max="4367" width="10.140625" style="3" customWidth="1"/>
    <col min="4368" max="4369" width="11.42578125" style="3" customWidth="1"/>
    <col min="4370" max="4622" width="9.140625" style="3"/>
    <col min="4623" max="4623" width="10.140625" style="3" customWidth="1"/>
    <col min="4624" max="4625" width="11.42578125" style="3" customWidth="1"/>
    <col min="4626" max="4878" width="9.140625" style="3"/>
    <col min="4879" max="4879" width="10.140625" style="3" customWidth="1"/>
    <col min="4880" max="4881" width="11.42578125" style="3" customWidth="1"/>
    <col min="4882" max="5134" width="9.140625" style="3"/>
    <col min="5135" max="5135" width="10.140625" style="3" customWidth="1"/>
    <col min="5136" max="5137" width="11.42578125" style="3" customWidth="1"/>
    <col min="5138" max="5390" width="9.140625" style="3"/>
    <col min="5391" max="5391" width="10.140625" style="3" customWidth="1"/>
    <col min="5392" max="5393" width="11.42578125" style="3" customWidth="1"/>
    <col min="5394" max="5646" width="9.140625" style="3"/>
    <col min="5647" max="5647" width="10.140625" style="3" customWidth="1"/>
    <col min="5648" max="5649" width="11.42578125" style="3" customWidth="1"/>
    <col min="5650" max="5902" width="9.140625" style="3"/>
    <col min="5903" max="5903" width="10.140625" style="3" customWidth="1"/>
    <col min="5904" max="5905" width="11.42578125" style="3" customWidth="1"/>
    <col min="5906" max="6158" width="9.140625" style="3"/>
    <col min="6159" max="6159" width="10.140625" style="3" customWidth="1"/>
    <col min="6160" max="6161" width="11.42578125" style="3" customWidth="1"/>
    <col min="6162" max="6414" width="9.140625" style="3"/>
    <col min="6415" max="6415" width="10.140625" style="3" customWidth="1"/>
    <col min="6416" max="6417" width="11.42578125" style="3" customWidth="1"/>
    <col min="6418" max="6670" width="9.140625" style="3"/>
    <col min="6671" max="6671" width="10.140625" style="3" customWidth="1"/>
    <col min="6672" max="6673" width="11.42578125" style="3" customWidth="1"/>
    <col min="6674" max="6926" width="9.140625" style="3"/>
    <col min="6927" max="6927" width="10.140625" style="3" customWidth="1"/>
    <col min="6928" max="6929" width="11.42578125" style="3" customWidth="1"/>
    <col min="6930" max="7182" width="9.140625" style="3"/>
    <col min="7183" max="7183" width="10.140625" style="3" customWidth="1"/>
    <col min="7184" max="7185" width="11.42578125" style="3" customWidth="1"/>
    <col min="7186" max="7438" width="9.140625" style="3"/>
    <col min="7439" max="7439" width="10.140625" style="3" customWidth="1"/>
    <col min="7440" max="7441" width="11.42578125" style="3" customWidth="1"/>
    <col min="7442" max="7694" width="9.140625" style="3"/>
    <col min="7695" max="7695" width="10.140625" style="3" customWidth="1"/>
    <col min="7696" max="7697" width="11.42578125" style="3" customWidth="1"/>
    <col min="7698" max="7950" width="9.140625" style="3"/>
    <col min="7951" max="7951" width="10.140625" style="3" customWidth="1"/>
    <col min="7952" max="7953" width="11.42578125" style="3" customWidth="1"/>
    <col min="7954" max="8206" width="9.140625" style="3"/>
    <col min="8207" max="8207" width="10.140625" style="3" customWidth="1"/>
    <col min="8208" max="8209" width="11.42578125" style="3" customWidth="1"/>
    <col min="8210" max="8462" width="9.140625" style="3"/>
    <col min="8463" max="8463" width="10.140625" style="3" customWidth="1"/>
    <col min="8464" max="8465" width="11.42578125" style="3" customWidth="1"/>
    <col min="8466" max="8718" width="9.140625" style="3"/>
    <col min="8719" max="8719" width="10.140625" style="3" customWidth="1"/>
    <col min="8720" max="8721" width="11.42578125" style="3" customWidth="1"/>
    <col min="8722" max="8974" width="9.140625" style="3"/>
    <col min="8975" max="8975" width="10.140625" style="3" customWidth="1"/>
    <col min="8976" max="8977" width="11.42578125" style="3" customWidth="1"/>
    <col min="8978" max="9230" width="9.140625" style="3"/>
    <col min="9231" max="9231" width="10.140625" style="3" customWidth="1"/>
    <col min="9232" max="9233" width="11.42578125" style="3" customWidth="1"/>
    <col min="9234" max="9486" width="9.140625" style="3"/>
    <col min="9487" max="9487" width="10.140625" style="3" customWidth="1"/>
    <col min="9488" max="9489" width="11.42578125" style="3" customWidth="1"/>
    <col min="9490" max="9742" width="9.140625" style="3"/>
    <col min="9743" max="9743" width="10.140625" style="3" customWidth="1"/>
    <col min="9744" max="9745" width="11.42578125" style="3" customWidth="1"/>
    <col min="9746" max="9998" width="9.140625" style="3"/>
    <col min="9999" max="9999" width="10.140625" style="3" customWidth="1"/>
    <col min="10000" max="10001" width="11.42578125" style="3" customWidth="1"/>
    <col min="10002" max="10254" width="9.140625" style="3"/>
    <col min="10255" max="10255" width="10.140625" style="3" customWidth="1"/>
    <col min="10256" max="10257" width="11.42578125" style="3" customWidth="1"/>
    <col min="10258" max="10510" width="9.140625" style="3"/>
    <col min="10511" max="10511" width="10.140625" style="3" customWidth="1"/>
    <col min="10512" max="10513" width="11.42578125" style="3" customWidth="1"/>
    <col min="10514" max="10766" width="9.140625" style="3"/>
    <col min="10767" max="10767" width="10.140625" style="3" customWidth="1"/>
    <col min="10768" max="10769" width="11.42578125" style="3" customWidth="1"/>
    <col min="10770" max="11022" width="9.140625" style="3"/>
    <col min="11023" max="11023" width="10.140625" style="3" customWidth="1"/>
    <col min="11024" max="11025" width="11.42578125" style="3" customWidth="1"/>
    <col min="11026" max="11278" width="9.140625" style="3"/>
    <col min="11279" max="11279" width="10.140625" style="3" customWidth="1"/>
    <col min="11280" max="11281" width="11.42578125" style="3" customWidth="1"/>
    <col min="11282" max="11534" width="9.140625" style="3"/>
    <col min="11535" max="11535" width="10.140625" style="3" customWidth="1"/>
    <col min="11536" max="11537" width="11.42578125" style="3" customWidth="1"/>
    <col min="11538" max="11790" width="9.140625" style="3"/>
    <col min="11791" max="11791" width="10.140625" style="3" customWidth="1"/>
    <col min="11792" max="11793" width="11.42578125" style="3" customWidth="1"/>
    <col min="11794" max="12046" width="9.140625" style="3"/>
    <col min="12047" max="12047" width="10.140625" style="3" customWidth="1"/>
    <col min="12048" max="12049" width="11.42578125" style="3" customWidth="1"/>
    <col min="12050" max="12302" width="9.140625" style="3"/>
    <col min="12303" max="12303" width="10.140625" style="3" customWidth="1"/>
    <col min="12304" max="12305" width="11.42578125" style="3" customWidth="1"/>
    <col min="12306" max="12558" width="9.140625" style="3"/>
    <col min="12559" max="12559" width="10.140625" style="3" customWidth="1"/>
    <col min="12560" max="12561" width="11.42578125" style="3" customWidth="1"/>
    <col min="12562" max="12814" width="9.140625" style="3"/>
    <col min="12815" max="12815" width="10.140625" style="3" customWidth="1"/>
    <col min="12816" max="12817" width="11.42578125" style="3" customWidth="1"/>
    <col min="12818" max="13070" width="9.140625" style="3"/>
    <col min="13071" max="13071" width="10.140625" style="3" customWidth="1"/>
    <col min="13072" max="13073" width="11.42578125" style="3" customWidth="1"/>
    <col min="13074" max="13326" width="9.140625" style="3"/>
    <col min="13327" max="13327" width="10.140625" style="3" customWidth="1"/>
    <col min="13328" max="13329" width="11.42578125" style="3" customWidth="1"/>
    <col min="13330" max="13582" width="9.140625" style="3"/>
    <col min="13583" max="13583" width="10.140625" style="3" customWidth="1"/>
    <col min="13584" max="13585" width="11.42578125" style="3" customWidth="1"/>
    <col min="13586" max="13838" width="9.140625" style="3"/>
    <col min="13839" max="13839" width="10.140625" style="3" customWidth="1"/>
    <col min="13840" max="13841" width="11.42578125" style="3" customWidth="1"/>
    <col min="13842" max="14094" width="9.140625" style="3"/>
    <col min="14095" max="14095" width="10.140625" style="3" customWidth="1"/>
    <col min="14096" max="14097" width="11.42578125" style="3" customWidth="1"/>
    <col min="14098" max="14350" width="9.140625" style="3"/>
    <col min="14351" max="14351" width="10.140625" style="3" customWidth="1"/>
    <col min="14352" max="14353" width="11.42578125" style="3" customWidth="1"/>
    <col min="14354" max="14606" width="9.140625" style="3"/>
    <col min="14607" max="14607" width="10.140625" style="3" customWidth="1"/>
    <col min="14608" max="14609" width="11.42578125" style="3" customWidth="1"/>
    <col min="14610" max="14862" width="9.140625" style="3"/>
    <col min="14863" max="14863" width="10.140625" style="3" customWidth="1"/>
    <col min="14864" max="14865" width="11.42578125" style="3" customWidth="1"/>
    <col min="14866" max="15118" width="9.140625" style="3"/>
    <col min="15119" max="15119" width="10.140625" style="3" customWidth="1"/>
    <col min="15120" max="15121" width="11.42578125" style="3" customWidth="1"/>
    <col min="15122" max="15374" width="9.140625" style="3"/>
    <col min="15375" max="15375" width="10.140625" style="3" customWidth="1"/>
    <col min="15376" max="15377" width="11.42578125" style="3" customWidth="1"/>
    <col min="15378" max="15630" width="9.140625" style="3"/>
    <col min="15631" max="15631" width="10.140625" style="3" customWidth="1"/>
    <col min="15632" max="15633" width="11.42578125" style="3" customWidth="1"/>
    <col min="15634" max="15886" width="9.140625" style="3"/>
    <col min="15887" max="15887" width="10.140625" style="3" customWidth="1"/>
    <col min="15888" max="15889" width="11.42578125" style="3" customWidth="1"/>
    <col min="15890" max="16142" width="9.140625" style="3"/>
    <col min="16143" max="16143" width="10.140625" style="3" customWidth="1"/>
    <col min="16144" max="16145" width="11.42578125" style="3" customWidth="1"/>
    <col min="16146" max="16384" width="9.140625" style="3"/>
  </cols>
  <sheetData>
    <row r="1" spans="1:18" x14ac:dyDescent="0.2">
      <c r="A1" s="2" t="s">
        <v>1</v>
      </c>
    </row>
    <row r="3" spans="1:18" x14ac:dyDescent="0.2">
      <c r="A3" s="2" t="s">
        <v>2</v>
      </c>
      <c r="B3" s="2" t="s">
        <v>3</v>
      </c>
    </row>
    <row r="4" spans="1:18" x14ac:dyDescent="0.2">
      <c r="A4" s="2" t="s">
        <v>4</v>
      </c>
      <c r="B4" s="2" t="s">
        <v>5</v>
      </c>
    </row>
    <row r="5" spans="1:18" x14ac:dyDescent="0.2">
      <c r="A5" s="2" t="s">
        <v>6</v>
      </c>
      <c r="B5" s="2" t="s">
        <v>7</v>
      </c>
      <c r="M5" s="32"/>
      <c r="N5" s="33"/>
      <c r="O5" s="33"/>
      <c r="P5" s="33"/>
      <c r="Q5" s="33"/>
      <c r="R5" s="32"/>
    </row>
    <row r="6" spans="1:18" x14ac:dyDescent="0.2">
      <c r="M6" s="32"/>
      <c r="N6" s="33"/>
      <c r="O6" s="2"/>
      <c r="P6" s="2"/>
      <c r="Q6" s="33"/>
      <c r="R6" s="32"/>
    </row>
    <row r="7" spans="1:18" x14ac:dyDescent="0.2">
      <c r="A7" s="21" t="s">
        <v>8</v>
      </c>
      <c r="B7" s="21" t="s">
        <v>25</v>
      </c>
      <c r="C7" s="22" t="s">
        <v>10</v>
      </c>
      <c r="D7" s="21" t="s">
        <v>13</v>
      </c>
      <c r="E7" s="21" t="s">
        <v>15</v>
      </c>
      <c r="F7" s="21" t="s">
        <v>16</v>
      </c>
      <c r="G7" s="24" t="s">
        <v>12</v>
      </c>
      <c r="H7" s="23" t="s">
        <v>11</v>
      </c>
      <c r="I7" s="20" t="s">
        <v>54</v>
      </c>
      <c r="J7" s="30" t="s">
        <v>14</v>
      </c>
      <c r="K7" s="21" t="s">
        <v>17</v>
      </c>
      <c r="L7" s="34" t="s">
        <v>57</v>
      </c>
      <c r="M7" s="34" t="s">
        <v>53</v>
      </c>
      <c r="N7" s="20" t="s">
        <v>52</v>
      </c>
      <c r="O7" s="20" t="s">
        <v>55</v>
      </c>
      <c r="P7" s="20" t="s">
        <v>56</v>
      </c>
      <c r="Q7" s="20" t="s">
        <v>58</v>
      </c>
    </row>
    <row r="8" spans="1:18" x14ac:dyDescent="0.2">
      <c r="A8" s="20" t="s">
        <v>46</v>
      </c>
      <c r="B8" s="19">
        <v>5.9</v>
      </c>
      <c r="C8" s="19">
        <v>10.1</v>
      </c>
      <c r="D8" s="19">
        <v>2.1</v>
      </c>
      <c r="E8" s="19">
        <v>16.2</v>
      </c>
      <c r="F8" s="19">
        <v>4.8</v>
      </c>
      <c r="G8" s="19">
        <v>1.4</v>
      </c>
      <c r="H8" s="19">
        <v>0.2</v>
      </c>
      <c r="I8" s="19">
        <v>2.1</v>
      </c>
      <c r="J8" s="31">
        <v>0</v>
      </c>
      <c r="K8" s="19">
        <v>2.2000000000000002</v>
      </c>
      <c r="L8" s="19">
        <v>0</v>
      </c>
      <c r="M8" s="19">
        <v>2.7</v>
      </c>
      <c r="N8" s="19">
        <v>0</v>
      </c>
      <c r="O8" s="35" t="s">
        <v>19</v>
      </c>
      <c r="P8" s="35" t="s">
        <v>19</v>
      </c>
      <c r="Q8" s="35">
        <v>46.6</v>
      </c>
    </row>
    <row r="9" spans="1:18" x14ac:dyDescent="0.2">
      <c r="A9" s="20" t="s">
        <v>47</v>
      </c>
      <c r="B9" s="19">
        <v>5.2</v>
      </c>
      <c r="C9" s="19">
        <v>10</v>
      </c>
      <c r="D9" s="19">
        <v>2.2000000000000002</v>
      </c>
      <c r="E9" s="19">
        <v>17</v>
      </c>
      <c r="F9" s="19">
        <v>5.8</v>
      </c>
      <c r="G9" s="19">
        <v>1.5</v>
      </c>
      <c r="H9" s="19">
        <v>0.2</v>
      </c>
      <c r="I9" s="19">
        <v>2.2000000000000002</v>
      </c>
      <c r="J9" s="31">
        <v>0</v>
      </c>
      <c r="K9" s="19">
        <v>2.2999999999999998</v>
      </c>
      <c r="L9" s="19">
        <v>0</v>
      </c>
      <c r="M9" s="19">
        <v>2.6</v>
      </c>
      <c r="N9" s="19">
        <v>0</v>
      </c>
      <c r="O9" s="19">
        <v>0.7</v>
      </c>
      <c r="P9" s="35" t="s">
        <v>19</v>
      </c>
      <c r="Q9" s="35">
        <v>47.8</v>
      </c>
    </row>
    <row r="10" spans="1:18" x14ac:dyDescent="0.2">
      <c r="A10" s="20" t="s">
        <v>48</v>
      </c>
      <c r="B10" s="19">
        <v>6.2</v>
      </c>
      <c r="C10" s="19">
        <v>8.9</v>
      </c>
      <c r="D10" s="19">
        <v>0.9</v>
      </c>
      <c r="E10" s="19">
        <v>12.3</v>
      </c>
      <c r="F10" s="19">
        <v>3.1</v>
      </c>
      <c r="G10" s="19">
        <v>2.4</v>
      </c>
      <c r="H10" s="19">
        <v>0</v>
      </c>
      <c r="I10" s="19">
        <v>1</v>
      </c>
      <c r="J10" s="31">
        <v>0.1</v>
      </c>
      <c r="K10" s="19">
        <v>2</v>
      </c>
      <c r="L10" s="19">
        <v>0</v>
      </c>
      <c r="M10" s="19">
        <v>3.4</v>
      </c>
      <c r="N10" s="19">
        <v>-0.1</v>
      </c>
      <c r="O10" s="19">
        <v>0.3</v>
      </c>
      <c r="P10" s="35" t="s">
        <v>19</v>
      </c>
      <c r="Q10" s="35">
        <v>39.9</v>
      </c>
    </row>
    <row r="11" spans="1:18" x14ac:dyDescent="0.2">
      <c r="A11" s="20" t="s">
        <v>49</v>
      </c>
      <c r="B11" s="19">
        <v>7</v>
      </c>
      <c r="C11" s="19">
        <v>11</v>
      </c>
      <c r="D11" s="19">
        <v>3.2</v>
      </c>
      <c r="E11" s="19">
        <v>13</v>
      </c>
      <c r="F11" s="19">
        <v>2</v>
      </c>
      <c r="G11" s="19">
        <v>1.4</v>
      </c>
      <c r="H11" s="19">
        <v>0</v>
      </c>
      <c r="I11" s="19">
        <v>3.2</v>
      </c>
      <c r="J11" s="31">
        <v>0</v>
      </c>
      <c r="K11" s="19">
        <v>3.8</v>
      </c>
      <c r="L11" s="35" t="s">
        <v>19</v>
      </c>
      <c r="M11" s="19">
        <v>3.1</v>
      </c>
      <c r="N11" s="19">
        <v>-0.3</v>
      </c>
      <c r="O11" s="19">
        <v>2.2999999999999998</v>
      </c>
      <c r="P11" s="35" t="s">
        <v>19</v>
      </c>
      <c r="Q11" s="35">
        <v>47.5</v>
      </c>
    </row>
    <row r="12" spans="1:18" x14ac:dyDescent="0.2">
      <c r="A12" s="20" t="s">
        <v>50</v>
      </c>
      <c r="B12" s="19">
        <v>5.8</v>
      </c>
      <c r="C12" s="19">
        <v>10.3</v>
      </c>
      <c r="D12" s="19">
        <v>1.7</v>
      </c>
      <c r="E12" s="19">
        <v>15.3</v>
      </c>
      <c r="F12" s="19">
        <v>1.9</v>
      </c>
      <c r="G12" s="19">
        <v>0.5</v>
      </c>
      <c r="H12" s="19">
        <v>0.1</v>
      </c>
      <c r="I12" s="19">
        <v>1.7</v>
      </c>
      <c r="J12" s="31">
        <v>0</v>
      </c>
      <c r="K12" s="19">
        <v>1.9</v>
      </c>
      <c r="L12" s="35" t="s">
        <v>19</v>
      </c>
      <c r="M12" s="19">
        <v>3.4</v>
      </c>
      <c r="N12" s="19">
        <v>-0.1</v>
      </c>
      <c r="O12" s="19">
        <v>0.3</v>
      </c>
      <c r="P12" s="35" t="s">
        <v>19</v>
      </c>
      <c r="Q12" s="35">
        <v>41.3</v>
      </c>
    </row>
    <row r="13" spans="1:18" x14ac:dyDescent="0.2">
      <c r="A13" s="20" t="s">
        <v>18</v>
      </c>
      <c r="B13" s="19">
        <v>5.5</v>
      </c>
      <c r="C13" s="19">
        <v>9.1</v>
      </c>
      <c r="D13" s="19">
        <v>1.7</v>
      </c>
      <c r="E13" s="19">
        <v>13.9</v>
      </c>
      <c r="F13" s="19">
        <v>5.2</v>
      </c>
      <c r="G13" s="19">
        <v>0.5</v>
      </c>
      <c r="H13" s="19">
        <v>0.1</v>
      </c>
      <c r="I13" s="19">
        <v>1.7</v>
      </c>
      <c r="J13" s="31">
        <v>0</v>
      </c>
      <c r="K13" s="19">
        <v>1.7</v>
      </c>
      <c r="L13" s="19">
        <v>0</v>
      </c>
      <c r="M13" s="19">
        <v>3.2</v>
      </c>
      <c r="N13" s="19">
        <v>0.2</v>
      </c>
      <c r="O13" s="19">
        <v>0.1</v>
      </c>
      <c r="P13" s="35" t="s">
        <v>19</v>
      </c>
      <c r="Q13" s="35">
        <v>41.6</v>
      </c>
    </row>
    <row r="14" spans="1:18" x14ac:dyDescent="0.2">
      <c r="A14" s="20" t="s">
        <v>51</v>
      </c>
      <c r="B14" s="19">
        <f t="shared" ref="B14:O14" si="0">AVERAGE(B10:B12)</f>
        <v>6.333333333333333</v>
      </c>
      <c r="C14" s="19">
        <f t="shared" si="0"/>
        <v>10.066666666666666</v>
      </c>
      <c r="D14" s="19">
        <f t="shared" si="0"/>
        <v>1.9333333333333336</v>
      </c>
      <c r="E14" s="19">
        <f t="shared" si="0"/>
        <v>13.533333333333333</v>
      </c>
      <c r="F14" s="19">
        <f t="shared" si="0"/>
        <v>2.3333333333333335</v>
      </c>
      <c r="G14" s="19">
        <f t="shared" si="0"/>
        <v>1.4333333333333333</v>
      </c>
      <c r="H14" s="19">
        <f t="shared" si="0"/>
        <v>3.3333333333333333E-2</v>
      </c>
      <c r="I14" s="19">
        <f t="shared" si="0"/>
        <v>1.9666666666666668</v>
      </c>
      <c r="J14" s="31">
        <f t="shared" si="0"/>
        <v>3.3333333333333333E-2</v>
      </c>
      <c r="K14" s="19">
        <f t="shared" si="0"/>
        <v>2.5666666666666664</v>
      </c>
      <c r="L14" s="19">
        <f t="shared" si="0"/>
        <v>0</v>
      </c>
      <c r="M14" s="19">
        <f t="shared" si="0"/>
        <v>3.3000000000000003</v>
      </c>
      <c r="N14" s="19">
        <f t="shared" si="0"/>
        <v>-0.16666666666666666</v>
      </c>
      <c r="O14" s="19">
        <f t="shared" si="0"/>
        <v>0.96666666666666645</v>
      </c>
      <c r="P14" s="35" t="s">
        <v>19</v>
      </c>
      <c r="Q14" s="19">
        <f t="shared" ref="Q14" si="1">AVERAGE(Q10:Q12)</f>
        <v>42.9</v>
      </c>
    </row>
    <row r="15" spans="1:18" x14ac:dyDescent="0.2">
      <c r="A15" s="2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20"/>
      <c r="Q15" s="36"/>
    </row>
    <row r="17" spans="1:27" ht="38.25" x14ac:dyDescent="0.2">
      <c r="A17" s="123" t="s">
        <v>0</v>
      </c>
      <c r="B17" s="115" t="s">
        <v>24</v>
      </c>
      <c r="C17" s="116" t="s">
        <v>23</v>
      </c>
      <c r="D17" s="117" t="s">
        <v>21</v>
      </c>
      <c r="E17" s="117" t="s">
        <v>60</v>
      </c>
      <c r="F17" s="117" t="s">
        <v>59</v>
      </c>
      <c r="G17" s="117" t="s">
        <v>22</v>
      </c>
      <c r="H17" s="117" t="s">
        <v>20</v>
      </c>
      <c r="I17" s="116" t="s">
        <v>9</v>
      </c>
      <c r="J17" s="116" t="s">
        <v>61</v>
      </c>
      <c r="K17" s="115" t="s">
        <v>142</v>
      </c>
      <c r="L17" s="109"/>
      <c r="N17" s="2"/>
      <c r="P17" s="2"/>
      <c r="Q17" s="2"/>
      <c r="R17" s="2"/>
      <c r="S17" s="2"/>
      <c r="T17" s="2"/>
      <c r="U17" s="2"/>
      <c r="V17" s="2"/>
      <c r="W17" s="2"/>
      <c r="X17" s="33"/>
      <c r="Y17" s="33"/>
      <c r="Z17" s="33"/>
      <c r="AA17" s="33"/>
    </row>
    <row r="18" spans="1:27" x14ac:dyDescent="0.2">
      <c r="A18" s="118" t="s">
        <v>18</v>
      </c>
      <c r="B18" s="124">
        <f>J18</f>
        <v>3.9000000000000057</v>
      </c>
      <c r="C18" s="125">
        <f>H13+(I13-D13)+J13+K13+L13</f>
        <v>1.8</v>
      </c>
      <c r="D18" s="124">
        <f>G13</f>
        <v>0.5</v>
      </c>
      <c r="E18" s="124">
        <f>F13</f>
        <v>5.2</v>
      </c>
      <c r="F18" s="124">
        <f>E13</f>
        <v>13.9</v>
      </c>
      <c r="G18" s="124">
        <f>D13</f>
        <v>1.7</v>
      </c>
      <c r="H18" s="124">
        <f>C13</f>
        <v>9.1</v>
      </c>
      <c r="I18" s="125">
        <f>B13</f>
        <v>5.5</v>
      </c>
      <c r="J18" s="124">
        <f>Q13-SUM(C18:I18)</f>
        <v>3.9000000000000057</v>
      </c>
      <c r="K18" s="124">
        <v>41.6</v>
      </c>
      <c r="L18" s="109"/>
      <c r="N18" s="2"/>
      <c r="P18" s="36"/>
      <c r="Q18" s="36"/>
      <c r="R18" s="36"/>
      <c r="S18" s="36"/>
      <c r="T18" s="36"/>
      <c r="U18" s="36"/>
      <c r="V18" s="37"/>
      <c r="W18" s="37"/>
      <c r="X18" s="33"/>
      <c r="Y18" s="33"/>
      <c r="Z18" s="33"/>
      <c r="AA18" s="33"/>
    </row>
    <row r="19" spans="1:27" x14ac:dyDescent="0.2">
      <c r="A19" s="118" t="s">
        <v>51</v>
      </c>
      <c r="B19" s="124">
        <f>J19</f>
        <v>4.5999999999999943</v>
      </c>
      <c r="C19" s="125">
        <f>H14+(I14-D14)+J14+K14+L14</f>
        <v>2.6666666666666661</v>
      </c>
      <c r="D19" s="124">
        <f>G14</f>
        <v>1.4333333333333333</v>
      </c>
      <c r="E19" s="124">
        <f>F14</f>
        <v>2.3333333333333335</v>
      </c>
      <c r="F19" s="124">
        <f>E14</f>
        <v>13.533333333333333</v>
      </c>
      <c r="G19" s="124">
        <f>D14</f>
        <v>1.9333333333333336</v>
      </c>
      <c r="H19" s="124">
        <f>C14</f>
        <v>10.066666666666666</v>
      </c>
      <c r="I19" s="125">
        <f>B14</f>
        <v>6.333333333333333</v>
      </c>
      <c r="J19" s="124">
        <f>Q14-SUM(C19:I19)</f>
        <v>4.5999999999999943</v>
      </c>
      <c r="K19" s="124">
        <v>42.9</v>
      </c>
      <c r="L19" s="109"/>
      <c r="N19" s="2"/>
      <c r="P19" s="36"/>
      <c r="Q19" s="36"/>
      <c r="R19" s="36"/>
      <c r="S19" s="36"/>
      <c r="T19" s="36"/>
      <c r="U19" s="36"/>
      <c r="V19" s="37"/>
      <c r="W19" s="37"/>
      <c r="X19" s="33"/>
      <c r="Y19" s="33"/>
      <c r="Z19" s="33"/>
      <c r="AA19" s="33"/>
    </row>
    <row r="20" spans="1:27" x14ac:dyDescent="0.2">
      <c r="A20" s="118" t="s">
        <v>62</v>
      </c>
      <c r="B20" s="124">
        <f>J20</f>
        <v>3.7000000000000028</v>
      </c>
      <c r="C20" s="125">
        <f>H8+(I8-D8)+J8+K8+L8</f>
        <v>2.4000000000000004</v>
      </c>
      <c r="D20" s="124">
        <f>G8</f>
        <v>1.4</v>
      </c>
      <c r="E20" s="124">
        <f>F8</f>
        <v>4.8</v>
      </c>
      <c r="F20" s="124">
        <f>E8</f>
        <v>16.2</v>
      </c>
      <c r="G20" s="124">
        <f>D8</f>
        <v>2.1</v>
      </c>
      <c r="H20" s="124">
        <f>C8</f>
        <v>10.1</v>
      </c>
      <c r="I20" s="125">
        <f>B8</f>
        <v>5.9</v>
      </c>
      <c r="J20" s="124">
        <f>Q8-SUM(C20:I20)</f>
        <v>3.7000000000000028</v>
      </c>
      <c r="K20" s="124">
        <v>46.6</v>
      </c>
      <c r="L20" s="109"/>
      <c r="N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x14ac:dyDescent="0.2">
      <c r="A21" s="118" t="s">
        <v>63</v>
      </c>
      <c r="B21" s="124">
        <f>J21</f>
        <v>3.5999999999999943</v>
      </c>
      <c r="C21" s="125">
        <f>H9+(I9-D9)+J9+K9+L9</f>
        <v>2.5</v>
      </c>
      <c r="D21" s="124">
        <f>G9</f>
        <v>1.5</v>
      </c>
      <c r="E21" s="124">
        <f>F9</f>
        <v>5.8</v>
      </c>
      <c r="F21" s="124">
        <f>E9</f>
        <v>17</v>
      </c>
      <c r="G21" s="124">
        <f>D9</f>
        <v>2.2000000000000002</v>
      </c>
      <c r="H21" s="124">
        <f>C9</f>
        <v>10</v>
      </c>
      <c r="I21" s="125">
        <f>B9</f>
        <v>5.2</v>
      </c>
      <c r="J21" s="124">
        <f>Q9-SUM(C21:I21)</f>
        <v>3.5999999999999943</v>
      </c>
      <c r="K21" s="124">
        <v>47.8</v>
      </c>
      <c r="L21" s="109"/>
      <c r="N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">
      <c r="A22" s="109"/>
      <c r="B22" s="109"/>
      <c r="C22" s="109"/>
      <c r="D22" s="109"/>
      <c r="E22" s="109"/>
      <c r="F22" s="109"/>
      <c r="G22" s="109"/>
      <c r="H22" s="109"/>
      <c r="I22" s="109"/>
      <c r="J22" s="110"/>
      <c r="K22" s="114" t="s">
        <v>130</v>
      </c>
      <c r="L22" s="109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">
      <c r="A23" s="110"/>
      <c r="B23" s="111"/>
      <c r="C23" s="111"/>
      <c r="D23" s="111"/>
      <c r="E23" s="111"/>
      <c r="F23" s="111"/>
      <c r="G23" s="111"/>
      <c r="H23" s="111"/>
      <c r="I23" s="112"/>
      <c r="J23" s="109"/>
      <c r="K23" s="109"/>
      <c r="L23" s="109"/>
    </row>
    <row r="24" spans="1:27" ht="38.25" x14ac:dyDescent="0.2">
      <c r="A24" s="122" t="s">
        <v>143</v>
      </c>
      <c r="B24" s="115" t="s">
        <v>24</v>
      </c>
      <c r="C24" s="115" t="s">
        <v>23</v>
      </c>
      <c r="D24" s="115" t="s">
        <v>146</v>
      </c>
      <c r="E24" s="115" t="s">
        <v>147</v>
      </c>
      <c r="F24" s="115" t="s">
        <v>148</v>
      </c>
      <c r="G24" s="115" t="s">
        <v>149</v>
      </c>
      <c r="H24" s="115" t="s">
        <v>150</v>
      </c>
      <c r="I24" s="115" t="s">
        <v>151</v>
      </c>
      <c r="J24" s="108"/>
      <c r="K24" s="110"/>
      <c r="L24" s="109"/>
    </row>
    <row r="25" spans="1:27" x14ac:dyDescent="0.2">
      <c r="A25" s="118" t="s">
        <v>18</v>
      </c>
      <c r="B25" s="126">
        <f t="shared" ref="B25:I25" si="2">(B18/$K$18)*100</f>
        <v>9.3750000000000142</v>
      </c>
      <c r="C25" s="126">
        <f t="shared" si="2"/>
        <v>4.3269230769230766</v>
      </c>
      <c r="D25" s="126">
        <f t="shared" si="2"/>
        <v>1.2019230769230769</v>
      </c>
      <c r="E25" s="126">
        <f t="shared" si="2"/>
        <v>12.5</v>
      </c>
      <c r="F25" s="126">
        <f t="shared" si="2"/>
        <v>33.413461538461533</v>
      </c>
      <c r="G25" s="126">
        <f t="shared" si="2"/>
        <v>4.0865384615384617</v>
      </c>
      <c r="H25" s="126">
        <f t="shared" si="2"/>
        <v>21.874999999999996</v>
      </c>
      <c r="I25" s="126">
        <f t="shared" si="2"/>
        <v>13.221153846153847</v>
      </c>
      <c r="J25" s="110"/>
      <c r="K25" s="113"/>
      <c r="L25" s="109"/>
    </row>
    <row r="26" spans="1:27" x14ac:dyDescent="0.2">
      <c r="A26" s="118" t="s">
        <v>51</v>
      </c>
      <c r="B26" s="126">
        <f t="shared" ref="B26:I26" si="3">(B19/$K$19)*100</f>
        <v>10.722610722610709</v>
      </c>
      <c r="C26" s="126">
        <f t="shared" si="3"/>
        <v>6.2160062160062148</v>
      </c>
      <c r="D26" s="126">
        <f t="shared" si="3"/>
        <v>3.3411033411033415</v>
      </c>
      <c r="E26" s="126">
        <f t="shared" si="3"/>
        <v>5.4390054390054399</v>
      </c>
      <c r="F26" s="126">
        <f t="shared" si="3"/>
        <v>31.546231546231546</v>
      </c>
      <c r="G26" s="126">
        <f t="shared" si="3"/>
        <v>4.5066045066045071</v>
      </c>
      <c r="H26" s="126">
        <f t="shared" si="3"/>
        <v>23.465423465423466</v>
      </c>
      <c r="I26" s="126">
        <f t="shared" si="3"/>
        <v>14.763014763014763</v>
      </c>
      <c r="J26" s="110"/>
      <c r="K26" s="113"/>
      <c r="L26" s="109"/>
    </row>
    <row r="27" spans="1:27" x14ac:dyDescent="0.2">
      <c r="A27" s="118" t="s">
        <v>62</v>
      </c>
      <c r="B27" s="126">
        <f t="shared" ref="B27:I27" si="4">(B20/$K$20)*100</f>
        <v>7.9399141630901351</v>
      </c>
      <c r="C27" s="126">
        <f t="shared" si="4"/>
        <v>5.1502145922746791</v>
      </c>
      <c r="D27" s="126">
        <f t="shared" si="4"/>
        <v>3.0042918454935617</v>
      </c>
      <c r="E27" s="126">
        <f t="shared" si="4"/>
        <v>10.300429184549357</v>
      </c>
      <c r="F27" s="126">
        <f t="shared" si="4"/>
        <v>34.763948497854074</v>
      </c>
      <c r="G27" s="126">
        <f t="shared" si="4"/>
        <v>4.5064377682403434</v>
      </c>
      <c r="H27" s="126">
        <f t="shared" si="4"/>
        <v>21.673819742489268</v>
      </c>
      <c r="I27" s="126">
        <f t="shared" si="4"/>
        <v>12.660944206008583</v>
      </c>
      <c r="J27" s="110"/>
      <c r="K27" s="113"/>
      <c r="L27" s="109"/>
    </row>
    <row r="28" spans="1:27" x14ac:dyDescent="0.2">
      <c r="A28" s="118" t="s">
        <v>63</v>
      </c>
      <c r="B28" s="126">
        <f t="shared" ref="B28:I28" si="5">(B21/$K$21)*100</f>
        <v>7.5313807531380643</v>
      </c>
      <c r="C28" s="126">
        <f t="shared" si="5"/>
        <v>5.2301255230125525</v>
      </c>
      <c r="D28" s="126">
        <f t="shared" si="5"/>
        <v>3.1380753138075312</v>
      </c>
      <c r="E28" s="126">
        <f t="shared" si="5"/>
        <v>12.133891213389122</v>
      </c>
      <c r="F28" s="126">
        <f t="shared" si="5"/>
        <v>35.56485355648536</v>
      </c>
      <c r="G28" s="126">
        <f t="shared" si="5"/>
        <v>4.6025104602510467</v>
      </c>
      <c r="H28" s="126">
        <f t="shared" si="5"/>
        <v>20.92050209205021</v>
      </c>
      <c r="I28" s="126">
        <f t="shared" si="5"/>
        <v>10.87866108786611</v>
      </c>
      <c r="J28" s="110"/>
      <c r="K28" s="113"/>
      <c r="L28" s="109"/>
    </row>
    <row r="29" spans="1:27" x14ac:dyDescent="0.2">
      <c r="A29" s="121" t="s">
        <v>144</v>
      </c>
      <c r="B29" s="119"/>
      <c r="C29" s="119"/>
      <c r="D29" s="119"/>
      <c r="E29" s="119"/>
      <c r="F29" s="119"/>
      <c r="G29" s="119"/>
      <c r="H29" s="119"/>
      <c r="I29" s="114" t="s">
        <v>130</v>
      </c>
      <c r="J29" s="110"/>
      <c r="K29" s="113"/>
      <c r="L29" s="109"/>
    </row>
    <row r="30" spans="1:27" x14ac:dyDescent="0.2">
      <c r="A30" s="121" t="s">
        <v>145</v>
      </c>
      <c r="B30" s="119"/>
      <c r="C30" s="119"/>
      <c r="D30" s="119"/>
      <c r="E30" s="119"/>
      <c r="F30" s="119"/>
      <c r="G30" s="119"/>
      <c r="H30" s="119"/>
      <c r="I30" s="119"/>
      <c r="J30" s="110"/>
      <c r="K30" s="113"/>
      <c r="L30" s="109"/>
    </row>
    <row r="83" spans="8:8" x14ac:dyDescent="0.2">
      <c r="H83" s="104">
        <v>42521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A10" sqref="A10"/>
    </sheetView>
  </sheetViews>
  <sheetFormatPr defaultRowHeight="15" x14ac:dyDescent="0.25"/>
  <cols>
    <col min="1" max="1" width="42.85546875" customWidth="1"/>
    <col min="2" max="6" width="10.7109375" customWidth="1"/>
  </cols>
  <sheetData>
    <row r="1" spans="1:6" x14ac:dyDescent="0.25">
      <c r="A1" s="41" t="s">
        <v>133</v>
      </c>
    </row>
    <row r="2" spans="1:6" x14ac:dyDescent="0.25">
      <c r="A2" s="41"/>
    </row>
    <row r="3" spans="1:6" x14ac:dyDescent="0.25">
      <c r="A3" s="92" t="s">
        <v>134</v>
      </c>
      <c r="B3" s="107">
        <v>2012</v>
      </c>
      <c r="C3" s="107">
        <v>2013</v>
      </c>
      <c r="D3" s="107">
        <v>2014</v>
      </c>
      <c r="E3" s="107">
        <v>2015</v>
      </c>
      <c r="F3" s="107">
        <v>2016</v>
      </c>
    </row>
    <row r="4" spans="1:6" x14ac:dyDescent="0.25">
      <c r="A4" s="106" t="s">
        <v>136</v>
      </c>
      <c r="B4" s="127">
        <v>7.94</v>
      </c>
      <c r="C4" s="128">
        <v>8.01</v>
      </c>
      <c r="D4" s="128">
        <v>8.09</v>
      </c>
      <c r="E4" s="128">
        <v>8.14</v>
      </c>
      <c r="F4" s="128">
        <v>8.09</v>
      </c>
    </row>
    <row r="5" spans="1:6" x14ac:dyDescent="0.25">
      <c r="A5" s="79" t="s">
        <v>137</v>
      </c>
      <c r="B5" s="129">
        <v>7.81</v>
      </c>
      <c r="C5" s="129">
        <v>8.01</v>
      </c>
      <c r="D5" s="129">
        <v>8.26</v>
      </c>
      <c r="E5" s="129">
        <v>8.2200000000000006</v>
      </c>
      <c r="F5" s="129">
        <v>8.44</v>
      </c>
    </row>
    <row r="6" spans="1:6" x14ac:dyDescent="0.25">
      <c r="A6" s="78" t="s">
        <v>138</v>
      </c>
      <c r="B6" s="130">
        <v>1.94</v>
      </c>
      <c r="C6" s="130">
        <v>1.88</v>
      </c>
      <c r="D6" s="130">
        <v>1.86</v>
      </c>
      <c r="E6" s="130">
        <v>1.76</v>
      </c>
      <c r="F6" s="130">
        <v>1.72</v>
      </c>
    </row>
    <row r="7" spans="1:6" x14ac:dyDescent="0.25">
      <c r="A7" s="79" t="s">
        <v>139</v>
      </c>
      <c r="B7" s="129">
        <v>1.91</v>
      </c>
      <c r="C7" s="129">
        <v>1.87</v>
      </c>
      <c r="D7" s="129">
        <v>1.8</v>
      </c>
      <c r="E7" s="129">
        <v>1.71</v>
      </c>
      <c r="F7" s="129">
        <v>1.63</v>
      </c>
    </row>
    <row r="8" spans="1:6" x14ac:dyDescent="0.25">
      <c r="A8" s="78" t="s">
        <v>140</v>
      </c>
      <c r="B8" s="130">
        <v>2.02</v>
      </c>
      <c r="C8" s="130">
        <v>2.0699999999999998</v>
      </c>
      <c r="D8" s="130">
        <v>1.95</v>
      </c>
      <c r="E8" s="130">
        <v>1.97</v>
      </c>
      <c r="F8" s="130">
        <v>1.99</v>
      </c>
    </row>
    <row r="9" spans="1:6" x14ac:dyDescent="0.25">
      <c r="A9" s="79" t="s">
        <v>141</v>
      </c>
      <c r="B9" s="129">
        <v>2.2200000000000002</v>
      </c>
      <c r="C9" s="129">
        <v>2.09</v>
      </c>
      <c r="D9" s="129">
        <v>1.92</v>
      </c>
      <c r="E9" s="129">
        <v>2.0299999999999998</v>
      </c>
      <c r="F9" s="129">
        <v>2.0099999999999998</v>
      </c>
    </row>
    <row r="10" spans="1:6" ht="16.5" x14ac:dyDescent="0.3">
      <c r="A10" s="105" t="s">
        <v>164</v>
      </c>
      <c r="B10" s="4"/>
      <c r="C10" s="4"/>
      <c r="D10" s="4"/>
      <c r="F10" s="84" t="s">
        <v>135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A22" sqref="A22"/>
    </sheetView>
  </sheetViews>
  <sheetFormatPr defaultRowHeight="15" x14ac:dyDescent="0.25"/>
  <cols>
    <col min="1" max="1" width="27" style="1" bestFit="1" customWidth="1"/>
    <col min="2" max="15" width="10.7109375" style="1" customWidth="1"/>
    <col min="16" max="16384" width="9.140625" style="1"/>
  </cols>
  <sheetData>
    <row r="1" spans="1:15" x14ac:dyDescent="0.25">
      <c r="A1" s="41" t="s">
        <v>152</v>
      </c>
    </row>
    <row r="3" spans="1:15" x14ac:dyDescent="0.25">
      <c r="A3" s="136" t="s">
        <v>27</v>
      </c>
      <c r="B3" s="137">
        <v>2008</v>
      </c>
      <c r="C3" s="137">
        <v>2009</v>
      </c>
      <c r="D3" s="137">
        <v>2010</v>
      </c>
      <c r="E3" s="138">
        <v>2011</v>
      </c>
      <c r="F3" s="138">
        <v>2012</v>
      </c>
      <c r="G3" s="138">
        <v>2013</v>
      </c>
      <c r="H3" s="138">
        <v>2014</v>
      </c>
      <c r="I3" s="138">
        <v>2015</v>
      </c>
      <c r="J3" s="139">
        <v>2016</v>
      </c>
    </row>
    <row r="4" spans="1:15" x14ac:dyDescent="0.25">
      <c r="A4" s="134" t="s">
        <v>68</v>
      </c>
      <c r="B4" s="140">
        <v>353.94872613000001</v>
      </c>
      <c r="C4" s="54">
        <v>1215.2794851100002</v>
      </c>
      <c r="D4" s="54">
        <v>1810.5536892199998</v>
      </c>
      <c r="E4" s="141">
        <v>2117.4081734300003</v>
      </c>
      <c r="F4" s="141">
        <v>2005.3152116599999</v>
      </c>
      <c r="G4" s="141">
        <v>1982.7480165600002</v>
      </c>
      <c r="H4" s="141">
        <v>2222.68260332</v>
      </c>
      <c r="I4" s="141">
        <v>4240.7621390200002</v>
      </c>
      <c r="J4" s="142">
        <v>1610.4103573299999</v>
      </c>
    </row>
    <row r="5" spans="1:15" x14ac:dyDescent="0.25">
      <c r="A5" s="135" t="s">
        <v>69</v>
      </c>
      <c r="B5" s="143">
        <v>0.98414374000000004</v>
      </c>
      <c r="C5" s="44">
        <v>149.81398751999998</v>
      </c>
      <c r="D5" s="44">
        <v>454.36865961000001</v>
      </c>
      <c r="E5" s="144">
        <v>857.49952856999994</v>
      </c>
      <c r="F5" s="144">
        <v>801.79488880999997</v>
      </c>
      <c r="G5" s="144">
        <v>919.97630848000006</v>
      </c>
      <c r="H5" s="144">
        <v>916.7728642300001</v>
      </c>
      <c r="I5" s="144">
        <v>2174.1444959100004</v>
      </c>
      <c r="J5" s="145">
        <v>464.49673284000005</v>
      </c>
    </row>
    <row r="6" spans="1:15" x14ac:dyDescent="0.25">
      <c r="A6" s="10"/>
      <c r="B6" s="132"/>
      <c r="C6" s="132"/>
      <c r="D6" s="132"/>
      <c r="E6" s="133"/>
      <c r="F6" s="133"/>
      <c r="G6" s="133"/>
      <c r="H6" s="133"/>
      <c r="I6" s="133"/>
      <c r="J6" s="114" t="s">
        <v>135</v>
      </c>
    </row>
    <row r="8" spans="1:15" x14ac:dyDescent="0.25">
      <c r="A8" s="41" t="s">
        <v>155</v>
      </c>
    </row>
    <row r="10" spans="1:15" x14ac:dyDescent="0.25">
      <c r="A10" s="136" t="s">
        <v>27</v>
      </c>
      <c r="B10" s="137">
        <v>2007</v>
      </c>
      <c r="C10" s="137">
        <v>2008</v>
      </c>
      <c r="D10" s="137">
        <v>2009</v>
      </c>
      <c r="E10" s="137">
        <v>2010</v>
      </c>
      <c r="F10" s="138">
        <v>2011</v>
      </c>
      <c r="G10" s="138">
        <v>2012</v>
      </c>
      <c r="H10" s="138">
        <v>2013</v>
      </c>
      <c r="I10" s="138">
        <v>2014</v>
      </c>
      <c r="J10" s="138">
        <v>2015</v>
      </c>
      <c r="K10" s="138">
        <v>2016</v>
      </c>
      <c r="L10" s="138">
        <v>2017</v>
      </c>
      <c r="M10" s="138">
        <v>2018</v>
      </c>
      <c r="N10" s="138">
        <v>2019</v>
      </c>
      <c r="O10" s="139">
        <v>2020</v>
      </c>
    </row>
    <row r="11" spans="1:15" x14ac:dyDescent="0.25">
      <c r="A11" s="134" t="s">
        <v>153</v>
      </c>
      <c r="B11" s="146">
        <v>77.255397869999996</v>
      </c>
      <c r="C11" s="141">
        <v>192.22976595</v>
      </c>
      <c r="D11" s="141">
        <v>950.66963358999999</v>
      </c>
      <c r="E11" s="141">
        <v>1555.8933169299996</v>
      </c>
      <c r="F11" s="141">
        <v>1820.2200920700002</v>
      </c>
      <c r="G11" s="141">
        <v>1683.6525771799998</v>
      </c>
      <c r="H11" s="141">
        <v>1648.1046393100003</v>
      </c>
      <c r="I11" s="141">
        <v>1804.0105437200002</v>
      </c>
      <c r="J11" s="141">
        <v>3770.9250167599998</v>
      </c>
      <c r="K11" s="147"/>
      <c r="L11" s="147"/>
      <c r="M11" s="147"/>
      <c r="N11" s="147"/>
      <c r="O11" s="148"/>
    </row>
    <row r="12" spans="1:15" x14ac:dyDescent="0.25">
      <c r="A12" s="134" t="s">
        <v>154</v>
      </c>
      <c r="B12" s="149"/>
      <c r="C12" s="150"/>
      <c r="D12" s="150"/>
      <c r="E12" s="150"/>
      <c r="F12" s="150"/>
      <c r="G12" s="150"/>
      <c r="H12" s="151"/>
      <c r="I12" s="151">
        <v>58.382459630000007</v>
      </c>
      <c r="J12" s="151">
        <v>83.860131030000005</v>
      </c>
      <c r="K12" s="151">
        <v>1203.30416154</v>
      </c>
      <c r="L12" s="151">
        <v>886.6753554202453</v>
      </c>
      <c r="M12" s="151">
        <v>1317.9067306948775</v>
      </c>
      <c r="N12" s="151">
        <v>1418.889307991597</v>
      </c>
      <c r="O12" s="152">
        <v>1559.2311562361776</v>
      </c>
    </row>
    <row r="13" spans="1:15" x14ac:dyDescent="0.25">
      <c r="A13" s="135" t="s">
        <v>29</v>
      </c>
      <c r="B13" s="143">
        <v>145.18597528000001</v>
      </c>
      <c r="C13" s="44">
        <v>161.71896017999998</v>
      </c>
      <c r="D13" s="44">
        <v>264.60985151999995</v>
      </c>
      <c r="E13" s="144">
        <v>254.66037229</v>
      </c>
      <c r="F13" s="144">
        <v>288.23228856999998</v>
      </c>
      <c r="G13" s="144">
        <v>319.12652438000003</v>
      </c>
      <c r="H13" s="144">
        <v>334.64337724999996</v>
      </c>
      <c r="I13" s="144">
        <v>360.28959996999998</v>
      </c>
      <c r="J13" s="144">
        <v>385.97699123000007</v>
      </c>
      <c r="K13" s="44">
        <v>407.10619578999996</v>
      </c>
      <c r="L13" s="44">
        <v>453.47800000000001</v>
      </c>
      <c r="M13" s="44">
        <v>456.63600000000002</v>
      </c>
      <c r="N13" s="144">
        <v>460.15499999999997</v>
      </c>
      <c r="O13" s="145">
        <v>460.15499999999997</v>
      </c>
    </row>
    <row r="14" spans="1:15" x14ac:dyDescent="0.25">
      <c r="O14" s="114" t="s">
        <v>135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4" sqref="A4:XFD4"/>
    </sheetView>
  </sheetViews>
  <sheetFormatPr defaultRowHeight="15" x14ac:dyDescent="0.25"/>
  <cols>
    <col min="1" max="1" width="28.140625" style="1" customWidth="1"/>
    <col min="2" max="10" width="10.7109375" style="1" customWidth="1"/>
    <col min="11" max="14" width="13.85546875" style="1" customWidth="1"/>
    <col min="15" max="16384" width="9.140625" style="1"/>
  </cols>
  <sheetData>
    <row r="1" spans="1:14" x14ac:dyDescent="0.25">
      <c r="A1" s="41" t="s">
        <v>156</v>
      </c>
    </row>
    <row r="3" spans="1:14" x14ac:dyDescent="0.25">
      <c r="A3" s="160" t="s">
        <v>27</v>
      </c>
      <c r="B3" s="156">
        <v>2008</v>
      </c>
      <c r="C3" s="156">
        <v>2009</v>
      </c>
      <c r="D3" s="156">
        <v>2010</v>
      </c>
      <c r="E3" s="156">
        <v>2011</v>
      </c>
      <c r="F3" s="156">
        <v>2012</v>
      </c>
      <c r="G3" s="156">
        <v>2013</v>
      </c>
      <c r="H3" s="156">
        <v>2014</v>
      </c>
      <c r="I3" s="156">
        <v>2015</v>
      </c>
      <c r="J3" s="157">
        <v>2016</v>
      </c>
    </row>
    <row r="4" spans="1:14" x14ac:dyDescent="0.25">
      <c r="A4" s="158" t="s">
        <v>157</v>
      </c>
      <c r="B4" s="54">
        <v>22.963818249999992</v>
      </c>
      <c r="C4" s="54">
        <v>271.34573190999998</v>
      </c>
      <c r="D4" s="54">
        <v>609.37478397000007</v>
      </c>
      <c r="E4" s="54">
        <v>1004.5226581499999</v>
      </c>
      <c r="F4" s="54">
        <v>988.07138984999995</v>
      </c>
      <c r="G4" s="54">
        <v>1167.2329538199999</v>
      </c>
      <c r="H4" s="54">
        <v>1283.1052189100001</v>
      </c>
      <c r="I4" s="54">
        <v>2729.2895009300005</v>
      </c>
      <c r="J4" s="154">
        <v>795.88150384000016</v>
      </c>
    </row>
    <row r="5" spans="1:14" x14ac:dyDescent="0.25">
      <c r="A5" s="159" t="s">
        <v>158</v>
      </c>
      <c r="B5" s="44">
        <v>330.98490787999998</v>
      </c>
      <c r="C5" s="44">
        <v>943.93375320000007</v>
      </c>
      <c r="D5" s="44">
        <v>1201.1789052500001</v>
      </c>
      <c r="E5" s="44">
        <v>1112.8855152800002</v>
      </c>
      <c r="F5" s="44">
        <v>1017.24382181</v>
      </c>
      <c r="G5" s="44">
        <v>815.51506273999996</v>
      </c>
      <c r="H5" s="44">
        <v>939.57738441000004</v>
      </c>
      <c r="I5" s="44">
        <v>1511.4726380900001</v>
      </c>
      <c r="J5" s="155">
        <v>957.01221508999993</v>
      </c>
    </row>
    <row r="6" spans="1:14" x14ac:dyDescent="0.25">
      <c r="A6" s="158" t="s">
        <v>159</v>
      </c>
      <c r="B6" s="54">
        <v>415.39490805000003</v>
      </c>
      <c r="C6" s="54">
        <v>596.05955800000004</v>
      </c>
      <c r="D6" s="54">
        <v>1031.964275</v>
      </c>
      <c r="E6" s="54">
        <v>1483.519671</v>
      </c>
      <c r="F6" s="54">
        <v>1369.372969</v>
      </c>
      <c r="G6" s="54">
        <v>1483.848144</v>
      </c>
      <c r="H6" s="54">
        <v>1197.934575</v>
      </c>
      <c r="I6" s="54">
        <v>1681.6634550000001</v>
      </c>
      <c r="J6" s="154">
        <v>1094</v>
      </c>
    </row>
    <row r="7" spans="1:14" x14ac:dyDescent="0.25">
      <c r="A7" s="159" t="s">
        <v>160</v>
      </c>
      <c r="B7" s="44">
        <v>779.07677758999989</v>
      </c>
      <c r="C7" s="44">
        <v>1286.635853</v>
      </c>
      <c r="D7" s="44">
        <v>1865.536339</v>
      </c>
      <c r="E7" s="44">
        <v>1860.3701659999999</v>
      </c>
      <c r="F7" s="44">
        <v>1713.6132709999999</v>
      </c>
      <c r="G7" s="44">
        <v>2079.8083069999998</v>
      </c>
      <c r="H7" s="44">
        <v>1975.263835</v>
      </c>
      <c r="I7" s="44">
        <v>1590.729783</v>
      </c>
      <c r="J7" s="155">
        <v>1049</v>
      </c>
    </row>
    <row r="8" spans="1:14" x14ac:dyDescent="0.25">
      <c r="A8" s="10"/>
      <c r="B8" s="11"/>
      <c r="C8" s="11"/>
      <c r="D8" s="11"/>
      <c r="E8" s="11"/>
      <c r="F8" s="11"/>
      <c r="G8" s="11"/>
      <c r="H8" s="11"/>
      <c r="I8" s="11"/>
      <c r="J8" s="114" t="s">
        <v>135</v>
      </c>
    </row>
    <row r="9" spans="1:14" x14ac:dyDescent="0.25">
      <c r="B9" s="12"/>
      <c r="C9" s="12"/>
      <c r="D9" s="12"/>
      <c r="E9" s="12"/>
      <c r="F9" s="12"/>
      <c r="G9" s="12"/>
      <c r="H9" s="12"/>
      <c r="I9" s="12"/>
      <c r="J9" s="12"/>
    </row>
    <row r="10" spans="1:14" x14ac:dyDescent="0.25">
      <c r="B10" s="12"/>
      <c r="C10" s="12"/>
      <c r="D10" s="12"/>
      <c r="E10" s="12"/>
      <c r="F10" s="12"/>
      <c r="G10" s="12"/>
      <c r="H10" s="12"/>
      <c r="I10" s="12"/>
      <c r="J10" s="12"/>
    </row>
    <row r="11" spans="1:1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4" x14ac:dyDescent="0.25">
      <c r="A13" s="131"/>
      <c r="B13" s="153"/>
      <c r="C13" s="153"/>
      <c r="D13" s="153"/>
      <c r="E13" s="153"/>
      <c r="F13" s="153"/>
      <c r="G13" s="153"/>
      <c r="H13" s="153"/>
      <c r="I13" s="153"/>
      <c r="J13" s="153"/>
      <c r="K13" s="9"/>
      <c r="L13" s="9"/>
    </row>
    <row r="14" spans="1:14" x14ac:dyDescent="0.25">
      <c r="A14" s="9"/>
      <c r="B14" s="153"/>
      <c r="C14" s="153"/>
      <c r="D14" s="153"/>
      <c r="E14" s="153"/>
      <c r="F14" s="153"/>
      <c r="G14" s="153"/>
      <c r="H14" s="153"/>
      <c r="I14" s="153"/>
      <c r="J14" s="153"/>
      <c r="K14" s="9"/>
      <c r="L14" s="9"/>
    </row>
    <row r="15" spans="1:14" x14ac:dyDescent="0.25">
      <c r="A15" s="9"/>
      <c r="B15" s="153"/>
      <c r="C15" s="153"/>
      <c r="D15" s="153"/>
      <c r="E15" s="153"/>
      <c r="F15" s="153"/>
      <c r="G15" s="153"/>
      <c r="H15" s="153"/>
      <c r="I15" s="153"/>
      <c r="J15" s="153"/>
      <c r="K15" s="9"/>
      <c r="L15" s="9"/>
    </row>
    <row r="16" spans="1:14" x14ac:dyDescent="0.25">
      <c r="A16" s="131"/>
      <c r="B16" s="153"/>
      <c r="C16" s="153"/>
      <c r="D16" s="153"/>
      <c r="E16" s="153"/>
      <c r="F16" s="153"/>
      <c r="G16" s="153"/>
      <c r="H16" s="153"/>
      <c r="I16" s="153"/>
      <c r="J16" s="153"/>
      <c r="K16" s="9"/>
      <c r="L16" s="9"/>
    </row>
    <row r="17" spans="1:12" x14ac:dyDescent="0.25">
      <c r="A17" s="9"/>
      <c r="B17" s="153"/>
      <c r="C17" s="153"/>
      <c r="D17" s="153"/>
      <c r="E17" s="153"/>
      <c r="F17" s="153"/>
      <c r="G17" s="153"/>
      <c r="H17" s="153"/>
      <c r="I17" s="153"/>
      <c r="J17" s="153"/>
      <c r="K17" s="9"/>
      <c r="L17" s="9"/>
    </row>
    <row r="18" spans="1:12" x14ac:dyDescent="0.25">
      <c r="A18" s="9"/>
      <c r="B18" s="153"/>
      <c r="C18" s="153"/>
      <c r="D18" s="153"/>
      <c r="E18" s="153"/>
      <c r="F18" s="153"/>
      <c r="G18" s="153"/>
      <c r="H18" s="153"/>
      <c r="I18" s="153"/>
      <c r="J18" s="153"/>
      <c r="K18" s="9"/>
      <c r="L18" s="9"/>
    </row>
    <row r="19" spans="1:12" x14ac:dyDescent="0.25">
      <c r="A19" s="131"/>
      <c r="B19" s="153"/>
      <c r="C19" s="153"/>
      <c r="D19" s="153"/>
      <c r="E19" s="153"/>
      <c r="F19" s="153"/>
      <c r="G19" s="153"/>
      <c r="H19" s="153"/>
      <c r="I19" s="153"/>
      <c r="J19" s="153"/>
      <c r="K19" s="9"/>
      <c r="L19" s="9"/>
    </row>
    <row r="20" spans="1:12" x14ac:dyDescent="0.25">
      <c r="A20" s="9"/>
      <c r="B20" s="153"/>
      <c r="C20" s="153"/>
      <c r="D20" s="153"/>
      <c r="E20" s="153"/>
      <c r="F20" s="153"/>
      <c r="G20" s="153"/>
      <c r="H20" s="153"/>
      <c r="I20" s="153"/>
      <c r="J20" s="153"/>
      <c r="K20" s="9"/>
      <c r="L20" s="9"/>
    </row>
    <row r="21" spans="1:12" x14ac:dyDescent="0.25">
      <c r="A21" s="9"/>
      <c r="B21" s="153"/>
      <c r="C21" s="153"/>
      <c r="D21" s="153"/>
      <c r="E21" s="153"/>
      <c r="F21" s="153"/>
      <c r="G21" s="153"/>
      <c r="H21" s="153"/>
      <c r="I21" s="153"/>
      <c r="J21" s="153"/>
      <c r="K21" s="9"/>
      <c r="L21" s="9"/>
    </row>
    <row r="22" spans="1:1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10"/>
      <c r="B24" s="13"/>
      <c r="C24" s="13"/>
      <c r="D24" s="13"/>
      <c r="E24" s="13"/>
      <c r="F24" s="13"/>
      <c r="G24" s="13"/>
      <c r="H24" s="13"/>
      <c r="I24" s="13"/>
      <c r="J24" s="13"/>
    </row>
    <row r="25" spans="1:12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2" x14ac:dyDescent="0.25">
      <c r="A27" s="10"/>
      <c r="B27" s="13"/>
      <c r="C27" s="13"/>
      <c r="D27" s="13"/>
      <c r="E27" s="13"/>
      <c r="F27" s="13"/>
      <c r="G27" s="13"/>
      <c r="H27" s="13"/>
      <c r="I27" s="13"/>
      <c r="J27" s="13"/>
    </row>
    <row r="28" spans="1:12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1:12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1:12" x14ac:dyDescent="0.25">
      <c r="A30" s="10"/>
      <c r="B30" s="13"/>
      <c r="C30" s="13"/>
      <c r="D30" s="13"/>
      <c r="E30" s="13"/>
      <c r="F30" s="13"/>
      <c r="G30" s="13"/>
      <c r="H30" s="13"/>
      <c r="I30" s="13"/>
      <c r="J30" s="13"/>
    </row>
    <row r="31" spans="1:12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1:12" x14ac:dyDescent="0.25">
      <c r="B32" s="13"/>
      <c r="C32" s="13"/>
      <c r="D32" s="13"/>
      <c r="E32" s="13"/>
      <c r="F32" s="13"/>
      <c r="G32" s="13"/>
      <c r="H32" s="13"/>
      <c r="I32" s="13"/>
      <c r="J32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tabSelected="1" topLeftCell="E1" zoomScaleNormal="100" workbookViewId="0">
      <selection activeCell="H5" sqref="H5"/>
    </sheetView>
  </sheetViews>
  <sheetFormatPr defaultRowHeight="16.5" x14ac:dyDescent="0.3"/>
  <cols>
    <col min="1" max="1" width="23.5703125" style="16" customWidth="1"/>
    <col min="2" max="22" width="10.7109375" style="16" customWidth="1"/>
    <col min="23" max="23" width="16" style="16" bestFit="1" customWidth="1"/>
    <col min="24" max="24" width="15.5703125" style="16" bestFit="1" customWidth="1"/>
    <col min="25" max="16384" width="9.140625" style="16"/>
  </cols>
  <sheetData>
    <row r="1" spans="1:24 16384:16384" x14ac:dyDescent="0.3">
      <c r="A1" s="41" t="s">
        <v>161</v>
      </c>
    </row>
    <row r="3" spans="1:24 16384:16384" s="14" customFormat="1" ht="15" customHeight="1" x14ac:dyDescent="0.2">
      <c r="A3" s="167" t="s">
        <v>27</v>
      </c>
      <c r="B3" s="169"/>
      <c r="C3" s="169"/>
      <c r="D3" s="169" t="s">
        <v>33</v>
      </c>
      <c r="E3" s="169"/>
      <c r="F3" s="169" t="s">
        <v>34</v>
      </c>
      <c r="G3" s="169"/>
      <c r="H3" s="169" t="s">
        <v>35</v>
      </c>
      <c r="I3" s="169"/>
      <c r="J3" s="169" t="s">
        <v>36</v>
      </c>
      <c r="K3" s="169"/>
      <c r="L3" s="169" t="s">
        <v>37</v>
      </c>
      <c r="M3" s="169"/>
      <c r="N3" s="169" t="s">
        <v>38</v>
      </c>
      <c r="O3" s="169"/>
      <c r="P3" s="169" t="s">
        <v>39</v>
      </c>
      <c r="Q3" s="169"/>
      <c r="R3" s="169" t="s">
        <v>40</v>
      </c>
      <c r="S3" s="169"/>
      <c r="T3" s="169" t="s">
        <v>41</v>
      </c>
      <c r="U3" s="169"/>
      <c r="V3" s="169" t="s">
        <v>42</v>
      </c>
      <c r="W3" s="170" t="s">
        <v>162</v>
      </c>
    </row>
    <row r="4" spans="1:24 16384:16384" s="14" customFormat="1" ht="15" customHeight="1" x14ac:dyDescent="0.2">
      <c r="A4" s="168" t="s">
        <v>70</v>
      </c>
      <c r="B4" s="164"/>
      <c r="C4" s="164"/>
      <c r="D4" s="164"/>
      <c r="E4" s="164"/>
      <c r="F4" s="164"/>
      <c r="G4" s="164"/>
      <c r="H4" s="161">
        <v>0</v>
      </c>
      <c r="I4" s="161">
        <f>(J4+H4)/2</f>
        <v>0.99864731499999992</v>
      </c>
      <c r="J4" s="161">
        <v>1.9972946299999998</v>
      </c>
      <c r="K4" s="161">
        <f>(L4-J4)/2+J4</f>
        <v>190.32375272749999</v>
      </c>
      <c r="L4" s="161">
        <v>378.65021082499999</v>
      </c>
      <c r="M4" s="161">
        <f>(N4-L4)/2+L4</f>
        <v>1246.2100701416666</v>
      </c>
      <c r="N4" s="161">
        <v>2113.7699294583331</v>
      </c>
      <c r="O4" s="161">
        <f>(P4-N4)/2+N4</f>
        <v>3021.299615224455</v>
      </c>
      <c r="P4" s="162">
        <v>3928.8293009905765</v>
      </c>
      <c r="Q4" s="162">
        <f>(R4-P4)/2+P4</f>
        <v>4747.3369088414092</v>
      </c>
      <c r="R4" s="162">
        <v>5565.8445166922429</v>
      </c>
      <c r="S4" s="162">
        <f>(R4+T4)/2</f>
        <v>6376.5696263597429</v>
      </c>
      <c r="T4" s="161">
        <v>7187.2947360272428</v>
      </c>
      <c r="U4" s="163">
        <f>(T4+V4)/2</f>
        <v>9402.4845236636211</v>
      </c>
      <c r="V4" s="163">
        <v>11617.674311299999</v>
      </c>
      <c r="W4" s="133">
        <v>11617.674311299999</v>
      </c>
      <c r="X4" s="133">
        <v>1476793191.7575855</v>
      </c>
    </row>
    <row r="5" spans="1:24 16384:16384" ht="15" customHeight="1" x14ac:dyDescent="0.3">
      <c r="A5" s="168" t="s">
        <v>71</v>
      </c>
      <c r="B5" s="164">
        <v>0</v>
      </c>
      <c r="C5" s="164">
        <v>0</v>
      </c>
      <c r="D5" s="164">
        <v>0</v>
      </c>
      <c r="E5" s="164">
        <v>0</v>
      </c>
      <c r="F5" s="164">
        <v>27.914865089999992</v>
      </c>
      <c r="G5" s="165">
        <f>(F5+(H5-F5)/2)</f>
        <v>275.14259505350003</v>
      </c>
      <c r="H5" s="165">
        <v>522.37032501700003</v>
      </c>
      <c r="I5" s="165">
        <v>1012.7162842856467</v>
      </c>
      <c r="J5" s="165">
        <v>1566.2190599451465</v>
      </c>
      <c r="K5" s="165">
        <f>(J5+(L5-J5)/2)</f>
        <v>2243.5703904451466</v>
      </c>
      <c r="L5" s="165">
        <v>2920.9217209451467</v>
      </c>
      <c r="M5" s="165">
        <f>(L5+(N5-L5)/2)</f>
        <v>3661.585086623897</v>
      </c>
      <c r="N5" s="165">
        <v>4402.2484523026469</v>
      </c>
      <c r="O5" s="165">
        <f>(N5+(P5-N5)/2)</f>
        <v>5169.7446527373977</v>
      </c>
      <c r="P5" s="165">
        <v>5937.2408531721476</v>
      </c>
      <c r="Q5" s="165">
        <f>(P5+(R5-P5)/2)</f>
        <v>6650.2657505621473</v>
      </c>
      <c r="R5" s="165">
        <v>7363.2906479521471</v>
      </c>
      <c r="S5" s="164">
        <f>(R5+(T5-R5)/2)</f>
        <v>8879.0508745080733</v>
      </c>
      <c r="T5" s="164">
        <v>10394.811101064</v>
      </c>
      <c r="U5" s="164">
        <f>(T5+(V5-T5)/2)</f>
        <v>10862.900456100499</v>
      </c>
      <c r="V5" s="164">
        <v>11330.989811136998</v>
      </c>
      <c r="W5" s="133">
        <v>11617.674310880002</v>
      </c>
      <c r="X5" s="133"/>
    </row>
    <row r="6" spans="1:24 16384:16384" ht="15" customHeight="1" x14ac:dyDescent="0.3">
      <c r="A6" s="168" t="s">
        <v>72</v>
      </c>
      <c r="B6" s="164"/>
      <c r="C6" s="164"/>
      <c r="D6" s="164"/>
      <c r="E6" s="164"/>
      <c r="F6" s="164"/>
      <c r="G6" s="164"/>
      <c r="H6" s="165">
        <v>0</v>
      </c>
      <c r="I6" s="165">
        <f>H6+(J6-H6)/2</f>
        <v>316.02489646562498</v>
      </c>
      <c r="J6" s="165">
        <v>632.04979293124995</v>
      </c>
      <c r="K6" s="165">
        <f>J6+(L6-J6)/2</f>
        <v>1327.441116954275</v>
      </c>
      <c r="L6" s="165">
        <v>2022.8324409773002</v>
      </c>
      <c r="M6" s="165">
        <f>L6+(N6-L6)/2</f>
        <v>2725.8059581729499</v>
      </c>
      <c r="N6" s="165">
        <v>3428.7794753685998</v>
      </c>
      <c r="O6" s="165">
        <f>N6+(P6-N6)/2</f>
        <v>4172.2340834857996</v>
      </c>
      <c r="P6" s="165">
        <v>4915.6886916029998</v>
      </c>
      <c r="Q6" s="165">
        <f>(P6+(R6-P6)/2)</f>
        <v>5689.5667696979999</v>
      </c>
      <c r="R6" s="165">
        <v>6463.4448477929991</v>
      </c>
      <c r="S6" s="164">
        <f>R6+(T6-R6)/2</f>
        <v>7283.4965503879994</v>
      </c>
      <c r="T6" s="164">
        <v>8103.5482529829987</v>
      </c>
      <c r="U6" s="164">
        <f>T6+(V6-T6)/2</f>
        <v>11046.537569731499</v>
      </c>
      <c r="V6" s="164">
        <v>13989.52688648</v>
      </c>
    </row>
    <row r="7" spans="1:24 16384:16384" ht="15" customHeight="1" x14ac:dyDescent="0.3">
      <c r="A7" s="168" t="s">
        <v>30</v>
      </c>
      <c r="B7" s="164"/>
      <c r="C7" s="164"/>
      <c r="D7" s="164"/>
      <c r="E7" s="164"/>
      <c r="F7" s="164"/>
      <c r="G7" s="165">
        <f>F7+(H7-F7)/2</f>
        <v>278.29107597000001</v>
      </c>
      <c r="H7" s="165">
        <v>556.58215194000002</v>
      </c>
      <c r="I7" s="165">
        <v>825.67325906999986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6">
        <v>0</v>
      </c>
      <c r="Q7" s="166">
        <v>0</v>
      </c>
      <c r="R7" s="166">
        <v>0</v>
      </c>
      <c r="S7" s="166">
        <v>0</v>
      </c>
      <c r="T7" s="166">
        <v>0</v>
      </c>
      <c r="U7" s="166">
        <v>0</v>
      </c>
      <c r="V7" s="166">
        <v>0</v>
      </c>
      <c r="XFD7" s="164"/>
    </row>
    <row r="8" spans="1:24 16384:16384" ht="15" customHeight="1" x14ac:dyDescent="0.3">
      <c r="A8" s="168" t="s">
        <v>31</v>
      </c>
      <c r="B8" s="164"/>
      <c r="C8" s="164">
        <v>2.2899034999999998E-2</v>
      </c>
      <c r="D8" s="164">
        <v>4.5798069999999996E-2</v>
      </c>
      <c r="E8" s="164">
        <v>1.522899725</v>
      </c>
      <c r="F8" s="164">
        <v>3.0000013800000001</v>
      </c>
      <c r="G8" s="165">
        <v>26.158601885000007</v>
      </c>
      <c r="H8" s="165">
        <v>49.317202390000013</v>
      </c>
      <c r="I8" s="165">
        <v>130.06249500000001</v>
      </c>
      <c r="J8" s="165">
        <v>200.36577383000002</v>
      </c>
      <c r="K8" s="165">
        <v>283.36538964499999</v>
      </c>
      <c r="L8" s="165">
        <v>366.36500545999996</v>
      </c>
      <c r="M8" s="165">
        <v>465.39363123000004</v>
      </c>
      <c r="N8" s="165">
        <v>564.42225699999995</v>
      </c>
      <c r="O8" s="165">
        <v>654.28150242999993</v>
      </c>
      <c r="P8" s="165">
        <v>744.14074785999992</v>
      </c>
      <c r="Q8" s="165">
        <v>837.89055143999997</v>
      </c>
      <c r="R8" s="165">
        <v>931.64035502000002</v>
      </c>
      <c r="S8" s="164">
        <v>1063.12932151</v>
      </c>
      <c r="T8" s="164">
        <v>1194.6182879999999</v>
      </c>
      <c r="U8" s="164">
        <v>1179.4621736500001</v>
      </c>
      <c r="V8" s="164">
        <v>1164.3060593</v>
      </c>
    </row>
    <row r="9" spans="1:24 16384:16384" ht="15" customHeight="1" x14ac:dyDescent="0.3">
      <c r="A9" s="168" t="s">
        <v>32</v>
      </c>
      <c r="B9" s="164"/>
      <c r="C9" s="164"/>
      <c r="D9" s="164"/>
      <c r="E9" s="164">
        <v>0.125</v>
      </c>
      <c r="F9" s="164">
        <v>0.25</v>
      </c>
      <c r="G9" s="165">
        <v>2.2200000000000002</v>
      </c>
      <c r="H9" s="165">
        <v>4.1900000000000004</v>
      </c>
      <c r="I9" s="165">
        <v>11.04</v>
      </c>
      <c r="J9" s="165">
        <v>17</v>
      </c>
      <c r="K9" s="165">
        <v>24.045000000000002</v>
      </c>
      <c r="L9" s="165">
        <v>31.09</v>
      </c>
      <c r="M9" s="165">
        <v>39.54</v>
      </c>
      <c r="N9" s="165">
        <v>47.99</v>
      </c>
      <c r="O9" s="165">
        <v>55.805</v>
      </c>
      <c r="P9" s="165">
        <v>63.62</v>
      </c>
      <c r="Q9" s="165">
        <v>71.650000000000006</v>
      </c>
      <c r="R9" s="165">
        <v>79.680000000000007</v>
      </c>
      <c r="S9" s="164">
        <v>89.110000000000014</v>
      </c>
      <c r="T9" s="164">
        <v>98.54</v>
      </c>
      <c r="U9" s="164">
        <v>99.06</v>
      </c>
      <c r="V9" s="164">
        <v>99.58</v>
      </c>
    </row>
    <row r="10" spans="1:24 16384:16384" ht="15" customHeight="1" x14ac:dyDescent="0.3">
      <c r="A10" s="168" t="s">
        <v>73</v>
      </c>
      <c r="B10" s="164">
        <f>B5/$W$5*100</f>
        <v>0</v>
      </c>
      <c r="C10" s="164">
        <f>C5/$W$5*100</f>
        <v>0</v>
      </c>
      <c r="D10" s="164">
        <f>D5/$W$5*100</f>
        <v>0</v>
      </c>
      <c r="E10" s="164">
        <f>E5/$W$5*100</f>
        <v>0</v>
      </c>
      <c r="F10" s="164">
        <f>F5/$W$5*100</f>
        <v>0.24027928777326457</v>
      </c>
      <c r="G10" s="165">
        <f t="shared" ref="G10:V10" si="0">G5/$W$5*100</f>
        <v>2.3683104525991729</v>
      </c>
      <c r="H10" s="165">
        <f t="shared" si="0"/>
        <v>4.496341617425081</v>
      </c>
      <c r="I10" s="165">
        <v>8.8083709876771987</v>
      </c>
      <c r="J10" s="165">
        <f t="shared" si="0"/>
        <v>13.48134762633495</v>
      </c>
      <c r="K10" s="165">
        <f t="shared" si="0"/>
        <v>19.311699832590705</v>
      </c>
      <c r="L10" s="165">
        <f t="shared" si="0"/>
        <v>25.142052038846458</v>
      </c>
      <c r="M10" s="165">
        <f t="shared" si="0"/>
        <v>31.517367320194257</v>
      </c>
      <c r="N10" s="165">
        <f t="shared" si="0"/>
        <v>37.892682601542049</v>
      </c>
      <c r="O10" s="165">
        <f t="shared" si="0"/>
        <v>44.498963513686299</v>
      </c>
      <c r="P10" s="165">
        <f t="shared" si="0"/>
        <v>51.105244425830534</v>
      </c>
      <c r="Q10" s="165">
        <f t="shared" si="0"/>
        <v>57.242659525531238</v>
      </c>
      <c r="R10" s="165">
        <f t="shared" si="0"/>
        <v>63.380074625231956</v>
      </c>
      <c r="S10" s="164">
        <f t="shared" si="0"/>
        <v>76.42709407159748</v>
      </c>
      <c r="T10" s="164">
        <f t="shared" si="0"/>
        <v>89.474113517963019</v>
      </c>
      <c r="U10" s="164">
        <f t="shared" si="0"/>
        <v>93.503227629021637</v>
      </c>
      <c r="V10" s="164">
        <f t="shared" si="0"/>
        <v>97.53234174008027</v>
      </c>
    </row>
    <row r="11" spans="1:24 16384:16384" ht="15" customHeight="1" x14ac:dyDescent="0.3">
      <c r="A11" s="168" t="s">
        <v>74</v>
      </c>
      <c r="B11" s="164">
        <f>B7/$V$6*100</f>
        <v>0</v>
      </c>
      <c r="C11" s="164">
        <f>C7/$V$6*100</f>
        <v>0</v>
      </c>
      <c r="D11" s="164">
        <f>D7/$V$6*100</f>
        <v>0</v>
      </c>
      <c r="E11" s="164">
        <f>E7/$V$6*100</f>
        <v>0</v>
      </c>
      <c r="F11" s="164">
        <f>F7/$V$6*100</f>
        <v>0</v>
      </c>
      <c r="G11" s="165">
        <f t="shared" ref="G11" si="1">G7/$V$6*100</f>
        <v>1.9892815405998532</v>
      </c>
      <c r="H11" s="165">
        <f>H7/$V$6*100</f>
        <v>3.9785630811997064</v>
      </c>
      <c r="I11" s="165">
        <v>5.91</v>
      </c>
      <c r="J11" s="164"/>
      <c r="K11" s="164"/>
      <c r="L11" s="164"/>
      <c r="M11" s="164"/>
      <c r="N11" s="164"/>
      <c r="O11" s="164"/>
      <c r="P11" s="165"/>
      <c r="Q11" s="165"/>
      <c r="R11" s="165"/>
      <c r="S11" s="165"/>
      <c r="T11" s="165"/>
      <c r="U11" s="165"/>
      <c r="V11" s="165"/>
    </row>
    <row r="12" spans="1:24 16384:16384" ht="15" customHeight="1" x14ac:dyDescent="0.3">
      <c r="A12" s="168" t="s">
        <v>72</v>
      </c>
      <c r="B12" s="164"/>
      <c r="C12" s="164"/>
      <c r="D12" s="164"/>
      <c r="E12" s="164"/>
      <c r="F12" s="164"/>
      <c r="G12" s="164"/>
      <c r="H12" s="164"/>
      <c r="I12" s="165">
        <v>4.8899999999999997</v>
      </c>
      <c r="J12" s="165">
        <f>J6/$V$6*100</f>
        <v>4.5180212173013974</v>
      </c>
      <c r="K12" s="165">
        <f t="shared" ref="K12:V12" si="2">K6/$V$6*100</f>
        <v>9.4888206565238704</v>
      </c>
      <c r="L12" s="165">
        <f t="shared" si="2"/>
        <v>14.459620095746345</v>
      </c>
      <c r="M12" s="165">
        <f t="shared" si="2"/>
        <v>19.484618602844034</v>
      </c>
      <c r="N12" s="165">
        <f t="shared" si="2"/>
        <v>24.509617109941725</v>
      </c>
      <c r="O12" s="165">
        <f t="shared" si="2"/>
        <v>29.823982736099548</v>
      </c>
      <c r="P12" s="165">
        <f t="shared" si="2"/>
        <v>35.138348362257368</v>
      </c>
      <c r="Q12" s="165">
        <f t="shared" si="2"/>
        <v>40.670187175497759</v>
      </c>
      <c r="R12" s="165">
        <f t="shared" si="2"/>
        <v>46.202025988738136</v>
      </c>
      <c r="S12" s="164">
        <f t="shared" si="2"/>
        <v>52.063923315570037</v>
      </c>
      <c r="T12" s="164">
        <f t="shared" si="2"/>
        <v>57.925820642401924</v>
      </c>
      <c r="U12" s="164">
        <f t="shared" si="2"/>
        <v>78.962910321200965</v>
      </c>
      <c r="V12" s="164">
        <f t="shared" si="2"/>
        <v>100</v>
      </c>
    </row>
    <row r="15" spans="1:24 16384:16384" x14ac:dyDescent="0.3">
      <c r="N15" s="17"/>
    </row>
    <row r="16" spans="1:24 16384:16384" x14ac:dyDescent="0.3">
      <c r="N16" s="15"/>
      <c r="O16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Box 1</vt:lpstr>
      <vt:lpstr>Graf 1 - 2</vt:lpstr>
      <vt:lpstr>Box 3</vt:lpstr>
      <vt:lpstr>Tabuľka 2</vt:lpstr>
      <vt:lpstr>Graf 3 - 4</vt:lpstr>
      <vt:lpstr>Graf 5</vt:lpstr>
      <vt:lpstr>Box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2018-07-10T09:18:38Z</dcterms:modified>
</cp:coreProperties>
</file>