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U:\IFP_NEW\1_DANE\1_05_Vybor\EDV\2026_zasadnutia\2026_02\2-VYSTUPY\web\IFP web\"/>
    </mc:Choice>
  </mc:AlternateContent>
  <xr:revisionPtr revIDLastSave="0" documentId="13_ncr:1_{197BE251-BC58-46C7-9675-6509B5422832}" xr6:coauthVersionLast="47" xr6:coauthVersionMax="47" xr10:uidLastSave="{00000000-0000-0000-0000-000000000000}"/>
  <bookViews>
    <workbookView xWindow="-28920" yWindow="-120" windowWidth="29040" windowHeight="16440" tabRatio="816" xr2:uid="{00000000-000D-0000-FFFF-FFFF00000000}"/>
  </bookViews>
  <sheets>
    <sheet name="ESA2010_feb26" sheetId="11" r:id="rId1"/>
    <sheet name="CASH_feb26" sheetId="12" r:id="rId2"/>
    <sheet name="Sankcie_feb26" sheetId="3" r:id="rId3"/>
    <sheet name="ESA2010_rozdiel_vybory" sheetId="13" r:id="rId4"/>
    <sheet name="ESA2010_sept25" sheetId="1" r:id="rId5"/>
    <sheet name="A_RVS_26_28" sheetId="9" r:id="rId6"/>
    <sheet name="C_RVS_26_28" sheetId="10" r:id="rId7"/>
  </sheets>
  <definedNames>
    <definedName name="_xlnm.Print_Area" localSheetId="5">A_RVS_26_28!$A$1:$M$103</definedName>
    <definedName name="_xlnm.Print_Area" localSheetId="6">C_RVS_26_28!$A$1:$E$82</definedName>
    <definedName name="_xlnm.Print_Area" localSheetId="1">CASH_feb26!$A$1:$G$82</definedName>
    <definedName name="_xlnm.Print_Area" localSheetId="3">ESA2010_rozdiel_vybory!$A$1:$G$96</definedName>
    <definedName name="_xlnm.Print_Area" localSheetId="4">ESA2010_sept25!$A$1:$H$103</definedName>
    <definedName name="_xlnm.Print_Area" localSheetId="2">Sankcie_feb26!$A$1:$G$62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11" l="1"/>
  <c r="G98" i="11"/>
  <c r="F98" i="11"/>
  <c r="E98" i="11"/>
  <c r="D98" i="11"/>
  <c r="C98" i="11"/>
  <c r="B98" i="11"/>
  <c r="H95" i="11"/>
  <c r="G95" i="11"/>
  <c r="F95" i="11"/>
  <c r="E95" i="11"/>
  <c r="D95" i="11"/>
  <c r="C95" i="11"/>
  <c r="B95" i="11"/>
  <c r="H92" i="11"/>
  <c r="G92" i="11"/>
  <c r="F92" i="11"/>
  <c r="E92" i="11"/>
  <c r="D92" i="11"/>
  <c r="C92" i="11"/>
  <c r="B92" i="11"/>
  <c r="Q9" i="11" l="1"/>
  <c r="P9" i="11"/>
  <c r="O9" i="11"/>
  <c r="N9" i="11"/>
  <c r="M9" i="11"/>
  <c r="E53" i="9" l="1"/>
  <c r="D53" i="9"/>
  <c r="C53" i="9"/>
  <c r="B53" i="9"/>
  <c r="C54" i="11" l="1"/>
  <c r="B54" i="11"/>
  <c r="E78" i="10"/>
  <c r="D78" i="10"/>
  <c r="E77" i="10"/>
  <c r="D77" i="10"/>
  <c r="E76" i="10"/>
  <c r="D76" i="10"/>
  <c r="E75" i="10"/>
  <c r="D75" i="10"/>
  <c r="E73" i="10"/>
  <c r="D73" i="10"/>
  <c r="E72" i="10"/>
  <c r="D72" i="10"/>
  <c r="C78" i="10"/>
  <c r="C72" i="10"/>
  <c r="B72" i="10"/>
  <c r="E35" i="10"/>
  <c r="D35" i="10"/>
  <c r="C35" i="10"/>
  <c r="B35" i="10"/>
  <c r="E20" i="10"/>
  <c r="D20" i="10"/>
  <c r="C20" i="10"/>
  <c r="B20" i="10"/>
  <c r="E13" i="10"/>
  <c r="D13" i="10"/>
  <c r="C13" i="10"/>
  <c r="B13" i="10"/>
  <c r="E9" i="10"/>
  <c r="D9" i="10"/>
  <c r="C9" i="10"/>
  <c r="B9" i="10"/>
  <c r="E90" i="9"/>
  <c r="D90" i="9"/>
  <c r="C90" i="9"/>
  <c r="B90" i="9"/>
  <c r="L86" i="9"/>
  <c r="L85" i="9" s="1"/>
  <c r="K86" i="9"/>
  <c r="K85" i="9" s="1"/>
  <c r="J86" i="9"/>
  <c r="J85" i="9" s="1"/>
  <c r="I86" i="9"/>
  <c r="J82" i="9"/>
  <c r="I82" i="9"/>
  <c r="L82" i="9"/>
  <c r="K82" i="9"/>
  <c r="I85" i="9"/>
  <c r="E85" i="9"/>
  <c r="D85" i="9"/>
  <c r="C85" i="9"/>
  <c r="B85" i="9"/>
  <c r="E77" i="9"/>
  <c r="D77" i="9"/>
  <c r="C77" i="9"/>
  <c r="C71" i="1"/>
  <c r="B71" i="1"/>
  <c r="G97" i="1"/>
  <c r="F97" i="1"/>
  <c r="E97" i="1"/>
  <c r="D97" i="1"/>
  <c r="C97" i="1"/>
  <c r="B97" i="1"/>
  <c r="G94" i="1"/>
  <c r="G90" i="1" s="1"/>
  <c r="F94" i="1"/>
  <c r="F90" i="1" s="1"/>
  <c r="E94" i="1"/>
  <c r="D94" i="1"/>
  <c r="C94" i="1"/>
  <c r="B94" i="1"/>
  <c r="G91" i="1"/>
  <c r="F91" i="1"/>
  <c r="E91" i="1"/>
  <c r="E90" i="1" s="1"/>
  <c r="D91" i="1"/>
  <c r="D90" i="1" s="1"/>
  <c r="C91" i="1"/>
  <c r="C90" i="1" s="1"/>
  <c r="B91" i="1"/>
  <c r="B90" i="1"/>
  <c r="H77" i="1"/>
  <c r="G77" i="1"/>
  <c r="F77" i="1"/>
  <c r="E77" i="1"/>
  <c r="D77" i="1"/>
  <c r="H71" i="1"/>
  <c r="G71" i="1"/>
  <c r="F71" i="1"/>
  <c r="E71" i="1"/>
  <c r="D71" i="1"/>
  <c r="G57" i="1"/>
  <c r="F57" i="1"/>
  <c r="E57" i="1"/>
  <c r="D57" i="1"/>
  <c r="C57" i="1"/>
  <c r="B57" i="1"/>
  <c r="B55" i="1"/>
  <c r="G54" i="1"/>
  <c r="G53" i="1" s="1"/>
  <c r="F54" i="1"/>
  <c r="E54" i="1"/>
  <c r="D54" i="1"/>
  <c r="C54" i="1"/>
  <c r="B54" i="1"/>
  <c r="B53" i="1"/>
  <c r="C53" i="1"/>
  <c r="D53" i="1"/>
  <c r="E53" i="1"/>
  <c r="F53" i="1"/>
  <c r="H53" i="1"/>
  <c r="H34" i="3" l="1"/>
  <c r="G34" i="3"/>
  <c r="F34" i="3"/>
  <c r="E34" i="3"/>
  <c r="D34" i="3"/>
  <c r="C34" i="3"/>
  <c r="B64" i="3"/>
  <c r="B9" i="3"/>
  <c r="B52" i="3"/>
  <c r="C54" i="12"/>
  <c r="B54" i="12"/>
  <c r="H78" i="12" l="1"/>
  <c r="G78" i="12"/>
  <c r="F78" i="12"/>
  <c r="E78" i="12"/>
  <c r="H77" i="12"/>
  <c r="G77" i="12"/>
  <c r="F77" i="12"/>
  <c r="E77" i="12"/>
  <c r="H76" i="12"/>
  <c r="G76" i="12"/>
  <c r="F76" i="12"/>
  <c r="E76" i="12"/>
  <c r="H75" i="12"/>
  <c r="G75" i="12"/>
  <c r="F75" i="12"/>
  <c r="E75" i="12"/>
  <c r="D78" i="12"/>
  <c r="C78" i="12"/>
  <c r="C77" i="12"/>
  <c r="C76" i="12"/>
  <c r="C75" i="12"/>
  <c r="B78" i="12"/>
  <c r="B77" i="12"/>
  <c r="B76" i="12"/>
  <c r="B75" i="12"/>
  <c r="B73" i="12"/>
  <c r="B72" i="12"/>
  <c r="B55" i="12"/>
  <c r="B46" i="12"/>
  <c r="H13" i="12"/>
  <c r="G13" i="12"/>
  <c r="F13" i="12"/>
  <c r="E13" i="12"/>
  <c r="D13" i="12"/>
  <c r="H9" i="12"/>
  <c r="G9" i="12"/>
  <c r="F9" i="12"/>
  <c r="E9" i="12"/>
  <c r="D9" i="12"/>
  <c r="T7" i="11"/>
  <c r="T6" i="11" s="1"/>
  <c r="T8" i="11"/>
  <c r="Q78" i="11"/>
  <c r="P78" i="11"/>
  <c r="O78" i="11"/>
  <c r="N78" i="11"/>
  <c r="M78" i="11"/>
  <c r="L78" i="11"/>
  <c r="K78" i="11"/>
  <c r="Q77" i="11"/>
  <c r="P77" i="11"/>
  <c r="O77" i="11"/>
  <c r="N77" i="11"/>
  <c r="M77" i="11"/>
  <c r="L77" i="11"/>
  <c r="K77" i="11"/>
  <c r="Q76" i="11"/>
  <c r="P76" i="11"/>
  <c r="O76" i="11"/>
  <c r="N76" i="11"/>
  <c r="M76" i="11"/>
  <c r="L76" i="11"/>
  <c r="K76" i="11"/>
  <c r="Q75" i="11"/>
  <c r="P75" i="11"/>
  <c r="O75" i="11"/>
  <c r="N75" i="11"/>
  <c r="M75" i="11"/>
  <c r="L75" i="11"/>
  <c r="K75" i="11"/>
  <c r="Q74" i="11"/>
  <c r="P74" i="11"/>
  <c r="O74" i="11"/>
  <c r="N74" i="11"/>
  <c r="M74" i="11"/>
  <c r="L74" i="11"/>
  <c r="K74" i="11"/>
  <c r="K73" i="11"/>
  <c r="Q72" i="11"/>
  <c r="P72" i="11"/>
  <c r="O72" i="11"/>
  <c r="N72" i="11"/>
  <c r="M72" i="11"/>
  <c r="L72" i="11"/>
  <c r="K72" i="11"/>
  <c r="Q71" i="11"/>
  <c r="P71" i="11"/>
  <c r="O71" i="11"/>
  <c r="N71" i="11"/>
  <c r="M71" i="11"/>
  <c r="L71" i="11"/>
  <c r="K71" i="11"/>
  <c r="G91" i="11"/>
  <c r="F91" i="11"/>
  <c r="E91" i="11"/>
  <c r="D91" i="11"/>
  <c r="C91" i="11"/>
  <c r="B91" i="11"/>
  <c r="H77" i="11"/>
  <c r="G77" i="11"/>
  <c r="F77" i="11"/>
  <c r="E77" i="11"/>
  <c r="D77" i="11"/>
  <c r="C75" i="11"/>
  <c r="B75" i="11"/>
  <c r="C74" i="11"/>
  <c r="B74" i="11"/>
  <c r="G57" i="11"/>
  <c r="F57" i="11"/>
  <c r="E57" i="11"/>
  <c r="D57" i="11"/>
  <c r="C57" i="11"/>
  <c r="B57" i="11"/>
  <c r="B55" i="11"/>
  <c r="Q54" i="11"/>
  <c r="P54" i="11"/>
  <c r="O54" i="11"/>
  <c r="N54" i="11"/>
  <c r="Q57" i="11"/>
  <c r="P57" i="11"/>
  <c r="O57" i="11"/>
  <c r="N57" i="11"/>
  <c r="C77" i="1" l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H74" i="1"/>
  <c r="G74" i="1"/>
  <c r="F74" i="1"/>
  <c r="E74" i="1"/>
  <c r="D74" i="1"/>
  <c r="B74" i="1"/>
  <c r="D72" i="1"/>
  <c r="B72" i="1"/>
  <c r="H67" i="1"/>
  <c r="G67" i="1"/>
  <c r="F67" i="1"/>
  <c r="F62" i="1" s="1"/>
  <c r="F78" i="1" s="1"/>
  <c r="E67" i="1"/>
  <c r="D67" i="1"/>
  <c r="C67" i="1"/>
  <c r="B67" i="1"/>
  <c r="H64" i="1"/>
  <c r="H63" i="1" s="1"/>
  <c r="G64" i="1"/>
  <c r="F64" i="1"/>
  <c r="E64" i="1"/>
  <c r="E63" i="1" s="1"/>
  <c r="D64" i="1"/>
  <c r="D63" i="1" s="1"/>
  <c r="C64" i="1"/>
  <c r="C63" i="1" s="1"/>
  <c r="C62" i="1" s="1"/>
  <c r="C78" i="1" s="1"/>
  <c r="B64" i="1"/>
  <c r="G63" i="1"/>
  <c r="G62" i="1" s="1"/>
  <c r="G78" i="1" s="1"/>
  <c r="F63" i="1"/>
  <c r="B63" i="1"/>
  <c r="H72" i="1"/>
  <c r="G72" i="1"/>
  <c r="F72" i="1"/>
  <c r="E72" i="1"/>
  <c r="C72" i="1"/>
  <c r="C74" i="1"/>
  <c r="F38" i="1"/>
  <c r="E38" i="1"/>
  <c r="D38" i="1"/>
  <c r="C38" i="1"/>
  <c r="H38" i="1"/>
  <c r="G38" i="1"/>
  <c r="B38" i="1"/>
  <c r="H35" i="1"/>
  <c r="G35" i="1"/>
  <c r="F35" i="1"/>
  <c r="E35" i="1"/>
  <c r="D35" i="1"/>
  <c r="C35" i="1"/>
  <c r="B35" i="1"/>
  <c r="H30" i="1"/>
  <c r="G30" i="1"/>
  <c r="F30" i="1"/>
  <c r="E30" i="1"/>
  <c r="D30" i="1"/>
  <c r="C30" i="1"/>
  <c r="B30" i="1"/>
  <c r="H20" i="1"/>
  <c r="H18" i="1" s="1"/>
  <c r="G20" i="1"/>
  <c r="G18" i="1" s="1"/>
  <c r="F20" i="1"/>
  <c r="E20" i="1"/>
  <c r="E18" i="1" s="1"/>
  <c r="D20" i="1"/>
  <c r="C20" i="1"/>
  <c r="C18" i="1" s="1"/>
  <c r="B20" i="1"/>
  <c r="B18" i="1" s="1"/>
  <c r="F18" i="1"/>
  <c r="D18" i="1"/>
  <c r="H13" i="1"/>
  <c r="G13" i="1"/>
  <c r="F13" i="1"/>
  <c r="E13" i="1"/>
  <c r="D13" i="1"/>
  <c r="C13" i="1"/>
  <c r="B13" i="1"/>
  <c r="G9" i="1"/>
  <c r="H6" i="1"/>
  <c r="H9" i="1" s="1"/>
  <c r="G6" i="1"/>
  <c r="G5" i="1" s="1"/>
  <c r="F6" i="1"/>
  <c r="F5" i="1" s="1"/>
  <c r="E6" i="1"/>
  <c r="E5" i="1" s="1"/>
  <c r="D6" i="1"/>
  <c r="D5" i="1" s="1"/>
  <c r="C6" i="1"/>
  <c r="C9" i="1" s="1"/>
  <c r="B6" i="1"/>
  <c r="B9" i="1" s="1"/>
  <c r="E62" i="1" l="1"/>
  <c r="E78" i="1" s="1"/>
  <c r="D62" i="1"/>
  <c r="D78" i="1" s="1"/>
  <c r="H62" i="1"/>
  <c r="H78" i="1" s="1"/>
  <c r="B62" i="1"/>
  <c r="B78" i="1" s="1"/>
  <c r="H5" i="1"/>
  <c r="H70" i="1" s="1"/>
  <c r="H79" i="1" s="1"/>
  <c r="G70" i="1"/>
  <c r="G79" i="1" s="1"/>
  <c r="E70" i="1"/>
  <c r="E79" i="1" s="1"/>
  <c r="B5" i="1"/>
  <c r="B70" i="1" s="1"/>
  <c r="D9" i="1"/>
  <c r="D70" i="1"/>
  <c r="D79" i="1" s="1"/>
  <c r="E9" i="1"/>
  <c r="F9" i="1"/>
  <c r="C70" i="1"/>
  <c r="C79" i="1" s="1"/>
  <c r="F70" i="1"/>
  <c r="F79" i="1" s="1"/>
  <c r="C5" i="1"/>
  <c r="H57" i="12"/>
  <c r="H73" i="12" s="1"/>
  <c r="G57" i="12"/>
  <c r="G73" i="12" s="1"/>
  <c r="F57" i="12"/>
  <c r="F73" i="12" s="1"/>
  <c r="E57" i="12"/>
  <c r="E73" i="12" s="1"/>
  <c r="D57" i="12"/>
  <c r="C57" i="12"/>
  <c r="C73" i="12" s="1"/>
  <c r="B57" i="12"/>
  <c r="H54" i="12"/>
  <c r="G54" i="12"/>
  <c r="G53" i="12" s="1"/>
  <c r="F54" i="12"/>
  <c r="E54" i="12"/>
  <c r="E53" i="12" s="1"/>
  <c r="D54" i="12"/>
  <c r="D53" i="12" s="1"/>
  <c r="B53" i="12"/>
  <c r="C13" i="12"/>
  <c r="B13" i="12"/>
  <c r="C9" i="12"/>
  <c r="B9" i="12"/>
  <c r="H53" i="12" l="1"/>
  <c r="C53" i="12"/>
  <c r="F53" i="12"/>
  <c r="B79" i="1"/>
  <c r="H67" i="11"/>
  <c r="G67" i="11"/>
  <c r="F67" i="11"/>
  <c r="E67" i="11"/>
  <c r="D67" i="11"/>
  <c r="C67" i="11"/>
  <c r="B67" i="11"/>
  <c r="H64" i="11"/>
  <c r="H63" i="11" s="1"/>
  <c r="G64" i="11"/>
  <c r="G63" i="11" s="1"/>
  <c r="F64" i="11"/>
  <c r="F63" i="11" s="1"/>
  <c r="E64" i="11"/>
  <c r="E63" i="11" s="1"/>
  <c r="D64" i="11"/>
  <c r="D63" i="11" s="1"/>
  <c r="C64" i="11"/>
  <c r="C63" i="11" s="1"/>
  <c r="B64" i="11"/>
  <c r="B63" i="11" s="1"/>
  <c r="B62" i="11" s="1"/>
  <c r="H57" i="11"/>
  <c r="H54" i="11"/>
  <c r="H53" i="11" s="1"/>
  <c r="H38" i="11" s="1"/>
  <c r="G54" i="11"/>
  <c r="G53" i="11" s="1"/>
  <c r="G38" i="11" s="1"/>
  <c r="F54" i="11"/>
  <c r="F53" i="11" s="1"/>
  <c r="F38" i="11" s="1"/>
  <c r="E54" i="11"/>
  <c r="E53" i="11" s="1"/>
  <c r="E38" i="11" s="1"/>
  <c r="D54" i="11"/>
  <c r="D53" i="11" s="1"/>
  <c r="D38" i="11" s="1"/>
  <c r="C53" i="11"/>
  <c r="B53" i="11"/>
  <c r="B38" i="11" s="1"/>
  <c r="C38" i="11"/>
  <c r="H35" i="11"/>
  <c r="G35" i="11"/>
  <c r="F35" i="11"/>
  <c r="E35" i="11"/>
  <c r="D35" i="11"/>
  <c r="C35" i="11"/>
  <c r="B35" i="11"/>
  <c r="H30" i="11"/>
  <c r="G30" i="11"/>
  <c r="F30" i="11"/>
  <c r="E30" i="11"/>
  <c r="D30" i="11"/>
  <c r="C30" i="11"/>
  <c r="B30" i="11"/>
  <c r="H20" i="11"/>
  <c r="H18" i="11" s="1"/>
  <c r="G20" i="11"/>
  <c r="G18" i="11" s="1"/>
  <c r="F20" i="11"/>
  <c r="F18" i="11" s="1"/>
  <c r="E20" i="11"/>
  <c r="E18" i="11" s="1"/>
  <c r="D20" i="11"/>
  <c r="D18" i="11" s="1"/>
  <c r="C20" i="11"/>
  <c r="C18" i="11" s="1"/>
  <c r="B20" i="11"/>
  <c r="B18" i="11" s="1"/>
  <c r="H13" i="11"/>
  <c r="G13" i="11"/>
  <c r="F13" i="11"/>
  <c r="E13" i="11"/>
  <c r="D13" i="11"/>
  <c r="C13" i="11"/>
  <c r="B13" i="11"/>
  <c r="H6" i="11"/>
  <c r="H9" i="11" s="1"/>
  <c r="H71" i="11" s="1"/>
  <c r="G6" i="11"/>
  <c r="G9" i="11" s="1"/>
  <c r="F6" i="11"/>
  <c r="F5" i="11" s="1"/>
  <c r="E6" i="11"/>
  <c r="E5" i="11" s="1"/>
  <c r="D6" i="11"/>
  <c r="D9" i="11" s="1"/>
  <c r="C6" i="11"/>
  <c r="C9" i="11" s="1"/>
  <c r="B6" i="11"/>
  <c r="B9" i="11" s="1"/>
  <c r="H62" i="11" l="1"/>
  <c r="D71" i="11"/>
  <c r="C71" i="11"/>
  <c r="G71" i="11"/>
  <c r="T9" i="11"/>
  <c r="B71" i="11"/>
  <c r="B5" i="11"/>
  <c r="F9" i="11"/>
  <c r="F71" i="11" s="1"/>
  <c r="F62" i="11"/>
  <c r="G62" i="11"/>
  <c r="D62" i="11"/>
  <c r="E62" i="11"/>
  <c r="C62" i="11"/>
  <c r="G5" i="11"/>
  <c r="D5" i="11"/>
  <c r="C5" i="11"/>
  <c r="E9" i="11"/>
  <c r="E71" i="11" s="1"/>
  <c r="H5" i="11"/>
  <c r="I16" i="10" l="1"/>
  <c r="J16" i="10"/>
  <c r="K16" i="10"/>
  <c r="L16" i="10"/>
  <c r="I16" i="9"/>
  <c r="J16" i="9"/>
  <c r="K16" i="9"/>
  <c r="L16" i="9"/>
  <c r="G79" i="13"/>
  <c r="F79" i="13"/>
  <c r="E79" i="13"/>
  <c r="D79" i="13"/>
  <c r="C79" i="13"/>
  <c r="H85" i="1"/>
  <c r="G85" i="1"/>
  <c r="F85" i="1"/>
  <c r="E85" i="1"/>
  <c r="D85" i="1"/>
  <c r="C85" i="1"/>
  <c r="B85" i="1"/>
  <c r="V85" i="11"/>
  <c r="U85" i="11"/>
  <c r="Q85" i="11"/>
  <c r="P85" i="11"/>
  <c r="O85" i="11"/>
  <c r="N85" i="11"/>
  <c r="M85" i="11"/>
  <c r="L85" i="11"/>
  <c r="K85" i="11"/>
  <c r="H85" i="11"/>
  <c r="G85" i="11"/>
  <c r="F85" i="11"/>
  <c r="E85" i="11"/>
  <c r="D85" i="11"/>
  <c r="C85" i="11"/>
  <c r="B85" i="11"/>
  <c r="G83" i="13"/>
  <c r="G82" i="13" s="1"/>
  <c r="F83" i="13"/>
  <c r="F82" i="13" s="1"/>
  <c r="E83" i="13"/>
  <c r="E82" i="13" s="1"/>
  <c r="D83" i="13"/>
  <c r="D82" i="13" s="1"/>
  <c r="C83" i="13"/>
  <c r="C82" i="13" s="1"/>
  <c r="B83" i="13"/>
  <c r="B82" i="13" s="1"/>
  <c r="B13" i="13"/>
  <c r="C13" i="13"/>
  <c r="D13" i="13"/>
  <c r="E13" i="13"/>
  <c r="F13" i="13"/>
  <c r="G13" i="13"/>
  <c r="T16" i="11"/>
  <c r="U16" i="11"/>
  <c r="V16" i="11"/>
  <c r="W16" i="11"/>
  <c r="X16" i="11"/>
  <c r="Y16" i="11"/>
  <c r="Z16" i="11"/>
  <c r="L5" i="11"/>
  <c r="I29" i="9"/>
  <c r="J29" i="9"/>
  <c r="K29" i="9"/>
  <c r="L29" i="9"/>
  <c r="Z86" i="11"/>
  <c r="Z85" i="11" s="1"/>
  <c r="Y86" i="11"/>
  <c r="Y85" i="11" s="1"/>
  <c r="X86" i="11"/>
  <c r="X85" i="11" s="1"/>
  <c r="W86" i="11"/>
  <c r="W85" i="11" s="1"/>
  <c r="V86" i="11"/>
  <c r="U86" i="11"/>
  <c r="T86" i="11"/>
  <c r="T85" i="11" s="1"/>
  <c r="T29" i="11"/>
  <c r="U29" i="11"/>
  <c r="V29" i="11"/>
  <c r="W29" i="11"/>
  <c r="X29" i="11"/>
  <c r="Y29" i="11"/>
  <c r="Z29" i="11"/>
  <c r="H35" i="12" l="1"/>
  <c r="G35" i="12"/>
  <c r="F35" i="12"/>
  <c r="E35" i="12"/>
  <c r="D35" i="12"/>
  <c r="C35" i="12"/>
  <c r="I29" i="10" l="1"/>
  <c r="J29" i="10"/>
  <c r="K29" i="10"/>
  <c r="L29" i="10"/>
  <c r="E20" i="9"/>
  <c r="D20" i="9"/>
  <c r="C20" i="9"/>
  <c r="B20" i="9"/>
  <c r="B26" i="13"/>
  <c r="C26" i="13"/>
  <c r="D26" i="13"/>
  <c r="E26" i="13"/>
  <c r="F26" i="13"/>
  <c r="G26" i="13"/>
  <c r="H20" i="12"/>
  <c r="G20" i="12"/>
  <c r="F20" i="12"/>
  <c r="E20" i="12"/>
  <c r="D20" i="12"/>
  <c r="C20" i="12"/>
  <c r="B20" i="12"/>
  <c r="B48" i="13"/>
  <c r="C48" i="13"/>
  <c r="D48" i="13"/>
  <c r="E48" i="13"/>
  <c r="F48" i="13"/>
  <c r="G48" i="13"/>
  <c r="B49" i="13"/>
  <c r="C49" i="13"/>
  <c r="D49" i="13"/>
  <c r="E49" i="13"/>
  <c r="F49" i="13"/>
  <c r="G49" i="13"/>
  <c r="B50" i="13"/>
  <c r="C50" i="13"/>
  <c r="D50" i="13"/>
  <c r="E50" i="13"/>
  <c r="F50" i="13"/>
  <c r="G50" i="13"/>
  <c r="B51" i="13"/>
  <c r="C51" i="13"/>
  <c r="D51" i="13"/>
  <c r="E51" i="13"/>
  <c r="F51" i="13"/>
  <c r="G51" i="13"/>
  <c r="B52" i="13"/>
  <c r="C52" i="13"/>
  <c r="D52" i="13"/>
  <c r="E52" i="13"/>
  <c r="F52" i="13"/>
  <c r="G52" i="13"/>
  <c r="B53" i="13"/>
  <c r="C53" i="13"/>
  <c r="D53" i="13"/>
  <c r="E53" i="13"/>
  <c r="F53" i="13"/>
  <c r="G53" i="13"/>
  <c r="B54" i="13"/>
  <c r="C54" i="13"/>
  <c r="D54" i="13"/>
  <c r="E54" i="13"/>
  <c r="F54" i="13"/>
  <c r="G54" i="13"/>
  <c r="B55" i="13"/>
  <c r="C55" i="13"/>
  <c r="D55" i="13"/>
  <c r="E55" i="13"/>
  <c r="F55" i="13"/>
  <c r="G55" i="13"/>
  <c r="B56" i="13"/>
  <c r="C56" i="13"/>
  <c r="D56" i="13"/>
  <c r="E56" i="13"/>
  <c r="F56" i="13"/>
  <c r="G56" i="13"/>
  <c r="B57" i="13"/>
  <c r="C57" i="13"/>
  <c r="D57" i="13"/>
  <c r="E57" i="13"/>
  <c r="F57" i="13"/>
  <c r="G57" i="13"/>
  <c r="B58" i="13"/>
  <c r="C58" i="13"/>
  <c r="D58" i="13"/>
  <c r="E58" i="13"/>
  <c r="F58" i="13"/>
  <c r="G58" i="13"/>
  <c r="I51" i="10" l="1"/>
  <c r="J51" i="10"/>
  <c r="K51" i="10"/>
  <c r="L51" i="10"/>
  <c r="I52" i="10"/>
  <c r="J52" i="10"/>
  <c r="K52" i="10"/>
  <c r="L52" i="10"/>
  <c r="I51" i="9"/>
  <c r="J51" i="9"/>
  <c r="K51" i="9"/>
  <c r="L51" i="9"/>
  <c r="I52" i="9"/>
  <c r="J52" i="9"/>
  <c r="K52" i="9"/>
  <c r="L52" i="9"/>
  <c r="T51" i="11" l="1"/>
  <c r="U51" i="11"/>
  <c r="V51" i="11"/>
  <c r="W51" i="11"/>
  <c r="X51" i="11"/>
  <c r="Y51" i="11"/>
  <c r="Z51" i="11"/>
  <c r="Q35" i="11" l="1"/>
  <c r="P35" i="11"/>
  <c r="O35" i="11"/>
  <c r="N35" i="11"/>
  <c r="M35" i="11"/>
  <c r="L35" i="11"/>
  <c r="K35" i="11"/>
  <c r="H75" i="11"/>
  <c r="G75" i="11"/>
  <c r="F75" i="11"/>
  <c r="E75" i="11"/>
  <c r="D75" i="11"/>
  <c r="C76" i="10" l="1"/>
  <c r="B76" i="10"/>
  <c r="E75" i="9"/>
  <c r="D75" i="9"/>
  <c r="C75" i="9"/>
  <c r="B75" i="9"/>
  <c r="D76" i="12" l="1"/>
  <c r="H91" i="11"/>
  <c r="H38" i="12"/>
  <c r="G38" i="12"/>
  <c r="F38" i="12"/>
  <c r="E38" i="12"/>
  <c r="D38" i="12"/>
  <c r="C38" i="12"/>
  <c r="H48" i="3"/>
  <c r="G48" i="3"/>
  <c r="F48" i="3"/>
  <c r="E48" i="3"/>
  <c r="D48" i="3"/>
  <c r="C48" i="3"/>
  <c r="B48" i="3"/>
  <c r="H30" i="3"/>
  <c r="G30" i="3"/>
  <c r="F30" i="3"/>
  <c r="E30" i="3"/>
  <c r="D30" i="3"/>
  <c r="C30" i="3"/>
  <c r="B30" i="3"/>
  <c r="H25" i="3"/>
  <c r="G25" i="3"/>
  <c r="F25" i="3"/>
  <c r="E25" i="3"/>
  <c r="D25" i="3"/>
  <c r="C25" i="3"/>
  <c r="B25" i="3"/>
  <c r="H16" i="3"/>
  <c r="H14" i="3" s="1"/>
  <c r="G16" i="3"/>
  <c r="G14" i="3" s="1"/>
  <c r="F16" i="3"/>
  <c r="E16" i="3"/>
  <c r="E14" i="3" s="1"/>
  <c r="D16" i="3"/>
  <c r="D14" i="3" s="1"/>
  <c r="C16" i="3"/>
  <c r="C14" i="3" s="1"/>
  <c r="B16" i="3"/>
  <c r="F14" i="3"/>
  <c r="B14" i="3"/>
  <c r="H6" i="3"/>
  <c r="G6" i="3"/>
  <c r="F6" i="3"/>
  <c r="E6" i="3"/>
  <c r="D6" i="3"/>
  <c r="C6" i="3"/>
  <c r="B6" i="3"/>
  <c r="B5" i="3" s="1"/>
  <c r="H81" i="1"/>
  <c r="G81" i="1"/>
  <c r="F81" i="1"/>
  <c r="E81" i="1"/>
  <c r="D81" i="1"/>
  <c r="C81" i="1"/>
  <c r="B81" i="1"/>
  <c r="M20" i="11"/>
  <c r="F5" i="3" l="1"/>
  <c r="F9" i="3"/>
  <c r="F52" i="3" s="1"/>
  <c r="G5" i="3"/>
  <c r="G9" i="3"/>
  <c r="G52" i="3" s="1"/>
  <c r="H5" i="3"/>
  <c r="H9" i="3"/>
  <c r="H52" i="3" s="1"/>
  <c r="C5" i="3"/>
  <c r="C9" i="3"/>
  <c r="C52" i="3" s="1"/>
  <c r="D5" i="3"/>
  <c r="D9" i="3"/>
  <c r="D52" i="3" s="1"/>
  <c r="E5" i="3"/>
  <c r="E51" i="3" s="1"/>
  <c r="E9" i="3"/>
  <c r="E52" i="3" s="1"/>
  <c r="H51" i="3"/>
  <c r="B34" i="3"/>
  <c r="F51" i="3"/>
  <c r="G51" i="3"/>
  <c r="D51" i="3"/>
  <c r="E74" i="9"/>
  <c r="D74" i="9"/>
  <c r="C74" i="9"/>
  <c r="B74" i="9"/>
  <c r="E38" i="9"/>
  <c r="D38" i="9"/>
  <c r="C38" i="9"/>
  <c r="B38" i="9"/>
  <c r="E38" i="10"/>
  <c r="D38" i="10"/>
  <c r="C38" i="10"/>
  <c r="B38" i="10"/>
  <c r="C75" i="10"/>
  <c r="B75" i="10"/>
  <c r="B51" i="3" l="1"/>
  <c r="C51" i="3"/>
  <c r="H68" i="12" l="1"/>
  <c r="G68" i="12"/>
  <c r="F68" i="12"/>
  <c r="E68" i="12"/>
  <c r="D68" i="12"/>
  <c r="C68" i="12"/>
  <c r="B68" i="12"/>
  <c r="H64" i="12"/>
  <c r="G64" i="12"/>
  <c r="F64" i="12"/>
  <c r="E64" i="12"/>
  <c r="D64" i="12"/>
  <c r="C64" i="12"/>
  <c r="B64" i="12"/>
  <c r="B35" i="12"/>
  <c r="H30" i="12"/>
  <c r="H72" i="12" s="1"/>
  <c r="F30" i="12"/>
  <c r="F72" i="12" s="1"/>
  <c r="E30" i="12"/>
  <c r="E72" i="12" s="1"/>
  <c r="C30" i="12"/>
  <c r="C72" i="12" s="1"/>
  <c r="B30" i="12"/>
  <c r="C18" i="12"/>
  <c r="B18" i="12"/>
  <c r="H6" i="12"/>
  <c r="H5" i="12" s="1"/>
  <c r="G6" i="12"/>
  <c r="G5" i="12" s="1"/>
  <c r="F6" i="12"/>
  <c r="F5" i="12" s="1"/>
  <c r="E6" i="12"/>
  <c r="E5" i="12" s="1"/>
  <c r="D6" i="12"/>
  <c r="D5" i="12" s="1"/>
  <c r="C6" i="12"/>
  <c r="C5" i="12" s="1"/>
  <c r="B6" i="12"/>
  <c r="B5" i="12" s="1"/>
  <c r="B63" i="12" l="1"/>
  <c r="B62" i="12" s="1"/>
  <c r="E63" i="12"/>
  <c r="E62" i="12" s="1"/>
  <c r="F63" i="12"/>
  <c r="G63" i="12"/>
  <c r="C63" i="12"/>
  <c r="C62" i="12" s="1"/>
  <c r="D63" i="12"/>
  <c r="D62" i="12" s="1"/>
  <c r="H63" i="12"/>
  <c r="D18" i="12"/>
  <c r="E18" i="12"/>
  <c r="G18" i="12"/>
  <c r="H18" i="12"/>
  <c r="F18" i="12"/>
  <c r="D30" i="12"/>
  <c r="D72" i="12" s="1"/>
  <c r="G30" i="12"/>
  <c r="G72" i="12" s="1"/>
  <c r="B38" i="12"/>
  <c r="F62" i="12" l="1"/>
  <c r="G62" i="12"/>
  <c r="H62" i="12"/>
  <c r="Z100" i="11" l="1"/>
  <c r="Z99" i="11"/>
  <c r="Z97" i="11"/>
  <c r="Z96" i="11"/>
  <c r="Z94" i="11"/>
  <c r="Z93" i="11"/>
  <c r="Z89" i="11"/>
  <c r="Z83" i="11"/>
  <c r="Z82" i="11"/>
  <c r="Z69" i="11"/>
  <c r="Z68" i="11"/>
  <c r="Z67" i="11" s="1"/>
  <c r="Z66" i="11"/>
  <c r="Z65" i="11"/>
  <c r="Z61" i="11"/>
  <c r="Z60" i="11"/>
  <c r="Z59" i="11"/>
  <c r="Z58" i="11"/>
  <c r="Z57" i="11"/>
  <c r="Z72" i="11" s="1"/>
  <c r="Z56" i="11"/>
  <c r="Z55" i="11"/>
  <c r="Z54" i="11"/>
  <c r="Z52" i="11"/>
  <c r="Z50" i="11"/>
  <c r="Z77" i="11" s="1"/>
  <c r="Z49" i="11"/>
  <c r="Z48" i="11"/>
  <c r="Z47" i="11"/>
  <c r="Z46" i="11"/>
  <c r="Z45" i="11"/>
  <c r="Z76" i="11" s="1"/>
  <c r="Z44" i="11"/>
  <c r="Z43" i="11"/>
  <c r="Z42" i="11"/>
  <c r="Z41" i="11"/>
  <c r="Z40" i="11"/>
  <c r="Z39" i="11"/>
  <c r="Z37" i="11"/>
  <c r="Z36" i="11"/>
  <c r="Z34" i="11"/>
  <c r="Z33" i="11"/>
  <c r="Z32" i="11"/>
  <c r="Z31" i="11"/>
  <c r="Z28" i="11"/>
  <c r="Z27" i="11"/>
  <c r="Z26" i="11"/>
  <c r="Z25" i="11"/>
  <c r="Z24" i="11"/>
  <c r="Z23" i="11"/>
  <c r="Z22" i="11"/>
  <c r="Z21" i="11"/>
  <c r="Z19" i="11"/>
  <c r="Z17" i="11"/>
  <c r="Z15" i="11"/>
  <c r="Z14" i="11"/>
  <c r="Z13" i="11"/>
  <c r="Z12" i="11"/>
  <c r="Z11" i="11"/>
  <c r="Z75" i="11" s="1"/>
  <c r="Z10" i="11"/>
  <c r="Z8" i="11"/>
  <c r="Z7" i="11"/>
  <c r="Q98" i="11"/>
  <c r="Q95" i="11"/>
  <c r="Q92" i="11"/>
  <c r="Q81" i="11"/>
  <c r="Q67" i="11"/>
  <c r="Q64" i="11"/>
  <c r="Q63" i="11" s="1"/>
  <c r="Q53" i="11"/>
  <c r="Z53" i="11" s="1"/>
  <c r="Q30" i="11"/>
  <c r="Q20" i="11"/>
  <c r="Q6" i="11"/>
  <c r="Q5" i="11" s="1"/>
  <c r="H72" i="11"/>
  <c r="H74" i="11"/>
  <c r="H76" i="11"/>
  <c r="H81" i="11"/>
  <c r="Z20" i="11" l="1"/>
  <c r="Z74" i="11"/>
  <c r="Z95" i="11"/>
  <c r="Q91" i="11"/>
  <c r="Z98" i="11"/>
  <c r="Z81" i="11"/>
  <c r="Q38" i="11"/>
  <c r="Z35" i="11"/>
  <c r="Q18" i="11"/>
  <c r="Z92" i="11"/>
  <c r="Q62" i="11"/>
  <c r="Z64" i="11"/>
  <c r="Z63" i="11" s="1"/>
  <c r="Z62" i="11" s="1"/>
  <c r="Z78" i="11" s="1"/>
  <c r="Z30" i="11"/>
  <c r="H78" i="11"/>
  <c r="Z38" i="11"/>
  <c r="Z18" i="11"/>
  <c r="Z6" i="11"/>
  <c r="Z5" i="11" s="1"/>
  <c r="H70" i="11"/>
  <c r="Z91" i="11" l="1"/>
  <c r="Z9" i="11"/>
  <c r="Z71" i="11" s="1"/>
  <c r="Q70" i="11"/>
  <c r="Q79" i="11" s="1"/>
  <c r="H79" i="11"/>
  <c r="Z70" i="11"/>
  <c r="Z79" i="11" s="1"/>
  <c r="H79" i="12"/>
  <c r="H71" i="12"/>
  <c r="H80" i="12" l="1"/>
  <c r="H59" i="3"/>
  <c r="H57" i="3"/>
  <c r="H56" i="3"/>
  <c r="H55" i="3"/>
  <c r="H54" i="3"/>
  <c r="H64" i="3" l="1"/>
  <c r="H62" i="3"/>
  <c r="G96" i="13" l="1"/>
  <c r="G95" i="13"/>
  <c r="G93" i="13"/>
  <c r="G92" i="13"/>
  <c r="G90" i="13"/>
  <c r="G89" i="13"/>
  <c r="G85" i="13"/>
  <c r="G80" i="13"/>
  <c r="G7" i="13"/>
  <c r="G8" i="13"/>
  <c r="G10" i="13"/>
  <c r="G11" i="13"/>
  <c r="G12" i="13"/>
  <c r="G14" i="13"/>
  <c r="G16" i="13"/>
  <c r="G18" i="13"/>
  <c r="G19" i="13"/>
  <c r="G20" i="13"/>
  <c r="G21" i="13"/>
  <c r="G22" i="13"/>
  <c r="G23" i="13"/>
  <c r="G24" i="13"/>
  <c r="G25" i="13"/>
  <c r="G28" i="13"/>
  <c r="G29" i="13"/>
  <c r="G30" i="13"/>
  <c r="G31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62" i="13"/>
  <c r="G63" i="13"/>
  <c r="G65" i="13"/>
  <c r="G64" i="13" s="1"/>
  <c r="G66" i="13"/>
  <c r="G88" i="13" l="1"/>
  <c r="G17" i="13"/>
  <c r="G15" i="13" s="1"/>
  <c r="G6" i="13"/>
  <c r="G5" i="13" s="1"/>
  <c r="G61" i="13"/>
  <c r="G60" i="13" s="1"/>
  <c r="G59" i="13" s="1"/>
  <c r="G75" i="13" s="1"/>
  <c r="G78" i="13"/>
  <c r="G94" i="13"/>
  <c r="G91" i="13"/>
  <c r="G27" i="13"/>
  <c r="G32" i="13"/>
  <c r="I43" i="10"/>
  <c r="J43" i="10"/>
  <c r="K43" i="10"/>
  <c r="L43" i="10"/>
  <c r="I44" i="10"/>
  <c r="J44" i="10"/>
  <c r="K44" i="10"/>
  <c r="L44" i="10"/>
  <c r="I45" i="10"/>
  <c r="J45" i="10"/>
  <c r="K45" i="10"/>
  <c r="L45" i="10"/>
  <c r="I46" i="10"/>
  <c r="J46" i="10"/>
  <c r="K46" i="10"/>
  <c r="L46" i="10"/>
  <c r="I47" i="10"/>
  <c r="J47" i="10"/>
  <c r="K47" i="10"/>
  <c r="L47" i="10"/>
  <c r="J13" i="10"/>
  <c r="L13" i="10"/>
  <c r="I14" i="10"/>
  <c r="J14" i="10"/>
  <c r="K14" i="10"/>
  <c r="L14" i="10"/>
  <c r="I15" i="10"/>
  <c r="J15" i="10"/>
  <c r="K15" i="10"/>
  <c r="L15" i="10"/>
  <c r="I43" i="9"/>
  <c r="J43" i="9"/>
  <c r="K43" i="9"/>
  <c r="L43" i="9"/>
  <c r="I44" i="9"/>
  <c r="J44" i="9"/>
  <c r="K44" i="9"/>
  <c r="L44" i="9"/>
  <c r="I45" i="9"/>
  <c r="J45" i="9"/>
  <c r="K45" i="9"/>
  <c r="L45" i="9"/>
  <c r="I14" i="9"/>
  <c r="J14" i="9"/>
  <c r="K14" i="9"/>
  <c r="L14" i="9"/>
  <c r="I15" i="9"/>
  <c r="J15" i="9"/>
  <c r="K15" i="9"/>
  <c r="L15" i="9"/>
  <c r="G67" i="13" l="1"/>
  <c r="G87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T13" i="11"/>
  <c r="T14" i="11"/>
  <c r="U14" i="11"/>
  <c r="V14" i="11"/>
  <c r="W14" i="11"/>
  <c r="X14" i="11"/>
  <c r="Y14" i="11"/>
  <c r="T15" i="11"/>
  <c r="U15" i="11"/>
  <c r="V15" i="11"/>
  <c r="W15" i="11"/>
  <c r="X15" i="11"/>
  <c r="Y15" i="11"/>
  <c r="T43" i="11"/>
  <c r="U43" i="11"/>
  <c r="V43" i="11"/>
  <c r="W43" i="11"/>
  <c r="X43" i="11"/>
  <c r="Y43" i="11"/>
  <c r="T44" i="11"/>
  <c r="U44" i="11"/>
  <c r="V44" i="11"/>
  <c r="W44" i="11"/>
  <c r="X44" i="11"/>
  <c r="Y44" i="11"/>
  <c r="T45" i="11"/>
  <c r="T76" i="11" s="1"/>
  <c r="U45" i="11"/>
  <c r="U76" i="11" s="1"/>
  <c r="V45" i="11"/>
  <c r="V76" i="11" s="1"/>
  <c r="W45" i="11"/>
  <c r="W76" i="11" s="1"/>
  <c r="X45" i="11"/>
  <c r="X76" i="11" s="1"/>
  <c r="Y45" i="11"/>
  <c r="Y76" i="11" s="1"/>
  <c r="G76" i="13" l="1"/>
  <c r="G74" i="11"/>
  <c r="F74" i="11"/>
  <c r="E74" i="11"/>
  <c r="D74" i="11"/>
  <c r="D75" i="12"/>
  <c r="K13" i="10"/>
  <c r="I13" i="10"/>
  <c r="L13" i="9" l="1"/>
  <c r="X13" i="11"/>
  <c r="G71" i="13"/>
  <c r="G72" i="13"/>
  <c r="Y13" i="11"/>
  <c r="K13" i="9"/>
  <c r="W13" i="11"/>
  <c r="J13" i="9"/>
  <c r="V13" i="11"/>
  <c r="I13" i="9"/>
  <c r="U13" i="11"/>
  <c r="D77" i="12" l="1"/>
  <c r="P6" i="11" l="1"/>
  <c r="P5" i="11" s="1"/>
  <c r="O6" i="11"/>
  <c r="O5" i="11" s="1"/>
  <c r="N6" i="11"/>
  <c r="N5" i="11" s="1"/>
  <c r="B43" i="13" l="1"/>
  <c r="C43" i="13"/>
  <c r="D43" i="13"/>
  <c r="E43" i="13"/>
  <c r="F43" i="13"/>
  <c r="L99" i="9" l="1"/>
  <c r="I99" i="9" s="1"/>
  <c r="K99" i="9"/>
  <c r="J99" i="9"/>
  <c r="L98" i="9"/>
  <c r="K98" i="9"/>
  <c r="J98" i="9"/>
  <c r="I98" i="9"/>
  <c r="L96" i="9"/>
  <c r="I96" i="9" s="1"/>
  <c r="K96" i="9"/>
  <c r="J96" i="9"/>
  <c r="L95" i="9"/>
  <c r="K95" i="9"/>
  <c r="J95" i="9"/>
  <c r="L93" i="9"/>
  <c r="K93" i="9"/>
  <c r="J93" i="9"/>
  <c r="I93" i="9"/>
  <c r="L92" i="9"/>
  <c r="K92" i="9"/>
  <c r="J92" i="9"/>
  <c r="L88" i="9"/>
  <c r="K88" i="9"/>
  <c r="J88" i="9"/>
  <c r="I88" i="9"/>
  <c r="L83" i="9"/>
  <c r="L81" i="9" s="1"/>
  <c r="K83" i="9"/>
  <c r="K81" i="9" s="1"/>
  <c r="J83" i="9"/>
  <c r="J81" i="9" s="1"/>
  <c r="I83" i="9"/>
  <c r="I81" i="9" s="1"/>
  <c r="L69" i="9"/>
  <c r="K69" i="9"/>
  <c r="J69" i="9"/>
  <c r="I69" i="9"/>
  <c r="L68" i="9"/>
  <c r="K68" i="9"/>
  <c r="J68" i="9"/>
  <c r="I68" i="9"/>
  <c r="L66" i="9"/>
  <c r="K66" i="9"/>
  <c r="J66" i="9"/>
  <c r="I66" i="9"/>
  <c r="L65" i="9"/>
  <c r="K65" i="9"/>
  <c r="J65" i="9"/>
  <c r="I65" i="9"/>
  <c r="I55" i="9"/>
  <c r="J55" i="9"/>
  <c r="K55" i="9"/>
  <c r="L55" i="9"/>
  <c r="I56" i="9"/>
  <c r="J56" i="9"/>
  <c r="K56" i="9"/>
  <c r="L56" i="9"/>
  <c r="I57" i="9"/>
  <c r="J57" i="9"/>
  <c r="K57" i="9"/>
  <c r="L57" i="9"/>
  <c r="I58" i="9"/>
  <c r="J58" i="9"/>
  <c r="K58" i="9"/>
  <c r="L58" i="9"/>
  <c r="I59" i="9"/>
  <c r="J59" i="9"/>
  <c r="K59" i="9"/>
  <c r="L59" i="9"/>
  <c r="I60" i="9"/>
  <c r="J60" i="9"/>
  <c r="K60" i="9"/>
  <c r="L60" i="9"/>
  <c r="I61" i="9"/>
  <c r="J61" i="9"/>
  <c r="K61" i="9"/>
  <c r="L61" i="9"/>
  <c r="I42" i="9"/>
  <c r="J42" i="9"/>
  <c r="K42" i="9"/>
  <c r="L42" i="9"/>
  <c r="I46" i="9"/>
  <c r="J46" i="9"/>
  <c r="K46" i="9"/>
  <c r="L46" i="9"/>
  <c r="I47" i="9"/>
  <c r="J47" i="9"/>
  <c r="K47" i="9"/>
  <c r="L47" i="9"/>
  <c r="I48" i="9"/>
  <c r="J48" i="9"/>
  <c r="K48" i="9"/>
  <c r="L48" i="9"/>
  <c r="I49" i="9"/>
  <c r="J49" i="9"/>
  <c r="K49" i="9"/>
  <c r="L49" i="9"/>
  <c r="I50" i="9"/>
  <c r="J50" i="9"/>
  <c r="K50" i="9"/>
  <c r="L50" i="9"/>
  <c r="I54" i="9"/>
  <c r="J54" i="9"/>
  <c r="K54" i="9"/>
  <c r="L54" i="9"/>
  <c r="L41" i="9"/>
  <c r="K41" i="9"/>
  <c r="J41" i="9"/>
  <c r="I41" i="9"/>
  <c r="L40" i="9"/>
  <c r="K40" i="9"/>
  <c r="J40" i="9"/>
  <c r="I40" i="9"/>
  <c r="L39" i="9"/>
  <c r="K39" i="9"/>
  <c r="J39" i="9"/>
  <c r="I39" i="9"/>
  <c r="L37" i="9"/>
  <c r="K37" i="9"/>
  <c r="J37" i="9"/>
  <c r="I37" i="9"/>
  <c r="L36" i="9"/>
  <c r="K36" i="9"/>
  <c r="J36" i="9"/>
  <c r="I36" i="9"/>
  <c r="L34" i="9"/>
  <c r="K34" i="9"/>
  <c r="J34" i="9"/>
  <c r="I34" i="9"/>
  <c r="L33" i="9"/>
  <c r="K33" i="9"/>
  <c r="J33" i="9"/>
  <c r="I33" i="9"/>
  <c r="L32" i="9"/>
  <c r="K32" i="9"/>
  <c r="J32" i="9"/>
  <c r="I32" i="9"/>
  <c r="L31" i="9"/>
  <c r="K31" i="9"/>
  <c r="J31" i="9"/>
  <c r="I31" i="9"/>
  <c r="L28" i="9"/>
  <c r="K28" i="9"/>
  <c r="J28" i="9"/>
  <c r="I28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L20" i="9" s="1"/>
  <c r="K21" i="9"/>
  <c r="J21" i="9"/>
  <c r="I21" i="9"/>
  <c r="L19" i="9"/>
  <c r="K19" i="9"/>
  <c r="J19" i="9"/>
  <c r="I19" i="9"/>
  <c r="J7" i="9"/>
  <c r="K7" i="9"/>
  <c r="L7" i="9"/>
  <c r="J8" i="9"/>
  <c r="K8" i="9"/>
  <c r="L8" i="9"/>
  <c r="J10" i="9"/>
  <c r="K10" i="9"/>
  <c r="L10" i="9"/>
  <c r="J11" i="9"/>
  <c r="K11" i="9"/>
  <c r="L11" i="9"/>
  <c r="J12" i="9"/>
  <c r="K12" i="9"/>
  <c r="L12" i="9"/>
  <c r="J17" i="9"/>
  <c r="K17" i="9"/>
  <c r="L17" i="9"/>
  <c r="I8" i="9"/>
  <c r="I10" i="9"/>
  <c r="I11" i="9"/>
  <c r="I12" i="9"/>
  <c r="I17" i="9"/>
  <c r="I7" i="9"/>
  <c r="L82" i="10"/>
  <c r="K82" i="10"/>
  <c r="J82" i="10"/>
  <c r="I82" i="10"/>
  <c r="L67" i="10"/>
  <c r="K67" i="10"/>
  <c r="J67" i="10"/>
  <c r="I67" i="10"/>
  <c r="L70" i="10"/>
  <c r="K70" i="10"/>
  <c r="J70" i="10"/>
  <c r="I70" i="10"/>
  <c r="L69" i="10"/>
  <c r="K69" i="10"/>
  <c r="J69" i="10"/>
  <c r="I69" i="10"/>
  <c r="L66" i="10"/>
  <c r="K66" i="10"/>
  <c r="J66" i="10"/>
  <c r="I66" i="10"/>
  <c r="L65" i="10"/>
  <c r="K65" i="10"/>
  <c r="J65" i="10"/>
  <c r="I65" i="10"/>
  <c r="I55" i="10"/>
  <c r="J55" i="10"/>
  <c r="K55" i="10"/>
  <c r="L55" i="10"/>
  <c r="I56" i="10"/>
  <c r="J56" i="10"/>
  <c r="K56" i="10"/>
  <c r="L56" i="10"/>
  <c r="I57" i="10"/>
  <c r="J57" i="10"/>
  <c r="K57" i="10"/>
  <c r="L57" i="10"/>
  <c r="I58" i="10"/>
  <c r="J58" i="10"/>
  <c r="K58" i="10"/>
  <c r="L58" i="10"/>
  <c r="I59" i="10"/>
  <c r="J59" i="10"/>
  <c r="K59" i="10"/>
  <c r="L59" i="10"/>
  <c r="I60" i="10"/>
  <c r="J60" i="10"/>
  <c r="K60" i="10"/>
  <c r="L60" i="10"/>
  <c r="I61" i="10"/>
  <c r="J61" i="10"/>
  <c r="K61" i="10"/>
  <c r="L61" i="10"/>
  <c r="I48" i="10"/>
  <c r="J48" i="10"/>
  <c r="K48" i="10"/>
  <c r="L48" i="10"/>
  <c r="I49" i="10"/>
  <c r="J49" i="10"/>
  <c r="K49" i="10"/>
  <c r="L49" i="10"/>
  <c r="I50" i="10"/>
  <c r="J50" i="10"/>
  <c r="K50" i="10"/>
  <c r="L50" i="10"/>
  <c r="I54" i="10"/>
  <c r="J54" i="10"/>
  <c r="K54" i="10"/>
  <c r="L54" i="10"/>
  <c r="L42" i="10"/>
  <c r="K42" i="10"/>
  <c r="J42" i="10"/>
  <c r="I42" i="10"/>
  <c r="L41" i="10"/>
  <c r="K41" i="10"/>
  <c r="J41" i="10"/>
  <c r="I41" i="10"/>
  <c r="L40" i="10"/>
  <c r="K40" i="10"/>
  <c r="J40" i="10"/>
  <c r="I40" i="10"/>
  <c r="L39" i="10"/>
  <c r="K39" i="10"/>
  <c r="J39" i="10"/>
  <c r="I39" i="10"/>
  <c r="L37" i="10"/>
  <c r="K37" i="10"/>
  <c r="J37" i="10"/>
  <c r="I37" i="10"/>
  <c r="L36" i="10"/>
  <c r="K36" i="10"/>
  <c r="J36" i="10"/>
  <c r="I36" i="10"/>
  <c r="L34" i="10"/>
  <c r="K34" i="10"/>
  <c r="J34" i="10"/>
  <c r="I34" i="10"/>
  <c r="L33" i="10"/>
  <c r="K33" i="10"/>
  <c r="J33" i="10"/>
  <c r="I33" i="10"/>
  <c r="L32" i="10"/>
  <c r="K32" i="10"/>
  <c r="J32" i="10"/>
  <c r="I32" i="10"/>
  <c r="L31" i="10"/>
  <c r="K31" i="10"/>
  <c r="J31" i="10"/>
  <c r="I31" i="10"/>
  <c r="L28" i="10"/>
  <c r="K28" i="10"/>
  <c r="J28" i="10"/>
  <c r="I28" i="10"/>
  <c r="L27" i="10"/>
  <c r="K27" i="10"/>
  <c r="J27" i="10"/>
  <c r="I27" i="10"/>
  <c r="L26" i="10"/>
  <c r="K26" i="10"/>
  <c r="J26" i="10"/>
  <c r="I26" i="10"/>
  <c r="L25" i="10"/>
  <c r="K25" i="10"/>
  <c r="J25" i="10"/>
  <c r="I25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L21" i="10"/>
  <c r="L20" i="10" s="1"/>
  <c r="K21" i="10"/>
  <c r="J21" i="10"/>
  <c r="I21" i="10"/>
  <c r="I20" i="10" s="1"/>
  <c r="L19" i="10"/>
  <c r="K19" i="10"/>
  <c r="J19" i="10"/>
  <c r="I19" i="10"/>
  <c r="I8" i="10"/>
  <c r="J8" i="10"/>
  <c r="K8" i="10"/>
  <c r="L8" i="10"/>
  <c r="I10" i="10"/>
  <c r="J10" i="10"/>
  <c r="K10" i="10"/>
  <c r="L10" i="10"/>
  <c r="I11" i="10"/>
  <c r="J11" i="10"/>
  <c r="K11" i="10"/>
  <c r="L11" i="10"/>
  <c r="I12" i="10"/>
  <c r="J12" i="10"/>
  <c r="K12" i="10"/>
  <c r="L12" i="10"/>
  <c r="I17" i="10"/>
  <c r="J17" i="10"/>
  <c r="K17" i="10"/>
  <c r="L17" i="10"/>
  <c r="L7" i="10"/>
  <c r="K7" i="10"/>
  <c r="J7" i="10"/>
  <c r="I7" i="10"/>
  <c r="K20" i="9" l="1"/>
  <c r="I20" i="9"/>
  <c r="J20" i="9"/>
  <c r="K20" i="10"/>
  <c r="J20" i="10"/>
  <c r="I95" i="9"/>
  <c r="F96" i="13"/>
  <c r="E96" i="13"/>
  <c r="D96" i="13"/>
  <c r="C96" i="13"/>
  <c r="B96" i="13"/>
  <c r="F95" i="13"/>
  <c r="E95" i="13"/>
  <c r="D95" i="13"/>
  <c r="C95" i="13"/>
  <c r="B95" i="13"/>
  <c r="F93" i="13"/>
  <c r="E93" i="13"/>
  <c r="D93" i="13"/>
  <c r="C93" i="13"/>
  <c r="B93" i="13"/>
  <c r="F92" i="13"/>
  <c r="E92" i="13"/>
  <c r="D92" i="13"/>
  <c r="C92" i="13"/>
  <c r="B92" i="13"/>
  <c r="F90" i="13"/>
  <c r="E90" i="13"/>
  <c r="D90" i="13"/>
  <c r="C90" i="13"/>
  <c r="B90" i="13"/>
  <c r="F89" i="13"/>
  <c r="E89" i="13"/>
  <c r="D89" i="13"/>
  <c r="C89" i="13"/>
  <c r="B89" i="13"/>
  <c r="F85" i="13"/>
  <c r="E85" i="13"/>
  <c r="D85" i="13"/>
  <c r="C85" i="13"/>
  <c r="B85" i="13"/>
  <c r="F80" i="13"/>
  <c r="E80" i="13"/>
  <c r="D80" i="13"/>
  <c r="C80" i="13"/>
  <c r="B80" i="13"/>
  <c r="B79" i="13"/>
  <c r="F66" i="13"/>
  <c r="E66" i="13"/>
  <c r="D66" i="13"/>
  <c r="C66" i="13"/>
  <c r="B66" i="13"/>
  <c r="F65" i="13"/>
  <c r="F64" i="13" s="1"/>
  <c r="E65" i="13"/>
  <c r="E64" i="13" s="1"/>
  <c r="D65" i="13"/>
  <c r="D64" i="13" s="1"/>
  <c r="C65" i="13"/>
  <c r="C64" i="13" s="1"/>
  <c r="B65" i="13"/>
  <c r="B64" i="13" s="1"/>
  <c r="F63" i="13"/>
  <c r="E63" i="13"/>
  <c r="D63" i="13"/>
  <c r="C63" i="13"/>
  <c r="B63" i="13"/>
  <c r="F62" i="13"/>
  <c r="E62" i="13"/>
  <c r="D62" i="13"/>
  <c r="C62" i="13"/>
  <c r="B62" i="13"/>
  <c r="B44" i="13"/>
  <c r="C44" i="13"/>
  <c r="D44" i="13"/>
  <c r="E44" i="13"/>
  <c r="F44" i="13"/>
  <c r="B45" i="13"/>
  <c r="C45" i="13"/>
  <c r="D45" i="13"/>
  <c r="E45" i="13"/>
  <c r="F45" i="13"/>
  <c r="B46" i="13"/>
  <c r="C46" i="13"/>
  <c r="D46" i="13"/>
  <c r="E46" i="13"/>
  <c r="F46" i="13"/>
  <c r="B47" i="13"/>
  <c r="C47" i="13"/>
  <c r="D47" i="13"/>
  <c r="E47" i="13"/>
  <c r="F47" i="13"/>
  <c r="F39" i="13"/>
  <c r="E39" i="13"/>
  <c r="D39" i="13"/>
  <c r="C39" i="13"/>
  <c r="B39" i="13"/>
  <c r="F38" i="13"/>
  <c r="E38" i="13"/>
  <c r="D38" i="13"/>
  <c r="C38" i="13"/>
  <c r="B38" i="13"/>
  <c r="F37" i="13"/>
  <c r="E37" i="13"/>
  <c r="D37" i="13"/>
  <c r="C37" i="13"/>
  <c r="B37" i="13"/>
  <c r="F36" i="13"/>
  <c r="E36" i="13"/>
  <c r="D36" i="13"/>
  <c r="C36" i="13"/>
  <c r="B36" i="13"/>
  <c r="F34" i="13"/>
  <c r="E34" i="13"/>
  <c r="D34" i="13"/>
  <c r="C34" i="13"/>
  <c r="B34" i="13"/>
  <c r="F33" i="13"/>
  <c r="E33" i="13"/>
  <c r="D33" i="13"/>
  <c r="C33" i="13"/>
  <c r="B33" i="13"/>
  <c r="F31" i="13"/>
  <c r="E31" i="13"/>
  <c r="D31" i="13"/>
  <c r="C31" i="13"/>
  <c r="B31" i="13"/>
  <c r="F30" i="13"/>
  <c r="E30" i="13"/>
  <c r="D30" i="13"/>
  <c r="C30" i="13"/>
  <c r="B30" i="13"/>
  <c r="F29" i="13"/>
  <c r="E29" i="13"/>
  <c r="D29" i="13"/>
  <c r="C29" i="13"/>
  <c r="B29" i="13"/>
  <c r="F28" i="13"/>
  <c r="E28" i="13"/>
  <c r="D28" i="13"/>
  <c r="C28" i="13"/>
  <c r="B28" i="13"/>
  <c r="F25" i="13"/>
  <c r="E25" i="13"/>
  <c r="D25" i="13"/>
  <c r="C25" i="13"/>
  <c r="B25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6" i="13"/>
  <c r="E16" i="13"/>
  <c r="D16" i="13"/>
  <c r="C16" i="13"/>
  <c r="B16" i="13"/>
  <c r="B8" i="13"/>
  <c r="C8" i="13"/>
  <c r="D8" i="13"/>
  <c r="E8" i="13"/>
  <c r="F8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4" i="13"/>
  <c r="C14" i="13"/>
  <c r="D14" i="13"/>
  <c r="E14" i="13"/>
  <c r="F14" i="13"/>
  <c r="F7" i="13"/>
  <c r="E7" i="13"/>
  <c r="D7" i="13"/>
  <c r="C7" i="13"/>
  <c r="B7" i="13"/>
  <c r="Y12" i="11"/>
  <c r="X12" i="11"/>
  <c r="W12" i="11"/>
  <c r="D73" i="12"/>
  <c r="Y100" i="11"/>
  <c r="X100" i="11"/>
  <c r="W100" i="11"/>
  <c r="V100" i="11"/>
  <c r="U100" i="11"/>
  <c r="T100" i="11"/>
  <c r="Y99" i="11"/>
  <c r="X99" i="11"/>
  <c r="W99" i="11"/>
  <c r="V99" i="11"/>
  <c r="U99" i="11"/>
  <c r="T99" i="11"/>
  <c r="P98" i="11"/>
  <c r="O98" i="11"/>
  <c r="N98" i="11"/>
  <c r="M98" i="11"/>
  <c r="L98" i="11"/>
  <c r="K98" i="11"/>
  <c r="Y97" i="11"/>
  <c r="X97" i="11"/>
  <c r="W97" i="11"/>
  <c r="V97" i="11"/>
  <c r="U97" i="11"/>
  <c r="T97" i="11"/>
  <c r="Y96" i="11"/>
  <c r="X96" i="11"/>
  <c r="W96" i="11"/>
  <c r="V96" i="11"/>
  <c r="U96" i="11"/>
  <c r="T96" i="11"/>
  <c r="P95" i="11"/>
  <c r="O95" i="11"/>
  <c r="N95" i="11"/>
  <c r="M95" i="11"/>
  <c r="L95" i="11"/>
  <c r="K95" i="11"/>
  <c r="Y94" i="11"/>
  <c r="X94" i="11"/>
  <c r="W94" i="11"/>
  <c r="V94" i="11"/>
  <c r="U94" i="11"/>
  <c r="T94" i="11"/>
  <c r="Y93" i="11"/>
  <c r="X93" i="11"/>
  <c r="W93" i="11"/>
  <c r="V93" i="11"/>
  <c r="U93" i="11"/>
  <c r="T93" i="11"/>
  <c r="P92" i="11"/>
  <c r="O92" i="11"/>
  <c r="N92" i="11"/>
  <c r="M92" i="11"/>
  <c r="L92" i="11"/>
  <c r="K92" i="11"/>
  <c r="Y89" i="11"/>
  <c r="X89" i="11"/>
  <c r="W89" i="11"/>
  <c r="V89" i="11"/>
  <c r="U89" i="11"/>
  <c r="T89" i="11"/>
  <c r="Y83" i="11"/>
  <c r="X83" i="11"/>
  <c r="W83" i="11"/>
  <c r="V83" i="11"/>
  <c r="U83" i="11"/>
  <c r="T83" i="11"/>
  <c r="Y82" i="11"/>
  <c r="X82" i="11"/>
  <c r="W82" i="11"/>
  <c r="V82" i="11"/>
  <c r="U82" i="11"/>
  <c r="T82" i="11"/>
  <c r="P81" i="11"/>
  <c r="O81" i="11"/>
  <c r="N81" i="11"/>
  <c r="M81" i="11"/>
  <c r="L81" i="11"/>
  <c r="K81" i="11"/>
  <c r="G81" i="11"/>
  <c r="F81" i="11"/>
  <c r="E81" i="11"/>
  <c r="D81" i="11"/>
  <c r="C81" i="11"/>
  <c r="B81" i="11"/>
  <c r="C77" i="11"/>
  <c r="B77" i="11"/>
  <c r="G76" i="11"/>
  <c r="F76" i="11"/>
  <c r="E76" i="11"/>
  <c r="D76" i="11"/>
  <c r="C76" i="11"/>
  <c r="B76" i="11"/>
  <c r="G72" i="11"/>
  <c r="F72" i="11"/>
  <c r="E72" i="11"/>
  <c r="D72" i="11"/>
  <c r="C72" i="11"/>
  <c r="B72" i="11"/>
  <c r="Y69" i="11"/>
  <c r="X69" i="11"/>
  <c r="W69" i="11"/>
  <c r="V69" i="11"/>
  <c r="U69" i="11"/>
  <c r="T69" i="11"/>
  <c r="Y68" i="11"/>
  <c r="Y67" i="11" s="1"/>
  <c r="X68" i="11"/>
  <c r="X67" i="11" s="1"/>
  <c r="W68" i="11"/>
  <c r="W67" i="11" s="1"/>
  <c r="V68" i="11"/>
  <c r="V67" i="11" s="1"/>
  <c r="U68" i="11"/>
  <c r="U67" i="11" s="1"/>
  <c r="T68" i="11"/>
  <c r="T67" i="11" s="1"/>
  <c r="P67" i="11"/>
  <c r="O67" i="11"/>
  <c r="N67" i="11"/>
  <c r="M67" i="11"/>
  <c r="L67" i="11"/>
  <c r="K67" i="11"/>
  <c r="Y66" i="11"/>
  <c r="X66" i="11"/>
  <c r="W66" i="11"/>
  <c r="V66" i="11"/>
  <c r="U66" i="11"/>
  <c r="T66" i="11"/>
  <c r="Y65" i="11"/>
  <c r="X65" i="11"/>
  <c r="W65" i="11"/>
  <c r="V65" i="11"/>
  <c r="U65" i="11"/>
  <c r="T65" i="11"/>
  <c r="P64" i="11"/>
  <c r="P63" i="11" s="1"/>
  <c r="O64" i="11"/>
  <c r="O63" i="11" s="1"/>
  <c r="N64" i="11"/>
  <c r="N63" i="11" s="1"/>
  <c r="M64" i="11"/>
  <c r="M63" i="11" s="1"/>
  <c r="L64" i="11"/>
  <c r="L63" i="11" s="1"/>
  <c r="K64" i="11"/>
  <c r="K63" i="11" s="1"/>
  <c r="B78" i="11"/>
  <c r="Y61" i="11"/>
  <c r="X61" i="11"/>
  <c r="W61" i="11"/>
  <c r="V61" i="11"/>
  <c r="U61" i="11"/>
  <c r="T61" i="11"/>
  <c r="T72" i="11" s="1"/>
  <c r="Y60" i="11"/>
  <c r="X60" i="11"/>
  <c r="W60" i="11"/>
  <c r="V60" i="11"/>
  <c r="U60" i="11"/>
  <c r="T60" i="11"/>
  <c r="Y59" i="11"/>
  <c r="X59" i="11"/>
  <c r="W59" i="11"/>
  <c r="V59" i="11"/>
  <c r="U59" i="11"/>
  <c r="T59" i="11"/>
  <c r="Y58" i="11"/>
  <c r="X58" i="11"/>
  <c r="W58" i="11"/>
  <c r="V58" i="11"/>
  <c r="U58" i="11"/>
  <c r="T58" i="11"/>
  <c r="Y57" i="11"/>
  <c r="Y72" i="11" s="1"/>
  <c r="X57" i="11"/>
  <c r="X72" i="11" s="1"/>
  <c r="W57" i="11"/>
  <c r="W72" i="11" s="1"/>
  <c r="V57" i="11"/>
  <c r="V72" i="11" s="1"/>
  <c r="U57" i="11"/>
  <c r="U72" i="11" s="1"/>
  <c r="T57" i="11"/>
  <c r="Y56" i="11"/>
  <c r="X56" i="11"/>
  <c r="W56" i="11"/>
  <c r="V56" i="11"/>
  <c r="U56" i="11"/>
  <c r="T56" i="11"/>
  <c r="Y55" i="11"/>
  <c r="X55" i="11"/>
  <c r="W55" i="11"/>
  <c r="V55" i="11"/>
  <c r="U55" i="11"/>
  <c r="T55" i="11"/>
  <c r="Y54" i="11"/>
  <c r="X54" i="11"/>
  <c r="W54" i="11"/>
  <c r="V54" i="11"/>
  <c r="U54" i="11"/>
  <c r="T54" i="11"/>
  <c r="P53" i="11"/>
  <c r="Y53" i="11" s="1"/>
  <c r="O53" i="11"/>
  <c r="O38" i="11" s="1"/>
  <c r="N53" i="11"/>
  <c r="W53" i="11" s="1"/>
  <c r="M53" i="11"/>
  <c r="V53" i="11" s="1"/>
  <c r="L53" i="11"/>
  <c r="U53" i="11" s="1"/>
  <c r="K53" i="11"/>
  <c r="T53" i="11" s="1"/>
  <c r="Y52" i="11"/>
  <c r="X52" i="11"/>
  <c r="W52" i="11"/>
  <c r="V52" i="11"/>
  <c r="U52" i="11"/>
  <c r="T52" i="11"/>
  <c r="Y50" i="11"/>
  <c r="X50" i="11"/>
  <c r="W50" i="11"/>
  <c r="V50" i="11"/>
  <c r="U50" i="11"/>
  <c r="T50" i="11"/>
  <c r="Y49" i="11"/>
  <c r="X49" i="11"/>
  <c r="W49" i="11"/>
  <c r="V49" i="11"/>
  <c r="U49" i="11"/>
  <c r="T49" i="11"/>
  <c r="Y48" i="11"/>
  <c r="X48" i="11"/>
  <c r="W48" i="11"/>
  <c r="V48" i="11"/>
  <c r="U48" i="11"/>
  <c r="T48" i="11"/>
  <c r="Y47" i="11"/>
  <c r="X47" i="11"/>
  <c r="W47" i="11"/>
  <c r="V47" i="11"/>
  <c r="U47" i="11"/>
  <c r="T47" i="11"/>
  <c r="T46" i="11"/>
  <c r="Y46" i="11"/>
  <c r="X46" i="11"/>
  <c r="W46" i="11"/>
  <c r="V46" i="11"/>
  <c r="U46" i="11"/>
  <c r="Y42" i="11"/>
  <c r="X42" i="11"/>
  <c r="W42" i="11"/>
  <c r="V42" i="11"/>
  <c r="U42" i="11"/>
  <c r="T42" i="11"/>
  <c r="T73" i="11" s="1"/>
  <c r="Y41" i="11"/>
  <c r="X41" i="11"/>
  <c r="W41" i="11"/>
  <c r="V41" i="11"/>
  <c r="U41" i="11"/>
  <c r="T41" i="11"/>
  <c r="Y40" i="11"/>
  <c r="X40" i="11"/>
  <c r="W40" i="11"/>
  <c r="V40" i="11"/>
  <c r="U40" i="11"/>
  <c r="T40" i="11"/>
  <c r="Y39" i="11"/>
  <c r="X39" i="11"/>
  <c r="W39" i="11"/>
  <c r="V39" i="11"/>
  <c r="U39" i="11"/>
  <c r="T39" i="11"/>
  <c r="Y37" i="11"/>
  <c r="X37" i="11"/>
  <c r="W37" i="11"/>
  <c r="V37" i="11"/>
  <c r="U37" i="11"/>
  <c r="T37" i="11"/>
  <c r="Y36" i="11"/>
  <c r="X36" i="11"/>
  <c r="W36" i="11"/>
  <c r="V36" i="11"/>
  <c r="U36" i="11"/>
  <c r="T36" i="11"/>
  <c r="Y34" i="11"/>
  <c r="X34" i="11"/>
  <c r="W34" i="11"/>
  <c r="V34" i="11"/>
  <c r="U34" i="11"/>
  <c r="T34" i="11"/>
  <c r="Y33" i="11"/>
  <c r="X33" i="11"/>
  <c r="W33" i="11"/>
  <c r="V33" i="11"/>
  <c r="U33" i="11"/>
  <c r="T33" i="11"/>
  <c r="Y32" i="11"/>
  <c r="X32" i="11"/>
  <c r="W32" i="11"/>
  <c r="V32" i="11"/>
  <c r="U32" i="11"/>
  <c r="T32" i="11"/>
  <c r="Y31" i="11"/>
  <c r="X31" i="11"/>
  <c r="W31" i="11"/>
  <c r="V31" i="11"/>
  <c r="U31" i="11"/>
  <c r="T31" i="11"/>
  <c r="P30" i="11"/>
  <c r="O30" i="11"/>
  <c r="N30" i="11"/>
  <c r="M30" i="11"/>
  <c r="L30" i="11"/>
  <c r="K30" i="11"/>
  <c r="Y28" i="11"/>
  <c r="X28" i="11"/>
  <c r="W28" i="11"/>
  <c r="V28" i="11"/>
  <c r="U28" i="11"/>
  <c r="T28" i="11"/>
  <c r="Y27" i="11"/>
  <c r="X27" i="11"/>
  <c r="W27" i="11"/>
  <c r="V27" i="11"/>
  <c r="U27" i="11"/>
  <c r="T27" i="11"/>
  <c r="Y26" i="11"/>
  <c r="X26" i="11"/>
  <c r="W26" i="11"/>
  <c r="V26" i="11"/>
  <c r="U26" i="11"/>
  <c r="T26" i="11"/>
  <c r="Y25" i="11"/>
  <c r="X25" i="11"/>
  <c r="W25" i="11"/>
  <c r="V25" i="11"/>
  <c r="U25" i="11"/>
  <c r="T25" i="11"/>
  <c r="Y24" i="11"/>
  <c r="X24" i="11"/>
  <c r="W24" i="11"/>
  <c r="V24" i="11"/>
  <c r="U24" i="11"/>
  <c r="T24" i="11"/>
  <c r="Y23" i="11"/>
  <c r="X23" i="11"/>
  <c r="W23" i="11"/>
  <c r="V23" i="11"/>
  <c r="U23" i="11"/>
  <c r="T23" i="11"/>
  <c r="Y22" i="11"/>
  <c r="X22" i="11"/>
  <c r="W22" i="11"/>
  <c r="V22" i="11"/>
  <c r="U22" i="11"/>
  <c r="T22" i="11"/>
  <c r="Y21" i="11"/>
  <c r="X21" i="11"/>
  <c r="W21" i="11"/>
  <c r="V21" i="11"/>
  <c r="U21" i="11"/>
  <c r="T21" i="11"/>
  <c r="P20" i="11"/>
  <c r="O20" i="11"/>
  <c r="N20" i="11"/>
  <c r="Y19" i="11"/>
  <c r="X19" i="11"/>
  <c r="W19" i="11"/>
  <c r="V19" i="11"/>
  <c r="U19" i="11"/>
  <c r="T19" i="11"/>
  <c r="Y17" i="11"/>
  <c r="X17" i="11"/>
  <c r="W17" i="11"/>
  <c r="V17" i="11"/>
  <c r="U17" i="11"/>
  <c r="T17" i="11"/>
  <c r="V12" i="11"/>
  <c r="U12" i="11"/>
  <c r="T12" i="11"/>
  <c r="T5" i="11" s="1"/>
  <c r="Y11" i="11"/>
  <c r="Y75" i="11" s="1"/>
  <c r="X11" i="11"/>
  <c r="X75" i="11" s="1"/>
  <c r="W11" i="11"/>
  <c r="V11" i="11"/>
  <c r="V75" i="11" s="1"/>
  <c r="U11" i="11"/>
  <c r="U75" i="11" s="1"/>
  <c r="T11" i="11"/>
  <c r="T75" i="11" s="1"/>
  <c r="Y10" i="11"/>
  <c r="X10" i="11"/>
  <c r="W10" i="11"/>
  <c r="V10" i="11"/>
  <c r="U10" i="11"/>
  <c r="T10" i="11"/>
  <c r="Y8" i="11"/>
  <c r="X8" i="11"/>
  <c r="W8" i="11"/>
  <c r="V8" i="11"/>
  <c r="U8" i="11"/>
  <c r="Y7" i="11"/>
  <c r="X7" i="11"/>
  <c r="W7" i="11"/>
  <c r="V7" i="11"/>
  <c r="U7" i="11"/>
  <c r="M6" i="11"/>
  <c r="M5" i="11" s="1"/>
  <c r="L6" i="11"/>
  <c r="K6" i="11"/>
  <c r="K5" i="11" s="1"/>
  <c r="T74" i="11" l="1"/>
  <c r="V74" i="11"/>
  <c r="X77" i="11"/>
  <c r="W74" i="11"/>
  <c r="Y20" i="11"/>
  <c r="Y18" i="11" s="1"/>
  <c r="V20" i="11"/>
  <c r="V18" i="11" s="1"/>
  <c r="T77" i="11"/>
  <c r="C17" i="13"/>
  <c r="C15" i="13" s="1"/>
  <c r="U74" i="11"/>
  <c r="Y77" i="11"/>
  <c r="W20" i="11"/>
  <c r="U77" i="11"/>
  <c r="D17" i="13"/>
  <c r="D15" i="13" s="1"/>
  <c r="X20" i="11"/>
  <c r="X18" i="11" s="1"/>
  <c r="V77" i="11"/>
  <c r="E17" i="13"/>
  <c r="E15" i="13" s="1"/>
  <c r="F17" i="13"/>
  <c r="F15" i="13" s="1"/>
  <c r="T20" i="11"/>
  <c r="T18" i="11" s="1"/>
  <c r="U20" i="11"/>
  <c r="B17" i="13"/>
  <c r="B15" i="13" s="1"/>
  <c r="E94" i="13"/>
  <c r="W75" i="11"/>
  <c r="W77" i="11"/>
  <c r="Y74" i="11"/>
  <c r="X74" i="11"/>
  <c r="I92" i="9"/>
  <c r="P38" i="11"/>
  <c r="E78" i="13"/>
  <c r="C88" i="13"/>
  <c r="D88" i="13"/>
  <c r="M62" i="11"/>
  <c r="L62" i="11"/>
  <c r="N91" i="11"/>
  <c r="P62" i="11"/>
  <c r="D61" i="13"/>
  <c r="D60" i="13" s="1"/>
  <c r="D59" i="13" s="1"/>
  <c r="D75" i="13" s="1"/>
  <c r="O62" i="11"/>
  <c r="C6" i="13"/>
  <c r="C5" i="13" s="1"/>
  <c r="B91" i="13"/>
  <c r="U64" i="11"/>
  <c r="U63" i="11" s="1"/>
  <c r="U62" i="11" s="1"/>
  <c r="U78" i="11" s="1"/>
  <c r="G69" i="13"/>
  <c r="M18" i="11"/>
  <c r="L18" i="11"/>
  <c r="G73" i="13"/>
  <c r="Y81" i="11"/>
  <c r="G9" i="13"/>
  <c r="T64" i="11"/>
  <c r="T63" i="11" s="1"/>
  <c r="T62" i="11" s="1"/>
  <c r="T78" i="11" s="1"/>
  <c r="G70" i="11"/>
  <c r="G74" i="13"/>
  <c r="C78" i="13"/>
  <c r="C61" i="13"/>
  <c r="C60" i="13" s="1"/>
  <c r="C59" i="13" s="1"/>
  <c r="C75" i="13" s="1"/>
  <c r="C79" i="12"/>
  <c r="C78" i="11"/>
  <c r="P18" i="11"/>
  <c r="O18" i="11"/>
  <c r="O70" i="11" s="1"/>
  <c r="N18" i="11"/>
  <c r="M91" i="11"/>
  <c r="U92" i="11"/>
  <c r="X98" i="11"/>
  <c r="B78" i="13"/>
  <c r="D71" i="12"/>
  <c r="U98" i="11"/>
  <c r="T92" i="11"/>
  <c r="U95" i="11"/>
  <c r="E91" i="13"/>
  <c r="C94" i="13"/>
  <c r="F78" i="13"/>
  <c r="U35" i="11"/>
  <c r="K91" i="11"/>
  <c r="V92" i="11"/>
  <c r="K38" i="11"/>
  <c r="N62" i="11"/>
  <c r="T81" i="11"/>
  <c r="L91" i="11"/>
  <c r="W92" i="11"/>
  <c r="O91" i="11"/>
  <c r="E61" i="13"/>
  <c r="E60" i="13" s="1"/>
  <c r="E59" i="13" s="1"/>
  <c r="E75" i="13" s="1"/>
  <c r="B88" i="13"/>
  <c r="F94" i="13"/>
  <c r="L38" i="11"/>
  <c r="T30" i="11"/>
  <c r="M38" i="11"/>
  <c r="B61" i="13"/>
  <c r="B60" i="13" s="1"/>
  <c r="B59" i="13" s="1"/>
  <c r="B75" i="13" s="1"/>
  <c r="N38" i="11"/>
  <c r="X95" i="11"/>
  <c r="T98" i="11"/>
  <c r="V98" i="11"/>
  <c r="P91" i="11"/>
  <c r="W98" i="11"/>
  <c r="K62" i="11"/>
  <c r="X6" i="11"/>
  <c r="X5" i="11" s="1"/>
  <c r="D70" i="11"/>
  <c r="B79" i="12"/>
  <c r="B32" i="13"/>
  <c r="W95" i="11"/>
  <c r="V95" i="11"/>
  <c r="Y95" i="11"/>
  <c r="F78" i="11"/>
  <c r="D78" i="11"/>
  <c r="E78" i="11"/>
  <c r="V64" i="11"/>
  <c r="V63" i="11" s="1"/>
  <c r="V62" i="11" s="1"/>
  <c r="V78" i="11" s="1"/>
  <c r="W64" i="11"/>
  <c r="W63" i="11" s="1"/>
  <c r="W62" i="11" s="1"/>
  <c r="W78" i="11" s="1"/>
  <c r="Y64" i="11"/>
  <c r="Y63" i="11" s="1"/>
  <c r="Y62" i="11" s="1"/>
  <c r="Y78" i="11" s="1"/>
  <c r="V30" i="11"/>
  <c r="F6" i="13"/>
  <c r="F5" i="13" s="1"/>
  <c r="E6" i="13"/>
  <c r="E5" i="13" s="1"/>
  <c r="F61" i="13"/>
  <c r="F60" i="13" s="1"/>
  <c r="F59" i="13" s="1"/>
  <c r="F75" i="13" s="1"/>
  <c r="D6" i="13"/>
  <c r="D5" i="13" s="1"/>
  <c r="B6" i="13"/>
  <c r="B5" i="13" s="1"/>
  <c r="D79" i="12"/>
  <c r="Y6" i="11"/>
  <c r="Y5" i="11" s="1"/>
  <c r="X35" i="11"/>
  <c r="T95" i="11"/>
  <c r="X92" i="11"/>
  <c r="Y92" i="11"/>
  <c r="Y98" i="11"/>
  <c r="V81" i="11"/>
  <c r="W81" i="11"/>
  <c r="X81" i="11"/>
  <c r="U81" i="11"/>
  <c r="G78" i="11"/>
  <c r="X64" i="11"/>
  <c r="X63" i="11" s="1"/>
  <c r="X62" i="11" s="1"/>
  <c r="X78" i="11" s="1"/>
  <c r="Y38" i="11"/>
  <c r="T38" i="11"/>
  <c r="U38" i="11"/>
  <c r="V38" i="11"/>
  <c r="W38" i="11"/>
  <c r="D32" i="13"/>
  <c r="W35" i="11"/>
  <c r="X30" i="11"/>
  <c r="D27" i="13"/>
  <c r="Y30" i="11"/>
  <c r="U30" i="11"/>
  <c r="E27" i="13"/>
  <c r="U18" i="11"/>
  <c r="W18" i="11"/>
  <c r="U6" i="11"/>
  <c r="U5" i="11" s="1"/>
  <c r="L9" i="9"/>
  <c r="F88" i="13"/>
  <c r="D78" i="13"/>
  <c r="F91" i="13"/>
  <c r="D94" i="13"/>
  <c r="E88" i="13"/>
  <c r="B94" i="13"/>
  <c r="E79" i="12"/>
  <c r="F79" i="12"/>
  <c r="G79" i="12"/>
  <c r="C91" i="13"/>
  <c r="E32" i="13"/>
  <c r="D91" i="13"/>
  <c r="B27" i="13"/>
  <c r="F27" i="13"/>
  <c r="C32" i="13"/>
  <c r="F32" i="13"/>
  <c r="C27" i="13"/>
  <c r="W30" i="11"/>
  <c r="V35" i="11"/>
  <c r="V6" i="11"/>
  <c r="V5" i="11" s="1"/>
  <c r="T35" i="11"/>
  <c r="W6" i="11"/>
  <c r="W5" i="11" s="1"/>
  <c r="Y35" i="11"/>
  <c r="B71" i="12"/>
  <c r="X9" i="11"/>
  <c r="Y9" i="11"/>
  <c r="K18" i="11"/>
  <c r="X53" i="11"/>
  <c r="X38" i="11" s="1"/>
  <c r="E70" i="11"/>
  <c r="F70" i="11"/>
  <c r="Y71" i="11" l="1"/>
  <c r="X71" i="11"/>
  <c r="P70" i="11"/>
  <c r="P79" i="11" s="1"/>
  <c r="L70" i="11"/>
  <c r="L79" i="11" s="1"/>
  <c r="O79" i="11"/>
  <c r="M70" i="11"/>
  <c r="M79" i="11" s="1"/>
  <c r="F71" i="12"/>
  <c r="G71" i="12"/>
  <c r="E71" i="12"/>
  <c r="Y91" i="11"/>
  <c r="B70" i="11"/>
  <c r="B79" i="11" s="1"/>
  <c r="B87" i="13"/>
  <c r="D79" i="11"/>
  <c r="B9" i="13"/>
  <c r="T91" i="11"/>
  <c r="G70" i="13"/>
  <c r="C71" i="12"/>
  <c r="G68" i="13"/>
  <c r="C70" i="11"/>
  <c r="C79" i="11" s="1"/>
  <c r="K70" i="11"/>
  <c r="K79" i="11" s="1"/>
  <c r="N70" i="11"/>
  <c r="N79" i="11" s="1"/>
  <c r="C87" i="13"/>
  <c r="U91" i="11"/>
  <c r="W91" i="11"/>
  <c r="F79" i="11"/>
  <c r="E9" i="13"/>
  <c r="V9" i="11"/>
  <c r="V71" i="11" s="1"/>
  <c r="K9" i="9"/>
  <c r="I9" i="9"/>
  <c r="D9" i="13"/>
  <c r="C9" i="13"/>
  <c r="U9" i="11"/>
  <c r="U71" i="11" s="1"/>
  <c r="J9" i="9"/>
  <c r="F9" i="13"/>
  <c r="B80" i="12"/>
  <c r="E87" i="13"/>
  <c r="X91" i="11"/>
  <c r="V91" i="11"/>
  <c r="T70" i="11"/>
  <c r="T79" i="11" s="1"/>
  <c r="E79" i="11"/>
  <c r="D87" i="13"/>
  <c r="G79" i="11"/>
  <c r="D80" i="12"/>
  <c r="F87" i="13"/>
  <c r="W70" i="11"/>
  <c r="W79" i="11" s="1"/>
  <c r="V70" i="11"/>
  <c r="V79" i="11" s="1"/>
  <c r="X70" i="11"/>
  <c r="X79" i="11" s="1"/>
  <c r="U70" i="11"/>
  <c r="U79" i="11" s="1"/>
  <c r="Y70" i="11"/>
  <c r="Y79" i="11" s="1"/>
  <c r="T71" i="11"/>
  <c r="W9" i="11"/>
  <c r="W71" i="11" s="1"/>
  <c r="L68" i="10"/>
  <c r="K68" i="10"/>
  <c r="J68" i="10"/>
  <c r="I68" i="10"/>
  <c r="L64" i="10"/>
  <c r="L63" i="10" s="1"/>
  <c r="K64" i="10"/>
  <c r="K63" i="10" s="1"/>
  <c r="L35" i="10"/>
  <c r="K35" i="10"/>
  <c r="L30" i="10"/>
  <c r="K6" i="10"/>
  <c r="K5" i="10" s="1"/>
  <c r="K18" i="10"/>
  <c r="L97" i="9"/>
  <c r="K97" i="9"/>
  <c r="J97" i="9"/>
  <c r="I94" i="9"/>
  <c r="L67" i="9"/>
  <c r="J67" i="9"/>
  <c r="I67" i="9"/>
  <c r="I35" i="9"/>
  <c r="J35" i="9"/>
  <c r="J30" i="9"/>
  <c r="L78" i="10"/>
  <c r="K78" i="10"/>
  <c r="J78" i="10"/>
  <c r="B78" i="10"/>
  <c r="I78" i="10" s="1"/>
  <c r="L77" i="10"/>
  <c r="K77" i="10"/>
  <c r="C77" i="10"/>
  <c r="J77" i="10" s="1"/>
  <c r="B77" i="10"/>
  <c r="I77" i="10" s="1"/>
  <c r="L76" i="10"/>
  <c r="K76" i="10"/>
  <c r="J76" i="10"/>
  <c r="I76" i="10"/>
  <c r="L75" i="10"/>
  <c r="K75" i="10"/>
  <c r="J75" i="10"/>
  <c r="I75" i="10"/>
  <c r="C73" i="10"/>
  <c r="B73" i="10"/>
  <c r="E68" i="10"/>
  <c r="D68" i="10"/>
  <c r="C68" i="10"/>
  <c r="B68" i="10"/>
  <c r="E64" i="10"/>
  <c r="E63" i="10" s="1"/>
  <c r="D64" i="10"/>
  <c r="D63" i="10" s="1"/>
  <c r="C64" i="10"/>
  <c r="C63" i="10" s="1"/>
  <c r="B64" i="10"/>
  <c r="B63" i="10" s="1"/>
  <c r="E30" i="10"/>
  <c r="D30" i="10"/>
  <c r="C30" i="10"/>
  <c r="B30" i="10"/>
  <c r="L9" i="10"/>
  <c r="K9" i="10"/>
  <c r="J9" i="10"/>
  <c r="I9" i="10"/>
  <c r="E6" i="10"/>
  <c r="E5" i="10" s="1"/>
  <c r="D6" i="10"/>
  <c r="D5" i="10" s="1"/>
  <c r="C6" i="10"/>
  <c r="C5" i="10" s="1"/>
  <c r="B6" i="10"/>
  <c r="B5" i="10" s="1"/>
  <c r="I91" i="9"/>
  <c r="E81" i="9"/>
  <c r="D81" i="9"/>
  <c r="C81" i="9"/>
  <c r="B81" i="9"/>
  <c r="L77" i="9"/>
  <c r="K77" i="9"/>
  <c r="J77" i="9"/>
  <c r="B77" i="9"/>
  <c r="I77" i="9" s="1"/>
  <c r="E76" i="9"/>
  <c r="L76" i="9" s="1"/>
  <c r="D76" i="9"/>
  <c r="K76" i="9" s="1"/>
  <c r="C76" i="9"/>
  <c r="J76" i="9" s="1"/>
  <c r="B76" i="9"/>
  <c r="I76" i="9" s="1"/>
  <c r="L75" i="9"/>
  <c r="K75" i="9"/>
  <c r="J75" i="9"/>
  <c r="I75" i="9"/>
  <c r="L74" i="9"/>
  <c r="K74" i="9"/>
  <c r="J74" i="9"/>
  <c r="I74" i="9"/>
  <c r="E72" i="9"/>
  <c r="L72" i="9" s="1"/>
  <c r="D72" i="9"/>
  <c r="K72" i="9" s="1"/>
  <c r="C72" i="9"/>
  <c r="J72" i="9" s="1"/>
  <c r="B72" i="9"/>
  <c r="I72" i="9" s="1"/>
  <c r="K67" i="9"/>
  <c r="E67" i="9"/>
  <c r="D67" i="9"/>
  <c r="C67" i="9"/>
  <c r="B67" i="9"/>
  <c r="K64" i="9"/>
  <c r="K63" i="9" s="1"/>
  <c r="E64" i="9"/>
  <c r="E63" i="9" s="1"/>
  <c r="D64" i="9"/>
  <c r="D63" i="9" s="1"/>
  <c r="C64" i="9"/>
  <c r="C63" i="9" s="1"/>
  <c r="B64" i="9"/>
  <c r="B63" i="9" s="1"/>
  <c r="I53" i="9"/>
  <c r="L35" i="9"/>
  <c r="E35" i="9"/>
  <c r="D35" i="9"/>
  <c r="C35" i="9"/>
  <c r="B35" i="9"/>
  <c r="E30" i="9"/>
  <c r="E71" i="9" s="1"/>
  <c r="D30" i="9"/>
  <c r="D71" i="9" s="1"/>
  <c r="C30" i="9"/>
  <c r="C71" i="9" s="1"/>
  <c r="B30" i="9"/>
  <c r="B71" i="9" s="1"/>
  <c r="E6" i="9"/>
  <c r="E5" i="9" s="1"/>
  <c r="D6" i="9"/>
  <c r="D5" i="9" s="1"/>
  <c r="C6" i="9"/>
  <c r="C5" i="9" s="1"/>
  <c r="B6" i="9"/>
  <c r="B5" i="9" s="1"/>
  <c r="I38" i="9" l="1"/>
  <c r="I71" i="9"/>
  <c r="C80" i="12"/>
  <c r="B18" i="10"/>
  <c r="C18" i="10"/>
  <c r="C71" i="10" s="1"/>
  <c r="J72" i="10"/>
  <c r="K72" i="10"/>
  <c r="E18" i="10"/>
  <c r="E71" i="10" s="1"/>
  <c r="L72" i="10"/>
  <c r="B18" i="9"/>
  <c r="B70" i="9" s="1"/>
  <c r="C62" i="10"/>
  <c r="C79" i="10" s="1"/>
  <c r="J79" i="10" s="1"/>
  <c r="E80" i="12"/>
  <c r="G80" i="12"/>
  <c r="F80" i="12"/>
  <c r="E62" i="9"/>
  <c r="E78" i="9" s="1"/>
  <c r="D62" i="9"/>
  <c r="D78" i="9" s="1"/>
  <c r="I53" i="10"/>
  <c r="I38" i="10" s="1"/>
  <c r="J53" i="10"/>
  <c r="J38" i="10" s="1"/>
  <c r="K53" i="10"/>
  <c r="K38" i="10" s="1"/>
  <c r="L53" i="10"/>
  <c r="L38" i="10" s="1"/>
  <c r="I74" i="10"/>
  <c r="I73" i="10"/>
  <c r="J74" i="10"/>
  <c r="J73" i="10"/>
  <c r="D62" i="10"/>
  <c r="D79" i="10" s="1"/>
  <c r="K79" i="10" s="1"/>
  <c r="K74" i="10"/>
  <c r="K73" i="10"/>
  <c r="L74" i="10"/>
  <c r="L73" i="10"/>
  <c r="J53" i="9"/>
  <c r="K53" i="9"/>
  <c r="L53" i="9"/>
  <c r="J71" i="9"/>
  <c r="B62" i="9"/>
  <c r="B78" i="9" s="1"/>
  <c r="K71" i="9"/>
  <c r="C62" i="9"/>
  <c r="C78" i="9" s="1"/>
  <c r="K18" i="9"/>
  <c r="J30" i="10"/>
  <c r="I18" i="10"/>
  <c r="E62" i="10"/>
  <c r="E79" i="10" s="1"/>
  <c r="L79" i="10" s="1"/>
  <c r="L6" i="10"/>
  <c r="L5" i="10" s="1"/>
  <c r="J6" i="10"/>
  <c r="J5" i="10" s="1"/>
  <c r="J35" i="10"/>
  <c r="I64" i="10"/>
  <c r="I63" i="10" s="1"/>
  <c r="I62" i="10" s="1"/>
  <c r="I35" i="10"/>
  <c r="I6" i="10"/>
  <c r="I5" i="10" s="1"/>
  <c r="K30" i="10"/>
  <c r="J64" i="10"/>
  <c r="J63" i="10" s="1"/>
  <c r="J62" i="10" s="1"/>
  <c r="L18" i="10"/>
  <c r="J18" i="10"/>
  <c r="I30" i="10"/>
  <c r="L62" i="10"/>
  <c r="K62" i="10"/>
  <c r="I72" i="10"/>
  <c r="B71" i="10"/>
  <c r="B62" i="10"/>
  <c r="B79" i="10" s="1"/>
  <c r="I79" i="10" s="1"/>
  <c r="D18" i="10"/>
  <c r="J6" i="9"/>
  <c r="J5" i="9" s="1"/>
  <c r="I64" i="9"/>
  <c r="I63" i="9" s="1"/>
  <c r="I62" i="9" s="1"/>
  <c r="I78" i="9" s="1"/>
  <c r="K94" i="9"/>
  <c r="K62" i="9"/>
  <c r="K78" i="9" s="1"/>
  <c r="L64" i="9"/>
  <c r="L63" i="9" s="1"/>
  <c r="L62" i="9" s="1"/>
  <c r="L78" i="9" s="1"/>
  <c r="D18" i="9"/>
  <c r="D70" i="9" s="1"/>
  <c r="L30" i="9"/>
  <c r="K35" i="9"/>
  <c r="C18" i="9"/>
  <c r="C70" i="9" s="1"/>
  <c r="J64" i="9"/>
  <c r="J63" i="9" s="1"/>
  <c r="J62" i="9" s="1"/>
  <c r="J78" i="9" s="1"/>
  <c r="I73" i="9"/>
  <c r="K6" i="9"/>
  <c r="K5" i="9" s="1"/>
  <c r="L71" i="9"/>
  <c r="J18" i="9"/>
  <c r="L73" i="9"/>
  <c r="L6" i="9"/>
  <c r="L5" i="9" s="1"/>
  <c r="E18" i="9"/>
  <c r="J91" i="9"/>
  <c r="I97" i="9"/>
  <c r="I90" i="9" s="1"/>
  <c r="I18" i="9"/>
  <c r="I6" i="9"/>
  <c r="I5" i="9" s="1"/>
  <c r="L18" i="9"/>
  <c r="K91" i="9"/>
  <c r="J94" i="9"/>
  <c r="L94" i="9"/>
  <c r="I30" i="9"/>
  <c r="K30" i="9"/>
  <c r="L91" i="9"/>
  <c r="J73" i="9"/>
  <c r="K73" i="9"/>
  <c r="J38" i="9" l="1"/>
  <c r="J70" i="9" s="1"/>
  <c r="K38" i="9"/>
  <c r="L38" i="9"/>
  <c r="L70" i="9" s="1"/>
  <c r="D79" i="9"/>
  <c r="B79" i="9"/>
  <c r="C80" i="10"/>
  <c r="K90" i="9"/>
  <c r="E80" i="10"/>
  <c r="D71" i="10"/>
  <c r="C79" i="9"/>
  <c r="E70" i="9"/>
  <c r="K71" i="10"/>
  <c r="I71" i="10"/>
  <c r="L71" i="10"/>
  <c r="J71" i="10"/>
  <c r="B80" i="10"/>
  <c r="K70" i="9"/>
  <c r="L90" i="9"/>
  <c r="I70" i="9"/>
  <c r="J90" i="9"/>
  <c r="L79" i="9" l="1"/>
  <c r="K79" i="9"/>
  <c r="J79" i="9"/>
  <c r="E79" i="9"/>
  <c r="D80" i="10"/>
  <c r="I79" i="9"/>
  <c r="F35" i="13"/>
  <c r="F67" i="13" s="1"/>
  <c r="E35" i="13"/>
  <c r="E67" i="13" s="1"/>
  <c r="D35" i="13"/>
  <c r="D67" i="13" s="1"/>
  <c r="C35" i="13"/>
  <c r="C67" i="13" s="1"/>
  <c r="B35" i="13"/>
  <c r="B67" i="13" s="1"/>
  <c r="E76" i="13" l="1"/>
  <c r="C76" i="13"/>
  <c r="D76" i="13"/>
  <c r="F76" i="13"/>
  <c r="B76" i="13"/>
  <c r="F74" i="13"/>
  <c r="E74" i="13"/>
  <c r="D74" i="13"/>
  <c r="C74" i="13"/>
  <c r="B74" i="13"/>
  <c r="F73" i="13"/>
  <c r="E73" i="13"/>
  <c r="D73" i="13"/>
  <c r="C73" i="13"/>
  <c r="B73" i="13"/>
  <c r="F72" i="13"/>
  <c r="E72" i="13"/>
  <c r="D72" i="13"/>
  <c r="C72" i="13"/>
  <c r="B72" i="13"/>
  <c r="F71" i="13"/>
  <c r="E71" i="13"/>
  <c r="D71" i="13"/>
  <c r="C71" i="13"/>
  <c r="B71" i="13"/>
  <c r="F68" i="13"/>
  <c r="C68" i="13"/>
  <c r="E68" i="13"/>
  <c r="D68" i="13"/>
  <c r="B68" i="13"/>
  <c r="B70" i="13" l="1"/>
  <c r="B69" i="13"/>
  <c r="D70" i="13"/>
  <c r="D69" i="13"/>
  <c r="C70" i="13"/>
  <c r="C69" i="13"/>
  <c r="E70" i="13"/>
  <c r="E69" i="13"/>
  <c r="F70" i="13"/>
  <c r="F69" i="13"/>
  <c r="G59" i="3" l="1"/>
  <c r="F59" i="3"/>
  <c r="E59" i="3"/>
  <c r="D59" i="3"/>
  <c r="C59" i="3"/>
  <c r="B59" i="3"/>
  <c r="G57" i="3"/>
  <c r="F57" i="3"/>
  <c r="E57" i="3"/>
  <c r="D57" i="3"/>
  <c r="C57" i="3"/>
  <c r="B57" i="3"/>
  <c r="G56" i="3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D54" i="3"/>
  <c r="C54" i="3"/>
  <c r="B54" i="3"/>
  <c r="D64" i="3" l="1"/>
  <c r="F64" i="3"/>
  <c r="C64" i="3"/>
  <c r="E64" i="3"/>
  <c r="G64" i="3"/>
  <c r="E62" i="3"/>
  <c r="G62" i="3"/>
  <c r="K80" i="10"/>
  <c r="J80" i="10"/>
  <c r="L80" i="10"/>
  <c r="I80" i="10"/>
  <c r="F62" i="3"/>
  <c r="C62" i="3"/>
  <c r="D62" i="3"/>
  <c r="B62" i="3"/>
</calcChain>
</file>

<file path=xl/sharedStrings.xml><?xml version="1.0" encoding="utf-8"?>
<sst xmlns="http://schemas.openxmlformats.org/spreadsheetml/2006/main" count="988" uniqueCount="104">
  <si>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</si>
  <si>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</si>
  <si>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</si>
  <si>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</si>
  <si>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</si>
  <si>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</si>
  <si>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</si>
  <si>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</si>
  <si>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</si>
  <si>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</si>
  <si>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</si>
  <si>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</si>
  <si>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</si>
  <si>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</si>
  <si>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</si>
  <si>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</si>
  <si>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</si>
  <si>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</si>
  <si>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</si>
  <si>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</si>
  <si>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</si>
  <si>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</si>
  <si>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</si>
  <si>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</si>
  <si>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</si>
  <si>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</si>
  <si>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</si>
  <si>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</si>
  <si>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</si>
  <si>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</si>
  <si>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</si>
  <si>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</si>
  <si>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</si>
  <si>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</si>
  <si>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</si>
  <si>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</si>
  <si>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</si>
  <si>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</si>
  <si>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</si>
  <si>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</si>
  <si>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</si>
  <si>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</si>
  <si>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</si>
  <si>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</si>
  <si>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</si>
  <si>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</si>
  <si>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</si>
  <si>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</si>
  <si>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</si>
  <si>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</si>
  <si>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</si>
  <si>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</si>
  <si>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</si>
  <si>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</si>
  <si>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</si>
  <si>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</si>
  <si>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</si>
  <si>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</si>
  <si>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</si>
  <si>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</si>
  <si>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</si>
  <si>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</si>
  <si>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</si>
  <si>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</si>
  <si>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</si>
  <si>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</si>
  <si>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</si>
  <si>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</si>
  <si>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</si>
  <si>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</si>
  <si>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</si>
  <si>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</si>
  <si>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</si>
  <si>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</si>
  <si>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</si>
  <si>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</si>
  <si>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</si>
  <si>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</si>
  <si>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</si>
  <si>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</si>
  <si>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</si>
  <si>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</si>
  <si>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>Iné dane *</t>
  </si>
  <si>
    <t>transfer úspor z DSS do SP- od vystúpených</t>
  </si>
  <si>
    <t>Príspevky na starobné dôchodkové sporenie</t>
  </si>
  <si>
    <t>Iné dane</t>
  </si>
  <si>
    <t>Sankcie uložené v daňovom konaní</t>
  </si>
  <si>
    <t>Porovnanie aktuálnej prognózy s rozpočtom</t>
  </si>
  <si>
    <t>Solidárny príspevok z činností v odvetviach ropy, zemného plynu, uhlia a rafinérií</t>
  </si>
  <si>
    <t>Príjem z odvodu z nadmerných príjmov - elektrárne</t>
  </si>
  <si>
    <t>Prognóza daňových príjmov verejnej správy v metodike ESA2010 (v tis. EUR) - rozdiel oproti poslednej prognóze</t>
  </si>
  <si>
    <t>Daň zo sladených nealkoholických nápojov</t>
  </si>
  <si>
    <t>Daň z finančných transakcií</t>
  </si>
  <si>
    <t>Vplyv legislatívnych zmien na prognózu daňových príjmov VS - nová legislatíva (ESA2010, v tis. EUR)</t>
  </si>
  <si>
    <t>Výdavky na poukázanie podielu zaplatenej dane pre rodiča</t>
  </si>
  <si>
    <t>Dorovnávacia daň právnických osôb</t>
  </si>
  <si>
    <t>zo sladených nealkoholických nápojov</t>
  </si>
  <si>
    <t>Prognóza daňových príjmov verejnej správy v metodike ESA2010 (v tis. EUR) - september 2025</t>
  </si>
  <si>
    <t>Prognóza daňových príjmov verejnej správy v metodike ESA2010 (v tis. EUR) - Schválený rozpočet VS na roky 2026 až 2028</t>
  </si>
  <si>
    <t>Prognóza daňových príjmov verejnej správy v metodike ESA2010 (v tis. EUR) - február 2026</t>
  </si>
  <si>
    <r>
      <t xml:space="preserve">Prognóza daňových príjmov verejnej správy v metodike ESA2010 (v tis. EUR) - február 2026 </t>
    </r>
    <r>
      <rPr>
        <b/>
        <sz val="12"/>
        <color indexed="49"/>
        <rFont val="Arial Narrow"/>
        <family val="2"/>
      </rPr>
      <t>(bez vplyvu novej legislatívy)</t>
    </r>
  </si>
  <si>
    <t xml:space="preserve"> Prognóza daňových príjmov verejnej správy na hotovostnom princípe (v tis. EUR) - február 2026</t>
  </si>
  <si>
    <t>Sankcie, cash = akruál (v tis.EUR) - február 2026</t>
  </si>
  <si>
    <t>Prognóza daňových príjmov verejnej správy na hotovostnom princípe (v tis. EUR) - Schválený rozpočet VS na roky 2026 až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</si>
</sst>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0"/>
    <numFmt numFmtId="166" formatCode="#,##0.0"/>
    <numFmt numFmtId="167" formatCode="0.000"/>
    <numFmt numFmtId="168" formatCode="#,##0.00000"/>
  </numFmts>
  <fonts count="4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12"/>
      <color indexed="4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sz val="11"/>
      <name val="Arial Narrow"/>
      <family val="2"/>
    </font>
    <font>
      <i/>
      <sz val="10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slantDashDot">
        <color theme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slantDashDot">
        <color theme="1"/>
      </right>
      <top style="medium">
        <color auto="1"/>
      </top>
      <bottom style="medium">
        <color auto="1"/>
      </bottom>
      <diagonal/>
    </border>
    <border>
      <left/>
      <right style="thin">
        <color theme="1"/>
      </right>
      <top style="medium">
        <color auto="1"/>
      </top>
      <bottom/>
      <diagonal/>
    </border>
    <border>
      <left style="medium">
        <color auto="1"/>
      </left>
      <right style="thin">
        <color theme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436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42" applyFont="1" applyFill="1" applyAlignment="1">
      <alignment horizontal="left" vertical="center"/>
    </xf>
    <xf numFmtId="0" fontId="25" fillId="0" borderId="0" xfId="42" applyFont="1" applyFill="1"/>
    <xf numFmtId="0" fontId="27" fillId="0" borderId="0" xfId="42" applyFont="1" applyFill="1" applyAlignment="1">
      <alignment horizontal="left" vertical="center"/>
    </xf>
    <xf numFmtId="3" fontId="25" fillId="0" borderId="0" xfId="42" applyNumberFormat="1" applyFont="1" applyFill="1"/>
    <xf numFmtId="0" fontId="22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2" fillId="0" borderId="14" xfId="45" applyFont="1" applyFill="1" applyBorder="1" applyAlignment="1">
      <alignment horizontal="center" vertical="center"/>
    </xf>
    <xf numFmtId="0" fontId="22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2" fillId="0" borderId="26" xfId="42" applyFont="1" applyFill="1" applyBorder="1" applyAlignment="1">
      <alignment vertical="center"/>
    </xf>
    <xf numFmtId="3" fontId="20" fillId="0" borderId="27" xfId="42" applyNumberFormat="1" applyFont="1" applyFill="1" applyBorder="1" applyAlignment="1">
      <alignment vertical="center"/>
    </xf>
    <xf numFmtId="3" fontId="20" fillId="0" borderId="28" xfId="42" applyNumberFormat="1" applyFont="1" applyFill="1" applyBorder="1" applyAlignment="1">
      <alignment vertical="center"/>
    </xf>
    <xf numFmtId="3" fontId="20" fillId="0" borderId="16" xfId="42" applyNumberFormat="1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164" fontId="23" fillId="0" borderId="0" xfId="0" applyNumberFormat="1" applyFont="1"/>
    <xf numFmtId="0" fontId="27" fillId="0" borderId="30" xfId="42" applyFont="1" applyFill="1" applyBorder="1" applyAlignment="1">
      <alignment horizontal="left" vertical="center" indent="2"/>
    </xf>
    <xf numFmtId="3" fontId="29" fillId="0" borderId="31" xfId="42" applyNumberFormat="1" applyFont="1" applyFill="1" applyBorder="1" applyAlignment="1">
      <alignment vertical="center"/>
    </xf>
    <xf numFmtId="3" fontId="29" fillId="0" borderId="32" xfId="42" applyNumberFormat="1" applyFont="1" applyFill="1" applyBorder="1" applyAlignment="1">
      <alignment vertical="center"/>
    </xf>
    <xf numFmtId="3" fontId="29" fillId="0" borderId="33" xfId="42" applyNumberFormat="1" applyFont="1" applyFill="1" applyBorder="1" applyAlignment="1">
      <alignment vertical="center"/>
    </xf>
    <xf numFmtId="3" fontId="29" fillId="0" borderId="34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4"/>
    </xf>
    <xf numFmtId="3" fontId="29" fillId="0" borderId="31" xfId="43" applyNumberFormat="1" applyFont="1" applyFill="1" applyBorder="1" applyAlignment="1">
      <alignment vertical="center"/>
    </xf>
    <xf numFmtId="3" fontId="29" fillId="0" borderId="35" xfId="43" applyNumberFormat="1" applyFont="1" applyFill="1" applyBorder="1" applyAlignment="1">
      <alignment vertical="center"/>
    </xf>
    <xf numFmtId="3" fontId="29" fillId="0" borderId="36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3" fontId="29" fillId="0" borderId="34" xfId="43" applyNumberFormat="1" applyFont="1" applyFill="1" applyBorder="1" applyAlignment="1">
      <alignment vertical="center"/>
    </xf>
    <xf numFmtId="3" fontId="29" fillId="0" borderId="32" xfId="43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6"/>
    </xf>
    <xf numFmtId="3" fontId="29" fillId="0" borderId="38" xfId="43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30" fillId="0" borderId="34" xfId="42" applyNumberFormat="1" applyFont="1" applyFill="1" applyBorder="1" applyAlignment="1">
      <alignment vertical="center"/>
    </xf>
    <xf numFmtId="3" fontId="30" fillId="0" borderId="32" xfId="42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166" fontId="25" fillId="0" borderId="0" xfId="0" applyNumberFormat="1" applyFont="1" applyAlignment="1">
      <alignment horizontal="center" vertical="center"/>
    </xf>
    <xf numFmtId="3" fontId="29" fillId="0" borderId="36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2"/>
    </xf>
    <xf numFmtId="3" fontId="29" fillId="0" borderId="35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6"/>
    </xf>
    <xf numFmtId="0" fontId="27" fillId="0" borderId="26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9"/>
    </xf>
    <xf numFmtId="0" fontId="27" fillId="0" borderId="44" xfId="42" applyFont="1" applyFill="1" applyBorder="1" applyAlignment="1">
      <alignment horizontal="left" vertical="center" indent="9"/>
    </xf>
    <xf numFmtId="3" fontId="29" fillId="0" borderId="22" xfId="42" applyNumberFormat="1" applyFont="1" applyFill="1" applyBorder="1" applyAlignment="1">
      <alignment vertical="center"/>
    </xf>
    <xf numFmtId="3" fontId="29" fillId="0" borderId="23" xfId="42" applyNumberFormat="1" applyFont="1" applyFill="1" applyBorder="1" applyAlignment="1">
      <alignment vertical="center"/>
    </xf>
    <xf numFmtId="3" fontId="29" fillId="0" borderId="24" xfId="42" applyNumberFormat="1" applyFont="1" applyFill="1" applyBorder="1" applyAlignment="1">
      <alignment vertical="center"/>
    </xf>
    <xf numFmtId="3" fontId="29" fillId="0" borderId="25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19" xfId="42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3" fontId="20" fillId="0" borderId="12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horizontal="left" vertical="center" indent="2"/>
    </xf>
    <xf numFmtId="3" fontId="30" fillId="0" borderId="31" xfId="42" applyNumberFormat="1" applyFont="1" applyFill="1" applyBorder="1" applyAlignment="1">
      <alignment vertical="center"/>
    </xf>
    <xf numFmtId="3" fontId="30" fillId="0" borderId="33" xfId="42" applyNumberFormat="1" applyFont="1" applyFill="1" applyBorder="1" applyAlignment="1">
      <alignment vertical="center"/>
    </xf>
    <xf numFmtId="3" fontId="27" fillId="0" borderId="0" xfId="0" applyNumberFormat="1" applyFont="1" applyAlignment="1">
      <alignment horizontal="center" vertical="center"/>
    </xf>
    <xf numFmtId="0" fontId="27" fillId="0" borderId="48" xfId="42" applyFont="1" applyFill="1" applyBorder="1" applyAlignment="1">
      <alignment horizontal="left" vertical="center" indent="6"/>
    </xf>
    <xf numFmtId="3" fontId="30" fillId="0" borderId="39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/>
    </xf>
    <xf numFmtId="3" fontId="20" fillId="34" borderId="50" xfId="42" applyNumberFormat="1" applyFont="1" applyFill="1" applyBorder="1" applyAlignment="1">
      <alignment vertical="center"/>
    </xf>
    <xf numFmtId="3" fontId="20" fillId="34" borderId="51" xfId="42" applyNumberFormat="1" applyFont="1" applyFill="1" applyBorder="1" applyAlignment="1">
      <alignment vertical="center"/>
    </xf>
    <xf numFmtId="3" fontId="20" fillId="34" borderId="52" xfId="42" applyNumberFormat="1" applyFont="1" applyFill="1" applyBorder="1" applyAlignment="1">
      <alignment vertical="center"/>
    </xf>
    <xf numFmtId="3" fontId="20" fillId="34" borderId="53" xfId="42" applyNumberFormat="1" applyFont="1" applyFill="1" applyBorder="1" applyAlignment="1">
      <alignment vertical="center"/>
    </xf>
    <xf numFmtId="0" fontId="27" fillId="0" borderId="26" xfId="42" applyFont="1" applyFill="1" applyBorder="1" applyAlignment="1">
      <alignment horizontal="left" vertical="center" indent="2"/>
    </xf>
    <xf numFmtId="3" fontId="29" fillId="0" borderId="42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2" fillId="0" borderId="48" xfId="42" applyFont="1" applyFill="1" applyBorder="1" applyAlignment="1">
      <alignment vertical="center" wrapText="1"/>
    </xf>
    <xf numFmtId="3" fontId="20" fillId="0" borderId="23" xfId="42" applyNumberFormat="1" applyFont="1" applyFill="1" applyBorder="1" applyAlignment="1">
      <alignment vertical="center"/>
    </xf>
    <xf numFmtId="3" fontId="20" fillId="0" borderId="25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 wrapText="1"/>
    </xf>
    <xf numFmtId="3" fontId="20" fillId="34" borderId="54" xfId="42" applyNumberFormat="1" applyFont="1" applyFill="1" applyBorder="1" applyAlignment="1">
      <alignment vertical="center"/>
    </xf>
    <xf numFmtId="0" fontId="23" fillId="0" borderId="0" xfId="0" applyFont="1" applyFill="1"/>
    <xf numFmtId="0" fontId="22" fillId="0" borderId="0" xfId="42" applyFont="1" applyFill="1" applyBorder="1" applyAlignment="1">
      <alignment horizontal="left" vertical="center" wrapText="1"/>
    </xf>
    <xf numFmtId="3" fontId="20" fillId="0" borderId="0" xfId="42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22" fillId="34" borderId="10" xfId="45" applyFont="1" applyFill="1" applyBorder="1" applyAlignment="1">
      <alignment horizontal="left" vertical="center"/>
    </xf>
    <xf numFmtId="3" fontId="21" fillId="34" borderId="55" xfId="45" applyNumberFormat="1" applyFont="1" applyFill="1" applyBorder="1" applyAlignment="1">
      <alignment vertical="center"/>
    </xf>
    <xf numFmtId="3" fontId="21" fillId="34" borderId="28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3" fontId="21" fillId="34" borderId="29" xfId="45" applyNumberFormat="1" applyFont="1" applyFill="1" applyBorder="1" applyAlignment="1">
      <alignment vertical="center"/>
    </xf>
    <xf numFmtId="0" fontId="22" fillId="34" borderId="56" xfId="45" applyFont="1" applyFill="1" applyBorder="1" applyAlignment="1">
      <alignment horizontal="left" vertical="center"/>
    </xf>
    <xf numFmtId="3" fontId="21" fillId="34" borderId="57" xfId="45" applyNumberFormat="1" applyFont="1" applyFill="1" applyBorder="1" applyAlignment="1">
      <alignment vertical="center"/>
    </xf>
    <xf numFmtId="3" fontId="21" fillId="34" borderId="52" xfId="45" applyNumberFormat="1" applyFont="1" applyFill="1" applyBorder="1" applyAlignment="1">
      <alignment vertical="center"/>
    </xf>
    <xf numFmtId="3" fontId="21" fillId="34" borderId="53" xfId="45" applyNumberFormat="1" applyFont="1" applyFill="1" applyBorder="1" applyAlignment="1">
      <alignment vertical="center"/>
    </xf>
    <xf numFmtId="3" fontId="21" fillId="34" borderId="51" xfId="45" applyNumberFormat="1" applyFont="1" applyFill="1" applyBorder="1" applyAlignment="1">
      <alignment vertical="center"/>
    </xf>
    <xf numFmtId="0" fontId="27" fillId="0" borderId="10" xfId="45" applyFont="1" applyFill="1" applyBorder="1" applyAlignment="1">
      <alignment horizontal="left" vertical="center" indent="3"/>
    </xf>
    <xf numFmtId="3" fontId="30" fillId="0" borderId="58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47" xfId="45" applyNumberFormat="1" applyFont="1" applyFill="1" applyBorder="1" applyAlignment="1">
      <alignment vertical="center"/>
    </xf>
    <xf numFmtId="0" fontId="27" fillId="0" borderId="59" xfId="45" applyFont="1" applyFill="1" applyBorder="1" applyAlignment="1">
      <alignment horizontal="left" vertical="center" indent="3"/>
    </xf>
    <xf numFmtId="3" fontId="29" fillId="0" borderId="46" xfId="43" applyNumberFormat="1" applyFont="1" applyFill="1" applyBorder="1" applyAlignment="1">
      <alignment vertical="center"/>
    </xf>
    <xf numFmtId="0" fontId="27" fillId="0" borderId="44" xfId="45" applyFont="1" applyFill="1" applyBorder="1" applyAlignment="1">
      <alignment horizontal="left" vertical="center" indent="6"/>
    </xf>
    <xf numFmtId="3" fontId="30" fillId="0" borderId="60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24" xfId="0" applyNumberFormat="1" applyFont="1" applyFill="1" applyBorder="1" applyAlignment="1">
      <alignment horizontal="right" vertical="center"/>
    </xf>
    <xf numFmtId="3" fontId="30" fillId="0" borderId="25" xfId="0" applyNumberFormat="1" applyFont="1" applyFill="1" applyBorder="1" applyAlignment="1">
      <alignment horizontal="right" vertical="center"/>
    </xf>
    <xf numFmtId="3" fontId="29" fillId="0" borderId="23" xfId="43" applyNumberFormat="1" applyFont="1" applyFill="1" applyBorder="1" applyAlignment="1">
      <alignment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5" xfId="43" applyNumberFormat="1" applyFont="1" applyFill="1" applyBorder="1" applyAlignment="1">
      <alignment vertical="center"/>
    </xf>
    <xf numFmtId="0" fontId="32" fillId="0" borderId="0" xfId="45" applyFont="1" applyFill="1"/>
    <xf numFmtId="3" fontId="25" fillId="0" borderId="52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3" fillId="33" borderId="0" xfId="0" applyFont="1" applyFill="1"/>
    <xf numFmtId="3" fontId="20" fillId="34" borderId="50" xfId="45" applyNumberFormat="1" applyFont="1" applyFill="1" applyBorder="1" applyAlignment="1">
      <alignment vertical="center"/>
    </xf>
    <xf numFmtId="3" fontId="20" fillId="34" borderId="51" xfId="45" applyNumberFormat="1" applyFont="1" applyFill="1" applyBorder="1" applyAlignment="1">
      <alignment vertical="center"/>
    </xf>
    <xf numFmtId="3" fontId="20" fillId="34" borderId="57" xfId="45" applyNumberFormat="1" applyFont="1" applyFill="1" applyBorder="1" applyAlignment="1">
      <alignment vertical="center"/>
    </xf>
    <xf numFmtId="3" fontId="20" fillId="34" borderId="52" xfId="45" applyNumberFormat="1" applyFont="1" applyFill="1" applyBorder="1" applyAlignment="1">
      <alignment vertical="center"/>
    </xf>
    <xf numFmtId="3" fontId="20" fillId="34" borderId="53" xfId="45" applyNumberFormat="1" applyFont="1" applyFill="1" applyBorder="1" applyAlignment="1">
      <alignment vertical="center"/>
    </xf>
    <xf numFmtId="3" fontId="20" fillId="34" borderId="61" xfId="45" applyNumberFormat="1" applyFont="1" applyFill="1" applyBorder="1" applyAlignment="1">
      <alignment vertical="center"/>
    </xf>
    <xf numFmtId="3" fontId="24" fillId="0" borderId="0" xfId="0" applyNumberFormat="1" applyFont="1"/>
    <xf numFmtId="3" fontId="25" fillId="0" borderId="0" xfId="0" applyNumberFormat="1" applyFont="1"/>
    <xf numFmtId="0" fontId="34" fillId="35" borderId="20" xfId="43" applyFont="1" applyFill="1" applyBorder="1" applyAlignment="1">
      <alignment horizontal="left" vertical="center" indent="6"/>
    </xf>
    <xf numFmtId="3" fontId="21" fillId="35" borderId="17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19" xfId="43" applyNumberFormat="1" applyFont="1" applyFill="1" applyBorder="1" applyAlignment="1">
      <alignment vertical="center"/>
    </xf>
    <xf numFmtId="3" fontId="21" fillId="35" borderId="47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0" fontId="31" fillId="0" borderId="43" xfId="42" applyFont="1" applyFill="1" applyBorder="1" applyAlignment="1">
      <alignment horizontal="left" vertical="center" indent="2"/>
    </xf>
    <xf numFmtId="3" fontId="30" fillId="0" borderId="30" xfId="43" applyNumberFormat="1" applyFont="1" applyFill="1" applyBorder="1"/>
    <xf numFmtId="3" fontId="30" fillId="0" borderId="32" xfId="43" applyNumberFormat="1" applyFont="1" applyFill="1" applyBorder="1"/>
    <xf numFmtId="3" fontId="30" fillId="0" borderId="33" xfId="43" applyNumberFormat="1" applyFont="1" applyFill="1" applyBorder="1"/>
    <xf numFmtId="3" fontId="30" fillId="0" borderId="37" xfId="43" applyNumberFormat="1" applyFont="1" applyFill="1" applyBorder="1"/>
    <xf numFmtId="3" fontId="30" fillId="0" borderId="34" xfId="43" applyNumberFormat="1" applyFont="1" applyFill="1" applyBorder="1"/>
    <xf numFmtId="0" fontId="31" fillId="0" borderId="43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 applyAlignment="1">
      <alignment vertical="center"/>
    </xf>
    <xf numFmtId="3" fontId="30" fillId="0" borderId="32" xfId="43" applyNumberFormat="1" applyFont="1" applyFill="1" applyBorder="1" applyAlignment="1">
      <alignment vertical="center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63" xfId="43" applyNumberFormat="1" applyFont="1" applyFill="1" applyBorder="1" applyAlignment="1">
      <alignment vertical="center"/>
    </xf>
    <xf numFmtId="0" fontId="31" fillId="0" borderId="64" xfId="42" applyFont="1" applyFill="1" applyBorder="1" applyAlignment="1">
      <alignment horizontal="left" vertical="center" indent="2"/>
    </xf>
    <xf numFmtId="3" fontId="30" fillId="0" borderId="38" xfId="43" applyNumberFormat="1" applyFont="1" applyFill="1" applyBorder="1" applyAlignment="1">
      <alignment vertical="center"/>
    </xf>
    <xf numFmtId="3" fontId="30" fillId="0" borderId="42" xfId="43" applyNumberFormat="1" applyFont="1" applyFill="1" applyBorder="1" applyAlignment="1">
      <alignment vertical="center"/>
    </xf>
    <xf numFmtId="3" fontId="30" fillId="0" borderId="65" xfId="43" applyNumberFormat="1" applyFont="1" applyFill="1" applyBorder="1" applyAlignment="1">
      <alignment vertical="center"/>
    </xf>
    <xf numFmtId="3" fontId="30" fillId="0" borderId="46" xfId="42" applyNumberFormat="1" applyFont="1" applyFill="1" applyBorder="1" applyAlignment="1">
      <alignment vertical="center"/>
    </xf>
    <xf numFmtId="3" fontId="30" fillId="0" borderId="42" xfId="42" applyNumberFormat="1" applyFont="1" applyFill="1" applyBorder="1" applyAlignment="1">
      <alignment vertical="center"/>
    </xf>
    <xf numFmtId="3" fontId="30" fillId="0" borderId="66" xfId="43" applyNumberFormat="1" applyFont="1" applyFill="1" applyBorder="1" applyAlignment="1">
      <alignment vertical="center"/>
    </xf>
    <xf numFmtId="0" fontId="31" fillId="0" borderId="44" xfId="42" applyFont="1" applyFill="1" applyBorder="1" applyAlignment="1">
      <alignment horizontal="left" vertical="center" indent="4"/>
    </xf>
    <xf numFmtId="3" fontId="30" fillId="0" borderId="60" xfId="43" applyNumberFormat="1" applyFont="1" applyFill="1" applyBorder="1" applyAlignment="1">
      <alignment vertical="center"/>
    </xf>
    <xf numFmtId="3" fontId="30" fillId="0" borderId="23" xfId="43" applyNumberFormat="1" applyFont="1" applyFill="1" applyBorder="1" applyAlignment="1">
      <alignment vertical="center"/>
    </xf>
    <xf numFmtId="3" fontId="30" fillId="0" borderId="67" xfId="43" applyNumberFormat="1" applyFont="1" applyFill="1" applyBorder="1" applyAlignment="1">
      <alignment vertical="center"/>
    </xf>
    <xf numFmtId="0" fontId="35" fillId="0" borderId="0" xfId="0" applyFont="1" applyFill="1"/>
    <xf numFmtId="164" fontId="24" fillId="0" borderId="0" xfId="0" applyNumberFormat="1" applyFont="1"/>
    <xf numFmtId="0" fontId="21" fillId="0" borderId="12" xfId="45" applyFont="1" applyFill="1" applyBorder="1" applyAlignment="1">
      <alignment horizontal="center" vertical="center"/>
    </xf>
    <xf numFmtId="0" fontId="21" fillId="0" borderId="68" xfId="45" applyFont="1" applyFill="1" applyBorder="1" applyAlignment="1">
      <alignment horizontal="center" vertical="center"/>
    </xf>
    <xf numFmtId="0" fontId="21" fillId="0" borderId="23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3" fontId="20" fillId="0" borderId="26" xfId="42" applyNumberFormat="1" applyFont="1" applyFill="1" applyBorder="1" applyAlignment="1">
      <alignment vertical="center"/>
    </xf>
    <xf numFmtId="3" fontId="29" fillId="0" borderId="30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0" fillId="34" borderId="49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1" fontId="20" fillId="0" borderId="23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0" fontId="34" fillId="34" borderId="49" xfId="42" applyFont="1" applyFill="1" applyBorder="1"/>
    <xf numFmtId="3" fontId="25" fillId="0" borderId="0" xfId="42" applyNumberFormat="1" applyFont="1" applyFill="1" applyBorder="1"/>
    <xf numFmtId="0" fontId="31" fillId="0" borderId="0" xfId="42" applyFont="1" applyFill="1" applyBorder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19" xfId="45" applyFont="1" applyFill="1" applyBorder="1" applyAlignment="1">
      <alignment horizontal="center" vertical="center"/>
    </xf>
    <xf numFmtId="0" fontId="22" fillId="0" borderId="70" xfId="45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13" xfId="42" applyFont="1" applyFill="1" applyBorder="1" applyAlignment="1">
      <alignment horizontal="left" vertical="center"/>
    </xf>
    <xf numFmtId="3" fontId="20" fillId="0" borderId="35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29" fillId="0" borderId="68" xfId="42" applyNumberFormat="1" applyFont="1" applyFill="1" applyBorder="1" applyAlignment="1">
      <alignment vertical="center"/>
    </xf>
    <xf numFmtId="0" fontId="34" fillId="34" borderId="49" xfId="42" applyFont="1" applyFill="1" applyBorder="1" applyAlignment="1">
      <alignment horizontal="left" vertical="center"/>
    </xf>
    <xf numFmtId="0" fontId="31" fillId="0" borderId="26" xfId="42" applyFont="1" applyFill="1" applyBorder="1" applyAlignment="1">
      <alignment horizontal="left" vertical="center" indent="2"/>
    </xf>
    <xf numFmtId="0" fontId="31" fillId="0" borderId="6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0" fontId="22" fillId="34" borderId="17" xfId="42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3" fontId="20" fillId="0" borderId="14" xfId="42" applyNumberFormat="1" applyFont="1" applyFill="1" applyBorder="1" applyAlignment="1">
      <alignment vertical="center"/>
    </xf>
    <xf numFmtId="3" fontId="21" fillId="34" borderId="72" xfId="45" applyNumberFormat="1" applyFont="1" applyFill="1" applyBorder="1" applyAlignment="1">
      <alignment vertical="center"/>
    </xf>
    <xf numFmtId="3" fontId="30" fillId="0" borderId="17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54" xfId="45" applyNumberFormat="1" applyFont="1" applyFill="1" applyBorder="1" applyAlignment="1">
      <alignment vertical="center"/>
    </xf>
    <xf numFmtId="3" fontId="30" fillId="0" borderId="71" xfId="45" applyNumberFormat="1" applyFont="1" applyFill="1" applyBorder="1" applyAlignment="1">
      <alignment vertical="center"/>
    </xf>
    <xf numFmtId="3" fontId="25" fillId="0" borderId="71" xfId="45" applyNumberFormat="1" applyFont="1" applyFill="1" applyBorder="1"/>
    <xf numFmtId="3" fontId="21" fillId="35" borderId="55" xfId="43" applyNumberFormat="1" applyFont="1" applyFill="1" applyBorder="1" applyAlignment="1">
      <alignment vertical="center"/>
    </xf>
    <xf numFmtId="3" fontId="21" fillId="35" borderId="28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58" xfId="43" applyNumberFormat="1" applyFont="1" applyFill="1" applyBorder="1"/>
    <xf numFmtId="3" fontId="29" fillId="0" borderId="62" xfId="43" applyNumberFormat="1" applyFont="1" applyFill="1" applyBorder="1"/>
    <xf numFmtId="0" fontId="31" fillId="0" borderId="30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/>
    <xf numFmtId="3" fontId="30" fillId="0" borderId="36" xfId="43" applyNumberFormat="1" applyFont="1" applyFill="1" applyBorder="1"/>
    <xf numFmtId="3" fontId="29" fillId="0" borderId="32" xfId="43" applyNumberFormat="1" applyFont="1" applyFill="1" applyBorder="1"/>
    <xf numFmtId="3" fontId="29" fillId="0" borderId="36" xfId="43" applyNumberFormat="1" applyFont="1" applyFill="1" applyBorder="1"/>
    <xf numFmtId="3" fontId="29" fillId="0" borderId="37" xfId="43" applyNumberFormat="1" applyFont="1" applyFill="1" applyBorder="1"/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0" fontId="39" fillId="33" borderId="0" xfId="0" applyFont="1" applyFill="1"/>
    <xf numFmtId="3" fontId="30" fillId="0" borderId="33" xfId="43" applyNumberFormat="1" applyFont="1" applyFill="1" applyBorder="1" applyAlignment="1">
      <alignment vertical="center"/>
    </xf>
    <xf numFmtId="3" fontId="30" fillId="0" borderId="24" xfId="43" applyNumberFormat="1" applyFont="1" applyFill="1" applyBorder="1" applyAlignment="1">
      <alignment vertical="center"/>
    </xf>
    <xf numFmtId="164" fontId="20" fillId="0" borderId="0" xfId="42" applyNumberFormat="1" applyFont="1" applyFill="1" applyBorder="1" applyAlignment="1">
      <alignment vertical="center"/>
    </xf>
    <xf numFmtId="164" fontId="18" fillId="0" borderId="0" xfId="0" applyNumberFormat="1" applyFont="1"/>
    <xf numFmtId="0" fontId="22" fillId="0" borderId="10" xfId="45" applyFont="1" applyFill="1" applyBorder="1" applyAlignment="1">
      <alignment horizontal="center" vertical="center"/>
    </xf>
    <xf numFmtId="167" fontId="20" fillId="0" borderId="0" xfId="42" applyNumberFormat="1" applyFont="1" applyFill="1" applyBorder="1" applyAlignment="1">
      <alignment vertical="center"/>
    </xf>
    <xf numFmtId="164" fontId="25" fillId="0" borderId="16" xfId="45" applyNumberFormat="1" applyFont="1" applyFill="1" applyBorder="1"/>
    <xf numFmtId="164" fontId="25" fillId="0" borderId="52" xfId="45" applyNumberFormat="1" applyFont="1" applyFill="1" applyBorder="1"/>
    <xf numFmtId="3" fontId="18" fillId="0" borderId="0" xfId="0" applyNumberFormat="1" applyFont="1"/>
    <xf numFmtId="164" fontId="42" fillId="0" borderId="0" xfId="42" applyNumberFormat="1" applyFont="1" applyFill="1" applyBorder="1" applyAlignment="1">
      <alignment vertical="center"/>
    </xf>
    <xf numFmtId="164" fontId="41" fillId="0" borderId="0" xfId="45" applyNumberFormat="1" applyFont="1" applyFill="1"/>
    <xf numFmtId="3" fontId="21" fillId="35" borderId="29" xfId="43" applyNumberFormat="1" applyFont="1" applyFill="1" applyBorder="1" applyAlignment="1">
      <alignment vertical="center"/>
    </xf>
    <xf numFmtId="3" fontId="29" fillId="0" borderId="47" xfId="43" applyNumberFormat="1" applyFont="1" applyFill="1" applyBorder="1"/>
    <xf numFmtId="3" fontId="29" fillId="0" borderId="34" xfId="43" applyNumberFormat="1" applyFont="1" applyFill="1" applyBorder="1"/>
    <xf numFmtId="3" fontId="29" fillId="0" borderId="26" xfId="42" applyNumberFormat="1" applyFont="1" applyFill="1" applyBorder="1" applyAlignment="1">
      <alignment vertical="center"/>
    </xf>
    <xf numFmtId="3" fontId="43" fillId="0" borderId="0" xfId="45" applyNumberFormat="1" applyFont="1" applyFill="1"/>
    <xf numFmtId="3" fontId="20" fillId="34" borderId="47" xfId="42" applyNumberFormat="1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3" fontId="20" fillId="34" borderId="61" xfId="42" applyNumberFormat="1" applyFont="1" applyFill="1" applyBorder="1" applyAlignment="1">
      <alignment vertical="center"/>
    </xf>
    <xf numFmtId="3" fontId="20" fillId="34" borderId="69" xfId="42" applyNumberFormat="1" applyFont="1" applyFill="1" applyBorder="1" applyAlignment="1">
      <alignment vertical="center"/>
    </xf>
    <xf numFmtId="3" fontId="29" fillId="0" borderId="30" xfId="44" applyNumberFormat="1" applyFont="1" applyFill="1" applyBorder="1" applyAlignment="1">
      <alignment vertical="center"/>
    </xf>
    <xf numFmtId="3" fontId="29" fillId="0" borderId="32" xfId="44" applyNumberFormat="1" applyFont="1" applyFill="1" applyBorder="1" applyAlignment="1">
      <alignment vertical="center"/>
    </xf>
    <xf numFmtId="3" fontId="29" fillId="0" borderId="34" xfId="44" applyNumberFormat="1" applyFont="1" applyFill="1" applyBorder="1" applyAlignment="1">
      <alignment vertical="center"/>
    </xf>
    <xf numFmtId="3" fontId="29" fillId="0" borderId="31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0" fillId="0" borderId="68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4" fontId="45" fillId="0" borderId="0" xfId="0" applyNumberFormat="1" applyFont="1"/>
    <xf numFmtId="0" fontId="20" fillId="0" borderId="17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7" fillId="0" borderId="30" xfId="42" applyFont="1" applyFill="1" applyBorder="1" applyAlignment="1">
      <alignment horizontal="left" vertical="center" indent="9"/>
    </xf>
    <xf numFmtId="0" fontId="27" fillId="0" borderId="68" xfId="42" applyFont="1" applyFill="1" applyBorder="1" applyAlignment="1">
      <alignment horizontal="left" vertical="center" indent="9"/>
    </xf>
    <xf numFmtId="0" fontId="22" fillId="0" borderId="27" xfId="45" applyFont="1" applyFill="1" applyBorder="1" applyAlignment="1">
      <alignment horizontal="center" vertical="center"/>
    </xf>
    <xf numFmtId="0" fontId="22" fillId="0" borderId="73" xfId="45" applyFont="1" applyFill="1" applyBorder="1" applyAlignment="1">
      <alignment horizontal="center" vertical="center"/>
    </xf>
    <xf numFmtId="0" fontId="22" fillId="0" borderId="38" xfId="42" applyFont="1" applyFill="1" applyBorder="1" applyAlignment="1">
      <alignment vertical="center"/>
    </xf>
    <xf numFmtId="0" fontId="27" fillId="0" borderId="31" xfId="42" applyFont="1" applyFill="1" applyBorder="1" applyAlignment="1">
      <alignment horizontal="left" vertical="center" indent="2"/>
    </xf>
    <xf numFmtId="0" fontId="27" fillId="0" borderId="31" xfId="42" applyFont="1" applyFill="1" applyBorder="1" applyAlignment="1">
      <alignment horizontal="left" vertical="center" indent="4"/>
    </xf>
    <xf numFmtId="0" fontId="27" fillId="0" borderId="31" xfId="42" applyFont="1" applyFill="1" applyBorder="1" applyAlignment="1">
      <alignment horizontal="left" vertical="center" indent="6"/>
    </xf>
    <xf numFmtId="0" fontId="22" fillId="0" borderId="31" xfId="42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2"/>
    </xf>
    <xf numFmtId="0" fontId="31" fillId="0" borderId="31" xfId="42" applyFont="1" applyFill="1" applyBorder="1" applyAlignment="1">
      <alignment horizontal="left" vertical="center" indent="6"/>
    </xf>
    <xf numFmtId="0" fontId="27" fillId="0" borderId="38" xfId="42" applyFont="1" applyFill="1" applyBorder="1" applyAlignment="1">
      <alignment horizontal="left" vertical="center" indent="6"/>
    </xf>
    <xf numFmtId="0" fontId="27" fillId="0" borderId="31" xfId="42" applyFont="1" applyFill="1" applyBorder="1" applyAlignment="1">
      <alignment horizontal="left" vertical="center" indent="9"/>
    </xf>
    <xf numFmtId="0" fontId="27" fillId="0" borderId="22" xfId="42" applyFont="1" applyFill="1" applyBorder="1" applyAlignment="1">
      <alignment horizontal="left" vertical="center" indent="9"/>
    </xf>
    <xf numFmtId="0" fontId="22" fillId="0" borderId="31" xfId="42" applyFont="1" applyFill="1" applyBorder="1" applyAlignment="1">
      <alignment horizontal="left" vertical="center" indent="2"/>
    </xf>
    <xf numFmtId="0" fontId="27" fillId="0" borderId="39" xfId="42" applyFont="1" applyFill="1" applyBorder="1" applyAlignment="1">
      <alignment horizontal="left" vertical="center" indent="6"/>
    </xf>
    <xf numFmtId="0" fontId="22" fillId="34" borderId="50" xfId="42" applyFont="1" applyFill="1" applyBorder="1" applyAlignment="1">
      <alignment horizontal="left" vertical="center"/>
    </xf>
    <xf numFmtId="0" fontId="27" fillId="0" borderId="38" xfId="42" applyFont="1" applyFill="1" applyBorder="1" applyAlignment="1">
      <alignment horizontal="left" vertical="center" indent="2"/>
    </xf>
    <xf numFmtId="0" fontId="22" fillId="0" borderId="39" xfId="42" applyFont="1" applyFill="1" applyBorder="1" applyAlignment="1">
      <alignment vertical="center" wrapText="1"/>
    </xf>
    <xf numFmtId="0" fontId="22" fillId="34" borderId="50" xfId="42" applyFont="1" applyFill="1" applyBorder="1" applyAlignment="1">
      <alignment horizontal="left" vertical="center" wrapText="1"/>
    </xf>
    <xf numFmtId="165" fontId="35" fillId="0" borderId="0" xfId="42" applyNumberFormat="1" applyFont="1" applyFill="1" applyBorder="1" applyAlignment="1"/>
    <xf numFmtId="164" fontId="46" fillId="0" borderId="0" xfId="0" applyNumberFormat="1" applyFont="1"/>
    <xf numFmtId="3" fontId="20" fillId="0" borderId="17" xfId="42" applyNumberFormat="1" applyFont="1" applyFill="1" applyBorder="1" applyAlignment="1">
      <alignment vertical="center"/>
    </xf>
    <xf numFmtId="3" fontId="20" fillId="34" borderId="60" xfId="42" applyNumberFormat="1" applyFont="1" applyFill="1" applyBorder="1" applyAlignment="1">
      <alignment vertical="center"/>
    </xf>
    <xf numFmtId="3" fontId="20" fillId="34" borderId="22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3" fontId="29" fillId="0" borderId="41" xfId="43" applyNumberFormat="1" applyFont="1" applyFill="1" applyBorder="1" applyAlignment="1">
      <alignment vertical="center"/>
    </xf>
    <xf numFmtId="165" fontId="44" fillId="0" borderId="0" xfId="0" applyNumberFormat="1" applyFont="1"/>
    <xf numFmtId="3" fontId="20" fillId="0" borderId="72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9" fillId="0" borderId="74" xfId="42" applyNumberFormat="1" applyFont="1" applyFill="1" applyBorder="1" applyAlignment="1">
      <alignment vertical="center"/>
    </xf>
    <xf numFmtId="3" fontId="29" fillId="0" borderId="75" xfId="42" applyNumberFormat="1" applyFont="1" applyFill="1" applyBorder="1" applyAlignment="1">
      <alignment vertical="center"/>
    </xf>
    <xf numFmtId="3" fontId="20" fillId="0" borderId="66" xfId="42" applyNumberFormat="1" applyFont="1" applyFill="1" applyBorder="1" applyAlignment="1">
      <alignment vertical="center"/>
    </xf>
    <xf numFmtId="3" fontId="20" fillId="0" borderId="74" xfId="42" applyNumberFormat="1" applyFont="1" applyFill="1" applyBorder="1" applyAlignment="1">
      <alignment vertical="center"/>
    </xf>
    <xf numFmtId="0" fontId="35" fillId="0" borderId="0" xfId="42" applyFont="1" applyFill="1" applyBorder="1" applyAlignment="1">
      <alignment horizontal="left" wrapText="1"/>
    </xf>
    <xf numFmtId="1" fontId="20" fillId="0" borderId="73" xfId="45" applyNumberFormat="1" applyFont="1" applyFill="1" applyBorder="1" applyAlignment="1">
      <alignment horizontal="center" vertical="center"/>
    </xf>
    <xf numFmtId="1" fontId="20" fillId="0" borderId="69" xfId="45" applyNumberFormat="1" applyFont="1" applyFill="1" applyBorder="1" applyAlignment="1">
      <alignment horizontal="center" vertical="center"/>
    </xf>
    <xf numFmtId="1" fontId="20" fillId="0" borderId="77" xfId="45" applyNumberFormat="1" applyFont="1" applyFill="1" applyBorder="1" applyAlignment="1">
      <alignment horizontal="center" vertical="center"/>
    </xf>
    <xf numFmtId="3" fontId="29" fillId="0" borderId="63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9" fillId="0" borderId="79" xfId="42" applyNumberFormat="1" applyFont="1" applyFill="1" applyBorder="1" applyAlignment="1">
      <alignment vertical="center"/>
    </xf>
    <xf numFmtId="3" fontId="29" fillId="0" borderId="67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1" fontId="20" fillId="0" borderId="61" xfId="45" applyNumberFormat="1" applyFont="1" applyFill="1" applyBorder="1" applyAlignment="1">
      <alignment horizontal="center" vertical="center"/>
    </xf>
    <xf numFmtId="3" fontId="20" fillId="34" borderId="75" xfId="42" applyNumberFormat="1" applyFont="1" applyFill="1" applyBorder="1" applyAlignment="1">
      <alignment vertical="center"/>
    </xf>
    <xf numFmtId="3" fontId="29" fillId="0" borderId="66" xfId="42" applyNumberFormat="1" applyFont="1" applyFill="1" applyBorder="1" applyAlignment="1">
      <alignment vertical="center"/>
    </xf>
    <xf numFmtId="0" fontId="21" fillId="0" borderId="21" xfId="45" applyFont="1" applyFill="1" applyBorder="1" applyAlignment="1">
      <alignment horizontal="center" vertical="center"/>
    </xf>
    <xf numFmtId="0" fontId="21" fillId="0" borderId="69" xfId="45" applyFont="1" applyFill="1" applyBorder="1" applyAlignment="1">
      <alignment horizontal="center" vertical="center"/>
    </xf>
    <xf numFmtId="0" fontId="21" fillId="0" borderId="77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20" fillId="34" borderId="76" xfId="42" applyNumberFormat="1" applyFont="1" applyFill="1" applyBorder="1" applyAlignment="1">
      <alignment vertical="center"/>
    </xf>
    <xf numFmtId="3" fontId="20" fillId="0" borderId="67" xfId="42" applyNumberFormat="1" applyFont="1" applyFill="1" applyBorder="1" applyAlignment="1">
      <alignment vertical="center"/>
    </xf>
    <xf numFmtId="3" fontId="20" fillId="34" borderId="77" xfId="42" applyNumberFormat="1" applyFont="1" applyFill="1" applyBorder="1" applyAlignment="1">
      <alignment vertical="center"/>
    </xf>
    <xf numFmtId="0" fontId="21" fillId="0" borderId="61" xfId="45" applyFont="1" applyFill="1" applyBorder="1" applyAlignment="1">
      <alignment horizontal="center"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75" xfId="42" applyNumberFormat="1" applyFont="1" applyFill="1" applyBorder="1" applyAlignment="1">
      <alignment vertical="center"/>
    </xf>
    <xf numFmtId="3" fontId="20" fillId="34" borderId="80" xfId="42" applyNumberFormat="1" applyFont="1" applyFill="1" applyBorder="1" applyAlignment="1">
      <alignment vertical="center"/>
    </xf>
    <xf numFmtId="3" fontId="20" fillId="34" borderId="76" xfId="45" applyNumberFormat="1" applyFont="1" applyFill="1" applyBorder="1" applyAlignment="1">
      <alignment vertical="center"/>
    </xf>
    <xf numFmtId="0" fontId="20" fillId="0" borderId="71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1" fillId="35" borderId="18" xfId="43" applyNumberFormat="1" applyFont="1" applyFill="1" applyBorder="1" applyAlignment="1">
      <alignment vertical="center"/>
    </xf>
    <xf numFmtId="3" fontId="30" fillId="0" borderId="63" xfId="43" applyNumberFormat="1" applyFont="1" applyFill="1" applyBorder="1"/>
    <xf numFmtId="3" fontId="30" fillId="0" borderId="63" xfId="42" applyNumberFormat="1" applyFont="1" applyFill="1" applyBorder="1" applyAlignment="1">
      <alignment vertical="center"/>
    </xf>
    <xf numFmtId="3" fontId="30" fillId="0" borderId="78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66" xfId="42" applyNumberFormat="1" applyFont="1" applyFill="1" applyBorder="1" applyAlignment="1">
      <alignment vertical="center"/>
    </xf>
    <xf numFmtId="3" fontId="30" fillId="0" borderId="75" xfId="43" applyNumberFormat="1" applyFont="1" applyFill="1" applyBorder="1" applyAlignment="1">
      <alignment vertical="center"/>
    </xf>
    <xf numFmtId="3" fontId="21" fillId="34" borderId="15" xfId="45" applyNumberFormat="1" applyFont="1" applyFill="1" applyBorder="1" applyAlignment="1">
      <alignment vertical="center"/>
    </xf>
    <xf numFmtId="3" fontId="30" fillId="0" borderId="18" xfId="45" applyNumberFormat="1" applyFont="1" applyFill="1" applyBorder="1" applyAlignment="1">
      <alignment vertical="center"/>
    </xf>
    <xf numFmtId="3" fontId="30" fillId="0" borderId="67" xfId="0" applyNumberFormat="1" applyFont="1" applyFill="1" applyBorder="1" applyAlignment="1">
      <alignment horizontal="right"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75" xfId="0" applyNumberFormat="1" applyFont="1" applyFill="1" applyBorder="1" applyAlignment="1">
      <alignment horizontal="right" vertical="center"/>
    </xf>
    <xf numFmtId="0" fontId="20" fillId="0" borderId="77" xfId="45" applyFont="1" applyFill="1" applyBorder="1" applyAlignment="1">
      <alignment horizontal="center" vertical="center"/>
    </xf>
    <xf numFmtId="3" fontId="20" fillId="0" borderId="15" xfId="42" applyNumberFormat="1" applyFont="1" applyFill="1" applyBorder="1" applyAlignment="1">
      <alignment vertical="center"/>
    </xf>
    <xf numFmtId="3" fontId="29" fillId="0" borderId="63" xfId="43" applyNumberFormat="1" applyFont="1" applyFill="1" applyBorder="1" applyAlignment="1">
      <alignment vertical="center"/>
    </xf>
    <xf numFmtId="0" fontId="20" fillId="0" borderId="61" xfId="45" applyFont="1" applyFill="1" applyBorder="1" applyAlignment="1">
      <alignment horizontal="center" vertical="center"/>
    </xf>
    <xf numFmtId="3" fontId="21" fillId="34" borderId="76" xfId="45" applyNumberFormat="1" applyFont="1" applyFill="1" applyBorder="1" applyAlignment="1">
      <alignment vertical="center"/>
    </xf>
    <xf numFmtId="3" fontId="29" fillId="0" borderId="78" xfId="43" applyNumberFormat="1" applyFont="1" applyFill="1" applyBorder="1" applyAlignment="1">
      <alignment vertical="center"/>
    </xf>
    <xf numFmtId="3" fontId="29" fillId="0" borderId="67" xfId="43" applyNumberFormat="1" applyFont="1" applyFill="1" applyBorder="1" applyAlignment="1">
      <alignment vertical="center"/>
    </xf>
    <xf numFmtId="0" fontId="20" fillId="0" borderId="80" xfId="45" applyFont="1" applyFill="1" applyBorder="1" applyAlignment="1">
      <alignment horizontal="center" vertical="center"/>
    </xf>
    <xf numFmtId="3" fontId="21" fillId="34" borderId="61" xfId="45" applyNumberFormat="1" applyFont="1" applyFill="1" applyBorder="1" applyAlignment="1">
      <alignment vertical="center"/>
    </xf>
    <xf numFmtId="3" fontId="29" fillId="0" borderId="66" xfId="43" applyNumberFormat="1" applyFont="1" applyFill="1" applyBorder="1" applyAlignment="1">
      <alignment vertical="center"/>
    </xf>
    <xf numFmtId="3" fontId="29" fillId="0" borderId="75" xfId="43" applyNumberFormat="1" applyFont="1" applyFill="1" applyBorder="1" applyAlignment="1">
      <alignment vertical="center"/>
    </xf>
    <xf numFmtId="0" fontId="20" fillId="0" borderId="47" xfId="45" applyFont="1" applyFill="1" applyBorder="1" applyAlignment="1">
      <alignment horizontal="center"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20" fillId="0" borderId="54" xfId="45" applyFont="1" applyFill="1" applyBorder="1" applyAlignment="1">
      <alignment horizontal="center" vertical="center"/>
    </xf>
    <xf numFmtId="0" fontId="20" fillId="0" borderId="51" xfId="45" applyFont="1" applyFill="1" applyBorder="1" applyAlignment="1">
      <alignment horizontal="center" vertical="center"/>
    </xf>
    <xf numFmtId="0" fontId="20" fillId="0" borderId="21" xfId="45" applyFont="1" applyFill="1" applyBorder="1" applyAlignment="1">
      <alignment horizontal="center" vertical="center"/>
    </xf>
    <xf numFmtId="0" fontId="26" fillId="33" borderId="0" xfId="42" applyFont="1" applyFill="1" applyAlignment="1">
      <alignment horizontal="left" vertical="center"/>
    </xf>
    <xf numFmtId="0" fontId="31" fillId="0" borderId="31" xfId="42" applyFont="1" applyBorder="1" applyAlignment="1">
      <alignment horizontal="left" vertical="center" indent="2"/>
    </xf>
    <xf numFmtId="0" fontId="31" fillId="0" borderId="30" xfId="42" applyFont="1" applyBorder="1" applyAlignment="1">
      <alignment horizontal="left" vertical="center" indent="2"/>
    </xf>
    <xf numFmtId="3" fontId="30" fillId="0" borderId="35" xfId="43" applyNumberFormat="1" applyFont="1" applyFill="1" applyBorder="1" applyAlignment="1">
      <alignment vertical="center"/>
    </xf>
    <xf numFmtId="3" fontId="30" fillId="0" borderId="34" xfId="43" applyNumberFormat="1" applyFont="1" applyFill="1" applyBorder="1" applyAlignment="1">
      <alignment vertical="center"/>
    </xf>
    <xf numFmtId="3" fontId="21" fillId="0" borderId="27" xfId="42" applyNumberFormat="1" applyFont="1" applyFill="1" applyBorder="1" applyAlignment="1">
      <alignment vertical="center"/>
    </xf>
    <xf numFmtId="3" fontId="21" fillId="0" borderId="28" xfId="42" applyNumberFormat="1" applyFont="1" applyFill="1" applyBorder="1" applyAlignment="1">
      <alignment vertical="center"/>
    </xf>
    <xf numFmtId="3" fontId="21" fillId="0" borderId="16" xfId="42" applyNumberFormat="1" applyFont="1" applyFill="1" applyBorder="1" applyAlignment="1">
      <alignment vertical="center"/>
    </xf>
    <xf numFmtId="3" fontId="21" fillId="0" borderId="29" xfId="42" applyNumberFormat="1" applyFont="1" applyFill="1" applyBorder="1" applyAlignment="1">
      <alignment vertical="center"/>
    </xf>
    <xf numFmtId="3" fontId="21" fillId="0" borderId="72" xfId="42" applyNumberFormat="1" applyFont="1" applyFill="1" applyBorder="1" applyAlignment="1">
      <alignment vertical="center"/>
    </xf>
    <xf numFmtId="3" fontId="21" fillId="0" borderId="15" xfId="42" applyNumberFormat="1" applyFont="1" applyFill="1" applyBorder="1" applyAlignment="1">
      <alignment vertical="center"/>
    </xf>
    <xf numFmtId="3" fontId="30" fillId="0" borderId="40" xfId="43" applyNumberFormat="1" applyFont="1" applyFill="1" applyBorder="1" applyAlignment="1">
      <alignment vertical="center"/>
    </xf>
    <xf numFmtId="3" fontId="30" fillId="0" borderId="41" xfId="43" applyNumberFormat="1" applyFont="1" applyFill="1" applyBorder="1" applyAlignment="1">
      <alignment vertical="center"/>
    </xf>
    <xf numFmtId="3" fontId="30" fillId="0" borderId="40" xfId="42" applyNumberFormat="1" applyFont="1" applyFill="1" applyBorder="1" applyAlignment="1">
      <alignment vertical="center"/>
    </xf>
    <xf numFmtId="3" fontId="30" fillId="0" borderId="41" xfId="42" applyNumberFormat="1" applyFont="1" applyFill="1" applyBorder="1" applyAlignment="1">
      <alignment vertical="center"/>
    </xf>
    <xf numFmtId="3" fontId="21" fillId="0" borderId="31" xfId="42" applyNumberFormat="1" applyFont="1" applyFill="1" applyBorder="1" applyAlignment="1">
      <alignment vertical="center"/>
    </xf>
    <xf numFmtId="3" fontId="21" fillId="0" borderId="32" xfId="42" applyNumberFormat="1" applyFont="1" applyFill="1" applyBorder="1" applyAlignment="1">
      <alignment vertical="center"/>
    </xf>
    <xf numFmtId="3" fontId="21" fillId="0" borderId="33" xfId="42" applyNumberFormat="1" applyFont="1" applyFill="1" applyBorder="1" applyAlignment="1">
      <alignment vertical="center"/>
    </xf>
    <xf numFmtId="3" fontId="21" fillId="0" borderId="34" xfId="42" applyNumberFormat="1" applyFont="1" applyFill="1" applyBorder="1" applyAlignment="1">
      <alignment vertical="center"/>
    </xf>
    <xf numFmtId="3" fontId="21" fillId="0" borderId="37" xfId="42" applyNumberFormat="1" applyFont="1" applyFill="1" applyBorder="1" applyAlignment="1">
      <alignment vertical="center"/>
    </xf>
    <xf numFmtId="3" fontId="21" fillId="0" borderId="63" xfId="42" applyNumberFormat="1" applyFont="1" applyFill="1" applyBorder="1" applyAlignment="1">
      <alignment vertical="center"/>
    </xf>
    <xf numFmtId="3" fontId="30" fillId="0" borderId="22" xfId="42" applyNumberFormat="1" applyFont="1" applyFill="1" applyBorder="1" applyAlignment="1">
      <alignment vertical="center"/>
    </xf>
    <xf numFmtId="3" fontId="30" fillId="0" borderId="23" xfId="42" applyNumberFormat="1" applyFont="1" applyFill="1" applyBorder="1" applyAlignment="1">
      <alignment vertical="center"/>
    </xf>
    <xf numFmtId="3" fontId="30" fillId="0" borderId="24" xfId="42" applyNumberFormat="1" applyFont="1" applyFill="1" applyBorder="1" applyAlignment="1">
      <alignment vertical="center"/>
    </xf>
    <xf numFmtId="3" fontId="30" fillId="0" borderId="25" xfId="42" applyNumberFormat="1" applyFont="1" applyFill="1" applyBorder="1" applyAlignment="1">
      <alignment vertical="center"/>
    </xf>
    <xf numFmtId="3" fontId="30" fillId="0" borderId="75" xfId="42" applyNumberFormat="1" applyFont="1" applyFill="1" applyBorder="1" applyAlignment="1">
      <alignment vertical="center"/>
    </xf>
    <xf numFmtId="3" fontId="30" fillId="0" borderId="67" xfId="42" applyNumberFormat="1" applyFont="1" applyFill="1" applyBorder="1" applyAlignment="1">
      <alignment vertical="center"/>
    </xf>
    <xf numFmtId="3" fontId="21" fillId="0" borderId="38" xfId="42" applyNumberFormat="1" applyFont="1" applyFill="1" applyBorder="1" applyAlignment="1">
      <alignment vertical="center"/>
    </xf>
    <xf numFmtId="3" fontId="21" fillId="0" borderId="42" xfId="42" applyNumberFormat="1" applyFont="1" applyFill="1" applyBorder="1" applyAlignment="1">
      <alignment vertical="center"/>
    </xf>
    <xf numFmtId="3" fontId="21" fillId="0" borderId="45" xfId="42" applyNumberFormat="1" applyFont="1" applyFill="1" applyBorder="1" applyAlignment="1">
      <alignment vertical="center"/>
    </xf>
    <xf numFmtId="3" fontId="21" fillId="0" borderId="46" xfId="42" applyNumberFormat="1" applyFont="1" applyFill="1" applyBorder="1" applyAlignment="1">
      <alignment vertical="center"/>
    </xf>
    <xf numFmtId="3" fontId="21" fillId="0" borderId="66" xfId="42" applyNumberFormat="1" applyFont="1" applyFill="1" applyBorder="1" applyAlignment="1">
      <alignment vertical="center"/>
    </xf>
    <xf numFmtId="3" fontId="21" fillId="0" borderId="78" xfId="42" applyNumberFormat="1" applyFont="1" applyFill="1" applyBorder="1" applyAlignment="1">
      <alignment vertical="center"/>
    </xf>
    <xf numFmtId="3" fontId="30" fillId="0" borderId="74" xfId="42" applyNumberFormat="1" applyFont="1" applyFill="1" applyBorder="1" applyAlignment="1">
      <alignment vertical="center"/>
    </xf>
    <xf numFmtId="3" fontId="30" fillId="0" borderId="79" xfId="42" applyNumberFormat="1" applyFont="1" applyFill="1" applyBorder="1" applyAlignment="1">
      <alignment vertical="center"/>
    </xf>
    <xf numFmtId="3" fontId="21" fillId="34" borderId="50" xfId="42" applyNumberFormat="1" applyFont="1" applyFill="1" applyBorder="1" applyAlignment="1">
      <alignment vertical="center"/>
    </xf>
    <xf numFmtId="3" fontId="21" fillId="34" borderId="51" xfId="42" applyNumberFormat="1" applyFont="1" applyFill="1" applyBorder="1" applyAlignment="1">
      <alignment vertical="center"/>
    </xf>
    <xf numFmtId="3" fontId="21" fillId="34" borderId="52" xfId="42" applyNumberFormat="1" applyFont="1" applyFill="1" applyBorder="1" applyAlignment="1">
      <alignment vertical="center"/>
    </xf>
    <xf numFmtId="3" fontId="21" fillId="34" borderId="53" xfId="42" applyNumberFormat="1" applyFont="1" applyFill="1" applyBorder="1" applyAlignment="1">
      <alignment vertical="center"/>
    </xf>
    <xf numFmtId="3" fontId="21" fillId="34" borderId="61" xfId="42" applyNumberFormat="1" applyFont="1" applyFill="1" applyBorder="1" applyAlignment="1">
      <alignment vertical="center"/>
    </xf>
    <xf numFmtId="3" fontId="21" fillId="34" borderId="76" xfId="42" applyNumberFormat="1" applyFont="1" applyFill="1" applyBorder="1" applyAlignment="1">
      <alignment vertical="center"/>
    </xf>
    <xf numFmtId="3" fontId="30" fillId="0" borderId="38" xfId="42" applyNumberFormat="1" applyFont="1" applyFill="1" applyBorder="1" applyAlignment="1">
      <alignment vertical="center"/>
    </xf>
    <xf numFmtId="3" fontId="30" fillId="0" borderId="45" xfId="42" applyNumberFormat="1" applyFont="1" applyFill="1" applyBorder="1" applyAlignment="1">
      <alignment vertical="center"/>
    </xf>
    <xf numFmtId="3" fontId="21" fillId="0" borderId="39" xfId="42" applyNumberFormat="1" applyFont="1" applyFill="1" applyBorder="1" applyAlignment="1">
      <alignment vertical="center"/>
    </xf>
    <xf numFmtId="3" fontId="21" fillId="0" borderId="23" xfId="42" applyNumberFormat="1" applyFont="1" applyFill="1" applyBorder="1" applyAlignment="1">
      <alignment vertical="center"/>
    </xf>
    <xf numFmtId="3" fontId="21" fillId="0" borderId="24" xfId="42" applyNumberFormat="1" applyFont="1" applyFill="1" applyBorder="1" applyAlignment="1">
      <alignment vertical="center"/>
    </xf>
    <xf numFmtId="3" fontId="21" fillId="0" borderId="25" xfId="42" applyNumberFormat="1" applyFont="1" applyFill="1" applyBorder="1" applyAlignment="1">
      <alignment vertical="center"/>
    </xf>
    <xf numFmtId="3" fontId="21" fillId="0" borderId="75" xfId="42" applyNumberFormat="1" applyFont="1" applyFill="1" applyBorder="1" applyAlignment="1">
      <alignment vertical="center"/>
    </xf>
    <xf numFmtId="3" fontId="21" fillId="0" borderId="67" xfId="42" applyNumberFormat="1" applyFont="1" applyFill="1" applyBorder="1" applyAlignment="1">
      <alignment vertical="center"/>
    </xf>
    <xf numFmtId="3" fontId="21" fillId="34" borderId="54" xfId="42" applyNumberFormat="1" applyFont="1" applyFill="1" applyBorder="1" applyAlignment="1">
      <alignment vertical="center"/>
    </xf>
    <xf numFmtId="164" fontId="21" fillId="0" borderId="0" xfId="42" applyNumberFormat="1" applyFont="1" applyFill="1" applyBorder="1" applyAlignment="1">
      <alignment vertical="center"/>
    </xf>
    <xf numFmtId="164" fontId="30" fillId="0" borderId="52" xfId="45" applyNumberFormat="1" applyFont="1" applyFill="1" applyBorder="1"/>
    <xf numFmtId="3" fontId="21" fillId="34" borderId="50" xfId="45" applyNumberFormat="1" applyFont="1" applyFill="1" applyBorder="1" applyAlignment="1">
      <alignment vertical="center"/>
    </xf>
    <xf numFmtId="4" fontId="23" fillId="0" borderId="0" xfId="0" applyNumberFormat="1" applyFont="1" applyFill="1"/>
    <xf numFmtId="164" fontId="30" fillId="0" borderId="16" xfId="45" applyNumberFormat="1" applyFont="1" applyFill="1" applyBorder="1"/>
    <xf numFmtId="0" fontId="32" fillId="0" borderId="0" xfId="45" applyFont="1" applyFill="1" applyBorder="1"/>
    <xf numFmtId="164" fontId="30" fillId="0" borderId="71" xfId="45" applyNumberFormat="1" applyFont="1" applyFill="1" applyBorder="1"/>
    <xf numFmtId="0" fontId="23" fillId="0" borderId="0" xfId="0" applyFont="1" applyBorder="1"/>
    <xf numFmtId="3" fontId="30" fillId="0" borderId="81" xfId="43" applyNumberFormat="1" applyFont="1" applyFill="1" applyBorder="1" applyAlignment="1">
      <alignment vertical="center"/>
    </xf>
    <xf numFmtId="0" fontId="47" fillId="0" borderId="0" xfId="0" applyFont="1"/>
    <xf numFmtId="3" fontId="20" fillId="0" borderId="78" xfId="42" applyNumberFormat="1" applyFont="1" applyFill="1" applyBorder="1" applyAlignment="1">
      <alignment vertical="center"/>
    </xf>
    <xf numFmtId="3" fontId="20" fillId="0" borderId="79" xfId="42" applyNumberFormat="1" applyFont="1" applyFill="1" applyBorder="1" applyAlignment="1">
      <alignment vertical="center"/>
    </xf>
    <xf numFmtId="3" fontId="29" fillId="0" borderId="63" xfId="44" applyNumberFormat="1" applyFont="1" applyFill="1" applyBorder="1" applyAlignment="1">
      <alignment vertical="center"/>
    </xf>
    <xf numFmtId="3" fontId="30" fillId="0" borderId="48" xfId="42" applyNumberFormat="1" applyFont="1" applyFill="1" applyBorder="1" applyAlignment="1">
      <alignment vertical="center"/>
    </xf>
    <xf numFmtId="4" fontId="18" fillId="0" borderId="0" xfId="0" applyNumberFormat="1" applyFont="1"/>
    <xf numFmtId="3" fontId="30" fillId="0" borderId="30" xfId="42" applyNumberFormat="1" applyFont="1" applyFill="1" applyBorder="1" applyAlignment="1">
      <alignment vertical="center"/>
    </xf>
    <xf numFmtId="3" fontId="29" fillId="0" borderId="12" xfId="42" applyNumberFormat="1" applyFont="1" applyFill="1" applyBorder="1" applyAlignment="1">
      <alignment vertical="center"/>
    </xf>
    <xf numFmtId="3" fontId="29" fillId="0" borderId="38" xfId="42" applyNumberFormat="1" applyFont="1" applyFill="1" applyBorder="1" applyAlignment="1">
      <alignment vertical="center"/>
    </xf>
    <xf numFmtId="0" fontId="27" fillId="0" borderId="52" xfId="45" applyFont="1" applyFill="1" applyBorder="1" applyAlignment="1">
      <alignment horizontal="left" vertical="center" indent="6"/>
    </xf>
    <xf numFmtId="3" fontId="30" fillId="0" borderId="52" xfId="45" applyNumberFormat="1" applyFont="1" applyFill="1" applyBorder="1" applyAlignment="1">
      <alignment vertical="center"/>
    </xf>
    <xf numFmtId="3" fontId="21" fillId="34" borderId="82" xfId="45" applyNumberFormat="1" applyFont="1" applyFill="1" applyBorder="1" applyAlignment="1">
      <alignment vertical="center"/>
    </xf>
    <xf numFmtId="3" fontId="21" fillId="34" borderId="83" xfId="45" applyNumberFormat="1" applyFont="1" applyFill="1" applyBorder="1" applyAlignment="1">
      <alignment vertical="center"/>
    </xf>
    <xf numFmtId="3" fontId="30" fillId="0" borderId="84" xfId="45" applyNumberFormat="1" applyFont="1" applyFill="1" applyBorder="1" applyAlignment="1">
      <alignment vertical="center"/>
    </xf>
    <xf numFmtId="3" fontId="30" fillId="0" borderId="85" xfId="45" applyNumberFormat="1" applyFont="1" applyFill="1" applyBorder="1" applyAlignment="1">
      <alignment vertical="center"/>
    </xf>
    <xf numFmtId="3" fontId="21" fillId="34" borderId="86" xfId="45" applyNumberFormat="1" applyFont="1" applyFill="1" applyBorder="1" applyAlignment="1">
      <alignment vertical="center"/>
    </xf>
    <xf numFmtId="0" fontId="27" fillId="0" borderId="87" xfId="45" applyFont="1" applyFill="1" applyBorder="1" applyAlignment="1">
      <alignment horizontal="left" vertical="center" indent="6"/>
    </xf>
    <xf numFmtId="168" fontId="23" fillId="0" borderId="0" xfId="0" applyNumberFormat="1" applyFont="1"/>
    <xf numFmtId="0" fontId="35" fillId="0" borderId="0" xfId="42" applyFont="1" applyFill="1" applyBorder="1" applyAlignment="1">
      <alignment horizontal="left" wrapText="1"/>
    </xf>
    <xf numFmtId="0" fontId="20" fillId="0" borderId="49" xfId="45" applyFont="1" applyFill="1" applyBorder="1" applyAlignment="1">
      <alignment horizontal="center" vertical="center"/>
    </xf>
    <xf numFmtId="0" fontId="20" fillId="0" borderId="52" xfId="45" applyFont="1" applyFill="1" applyBorder="1" applyAlignment="1">
      <alignment horizontal="center" vertical="center"/>
    </xf>
    <xf numFmtId="0" fontId="20" fillId="0" borderId="76" xfId="45" applyFont="1" applyFill="1" applyBorder="1" applyAlignment="1">
      <alignment horizontal="center" vertical="center"/>
    </xf>
    <xf numFmtId="0" fontId="21" fillId="0" borderId="49" xfId="45" applyFont="1" applyFill="1" applyBorder="1" applyAlignment="1">
      <alignment horizontal="center" vertical="center"/>
    </xf>
    <xf numFmtId="0" fontId="21" fillId="0" borderId="52" xfId="45" applyFont="1" applyFill="1" applyBorder="1" applyAlignment="1">
      <alignment horizontal="center" vertical="center"/>
    </xf>
    <xf numFmtId="0" fontId="21" fillId="0" borderId="76" xfId="45" applyFont="1" applyFill="1" applyBorder="1" applyAlignment="1">
      <alignment horizontal="center" vertical="center"/>
    </xf>
    <xf numFmtId="0" fontId="20" fillId="0" borderId="29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47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18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_dane pre rozpocet 2006-2008_JUN2005_final" xfId="42" xr:uid="{00000000-0005-0000-0000-00001A000000}"/>
    <cellStyle name="normálne_dane pre rozpocet 2006-2008_JUN2005_final 2" xfId="43" xr:uid="{00000000-0005-0000-0000-00001B000000}"/>
    <cellStyle name="normálne_dane pre rozpocet 2006-2008_JUN2005_final 3" xfId="44" xr:uid="{00000000-0005-0000-0000-00001C000000}"/>
    <cellStyle name="normálne_IFP_DANE_20081103" xfId="45" xr:uid="{00000000-0005-0000-0000-00001D000000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AL191"/>
  <sheetViews>
    <sheetView showGridLines="0" tabSelected="1" zoomScaleNormal="100" workbookViewId="0">
      <pane xSplit="1" ySplit="4" topLeftCell="B5" activePane="bottomRight" state="frozen"/>
      <selection activeCell="I81" sqref="I81"/>
      <selection pane="topRight" activeCell="I81" sqref="I81"/>
      <selection pane="bottomLeft" activeCell="I81" sqref="I81"/>
      <selection pane="bottomRight" activeCell="D115" sqref="D115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10.26953125" style="1" customWidth="1"/>
    <col min="10" max="10" width="45.26953125" style="1" customWidth="1"/>
    <col min="11" max="12" width="12.54296875" style="3" customWidth="1"/>
    <col min="13" max="17" width="12.54296875" style="1" customWidth="1"/>
    <col min="18" max="18" width="6.7265625" style="1" customWidth="1"/>
    <col min="19" max="19" width="47.81640625" style="1" customWidth="1"/>
    <col min="20" max="21" width="12.54296875" style="3" customWidth="1"/>
    <col min="22" max="26" width="12.54296875" style="1" customWidth="1"/>
    <col min="27" max="27" width="9.1796875" style="1" customWidth="1"/>
    <col min="28" max="28" width="12.26953125" style="1" bestFit="1" customWidth="1"/>
    <col min="29" max="30" width="9.1796875" style="1"/>
    <col min="31" max="31" width="10.7265625" style="1" bestFit="1" customWidth="1"/>
    <col min="32" max="32" width="9.1796875" style="1"/>
    <col min="33" max="33" width="9.7265625" style="1" bestFit="1" customWidth="1"/>
    <col min="34" max="16384" width="9.1796875" style="1"/>
  </cols>
  <sheetData>
    <row r="1" spans="1:38" ht="15.75" customHeight="1" x14ac:dyDescent="0.25">
      <c r="A1" s="4" t="s">
        <v>99</v>
      </c>
      <c r="B1" s="5"/>
      <c r="C1" s="5"/>
      <c r="D1" s="5"/>
      <c r="E1" s="5"/>
      <c r="F1" s="5"/>
      <c r="G1" s="5"/>
      <c r="H1" s="5"/>
      <c r="J1" s="343" t="s">
        <v>93</v>
      </c>
      <c r="S1" s="4" t="s">
        <v>100</v>
      </c>
    </row>
    <row r="2" spans="1:38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  <c r="J2" s="6" t="s">
        <v>0</v>
      </c>
      <c r="K2" s="7"/>
      <c r="S2" s="6" t="s">
        <v>0</v>
      </c>
    </row>
    <row r="3" spans="1:38" ht="13.5" customHeight="1" thickBot="1" x14ac:dyDescent="0.3">
      <c r="A3" s="223" t="s">
        <v>1</v>
      </c>
      <c r="B3" s="9" t="s">
        <v>2</v>
      </c>
      <c r="C3" s="10" t="s">
        <v>3</v>
      </c>
      <c r="D3" s="421" t="s">
        <v>4</v>
      </c>
      <c r="E3" s="422"/>
      <c r="F3" s="422"/>
      <c r="G3" s="422"/>
      <c r="H3" s="423"/>
      <c r="J3" s="11" t="s">
        <v>1</v>
      </c>
      <c r="K3" s="250" t="s">
        <v>2</v>
      </c>
      <c r="L3" s="10" t="s">
        <v>3</v>
      </c>
      <c r="M3" s="421" t="s">
        <v>4</v>
      </c>
      <c r="N3" s="422"/>
      <c r="O3" s="422"/>
      <c r="P3" s="422"/>
      <c r="Q3" s="423"/>
      <c r="S3" s="11" t="s">
        <v>1</v>
      </c>
      <c r="T3" s="9" t="s">
        <v>2</v>
      </c>
      <c r="U3" s="10" t="s">
        <v>3</v>
      </c>
      <c r="V3" s="421" t="s">
        <v>4</v>
      </c>
      <c r="W3" s="422"/>
      <c r="X3" s="422"/>
      <c r="Y3" s="422"/>
      <c r="Z3" s="423"/>
    </row>
    <row r="4" spans="1:38" ht="14.25" customHeight="1" thickBot="1" x14ac:dyDescent="0.3">
      <c r="A4" s="12"/>
      <c r="B4" s="13">
        <v>2024</v>
      </c>
      <c r="C4" s="14">
        <v>2025</v>
      </c>
      <c r="D4" s="312">
        <v>2026</v>
      </c>
      <c r="E4" s="313">
        <v>2027</v>
      </c>
      <c r="F4" s="313">
        <v>2028</v>
      </c>
      <c r="G4" s="329">
        <v>2029</v>
      </c>
      <c r="H4" s="326">
        <v>2030</v>
      </c>
      <c r="J4" s="12"/>
      <c r="K4" s="13">
        <v>2024</v>
      </c>
      <c r="L4" s="14">
        <v>2025</v>
      </c>
      <c r="M4" s="312">
        <v>2026</v>
      </c>
      <c r="N4" s="313">
        <v>2027</v>
      </c>
      <c r="O4" s="313">
        <v>2028</v>
      </c>
      <c r="P4" s="329">
        <v>2029</v>
      </c>
      <c r="Q4" s="326">
        <v>2030</v>
      </c>
      <c r="S4" s="12"/>
      <c r="T4" s="13">
        <v>2024</v>
      </c>
      <c r="U4" s="14">
        <v>2025</v>
      </c>
      <c r="V4" s="312">
        <v>2026</v>
      </c>
      <c r="W4" s="313">
        <v>2027</v>
      </c>
      <c r="X4" s="313">
        <v>2028</v>
      </c>
      <c r="Y4" s="333">
        <v>2029</v>
      </c>
      <c r="Z4" s="326">
        <v>2030</v>
      </c>
    </row>
    <row r="5" spans="1:38" ht="13.5" customHeight="1" x14ac:dyDescent="0.25">
      <c r="A5" s="16" t="s">
        <v>5</v>
      </c>
      <c r="B5" s="348">
        <f>B6+B12+B17+B16</f>
        <v>9946951.8581433333</v>
      </c>
      <c r="C5" s="349">
        <f t="shared" ref="C5:H5" si="0">C6+C12+C17+C16</f>
        <v>10565927.02507</v>
      </c>
      <c r="D5" s="350">
        <f t="shared" si="0"/>
        <v>11138780</v>
      </c>
      <c r="E5" s="351">
        <f t="shared" si="0"/>
        <v>11478806</v>
      </c>
      <c r="F5" s="351">
        <f t="shared" si="0"/>
        <v>12023996</v>
      </c>
      <c r="G5" s="352">
        <f t="shared" si="0"/>
        <v>12518135</v>
      </c>
      <c r="H5" s="353">
        <f t="shared" si="0"/>
        <v>13062300</v>
      </c>
      <c r="I5" s="278"/>
      <c r="J5" s="16" t="s">
        <v>5</v>
      </c>
      <c r="K5" s="17">
        <f t="shared" ref="K5" si="1">K6+K12+K17</f>
        <v>0</v>
      </c>
      <c r="L5" s="18">
        <f>L6+L12+L17+L16</f>
        <v>0</v>
      </c>
      <c r="M5" s="19">
        <f t="shared" ref="M5:Q5" si="2">M6+M12+M17+M16</f>
        <v>1058.1927865325447</v>
      </c>
      <c r="N5" s="20">
        <f t="shared" si="2"/>
        <v>1124.3378953508895</v>
      </c>
      <c r="O5" s="20">
        <f t="shared" si="2"/>
        <v>1485.4610685508378</v>
      </c>
      <c r="P5" s="281">
        <f t="shared" si="2"/>
        <v>1566.2063289093378</v>
      </c>
      <c r="Q5" s="327">
        <f t="shared" si="2"/>
        <v>1934.070053324675</v>
      </c>
      <c r="S5" s="16" t="s">
        <v>5</v>
      </c>
      <c r="T5" s="17">
        <f>T6+T12+T17+T16</f>
        <v>9946951.8581433333</v>
      </c>
      <c r="U5" s="18">
        <f t="shared" ref="U5:Z5" si="3">U6+U12+U17+U16</f>
        <v>10565927.02507</v>
      </c>
      <c r="V5" s="19">
        <f t="shared" si="3"/>
        <v>11137721.807213467</v>
      </c>
      <c r="W5" s="20">
        <f t="shared" si="3"/>
        <v>11477681.662104649</v>
      </c>
      <c r="X5" s="20">
        <f t="shared" si="3"/>
        <v>12022510.53893145</v>
      </c>
      <c r="Y5" s="281">
        <f t="shared" si="3"/>
        <v>12516568.79367109</v>
      </c>
      <c r="Z5" s="327">
        <f t="shared" si="3"/>
        <v>13060365.929946676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</row>
    <row r="6" spans="1:38" ht="13.5" customHeight="1" x14ac:dyDescent="0.25">
      <c r="A6" s="24" t="s">
        <v>6</v>
      </c>
      <c r="B6" s="73">
        <f t="shared" ref="B6:H6" si="4">B7+B8</f>
        <v>4856604.7480433332</v>
      </c>
      <c r="C6" s="48">
        <f t="shared" si="4"/>
        <v>5170973</v>
      </c>
      <c r="D6" s="74">
        <f t="shared" si="4"/>
        <v>5514241</v>
      </c>
      <c r="E6" s="47">
        <f t="shared" si="4"/>
        <v>5708276</v>
      </c>
      <c r="F6" s="47">
        <f t="shared" si="4"/>
        <v>5951383</v>
      </c>
      <c r="G6" s="318">
        <f t="shared" si="4"/>
        <v>6213313</v>
      </c>
      <c r="H6" s="316">
        <f t="shared" si="4"/>
        <v>6519367</v>
      </c>
      <c r="I6" s="278"/>
      <c r="J6" s="24" t="s">
        <v>7</v>
      </c>
      <c r="K6" s="25">
        <f t="shared" ref="K6:P6" si="5">K7+K8</f>
        <v>0</v>
      </c>
      <c r="L6" s="26">
        <f t="shared" si="5"/>
        <v>0</v>
      </c>
      <c r="M6" s="27">
        <f t="shared" si="5"/>
        <v>1640.2478623123202</v>
      </c>
      <c r="N6" s="28">
        <f t="shared" si="5"/>
        <v>1699.1051495189117</v>
      </c>
      <c r="O6" s="28">
        <f t="shared" si="5"/>
        <v>1770.6848415293352</v>
      </c>
      <c r="P6" s="55">
        <f t="shared" si="5"/>
        <v>1851.1316787806456</v>
      </c>
      <c r="Q6" s="291">
        <f t="shared" ref="Q6" si="6">Q7+Q8</f>
        <v>1934.070053324675</v>
      </c>
      <c r="S6" s="24" t="s">
        <v>7</v>
      </c>
      <c r="T6" s="25">
        <f t="shared" ref="T6:Y6" si="7">T7+T8</f>
        <v>4856604.7480433332</v>
      </c>
      <c r="U6" s="26">
        <f t="shared" si="7"/>
        <v>5170973</v>
      </c>
      <c r="V6" s="27">
        <f t="shared" si="7"/>
        <v>5512600.752137688</v>
      </c>
      <c r="W6" s="28">
        <f t="shared" si="7"/>
        <v>5706576.8948504813</v>
      </c>
      <c r="X6" s="28">
        <f t="shared" si="7"/>
        <v>5949612.3151584705</v>
      </c>
      <c r="Y6" s="55">
        <f t="shared" si="7"/>
        <v>6211461.8683212195</v>
      </c>
      <c r="Z6" s="291">
        <f t="shared" ref="Z6" si="8">Z7+Z8</f>
        <v>6517432.929946675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8" ht="13.5" customHeight="1" x14ac:dyDescent="0.25">
      <c r="A7" s="29" t="s">
        <v>8</v>
      </c>
      <c r="B7" s="147">
        <v>4656277.1821833327</v>
      </c>
      <c r="C7" s="346">
        <v>4981800</v>
      </c>
      <c r="D7" s="149">
        <v>5294240</v>
      </c>
      <c r="E7" s="150">
        <v>5492645</v>
      </c>
      <c r="F7" s="347">
        <v>5731929</v>
      </c>
      <c r="G7" s="150">
        <v>5992368</v>
      </c>
      <c r="H7" s="151">
        <v>6294618</v>
      </c>
      <c r="I7" s="278"/>
      <c r="J7" s="29" t="s">
        <v>8</v>
      </c>
      <c r="K7" s="25"/>
      <c r="L7" s="26"/>
      <c r="M7" s="27"/>
      <c r="N7" s="28"/>
      <c r="O7" s="28"/>
      <c r="P7" s="55"/>
      <c r="Q7" s="291"/>
      <c r="S7" s="29" t="s">
        <v>8</v>
      </c>
      <c r="T7" s="30">
        <f t="shared" ref="T7:Z12" si="9">+B7-K7</f>
        <v>4656277.1821833327</v>
      </c>
      <c r="U7" s="31">
        <f t="shared" si="9"/>
        <v>4981800</v>
      </c>
      <c r="V7" s="32">
        <f t="shared" si="9"/>
        <v>5294240</v>
      </c>
      <c r="W7" s="33">
        <f t="shared" si="9"/>
        <v>5492645</v>
      </c>
      <c r="X7" s="34">
        <f t="shared" si="9"/>
        <v>5731929</v>
      </c>
      <c r="Y7" s="33">
        <f t="shared" si="9"/>
        <v>5992368</v>
      </c>
      <c r="Z7" s="328">
        <f t="shared" si="9"/>
        <v>6294618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8" ht="13.5" customHeight="1" x14ac:dyDescent="0.25">
      <c r="A8" s="29" t="s">
        <v>9</v>
      </c>
      <c r="B8" s="147">
        <v>200327.56586000003</v>
      </c>
      <c r="C8" s="346">
        <v>189173</v>
      </c>
      <c r="D8" s="149">
        <v>220001</v>
      </c>
      <c r="E8" s="150">
        <v>215631</v>
      </c>
      <c r="F8" s="347">
        <v>219454</v>
      </c>
      <c r="G8" s="150">
        <v>220945</v>
      </c>
      <c r="H8" s="151">
        <v>224749</v>
      </c>
      <c r="I8" s="278"/>
      <c r="J8" s="29" t="s">
        <v>9</v>
      </c>
      <c r="K8" s="25"/>
      <c r="L8" s="26"/>
      <c r="M8" s="27">
        <v>1640.2478623123202</v>
      </c>
      <c r="N8" s="28">
        <v>1699.1051495189117</v>
      </c>
      <c r="O8" s="28">
        <v>1770.6848415293352</v>
      </c>
      <c r="P8" s="55">
        <v>1851.1316787806456</v>
      </c>
      <c r="Q8" s="291">
        <v>1934.070053324675</v>
      </c>
      <c r="S8" s="29" t="s">
        <v>9</v>
      </c>
      <c r="T8" s="30">
        <f t="shared" si="9"/>
        <v>200327.56586000003</v>
      </c>
      <c r="U8" s="31">
        <f t="shared" si="9"/>
        <v>189173</v>
      </c>
      <c r="V8" s="32">
        <f t="shared" si="9"/>
        <v>218360.75213768767</v>
      </c>
      <c r="W8" s="33">
        <f t="shared" si="9"/>
        <v>213931.8948504811</v>
      </c>
      <c r="X8" s="34">
        <f t="shared" si="9"/>
        <v>217683.31515847065</v>
      </c>
      <c r="Y8" s="33">
        <f t="shared" si="9"/>
        <v>219093.86832121934</v>
      </c>
      <c r="Z8" s="328">
        <f t="shared" si="9"/>
        <v>222814.92994667531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8" ht="13.5" customHeight="1" x14ac:dyDescent="0.25">
      <c r="A9" s="36" t="s">
        <v>10</v>
      </c>
      <c r="B9" s="147">
        <f>B6-B10-B11</f>
        <v>1409375.9323533326</v>
      </c>
      <c r="C9" s="346">
        <f t="shared" ref="C9:F9" si="10">C6-C10-C11</f>
        <v>1736843</v>
      </c>
      <c r="D9" s="149">
        <f t="shared" si="10"/>
        <v>1797583</v>
      </c>
      <c r="E9" s="150">
        <f t="shared" si="10"/>
        <v>1792173</v>
      </c>
      <c r="F9" s="347">
        <f t="shared" si="10"/>
        <v>1882041</v>
      </c>
      <c r="G9" s="150">
        <f>G6-G10-G11</f>
        <v>1926298</v>
      </c>
      <c r="H9" s="151">
        <f>H6-H10-H11</f>
        <v>1995069</v>
      </c>
      <c r="I9" s="278"/>
      <c r="J9" s="36" t="s">
        <v>10</v>
      </c>
      <c r="K9" s="25"/>
      <c r="L9" s="26"/>
      <c r="M9" s="27">
        <f>+M8-M10-M11</f>
        <v>1640.2478623123202</v>
      </c>
      <c r="N9" s="28">
        <f t="shared" ref="N9:Q9" si="11">+N8-N10-N11</f>
        <v>349.18115883587222</v>
      </c>
      <c r="O9" s="28">
        <f t="shared" si="11"/>
        <v>372.32130347527084</v>
      </c>
      <c r="P9" s="55">
        <f t="shared" si="11"/>
        <v>393.85805420200279</v>
      </c>
      <c r="Q9" s="291">
        <f t="shared" si="11"/>
        <v>410.58868168820356</v>
      </c>
      <c r="S9" s="36" t="s">
        <v>10</v>
      </c>
      <c r="T9" s="30">
        <f t="shared" si="9"/>
        <v>1409375.9323533326</v>
      </c>
      <c r="U9" s="31">
        <f t="shared" si="9"/>
        <v>1736843</v>
      </c>
      <c r="V9" s="32">
        <f t="shared" si="9"/>
        <v>1795942.7521376878</v>
      </c>
      <c r="W9" s="33">
        <f t="shared" si="9"/>
        <v>1791823.8188411642</v>
      </c>
      <c r="X9" s="34">
        <f t="shared" si="9"/>
        <v>1881668.6786965248</v>
      </c>
      <c r="Y9" s="33">
        <f t="shared" si="9"/>
        <v>1925904.141945798</v>
      </c>
      <c r="Z9" s="328">
        <f t="shared" si="9"/>
        <v>1994658.4113183117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</row>
    <row r="10" spans="1:38" ht="13.5" customHeight="1" x14ac:dyDescent="0.25">
      <c r="A10" s="36" t="s">
        <v>11</v>
      </c>
      <c r="B10" s="147">
        <v>2413060.1910800003</v>
      </c>
      <c r="C10" s="346">
        <v>2237709</v>
      </c>
      <c r="D10" s="149">
        <v>2414119</v>
      </c>
      <c r="E10" s="150">
        <v>2522075</v>
      </c>
      <c r="F10" s="347">
        <v>2620597</v>
      </c>
      <c r="G10" s="150">
        <v>2760775</v>
      </c>
      <c r="H10" s="151">
        <v>2913582</v>
      </c>
      <c r="I10" s="278"/>
      <c r="J10" s="36" t="s">
        <v>11</v>
      </c>
      <c r="K10" s="25"/>
      <c r="L10" s="26"/>
      <c r="M10" s="27">
        <v>0</v>
      </c>
      <c r="N10" s="28">
        <v>869.33136702552974</v>
      </c>
      <c r="O10" s="28">
        <v>900.52572924502329</v>
      </c>
      <c r="P10" s="55">
        <v>938.46296601054769</v>
      </c>
      <c r="Q10" s="291">
        <v>981.09978975374224</v>
      </c>
      <c r="S10" s="36" t="s">
        <v>11</v>
      </c>
      <c r="T10" s="30">
        <f t="shared" si="9"/>
        <v>2413060.1910800003</v>
      </c>
      <c r="U10" s="31">
        <f t="shared" si="9"/>
        <v>2237709</v>
      </c>
      <c r="V10" s="32">
        <f t="shared" si="9"/>
        <v>2414119</v>
      </c>
      <c r="W10" s="33">
        <f t="shared" si="9"/>
        <v>2521205.6686329744</v>
      </c>
      <c r="X10" s="34">
        <f t="shared" si="9"/>
        <v>2619696.474270755</v>
      </c>
      <c r="Y10" s="33">
        <f t="shared" si="9"/>
        <v>2759836.5370339896</v>
      </c>
      <c r="Z10" s="328">
        <f t="shared" si="9"/>
        <v>2912600.9002102464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</row>
    <row r="11" spans="1:38" ht="13.5" customHeight="1" x14ac:dyDescent="0.25">
      <c r="A11" s="36" t="s">
        <v>12</v>
      </c>
      <c r="B11" s="147">
        <v>1034168.6246100002</v>
      </c>
      <c r="C11" s="346">
        <v>1196421</v>
      </c>
      <c r="D11" s="149">
        <v>1302539</v>
      </c>
      <c r="E11" s="150">
        <v>1394028</v>
      </c>
      <c r="F11" s="347">
        <v>1448745</v>
      </c>
      <c r="G11" s="150">
        <v>1526240</v>
      </c>
      <c r="H11" s="151">
        <v>1610716</v>
      </c>
      <c r="I11" s="278"/>
      <c r="J11" s="36" t="s">
        <v>12</v>
      </c>
      <c r="K11" s="25"/>
      <c r="L11" s="26"/>
      <c r="M11" s="27">
        <v>0</v>
      </c>
      <c r="N11" s="28">
        <v>480.59262365750976</v>
      </c>
      <c r="O11" s="28">
        <v>497.83780880904112</v>
      </c>
      <c r="P11" s="55">
        <v>518.81065856809516</v>
      </c>
      <c r="Q11" s="291">
        <v>542.38158188272917</v>
      </c>
      <c r="S11" s="36" t="s">
        <v>12</v>
      </c>
      <c r="T11" s="30">
        <f t="shared" si="9"/>
        <v>1034168.6246100002</v>
      </c>
      <c r="U11" s="31">
        <f t="shared" si="9"/>
        <v>1196421</v>
      </c>
      <c r="V11" s="32">
        <f t="shared" si="9"/>
        <v>1302539</v>
      </c>
      <c r="W11" s="33">
        <f t="shared" si="9"/>
        <v>1393547.4073763425</v>
      </c>
      <c r="X11" s="34">
        <f t="shared" si="9"/>
        <v>1448247.162191191</v>
      </c>
      <c r="Y11" s="33">
        <f t="shared" si="9"/>
        <v>1525721.1893414319</v>
      </c>
      <c r="Z11" s="328">
        <f t="shared" si="9"/>
        <v>1610173.6184181173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</row>
    <row r="12" spans="1:38" ht="13.5" customHeight="1" x14ac:dyDescent="0.25">
      <c r="A12" s="24" t="s">
        <v>13</v>
      </c>
      <c r="B12" s="153">
        <v>4512696.6199400006</v>
      </c>
      <c r="C12" s="346">
        <v>4796803</v>
      </c>
      <c r="D12" s="149">
        <v>5059881</v>
      </c>
      <c r="E12" s="150">
        <v>5155680</v>
      </c>
      <c r="F12" s="347">
        <v>5452190</v>
      </c>
      <c r="G12" s="150">
        <v>5673814</v>
      </c>
      <c r="H12" s="151">
        <v>5922543</v>
      </c>
      <c r="I12" s="278"/>
      <c r="J12" s="24" t="s">
        <v>14</v>
      </c>
      <c r="K12" s="25"/>
      <c r="L12" s="26"/>
      <c r="M12" s="27"/>
      <c r="N12" s="28"/>
      <c r="O12" s="28"/>
      <c r="P12" s="55"/>
      <c r="Q12" s="291"/>
      <c r="S12" s="24" t="s">
        <v>14</v>
      </c>
      <c r="T12" s="30">
        <f t="shared" si="9"/>
        <v>4512696.6199400006</v>
      </c>
      <c r="U12" s="31">
        <f t="shared" si="9"/>
        <v>4796803</v>
      </c>
      <c r="V12" s="32">
        <f t="shared" si="9"/>
        <v>5059881</v>
      </c>
      <c r="W12" s="33">
        <f t="shared" si="9"/>
        <v>5155680</v>
      </c>
      <c r="X12" s="34">
        <f t="shared" si="9"/>
        <v>5452190</v>
      </c>
      <c r="Y12" s="33">
        <f t="shared" si="9"/>
        <v>5673814</v>
      </c>
      <c r="Z12" s="328">
        <f t="shared" si="9"/>
        <v>5922543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1:38" ht="13.5" customHeight="1" x14ac:dyDescent="0.25">
      <c r="A13" s="36" t="s">
        <v>10</v>
      </c>
      <c r="B13" s="153">
        <f>B12-B14-B15</f>
        <v>4174773.6199400006</v>
      </c>
      <c r="C13" s="346">
        <f>C12-C14-C15</f>
        <v>4796803</v>
      </c>
      <c r="D13" s="354">
        <f t="shared" ref="D13:H13" si="12">D12-D14-D15</f>
        <v>5059881</v>
      </c>
      <c r="E13" s="355">
        <f t="shared" si="12"/>
        <v>5155680</v>
      </c>
      <c r="F13" s="347">
        <f t="shared" si="12"/>
        <v>5452190</v>
      </c>
      <c r="G13" s="150">
        <f t="shared" si="12"/>
        <v>5673814</v>
      </c>
      <c r="H13" s="151">
        <f t="shared" si="12"/>
        <v>5922543</v>
      </c>
      <c r="I13" s="278"/>
      <c r="J13" s="29" t="s">
        <v>10</v>
      </c>
      <c r="K13" s="25"/>
      <c r="L13" s="26"/>
      <c r="M13" s="27"/>
      <c r="N13" s="28"/>
      <c r="O13" s="28"/>
      <c r="P13" s="55"/>
      <c r="Q13" s="291"/>
      <c r="S13" s="36" t="s">
        <v>10</v>
      </c>
      <c r="T13" s="30">
        <f t="shared" ref="T13:T15" si="13">+B13-K13</f>
        <v>4174773.6199400006</v>
      </c>
      <c r="U13" s="31">
        <f t="shared" ref="U13:U15" si="14">+C13-L13</f>
        <v>4796803</v>
      </c>
      <c r="V13" s="32">
        <f t="shared" ref="V13:V15" si="15">+D13-M13</f>
        <v>5059881</v>
      </c>
      <c r="W13" s="33">
        <f t="shared" ref="W13:W15" si="16">+E13-N13</f>
        <v>5155680</v>
      </c>
      <c r="X13" s="34">
        <f t="shared" ref="X13:X15" si="17">+F13-O13</f>
        <v>5452190</v>
      </c>
      <c r="Y13" s="33">
        <f t="shared" ref="Y13:Z15" si="18">+G13-P13</f>
        <v>5673814</v>
      </c>
      <c r="Z13" s="328">
        <f t="shared" si="18"/>
        <v>5922543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</row>
    <row r="14" spans="1:38" ht="13.5" customHeight="1" x14ac:dyDescent="0.25">
      <c r="A14" s="36" t="s">
        <v>11</v>
      </c>
      <c r="B14" s="153">
        <v>236546</v>
      </c>
      <c r="C14" s="346">
        <v>0</v>
      </c>
      <c r="D14" s="354">
        <v>0</v>
      </c>
      <c r="E14" s="355">
        <v>0</v>
      </c>
      <c r="F14" s="347">
        <v>0</v>
      </c>
      <c r="G14" s="150">
        <v>0</v>
      </c>
      <c r="H14" s="151">
        <v>0</v>
      </c>
      <c r="I14" s="278"/>
      <c r="J14" s="29" t="s">
        <v>11</v>
      </c>
      <c r="K14" s="25"/>
      <c r="L14" s="26"/>
      <c r="M14" s="27"/>
      <c r="N14" s="28"/>
      <c r="O14" s="28"/>
      <c r="P14" s="55"/>
      <c r="Q14" s="291"/>
      <c r="S14" s="36" t="s">
        <v>11</v>
      </c>
      <c r="T14" s="30">
        <f t="shared" si="13"/>
        <v>236546</v>
      </c>
      <c r="U14" s="31">
        <f t="shared" si="14"/>
        <v>0</v>
      </c>
      <c r="V14" s="32">
        <f t="shared" si="15"/>
        <v>0</v>
      </c>
      <c r="W14" s="33">
        <f t="shared" si="16"/>
        <v>0</v>
      </c>
      <c r="X14" s="34">
        <f t="shared" si="17"/>
        <v>0</v>
      </c>
      <c r="Y14" s="33">
        <f t="shared" si="18"/>
        <v>0</v>
      </c>
      <c r="Z14" s="328">
        <f t="shared" si="18"/>
        <v>0</v>
      </c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</row>
    <row r="15" spans="1:38" ht="13.5" customHeight="1" x14ac:dyDescent="0.25">
      <c r="A15" s="36" t="s">
        <v>12</v>
      </c>
      <c r="B15" s="153">
        <v>101377</v>
      </c>
      <c r="C15" s="346">
        <v>0</v>
      </c>
      <c r="D15" s="354">
        <v>0</v>
      </c>
      <c r="E15" s="355">
        <v>0</v>
      </c>
      <c r="F15" s="347">
        <v>0</v>
      </c>
      <c r="G15" s="150">
        <v>0</v>
      </c>
      <c r="H15" s="151">
        <v>0</v>
      </c>
      <c r="I15" s="278"/>
      <c r="J15" s="29" t="s">
        <v>12</v>
      </c>
      <c r="K15" s="25"/>
      <c r="L15" s="26"/>
      <c r="M15" s="27"/>
      <c r="N15" s="28"/>
      <c r="O15" s="28"/>
      <c r="P15" s="55"/>
      <c r="Q15" s="291"/>
      <c r="S15" s="36" t="s">
        <v>12</v>
      </c>
      <c r="T15" s="30">
        <f t="shared" si="13"/>
        <v>101377</v>
      </c>
      <c r="U15" s="31">
        <f t="shared" si="14"/>
        <v>0</v>
      </c>
      <c r="V15" s="32">
        <f t="shared" si="15"/>
        <v>0</v>
      </c>
      <c r="W15" s="33">
        <f t="shared" si="16"/>
        <v>0</v>
      </c>
      <c r="X15" s="34">
        <f t="shared" si="17"/>
        <v>0</v>
      </c>
      <c r="Y15" s="33">
        <f t="shared" si="18"/>
        <v>0</v>
      </c>
      <c r="Z15" s="328">
        <f t="shared" si="18"/>
        <v>0</v>
      </c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spans="1:38" ht="13.5" customHeight="1" x14ac:dyDescent="0.25">
      <c r="A16" s="24" t="s">
        <v>95</v>
      </c>
      <c r="B16" s="401">
        <v>48500</v>
      </c>
      <c r="C16" s="346">
        <v>48500</v>
      </c>
      <c r="D16" s="354">
        <v>48500</v>
      </c>
      <c r="E16" s="355">
        <v>48500</v>
      </c>
      <c r="F16" s="347">
        <v>48500</v>
      </c>
      <c r="G16" s="150">
        <v>48500</v>
      </c>
      <c r="H16" s="151">
        <v>48500</v>
      </c>
      <c r="I16" s="278"/>
      <c r="J16" s="24" t="s">
        <v>95</v>
      </c>
      <c r="K16" s="25"/>
      <c r="L16" s="26"/>
      <c r="M16" s="27"/>
      <c r="N16" s="28"/>
      <c r="O16" s="28"/>
      <c r="P16" s="55"/>
      <c r="Q16" s="291"/>
      <c r="S16" s="24" t="s">
        <v>95</v>
      </c>
      <c r="T16" s="30">
        <f t="shared" ref="T16" si="19">+B16-K16</f>
        <v>48500</v>
      </c>
      <c r="U16" s="31">
        <f t="shared" ref="U16" si="20">+C16-L16</f>
        <v>48500</v>
      </c>
      <c r="V16" s="32">
        <f t="shared" ref="V16" si="21">+D16-M16</f>
        <v>48500</v>
      </c>
      <c r="W16" s="33">
        <f t="shared" ref="W16" si="22">+E16-N16</f>
        <v>48500</v>
      </c>
      <c r="X16" s="34">
        <f t="shared" ref="X16" si="23">+F16-O16</f>
        <v>48500</v>
      </c>
      <c r="Y16" s="33">
        <f t="shared" ref="Y16" si="24">+G16-P16</f>
        <v>48500</v>
      </c>
      <c r="Z16" s="328">
        <f t="shared" ref="Z16" si="25">+H16-Q16</f>
        <v>48500</v>
      </c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</row>
    <row r="17" spans="1:37" ht="13.5" customHeight="1" x14ac:dyDescent="0.25">
      <c r="A17" s="24" t="s">
        <v>15</v>
      </c>
      <c r="B17" s="77">
        <v>529150.49016000004</v>
      </c>
      <c r="C17" s="48">
        <v>549651.02507000009</v>
      </c>
      <c r="D17" s="356">
        <v>516158</v>
      </c>
      <c r="E17" s="357">
        <v>566350</v>
      </c>
      <c r="F17" s="47">
        <v>571923</v>
      </c>
      <c r="G17" s="318">
        <v>582508</v>
      </c>
      <c r="H17" s="316">
        <v>571890</v>
      </c>
      <c r="I17" s="278"/>
      <c r="J17" s="24" t="s">
        <v>15</v>
      </c>
      <c r="K17" s="25"/>
      <c r="L17" s="26"/>
      <c r="M17" s="27">
        <v>-582.05507577977551</v>
      </c>
      <c r="N17" s="28">
        <v>-574.76725416802219</v>
      </c>
      <c r="O17" s="28">
        <v>-285.22377297849744</v>
      </c>
      <c r="P17" s="55">
        <v>-284.92534987130784</v>
      </c>
      <c r="Q17" s="291">
        <v>0</v>
      </c>
      <c r="S17" s="24" t="s">
        <v>15</v>
      </c>
      <c r="T17" s="30">
        <f t="shared" ref="T17:Z17" si="26">+B17-K17</f>
        <v>529150.49016000004</v>
      </c>
      <c r="U17" s="31">
        <f t="shared" si="26"/>
        <v>549651.02507000009</v>
      </c>
      <c r="V17" s="32">
        <f t="shared" si="26"/>
        <v>516740.05507577979</v>
      </c>
      <c r="W17" s="33">
        <f t="shared" si="26"/>
        <v>566924.76725416805</v>
      </c>
      <c r="X17" s="34">
        <f t="shared" si="26"/>
        <v>572208.22377297853</v>
      </c>
      <c r="Y17" s="33">
        <f t="shared" si="26"/>
        <v>582792.92534987128</v>
      </c>
      <c r="Z17" s="328">
        <f t="shared" si="26"/>
        <v>571890</v>
      </c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</row>
    <row r="18" spans="1:37" ht="13.5" customHeight="1" x14ac:dyDescent="0.25">
      <c r="A18" s="41" t="s">
        <v>16</v>
      </c>
      <c r="B18" s="358">
        <f t="shared" ref="B18:H18" si="27">B19+B20</f>
        <v>12614980.136799997</v>
      </c>
      <c r="C18" s="359">
        <f t="shared" si="27"/>
        <v>13460367</v>
      </c>
      <c r="D18" s="360">
        <f t="shared" si="27"/>
        <v>14115448</v>
      </c>
      <c r="E18" s="361">
        <f t="shared" si="27"/>
        <v>14094259</v>
      </c>
      <c r="F18" s="361">
        <f t="shared" si="27"/>
        <v>14589609</v>
      </c>
      <c r="G18" s="362">
        <f t="shared" si="27"/>
        <v>15140586</v>
      </c>
      <c r="H18" s="363">
        <f t="shared" si="27"/>
        <v>15758656</v>
      </c>
      <c r="I18" s="278"/>
      <c r="J18" s="41" t="s">
        <v>16</v>
      </c>
      <c r="K18" s="42">
        <f t="shared" ref="K18:P18" si="28">K19+K20</f>
        <v>0</v>
      </c>
      <c r="L18" s="43">
        <f t="shared" si="28"/>
        <v>0</v>
      </c>
      <c r="M18" s="44">
        <f t="shared" si="28"/>
        <v>5656.4343955008335</v>
      </c>
      <c r="N18" s="45">
        <f t="shared" si="28"/>
        <v>5832.2755560563091</v>
      </c>
      <c r="O18" s="45">
        <f t="shared" si="28"/>
        <v>5975.7125770163993</v>
      </c>
      <c r="P18" s="282">
        <f t="shared" si="28"/>
        <v>6114.5043348427826</v>
      </c>
      <c r="Q18" s="292">
        <f t="shared" ref="Q18" si="29">Q19+Q20</f>
        <v>6247.9574670157117</v>
      </c>
      <c r="S18" s="41" t="s">
        <v>16</v>
      </c>
      <c r="T18" s="42">
        <f t="shared" ref="T18:Y18" si="30">T19+T20</f>
        <v>12614980.136799997</v>
      </c>
      <c r="U18" s="43">
        <f t="shared" si="30"/>
        <v>13460367</v>
      </c>
      <c r="V18" s="44">
        <f t="shared" si="30"/>
        <v>14109791.565604499</v>
      </c>
      <c r="W18" s="45">
        <f t="shared" si="30"/>
        <v>14088426.724443944</v>
      </c>
      <c r="X18" s="45">
        <f t="shared" si="30"/>
        <v>14583633.287422983</v>
      </c>
      <c r="Y18" s="282">
        <f t="shared" si="30"/>
        <v>15134471.495665157</v>
      </c>
      <c r="Z18" s="292">
        <f t="shared" ref="Z18" si="31">Z19+Z20</f>
        <v>15752408.042532984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</row>
    <row r="19" spans="1:37" ht="13.5" customHeight="1" x14ac:dyDescent="0.25">
      <c r="A19" s="24" t="s">
        <v>17</v>
      </c>
      <c r="B19" s="77">
        <v>9914695.8221099973</v>
      </c>
      <c r="C19" s="48">
        <v>10700896</v>
      </c>
      <c r="D19" s="356">
        <v>11272422</v>
      </c>
      <c r="E19" s="357">
        <v>11194190</v>
      </c>
      <c r="F19" s="47">
        <v>11590313</v>
      </c>
      <c r="G19" s="318">
        <v>12077733</v>
      </c>
      <c r="H19" s="316">
        <v>12659395</v>
      </c>
      <c r="I19" s="278"/>
      <c r="J19" s="24" t="s">
        <v>17</v>
      </c>
      <c r="K19" s="25"/>
      <c r="L19" s="26"/>
      <c r="M19" s="27">
        <v>5656.4343955008335</v>
      </c>
      <c r="N19" s="28">
        <v>5832.2755560563091</v>
      </c>
      <c r="O19" s="28">
        <v>5975.7125770163993</v>
      </c>
      <c r="P19" s="55">
        <v>6114.5043348427826</v>
      </c>
      <c r="Q19" s="291">
        <v>6247.9574670157117</v>
      </c>
      <c r="S19" s="24" t="s">
        <v>17</v>
      </c>
      <c r="T19" s="25">
        <f t="shared" ref="T19:Z19" si="32">+B19-K19</f>
        <v>9914695.8221099973</v>
      </c>
      <c r="U19" s="26">
        <f t="shared" si="32"/>
        <v>10700896</v>
      </c>
      <c r="V19" s="32">
        <f t="shared" si="32"/>
        <v>11266765.565604499</v>
      </c>
      <c r="W19" s="33">
        <f t="shared" si="32"/>
        <v>11188357.724443944</v>
      </c>
      <c r="X19" s="28">
        <f t="shared" si="32"/>
        <v>11584337.287422983</v>
      </c>
      <c r="Y19" s="55">
        <f t="shared" si="32"/>
        <v>12071618.495665157</v>
      </c>
      <c r="Z19" s="291">
        <f t="shared" si="32"/>
        <v>12653147.042532984</v>
      </c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</row>
    <row r="20" spans="1:37" ht="13.5" customHeight="1" x14ac:dyDescent="0.25">
      <c r="A20" s="24" t="s">
        <v>18</v>
      </c>
      <c r="B20" s="73">
        <f>SUM(B21:B29)</f>
        <v>2700284.3146899999</v>
      </c>
      <c r="C20" s="48">
        <f t="shared" ref="C20:H20" si="33">SUM(C21:C29)</f>
        <v>2759471</v>
      </c>
      <c r="D20" s="149">
        <f t="shared" si="33"/>
        <v>2843026</v>
      </c>
      <c r="E20" s="150">
        <f t="shared" si="33"/>
        <v>2900069</v>
      </c>
      <c r="F20" s="47">
        <f t="shared" si="33"/>
        <v>2999296</v>
      </c>
      <c r="G20" s="318">
        <f t="shared" si="33"/>
        <v>3062853</v>
      </c>
      <c r="H20" s="316">
        <f t="shared" si="33"/>
        <v>3099261</v>
      </c>
      <c r="I20" s="278"/>
      <c r="J20" s="24" t="s">
        <v>18</v>
      </c>
      <c r="K20" s="25"/>
      <c r="L20" s="26"/>
      <c r="M20" s="32">
        <f t="shared" ref="M20:P20" si="34">SUM(M21:M28)</f>
        <v>0</v>
      </c>
      <c r="N20" s="33">
        <f t="shared" si="34"/>
        <v>0</v>
      </c>
      <c r="O20" s="47">
        <f t="shared" si="34"/>
        <v>0</v>
      </c>
      <c r="P20" s="318">
        <f t="shared" si="34"/>
        <v>0</v>
      </c>
      <c r="Q20" s="316">
        <f t="shared" ref="Q20" si="35">SUM(Q21:Q28)</f>
        <v>0</v>
      </c>
      <c r="S20" s="24" t="s">
        <v>18</v>
      </c>
      <c r="T20" s="25">
        <f>SUM(T21:T29)</f>
        <v>2700284.3146899999</v>
      </c>
      <c r="U20" s="26">
        <f t="shared" ref="U20:Z20" si="36">SUM(U21:U29)</f>
        <v>2759471</v>
      </c>
      <c r="V20" s="32">
        <f t="shared" si="36"/>
        <v>2843026</v>
      </c>
      <c r="W20" s="33">
        <f t="shared" si="36"/>
        <v>2900069</v>
      </c>
      <c r="X20" s="28">
        <f t="shared" si="36"/>
        <v>2999296</v>
      </c>
      <c r="Y20" s="55">
        <f t="shared" si="36"/>
        <v>3062853</v>
      </c>
      <c r="Z20" s="291">
        <f t="shared" si="36"/>
        <v>3099261</v>
      </c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spans="1:37" ht="13.5" customHeight="1" x14ac:dyDescent="0.25">
      <c r="A21" s="29" t="s">
        <v>19</v>
      </c>
      <c r="B21" s="77">
        <v>1352021.7734699999</v>
      </c>
      <c r="C21" s="48">
        <v>1357536</v>
      </c>
      <c r="D21" s="356">
        <v>1368441</v>
      </c>
      <c r="E21" s="357">
        <v>1381595</v>
      </c>
      <c r="F21" s="47">
        <v>1401958</v>
      </c>
      <c r="G21" s="318">
        <v>1430998</v>
      </c>
      <c r="H21" s="316">
        <v>1459844</v>
      </c>
      <c r="I21" s="278"/>
      <c r="J21" s="29" t="s">
        <v>19</v>
      </c>
      <c r="K21" s="25"/>
      <c r="L21" s="26"/>
      <c r="M21" s="27"/>
      <c r="N21" s="28"/>
      <c r="O21" s="28"/>
      <c r="P21" s="55"/>
      <c r="Q21" s="291"/>
      <c r="S21" s="29" t="s">
        <v>19</v>
      </c>
      <c r="T21" s="37">
        <f t="shared" ref="T21:Z28" si="37">+B21-K21</f>
        <v>1352021.7734699999</v>
      </c>
      <c r="U21" s="49">
        <f t="shared" si="37"/>
        <v>1357536</v>
      </c>
      <c r="V21" s="32">
        <f t="shared" si="37"/>
        <v>1368441</v>
      </c>
      <c r="W21" s="33">
        <f t="shared" si="37"/>
        <v>1381595</v>
      </c>
      <c r="X21" s="28">
        <f t="shared" si="37"/>
        <v>1401958</v>
      </c>
      <c r="Y21" s="55">
        <f t="shared" si="37"/>
        <v>1430998</v>
      </c>
      <c r="Z21" s="291">
        <f t="shared" si="37"/>
        <v>1459844</v>
      </c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</row>
    <row r="22" spans="1:37" ht="13.5" customHeight="1" x14ac:dyDescent="0.25">
      <c r="A22" s="29" t="s">
        <v>20</v>
      </c>
      <c r="B22" s="77">
        <v>232299.74083000002</v>
      </c>
      <c r="C22" s="48">
        <v>245529</v>
      </c>
      <c r="D22" s="356">
        <v>242718</v>
      </c>
      <c r="E22" s="357">
        <v>241740</v>
      </c>
      <c r="F22" s="47">
        <v>240460</v>
      </c>
      <c r="G22" s="318">
        <v>240961</v>
      </c>
      <c r="H22" s="316">
        <v>242487</v>
      </c>
      <c r="I22" s="278"/>
      <c r="J22" s="29" t="s">
        <v>20</v>
      </c>
      <c r="K22" s="25"/>
      <c r="L22" s="26"/>
      <c r="M22" s="27"/>
      <c r="N22" s="28"/>
      <c r="O22" s="28"/>
      <c r="P22" s="55"/>
      <c r="Q22" s="291"/>
      <c r="S22" s="29" t="s">
        <v>20</v>
      </c>
      <c r="T22" s="37">
        <f t="shared" si="37"/>
        <v>232299.74083000002</v>
      </c>
      <c r="U22" s="49">
        <f t="shared" si="37"/>
        <v>245529</v>
      </c>
      <c r="V22" s="32">
        <f t="shared" si="37"/>
        <v>242718</v>
      </c>
      <c r="W22" s="33">
        <f t="shared" si="37"/>
        <v>241740</v>
      </c>
      <c r="X22" s="28">
        <f t="shared" si="37"/>
        <v>240460</v>
      </c>
      <c r="Y22" s="55">
        <f t="shared" si="37"/>
        <v>240961</v>
      </c>
      <c r="Z22" s="291">
        <f t="shared" si="37"/>
        <v>242487</v>
      </c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pans="1:37" ht="13.5" customHeight="1" x14ac:dyDescent="0.25">
      <c r="A23" s="29" t="s">
        <v>21</v>
      </c>
      <c r="B23" s="77">
        <v>55801.913319999992</v>
      </c>
      <c r="C23" s="48">
        <v>53104</v>
      </c>
      <c r="D23" s="356">
        <v>52439</v>
      </c>
      <c r="E23" s="357">
        <v>52169</v>
      </c>
      <c r="F23" s="47">
        <v>51835</v>
      </c>
      <c r="G23" s="318">
        <v>51885</v>
      </c>
      <c r="H23" s="316">
        <v>52156</v>
      </c>
      <c r="I23" s="278"/>
      <c r="J23" s="29" t="s">
        <v>21</v>
      </c>
      <c r="K23" s="25"/>
      <c r="L23" s="26"/>
      <c r="M23" s="27"/>
      <c r="N23" s="28"/>
      <c r="O23" s="28"/>
      <c r="P23" s="55"/>
      <c r="Q23" s="291"/>
      <c r="S23" s="29" t="s">
        <v>21</v>
      </c>
      <c r="T23" s="37">
        <f t="shared" si="37"/>
        <v>55801.913319999992</v>
      </c>
      <c r="U23" s="49">
        <f t="shared" si="37"/>
        <v>53104</v>
      </c>
      <c r="V23" s="32">
        <f t="shared" si="37"/>
        <v>52439</v>
      </c>
      <c r="W23" s="33">
        <f t="shared" si="37"/>
        <v>52169</v>
      </c>
      <c r="X23" s="28">
        <f t="shared" si="37"/>
        <v>51835</v>
      </c>
      <c r="Y23" s="55">
        <f t="shared" si="37"/>
        <v>51885</v>
      </c>
      <c r="Z23" s="291">
        <f t="shared" si="37"/>
        <v>52156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</row>
    <row r="24" spans="1:37" ht="13.5" customHeight="1" x14ac:dyDescent="0.25">
      <c r="A24" s="29" t="s">
        <v>22</v>
      </c>
      <c r="B24" s="77">
        <v>4983.5142699999988</v>
      </c>
      <c r="C24" s="48">
        <v>4689</v>
      </c>
      <c r="D24" s="356">
        <v>4619</v>
      </c>
      <c r="E24" s="357">
        <v>4583</v>
      </c>
      <c r="F24" s="47">
        <v>4542</v>
      </c>
      <c r="G24" s="318">
        <v>4537</v>
      </c>
      <c r="H24" s="316">
        <v>4551</v>
      </c>
      <c r="I24" s="278"/>
      <c r="J24" s="29" t="s">
        <v>22</v>
      </c>
      <c r="K24" s="25"/>
      <c r="L24" s="26"/>
      <c r="M24" s="27"/>
      <c r="N24" s="28"/>
      <c r="O24" s="28"/>
      <c r="P24" s="55"/>
      <c r="Q24" s="291"/>
      <c r="S24" s="29" t="s">
        <v>22</v>
      </c>
      <c r="T24" s="37">
        <f t="shared" si="37"/>
        <v>4983.5142699999988</v>
      </c>
      <c r="U24" s="49">
        <f t="shared" si="37"/>
        <v>4689</v>
      </c>
      <c r="V24" s="32">
        <f t="shared" si="37"/>
        <v>4619</v>
      </c>
      <c r="W24" s="33">
        <f t="shared" si="37"/>
        <v>4583</v>
      </c>
      <c r="X24" s="28">
        <f t="shared" si="37"/>
        <v>4542</v>
      </c>
      <c r="Y24" s="55">
        <f t="shared" si="37"/>
        <v>4537</v>
      </c>
      <c r="Z24" s="291">
        <f t="shared" si="37"/>
        <v>4551</v>
      </c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</row>
    <row r="25" spans="1:37" ht="13.5" customHeight="1" x14ac:dyDescent="0.25">
      <c r="A25" s="29" t="s">
        <v>23</v>
      </c>
      <c r="B25" s="77">
        <v>1021078.1292499996</v>
      </c>
      <c r="C25" s="48">
        <v>967438</v>
      </c>
      <c r="D25" s="356">
        <v>1042637</v>
      </c>
      <c r="E25" s="357">
        <v>1086996</v>
      </c>
      <c r="F25" s="47">
        <v>1166258</v>
      </c>
      <c r="G25" s="318">
        <v>1197956</v>
      </c>
      <c r="H25" s="316">
        <v>1200803</v>
      </c>
      <c r="I25" s="278"/>
      <c r="J25" s="29" t="s">
        <v>23</v>
      </c>
      <c r="K25" s="25"/>
      <c r="L25" s="26"/>
      <c r="M25" s="27"/>
      <c r="N25" s="28"/>
      <c r="O25" s="28"/>
      <c r="P25" s="55"/>
      <c r="Q25" s="291"/>
      <c r="S25" s="29" t="s">
        <v>23</v>
      </c>
      <c r="T25" s="37">
        <f t="shared" si="37"/>
        <v>1021078.1292499996</v>
      </c>
      <c r="U25" s="49">
        <f t="shared" si="37"/>
        <v>967438</v>
      </c>
      <c r="V25" s="32">
        <f t="shared" si="37"/>
        <v>1042637</v>
      </c>
      <c r="W25" s="33">
        <f t="shared" si="37"/>
        <v>1086996</v>
      </c>
      <c r="X25" s="28">
        <f t="shared" si="37"/>
        <v>1166258</v>
      </c>
      <c r="Y25" s="55">
        <f t="shared" si="37"/>
        <v>1197956</v>
      </c>
      <c r="Z25" s="291">
        <f t="shared" si="37"/>
        <v>1200803</v>
      </c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</row>
    <row r="26" spans="1:37" ht="13.5" customHeight="1" x14ac:dyDescent="0.25">
      <c r="A26" s="29" t="s">
        <v>24</v>
      </c>
      <c r="B26" s="77">
        <v>12777.880029999998</v>
      </c>
      <c r="C26" s="48">
        <v>11450</v>
      </c>
      <c r="D26" s="356">
        <v>11456</v>
      </c>
      <c r="E26" s="357">
        <v>11547</v>
      </c>
      <c r="F26" s="47">
        <v>11625</v>
      </c>
      <c r="G26" s="318">
        <v>11790</v>
      </c>
      <c r="H26" s="316">
        <v>12007</v>
      </c>
      <c r="I26" s="278"/>
      <c r="J26" s="29" t="s">
        <v>24</v>
      </c>
      <c r="K26" s="25"/>
      <c r="L26" s="26"/>
      <c r="M26" s="27"/>
      <c r="N26" s="28"/>
      <c r="O26" s="28"/>
      <c r="P26" s="55"/>
      <c r="Q26" s="291"/>
      <c r="S26" s="29" t="s">
        <v>24</v>
      </c>
      <c r="T26" s="37">
        <f t="shared" si="37"/>
        <v>12777.880029999998</v>
      </c>
      <c r="U26" s="49">
        <f t="shared" si="37"/>
        <v>11450</v>
      </c>
      <c r="V26" s="32">
        <f t="shared" si="37"/>
        <v>11456</v>
      </c>
      <c r="W26" s="33">
        <f t="shared" si="37"/>
        <v>11547</v>
      </c>
      <c r="X26" s="28">
        <f t="shared" si="37"/>
        <v>11625</v>
      </c>
      <c r="Y26" s="55">
        <f t="shared" si="37"/>
        <v>11790</v>
      </c>
      <c r="Z26" s="291">
        <f t="shared" si="37"/>
        <v>12007</v>
      </c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</row>
    <row r="27" spans="1:37" ht="13.5" customHeight="1" x14ac:dyDescent="0.25">
      <c r="A27" s="29" t="s">
        <v>25</v>
      </c>
      <c r="B27" s="77">
        <v>21127.798239999996</v>
      </c>
      <c r="C27" s="48">
        <v>20910</v>
      </c>
      <c r="D27" s="356">
        <v>20977</v>
      </c>
      <c r="E27" s="357">
        <v>21199</v>
      </c>
      <c r="F27" s="47">
        <v>21399</v>
      </c>
      <c r="G27" s="318">
        <v>21761</v>
      </c>
      <c r="H27" s="316">
        <v>22223</v>
      </c>
      <c r="I27" s="278"/>
      <c r="J27" s="29" t="s">
        <v>25</v>
      </c>
      <c r="K27" s="25"/>
      <c r="L27" s="26"/>
      <c r="M27" s="27"/>
      <c r="N27" s="28"/>
      <c r="O27" s="28"/>
      <c r="P27" s="55"/>
      <c r="Q27" s="291"/>
      <c r="S27" s="29" t="s">
        <v>25</v>
      </c>
      <c r="T27" s="37">
        <f t="shared" si="37"/>
        <v>21127.798239999996</v>
      </c>
      <c r="U27" s="49">
        <f t="shared" si="37"/>
        <v>20910</v>
      </c>
      <c r="V27" s="32">
        <f t="shared" si="37"/>
        <v>20977</v>
      </c>
      <c r="W27" s="33">
        <f t="shared" si="37"/>
        <v>21199</v>
      </c>
      <c r="X27" s="28">
        <f t="shared" si="37"/>
        <v>21399</v>
      </c>
      <c r="Y27" s="55">
        <f t="shared" si="37"/>
        <v>21761</v>
      </c>
      <c r="Z27" s="291">
        <f t="shared" si="37"/>
        <v>22223</v>
      </c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pans="1:37" ht="13.5" customHeight="1" x14ac:dyDescent="0.25">
      <c r="A28" s="29" t="s">
        <v>26</v>
      </c>
      <c r="B28" s="77">
        <v>193.56527999999997</v>
      </c>
      <c r="C28" s="48">
        <v>210</v>
      </c>
      <c r="D28" s="356">
        <v>179</v>
      </c>
      <c r="E28" s="357">
        <v>155</v>
      </c>
      <c r="F28" s="47">
        <v>135</v>
      </c>
      <c r="G28" s="318">
        <v>115</v>
      </c>
      <c r="H28" s="316">
        <v>99</v>
      </c>
      <c r="I28" s="278"/>
      <c r="J28" s="29" t="s">
        <v>26</v>
      </c>
      <c r="K28" s="25"/>
      <c r="L28" s="26"/>
      <c r="M28" s="27"/>
      <c r="N28" s="28"/>
      <c r="O28" s="28"/>
      <c r="P28" s="55"/>
      <c r="Q28" s="291"/>
      <c r="S28" s="29" t="s">
        <v>26</v>
      </c>
      <c r="T28" s="37">
        <f t="shared" si="37"/>
        <v>193.56527999999997</v>
      </c>
      <c r="U28" s="49">
        <f t="shared" si="37"/>
        <v>210</v>
      </c>
      <c r="V28" s="32">
        <f t="shared" si="37"/>
        <v>179</v>
      </c>
      <c r="W28" s="33">
        <f t="shared" si="37"/>
        <v>155</v>
      </c>
      <c r="X28" s="28">
        <f t="shared" si="37"/>
        <v>135</v>
      </c>
      <c r="Y28" s="55">
        <f t="shared" si="37"/>
        <v>115</v>
      </c>
      <c r="Z28" s="291">
        <f t="shared" si="37"/>
        <v>99</v>
      </c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</row>
    <row r="29" spans="1:37" ht="13.5" customHeight="1" x14ac:dyDescent="0.25">
      <c r="A29" s="29" t="s">
        <v>96</v>
      </c>
      <c r="B29" s="77">
        <v>0</v>
      </c>
      <c r="C29" s="48">
        <v>98605</v>
      </c>
      <c r="D29" s="356">
        <v>99560</v>
      </c>
      <c r="E29" s="357">
        <v>100085</v>
      </c>
      <c r="F29" s="47">
        <v>101084</v>
      </c>
      <c r="G29" s="318">
        <v>102850</v>
      </c>
      <c r="H29" s="316">
        <v>105091</v>
      </c>
      <c r="I29" s="278"/>
      <c r="J29" s="29" t="s">
        <v>96</v>
      </c>
      <c r="K29" s="25"/>
      <c r="L29" s="26"/>
      <c r="M29" s="27"/>
      <c r="N29" s="28"/>
      <c r="O29" s="28"/>
      <c r="P29" s="55"/>
      <c r="Q29" s="291"/>
      <c r="S29" s="29" t="s">
        <v>96</v>
      </c>
      <c r="T29" s="37">
        <f t="shared" ref="T29" si="38">+B29-K29</f>
        <v>0</v>
      </c>
      <c r="U29" s="49">
        <f t="shared" ref="U29" si="39">+C29-L29</f>
        <v>98605</v>
      </c>
      <c r="V29" s="32">
        <f t="shared" ref="V29" si="40">+D29-M29</f>
        <v>99560</v>
      </c>
      <c r="W29" s="33">
        <f t="shared" ref="W29" si="41">+E29-N29</f>
        <v>100085</v>
      </c>
      <c r="X29" s="28">
        <f t="shared" ref="X29" si="42">+F29-O29</f>
        <v>101084</v>
      </c>
      <c r="Y29" s="55">
        <f t="shared" ref="Y29" si="43">+G29-P29</f>
        <v>102850</v>
      </c>
      <c r="Z29" s="291">
        <f t="shared" ref="Z29" si="44">+H29-Q29</f>
        <v>105091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</row>
    <row r="30" spans="1:37" ht="13.5" customHeight="1" x14ac:dyDescent="0.25">
      <c r="A30" s="41" t="s">
        <v>27</v>
      </c>
      <c r="B30" s="358">
        <f t="shared" ref="B30:H30" si="45">SUM(B31:B34)</f>
        <v>36827.937919999997</v>
      </c>
      <c r="C30" s="359">
        <f t="shared" si="45"/>
        <v>45419.760730000002</v>
      </c>
      <c r="D30" s="360">
        <f t="shared" si="45"/>
        <v>48702</v>
      </c>
      <c r="E30" s="361">
        <f t="shared" si="45"/>
        <v>51795</v>
      </c>
      <c r="F30" s="361">
        <f t="shared" si="45"/>
        <v>54708</v>
      </c>
      <c r="G30" s="362">
        <f t="shared" si="45"/>
        <v>57827</v>
      </c>
      <c r="H30" s="363">
        <f t="shared" si="45"/>
        <v>61026</v>
      </c>
      <c r="I30" s="278"/>
      <c r="J30" s="41" t="s">
        <v>27</v>
      </c>
      <c r="K30" s="42">
        <f t="shared" ref="K30:P30" si="46">SUM(K31:K34)</f>
        <v>0</v>
      </c>
      <c r="L30" s="43">
        <f t="shared" si="46"/>
        <v>0</v>
      </c>
      <c r="M30" s="44">
        <f t="shared" si="46"/>
        <v>0</v>
      </c>
      <c r="N30" s="45">
        <f t="shared" si="46"/>
        <v>0</v>
      </c>
      <c r="O30" s="45">
        <f t="shared" si="46"/>
        <v>0</v>
      </c>
      <c r="P30" s="282">
        <f t="shared" si="46"/>
        <v>0</v>
      </c>
      <c r="Q30" s="292">
        <f t="shared" ref="Q30" si="47">SUM(Q31:Q34)</f>
        <v>0</v>
      </c>
      <c r="S30" s="41" t="s">
        <v>27</v>
      </c>
      <c r="T30" s="42">
        <f t="shared" ref="T30:Y30" si="48">SUM(T31:T34)</f>
        <v>36827.937919999997</v>
      </c>
      <c r="U30" s="43">
        <f t="shared" si="48"/>
        <v>45419.760730000002</v>
      </c>
      <c r="V30" s="44">
        <f t="shared" si="48"/>
        <v>48702</v>
      </c>
      <c r="W30" s="45">
        <f t="shared" si="48"/>
        <v>51795</v>
      </c>
      <c r="X30" s="45">
        <f t="shared" si="48"/>
        <v>54708</v>
      </c>
      <c r="Y30" s="282">
        <f t="shared" si="48"/>
        <v>57827</v>
      </c>
      <c r="Z30" s="292">
        <f t="shared" ref="Z30" si="49">SUM(Z31:Z34)</f>
        <v>61026</v>
      </c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</row>
    <row r="31" spans="1:37" ht="13.5" customHeight="1" x14ac:dyDescent="0.25">
      <c r="A31" s="24" t="s">
        <v>28</v>
      </c>
      <c r="B31" s="77">
        <v>14.2415</v>
      </c>
      <c r="C31" s="48">
        <v>49.694699999999997</v>
      </c>
      <c r="D31" s="356">
        <v>0</v>
      </c>
      <c r="E31" s="357">
        <v>0</v>
      </c>
      <c r="F31" s="47">
        <v>0</v>
      </c>
      <c r="G31" s="318">
        <v>0</v>
      </c>
      <c r="H31" s="316">
        <v>0</v>
      </c>
      <c r="I31" s="278"/>
      <c r="J31" s="24" t="s">
        <v>28</v>
      </c>
      <c r="K31" s="25"/>
      <c r="L31" s="26"/>
      <c r="M31" s="27"/>
      <c r="N31" s="28"/>
      <c r="O31" s="28"/>
      <c r="P31" s="55"/>
      <c r="Q31" s="291"/>
      <c r="S31" s="24" t="s">
        <v>28</v>
      </c>
      <c r="T31" s="25">
        <f t="shared" ref="T31:Z34" si="50">+B31-K31</f>
        <v>14.2415</v>
      </c>
      <c r="U31" s="49">
        <f t="shared" si="50"/>
        <v>49.694699999999997</v>
      </c>
      <c r="V31" s="32">
        <f t="shared" si="50"/>
        <v>0</v>
      </c>
      <c r="W31" s="33">
        <f t="shared" si="50"/>
        <v>0</v>
      </c>
      <c r="X31" s="28">
        <f t="shared" si="50"/>
        <v>0</v>
      </c>
      <c r="Y31" s="55">
        <f t="shared" si="50"/>
        <v>0</v>
      </c>
      <c r="Z31" s="291">
        <f t="shared" si="50"/>
        <v>0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</row>
    <row r="32" spans="1:37" ht="13.5" customHeight="1" x14ac:dyDescent="0.25">
      <c r="A32" s="24" t="s">
        <v>29</v>
      </c>
      <c r="B32" s="77">
        <v>0</v>
      </c>
      <c r="C32" s="48">
        <v>0</v>
      </c>
      <c r="D32" s="356">
        <v>0</v>
      </c>
      <c r="E32" s="357">
        <v>0</v>
      </c>
      <c r="F32" s="47">
        <v>0</v>
      </c>
      <c r="G32" s="318">
        <v>0</v>
      </c>
      <c r="H32" s="316">
        <v>0</v>
      </c>
      <c r="I32" s="278"/>
      <c r="J32" s="24" t="s">
        <v>29</v>
      </c>
      <c r="K32" s="25"/>
      <c r="L32" s="26"/>
      <c r="M32" s="27"/>
      <c r="N32" s="28"/>
      <c r="O32" s="28"/>
      <c r="P32" s="55"/>
      <c r="Q32" s="291"/>
      <c r="S32" s="24" t="s">
        <v>29</v>
      </c>
      <c r="T32" s="25">
        <f t="shared" si="50"/>
        <v>0</v>
      </c>
      <c r="U32" s="49">
        <f t="shared" si="50"/>
        <v>0</v>
      </c>
      <c r="V32" s="32">
        <f t="shared" si="50"/>
        <v>0</v>
      </c>
      <c r="W32" s="33">
        <f t="shared" si="50"/>
        <v>0</v>
      </c>
      <c r="X32" s="28">
        <f t="shared" si="50"/>
        <v>0</v>
      </c>
      <c r="Y32" s="55">
        <f t="shared" si="50"/>
        <v>0</v>
      </c>
      <c r="Z32" s="291">
        <f t="shared" si="50"/>
        <v>0</v>
      </c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</row>
    <row r="33" spans="1:37" ht="13.5" customHeight="1" x14ac:dyDescent="0.25">
      <c r="A33" s="24" t="s">
        <v>30</v>
      </c>
      <c r="B33" s="77">
        <v>36813.69642</v>
      </c>
      <c r="C33" s="48">
        <v>45370.066030000002</v>
      </c>
      <c r="D33" s="356">
        <v>48702</v>
      </c>
      <c r="E33" s="357">
        <v>51795</v>
      </c>
      <c r="F33" s="47">
        <v>54708</v>
      </c>
      <c r="G33" s="318">
        <v>57827</v>
      </c>
      <c r="H33" s="316">
        <v>61026</v>
      </c>
      <c r="I33" s="278"/>
      <c r="J33" s="24" t="s">
        <v>30</v>
      </c>
      <c r="K33" s="25"/>
      <c r="L33" s="26"/>
      <c r="M33" s="27"/>
      <c r="N33" s="28"/>
      <c r="O33" s="28"/>
      <c r="P33" s="55"/>
      <c r="Q33" s="291"/>
      <c r="S33" s="24" t="s">
        <v>30</v>
      </c>
      <c r="T33" s="38">
        <f t="shared" si="50"/>
        <v>36813.69642</v>
      </c>
      <c r="U33" s="49">
        <f t="shared" si="50"/>
        <v>45370.066030000002</v>
      </c>
      <c r="V33" s="32">
        <f t="shared" si="50"/>
        <v>48702</v>
      </c>
      <c r="W33" s="33">
        <f t="shared" si="50"/>
        <v>51795</v>
      </c>
      <c r="X33" s="28">
        <f t="shared" si="50"/>
        <v>54708</v>
      </c>
      <c r="Y33" s="55">
        <f t="shared" si="50"/>
        <v>57827</v>
      </c>
      <c r="Z33" s="291">
        <f t="shared" si="50"/>
        <v>61026</v>
      </c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</row>
    <row r="34" spans="1:37" ht="13.5" customHeight="1" x14ac:dyDescent="0.25">
      <c r="A34" s="24" t="s">
        <v>31</v>
      </c>
      <c r="B34" s="77">
        <v>0</v>
      </c>
      <c r="C34" s="48">
        <v>0</v>
      </c>
      <c r="D34" s="356">
        <v>0</v>
      </c>
      <c r="E34" s="357">
        <v>0</v>
      </c>
      <c r="F34" s="47">
        <v>0</v>
      </c>
      <c r="G34" s="318">
        <v>0</v>
      </c>
      <c r="H34" s="316">
        <v>0</v>
      </c>
      <c r="I34" s="278"/>
      <c r="J34" s="24" t="s">
        <v>31</v>
      </c>
      <c r="K34" s="25"/>
      <c r="L34" s="26"/>
      <c r="M34" s="27"/>
      <c r="N34" s="28"/>
      <c r="O34" s="28"/>
      <c r="P34" s="55"/>
      <c r="Q34" s="291"/>
      <c r="S34" s="24" t="s">
        <v>31</v>
      </c>
      <c r="T34" s="25">
        <f t="shared" si="50"/>
        <v>0</v>
      </c>
      <c r="U34" s="49">
        <f t="shared" si="50"/>
        <v>0</v>
      </c>
      <c r="V34" s="32">
        <f t="shared" si="50"/>
        <v>0</v>
      </c>
      <c r="W34" s="33">
        <f t="shared" si="50"/>
        <v>0</v>
      </c>
      <c r="X34" s="28">
        <f t="shared" si="50"/>
        <v>0</v>
      </c>
      <c r="Y34" s="55">
        <f t="shared" si="50"/>
        <v>0</v>
      </c>
      <c r="Z34" s="291">
        <f t="shared" si="50"/>
        <v>0</v>
      </c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  <row r="35" spans="1:37" ht="13.5" customHeight="1" x14ac:dyDescent="0.25">
      <c r="A35" s="41" t="s">
        <v>32</v>
      </c>
      <c r="B35" s="358">
        <f t="shared" ref="B35:H35" si="51">SUM(B36:B37)</f>
        <v>973461.24368000007</v>
      </c>
      <c r="C35" s="359">
        <f t="shared" si="51"/>
        <v>1024389</v>
      </c>
      <c r="D35" s="360">
        <f t="shared" si="51"/>
        <v>1061479</v>
      </c>
      <c r="E35" s="361">
        <f t="shared" si="51"/>
        <v>1074583</v>
      </c>
      <c r="F35" s="361">
        <f t="shared" si="51"/>
        <v>1089240</v>
      </c>
      <c r="G35" s="362">
        <f t="shared" si="51"/>
        <v>1105967</v>
      </c>
      <c r="H35" s="363">
        <f t="shared" si="51"/>
        <v>1123473</v>
      </c>
      <c r="I35" s="278"/>
      <c r="J35" s="41" t="s">
        <v>32</v>
      </c>
      <c r="K35" s="50">
        <f>+K36+K37</f>
        <v>0</v>
      </c>
      <c r="L35" s="43">
        <f t="shared" ref="L35:Q35" si="52">+L36+L37</f>
        <v>0</v>
      </c>
      <c r="M35" s="44">
        <f t="shared" si="52"/>
        <v>3617</v>
      </c>
      <c r="N35" s="45">
        <f t="shared" si="52"/>
        <v>3668</v>
      </c>
      <c r="O35" s="45">
        <f t="shared" si="52"/>
        <v>3734</v>
      </c>
      <c r="P35" s="282">
        <f t="shared" si="52"/>
        <v>3818</v>
      </c>
      <c r="Q35" s="292">
        <f t="shared" si="52"/>
        <v>3904</v>
      </c>
      <c r="R35" s="51"/>
      <c r="S35" s="41" t="s">
        <v>32</v>
      </c>
      <c r="T35" s="42">
        <f t="shared" ref="T35:Z35" si="53">SUM(T36:T37)</f>
        <v>973461.24368000007</v>
      </c>
      <c r="U35" s="43">
        <f t="shared" si="53"/>
        <v>1024389</v>
      </c>
      <c r="V35" s="44">
        <f t="shared" si="53"/>
        <v>1057862</v>
      </c>
      <c r="W35" s="45">
        <f t="shared" si="53"/>
        <v>1070915</v>
      </c>
      <c r="X35" s="45">
        <f t="shared" si="53"/>
        <v>1085506</v>
      </c>
      <c r="Y35" s="282">
        <f t="shared" si="53"/>
        <v>1102149</v>
      </c>
      <c r="Z35" s="292">
        <f t="shared" si="53"/>
        <v>1119569</v>
      </c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</row>
    <row r="36" spans="1:37" ht="13.5" customHeight="1" x14ac:dyDescent="0.25">
      <c r="A36" s="24" t="s">
        <v>33</v>
      </c>
      <c r="B36" s="77">
        <v>618717.19252000004</v>
      </c>
      <c r="C36" s="48">
        <v>650829</v>
      </c>
      <c r="D36" s="356">
        <v>667659</v>
      </c>
      <c r="E36" s="357">
        <v>675280</v>
      </c>
      <c r="F36" s="47">
        <v>682316</v>
      </c>
      <c r="G36" s="318">
        <v>688826</v>
      </c>
      <c r="H36" s="316">
        <v>696063</v>
      </c>
      <c r="I36" s="278"/>
      <c r="J36" s="24" t="s">
        <v>33</v>
      </c>
      <c r="K36" s="38"/>
      <c r="L36" s="26"/>
      <c r="M36" s="27">
        <v>1067</v>
      </c>
      <c r="N36" s="28">
        <v>1067</v>
      </c>
      <c r="O36" s="28">
        <v>1067</v>
      </c>
      <c r="P36" s="55">
        <v>1067</v>
      </c>
      <c r="Q36" s="291">
        <v>1067</v>
      </c>
      <c r="S36" s="24" t="s">
        <v>33</v>
      </c>
      <c r="T36" s="25">
        <f t="shared" ref="T36:Z37" si="54">+B36-K36</f>
        <v>618717.19252000004</v>
      </c>
      <c r="U36" s="26">
        <f t="shared" si="54"/>
        <v>650829</v>
      </c>
      <c r="V36" s="39">
        <f t="shared" si="54"/>
        <v>666592</v>
      </c>
      <c r="W36" s="40">
        <f t="shared" si="54"/>
        <v>674213</v>
      </c>
      <c r="X36" s="28">
        <f t="shared" si="54"/>
        <v>681249</v>
      </c>
      <c r="Y36" s="55">
        <f t="shared" si="54"/>
        <v>687759</v>
      </c>
      <c r="Z36" s="291">
        <f t="shared" si="54"/>
        <v>694996</v>
      </c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</row>
    <row r="37" spans="1:37" ht="13.5" customHeight="1" x14ac:dyDescent="0.25">
      <c r="A37" s="24" t="s">
        <v>34</v>
      </c>
      <c r="B37" s="77">
        <v>354744.05116000003</v>
      </c>
      <c r="C37" s="48">
        <v>373560</v>
      </c>
      <c r="D37" s="356">
        <v>393820</v>
      </c>
      <c r="E37" s="357">
        <v>399303</v>
      </c>
      <c r="F37" s="47">
        <v>406924</v>
      </c>
      <c r="G37" s="318">
        <v>417141</v>
      </c>
      <c r="H37" s="316">
        <v>427410</v>
      </c>
      <c r="I37" s="278"/>
      <c r="J37" s="24" t="s">
        <v>34</v>
      </c>
      <c r="K37" s="38"/>
      <c r="L37" s="26"/>
      <c r="M37" s="27">
        <v>2550</v>
      </c>
      <c r="N37" s="28">
        <v>2601</v>
      </c>
      <c r="O37" s="28">
        <v>2667</v>
      </c>
      <c r="P37" s="55">
        <v>2751</v>
      </c>
      <c r="Q37" s="291">
        <v>2837</v>
      </c>
      <c r="S37" s="24" t="s">
        <v>34</v>
      </c>
      <c r="T37" s="38">
        <f t="shared" si="54"/>
        <v>354744.05116000003</v>
      </c>
      <c r="U37" s="26">
        <f t="shared" si="54"/>
        <v>373560</v>
      </c>
      <c r="V37" s="39">
        <f t="shared" si="54"/>
        <v>391270</v>
      </c>
      <c r="W37" s="40">
        <f t="shared" si="54"/>
        <v>396702</v>
      </c>
      <c r="X37" s="28">
        <f t="shared" si="54"/>
        <v>404257</v>
      </c>
      <c r="Y37" s="55">
        <f t="shared" si="54"/>
        <v>414390</v>
      </c>
      <c r="Z37" s="291">
        <f t="shared" si="54"/>
        <v>424573</v>
      </c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</row>
    <row r="38" spans="1:37" ht="13.5" customHeight="1" x14ac:dyDescent="0.25">
      <c r="A38" s="41" t="s">
        <v>36</v>
      </c>
      <c r="B38" s="358">
        <f t="shared" ref="B38:H38" si="55">SUM(B39:B46,B49:B53)</f>
        <v>950587.20530999999</v>
      </c>
      <c r="C38" s="359">
        <f t="shared" si="55"/>
        <v>1193756.8463400002</v>
      </c>
      <c r="D38" s="360">
        <f t="shared" si="55"/>
        <v>1309644</v>
      </c>
      <c r="E38" s="361">
        <f t="shared" si="55"/>
        <v>1279880</v>
      </c>
      <c r="F38" s="361">
        <f t="shared" si="55"/>
        <v>1197882</v>
      </c>
      <c r="G38" s="362">
        <f t="shared" si="55"/>
        <v>1244198</v>
      </c>
      <c r="H38" s="363">
        <f t="shared" si="55"/>
        <v>1293879</v>
      </c>
      <c r="I38" s="278"/>
      <c r="J38" s="41" t="s">
        <v>37</v>
      </c>
      <c r="K38" s="42">
        <f t="shared" ref="K38:Q38" si="56">SUM(K39:K46,K49:K53)</f>
        <v>0</v>
      </c>
      <c r="L38" s="43">
        <f t="shared" si="56"/>
        <v>0</v>
      </c>
      <c r="M38" s="44">
        <f t="shared" si="56"/>
        <v>-28791.617442691924</v>
      </c>
      <c r="N38" s="45">
        <f t="shared" si="56"/>
        <v>-29824.751846280109</v>
      </c>
      <c r="O38" s="45">
        <f t="shared" si="56"/>
        <v>-31081.205310651341</v>
      </c>
      <c r="P38" s="282">
        <f t="shared" si="56"/>
        <v>-32493.305649772647</v>
      </c>
      <c r="Q38" s="292">
        <f t="shared" si="56"/>
        <v>-33949.140469654099</v>
      </c>
      <c r="S38" s="41" t="s">
        <v>37</v>
      </c>
      <c r="T38" s="42">
        <f t="shared" ref="T38:Z38" si="57">SUM(T39:T46,T49:T53)</f>
        <v>950587.20530999999</v>
      </c>
      <c r="U38" s="43">
        <f t="shared" si="57"/>
        <v>1193756.8463400002</v>
      </c>
      <c r="V38" s="44">
        <f t="shared" si="57"/>
        <v>1338435.6174426919</v>
      </c>
      <c r="W38" s="45">
        <f t="shared" si="57"/>
        <v>1309704.7518462799</v>
      </c>
      <c r="X38" s="45">
        <f t="shared" si="57"/>
        <v>1228963.2053106513</v>
      </c>
      <c r="Y38" s="282">
        <f t="shared" si="57"/>
        <v>1276691.3056497728</v>
      </c>
      <c r="Z38" s="292">
        <f t="shared" si="57"/>
        <v>1327828.140469654</v>
      </c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</row>
    <row r="39" spans="1:37" ht="13.5" customHeight="1" x14ac:dyDescent="0.25">
      <c r="A39" s="53" t="s">
        <v>38</v>
      </c>
      <c r="B39" s="77">
        <v>0</v>
      </c>
      <c r="C39" s="48">
        <v>0</v>
      </c>
      <c r="D39" s="356">
        <v>0</v>
      </c>
      <c r="E39" s="357">
        <v>0</v>
      </c>
      <c r="F39" s="47">
        <v>0</v>
      </c>
      <c r="G39" s="318">
        <v>0</v>
      </c>
      <c r="H39" s="316">
        <v>0</v>
      </c>
      <c r="I39" s="278"/>
      <c r="J39" s="24" t="s">
        <v>38</v>
      </c>
      <c r="K39" s="25"/>
      <c r="L39" s="26"/>
      <c r="M39" s="27"/>
      <c r="N39" s="28"/>
      <c r="O39" s="28"/>
      <c r="P39" s="55"/>
      <c r="Q39" s="291"/>
      <c r="S39" s="24" t="s">
        <v>38</v>
      </c>
      <c r="T39" s="38">
        <f t="shared" ref="T39:Z42" si="58">+B39-K39</f>
        <v>0</v>
      </c>
      <c r="U39" s="26">
        <f t="shared" si="58"/>
        <v>0</v>
      </c>
      <c r="V39" s="39">
        <f t="shared" si="58"/>
        <v>0</v>
      </c>
      <c r="W39" s="40">
        <f t="shared" si="58"/>
        <v>0</v>
      </c>
      <c r="X39" s="40">
        <f t="shared" si="58"/>
        <v>0</v>
      </c>
      <c r="Y39" s="283">
        <f t="shared" si="58"/>
        <v>0</v>
      </c>
      <c r="Z39" s="293">
        <f t="shared" si="58"/>
        <v>0</v>
      </c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</row>
    <row r="40" spans="1:37" ht="13.5" customHeight="1" x14ac:dyDescent="0.25">
      <c r="A40" s="24" t="s">
        <v>39</v>
      </c>
      <c r="B40" s="77">
        <v>140288.88676999998</v>
      </c>
      <c r="C40" s="48">
        <v>137467</v>
      </c>
      <c r="D40" s="356">
        <v>138892</v>
      </c>
      <c r="E40" s="357">
        <v>140557</v>
      </c>
      <c r="F40" s="47">
        <v>142982</v>
      </c>
      <c r="G40" s="318">
        <v>146328</v>
      </c>
      <c r="H40" s="316">
        <v>149666</v>
      </c>
      <c r="I40" s="278"/>
      <c r="J40" s="24" t="s">
        <v>39</v>
      </c>
      <c r="K40" s="25"/>
      <c r="L40" s="26"/>
      <c r="M40" s="27"/>
      <c r="N40" s="28"/>
      <c r="O40" s="28"/>
      <c r="P40" s="55"/>
      <c r="Q40" s="291"/>
      <c r="S40" s="24" t="s">
        <v>39</v>
      </c>
      <c r="T40" s="38">
        <f t="shared" si="58"/>
        <v>140288.88676999998</v>
      </c>
      <c r="U40" s="26">
        <f t="shared" si="58"/>
        <v>137467</v>
      </c>
      <c r="V40" s="52">
        <f t="shared" si="58"/>
        <v>138892</v>
      </c>
      <c r="W40" s="55">
        <f t="shared" si="58"/>
        <v>140557</v>
      </c>
      <c r="X40" s="28">
        <f t="shared" si="58"/>
        <v>142982</v>
      </c>
      <c r="Y40" s="55">
        <f t="shared" si="58"/>
        <v>146328</v>
      </c>
      <c r="Z40" s="291">
        <f t="shared" si="58"/>
        <v>149666</v>
      </c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</row>
    <row r="41" spans="1:37" ht="13.5" customHeight="1" x14ac:dyDescent="0.25">
      <c r="A41" s="53" t="s">
        <v>40</v>
      </c>
      <c r="B41" s="77">
        <v>0</v>
      </c>
      <c r="C41" s="48">
        <v>0</v>
      </c>
      <c r="D41" s="356">
        <v>0</v>
      </c>
      <c r="E41" s="357">
        <v>0</v>
      </c>
      <c r="F41" s="47">
        <v>0</v>
      </c>
      <c r="G41" s="318"/>
      <c r="H41" s="316"/>
      <c r="I41" s="278"/>
      <c r="J41" s="24" t="s">
        <v>40</v>
      </c>
      <c r="K41" s="25"/>
      <c r="L41" s="26"/>
      <c r="M41" s="27"/>
      <c r="N41" s="28"/>
      <c r="O41" s="28"/>
      <c r="P41" s="55"/>
      <c r="Q41" s="291"/>
      <c r="S41" s="24" t="s">
        <v>40</v>
      </c>
      <c r="T41" s="25">
        <f t="shared" si="58"/>
        <v>0</v>
      </c>
      <c r="U41" s="26">
        <f t="shared" si="58"/>
        <v>0</v>
      </c>
      <c r="V41" s="52">
        <f t="shared" si="58"/>
        <v>0</v>
      </c>
      <c r="W41" s="55">
        <f t="shared" si="58"/>
        <v>0</v>
      </c>
      <c r="X41" s="28">
        <f t="shared" si="58"/>
        <v>0</v>
      </c>
      <c r="Y41" s="55">
        <f t="shared" si="58"/>
        <v>0</v>
      </c>
      <c r="Z41" s="291">
        <f t="shared" si="58"/>
        <v>0</v>
      </c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</row>
    <row r="42" spans="1:37" ht="13.5" customHeight="1" x14ac:dyDescent="0.25">
      <c r="A42" s="53" t="s">
        <v>41</v>
      </c>
      <c r="B42" s="77">
        <v>559965.65262000007</v>
      </c>
      <c r="C42" s="48">
        <v>474057</v>
      </c>
      <c r="D42" s="356">
        <v>428331</v>
      </c>
      <c r="E42" s="357">
        <v>376028</v>
      </c>
      <c r="F42" s="47">
        <v>259464</v>
      </c>
      <c r="G42" s="318">
        <v>265968</v>
      </c>
      <c r="H42" s="316">
        <v>274777</v>
      </c>
      <c r="I42" s="278"/>
      <c r="J42" s="24" t="s">
        <v>41</v>
      </c>
      <c r="K42" s="25"/>
      <c r="L42" s="26"/>
      <c r="M42" s="27"/>
      <c r="N42" s="28"/>
      <c r="O42" s="28"/>
      <c r="P42" s="55"/>
      <c r="Q42" s="291"/>
      <c r="S42" s="24" t="s">
        <v>41</v>
      </c>
      <c r="T42" s="25">
        <f t="shared" si="58"/>
        <v>559965.65262000007</v>
      </c>
      <c r="U42" s="26">
        <f t="shared" si="58"/>
        <v>474057</v>
      </c>
      <c r="V42" s="52">
        <f t="shared" si="58"/>
        <v>428331</v>
      </c>
      <c r="W42" s="55">
        <f t="shared" si="58"/>
        <v>376028</v>
      </c>
      <c r="X42" s="28">
        <f t="shared" si="58"/>
        <v>259464</v>
      </c>
      <c r="Y42" s="55">
        <f t="shared" si="58"/>
        <v>265968</v>
      </c>
      <c r="Z42" s="291">
        <f t="shared" si="58"/>
        <v>274777</v>
      </c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</row>
    <row r="43" spans="1:37" ht="13.5" customHeight="1" x14ac:dyDescent="0.25">
      <c r="A43" s="53" t="s">
        <v>88</v>
      </c>
      <c r="B43" s="77">
        <v>55672.171799999996</v>
      </c>
      <c r="C43" s="48">
        <v>0</v>
      </c>
      <c r="D43" s="356">
        <v>0</v>
      </c>
      <c r="E43" s="357">
        <v>0</v>
      </c>
      <c r="F43" s="47">
        <v>0</v>
      </c>
      <c r="G43" s="318">
        <v>0</v>
      </c>
      <c r="H43" s="316">
        <v>0</v>
      </c>
      <c r="I43" s="278"/>
      <c r="J43" s="24" t="s">
        <v>88</v>
      </c>
      <c r="K43" s="25"/>
      <c r="L43" s="26"/>
      <c r="M43" s="27"/>
      <c r="N43" s="28"/>
      <c r="O43" s="28"/>
      <c r="P43" s="55"/>
      <c r="Q43" s="291"/>
      <c r="S43" s="24" t="s">
        <v>88</v>
      </c>
      <c r="T43" s="25">
        <f t="shared" ref="T43:T45" si="59">+B43-K43</f>
        <v>55672.171799999996</v>
      </c>
      <c r="U43" s="26">
        <f t="shared" ref="U43:U45" si="60">+C43-L43</f>
        <v>0</v>
      </c>
      <c r="V43" s="52">
        <f t="shared" ref="V43:V45" si="61">+D43-M43</f>
        <v>0</v>
      </c>
      <c r="W43" s="55">
        <f t="shared" ref="W43:W45" si="62">+E43-N43</f>
        <v>0</v>
      </c>
      <c r="X43" s="28">
        <f t="shared" ref="X43:X45" si="63">+F43-O43</f>
        <v>0</v>
      </c>
      <c r="Y43" s="55">
        <f t="shared" ref="Y43:Z45" si="64">+G43-P43</f>
        <v>0</v>
      </c>
      <c r="Z43" s="291">
        <f t="shared" si="64"/>
        <v>0</v>
      </c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</row>
    <row r="44" spans="1:37" ht="13.5" customHeight="1" x14ac:dyDescent="0.25">
      <c r="A44" s="53" t="s">
        <v>89</v>
      </c>
      <c r="B44" s="77">
        <v>7528.9286100000008</v>
      </c>
      <c r="C44" s="48">
        <v>347.465299999997</v>
      </c>
      <c r="D44" s="356">
        <v>0</v>
      </c>
      <c r="E44" s="357">
        <v>0</v>
      </c>
      <c r="F44" s="47">
        <v>0</v>
      </c>
      <c r="G44" s="318">
        <v>0</v>
      </c>
      <c r="H44" s="316">
        <v>0</v>
      </c>
      <c r="I44" s="278"/>
      <c r="J44" s="24" t="s">
        <v>89</v>
      </c>
      <c r="K44" s="25"/>
      <c r="L44" s="26"/>
      <c r="M44" s="27"/>
      <c r="N44" s="28"/>
      <c r="O44" s="28"/>
      <c r="P44" s="55"/>
      <c r="Q44" s="291"/>
      <c r="S44" s="24" t="s">
        <v>89</v>
      </c>
      <c r="T44" s="25">
        <f t="shared" si="59"/>
        <v>7528.9286100000008</v>
      </c>
      <c r="U44" s="26">
        <f t="shared" si="60"/>
        <v>347.465299999997</v>
      </c>
      <c r="V44" s="52">
        <f t="shared" si="61"/>
        <v>0</v>
      </c>
      <c r="W44" s="55">
        <f t="shared" si="62"/>
        <v>0</v>
      </c>
      <c r="X44" s="28">
        <f t="shared" si="63"/>
        <v>0</v>
      </c>
      <c r="Y44" s="55">
        <f t="shared" si="64"/>
        <v>0</v>
      </c>
      <c r="Z44" s="291">
        <f t="shared" si="64"/>
        <v>0</v>
      </c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</row>
    <row r="45" spans="1:37" ht="13.5" customHeight="1" x14ac:dyDescent="0.25">
      <c r="A45" s="53" t="s">
        <v>42</v>
      </c>
      <c r="B45" s="77">
        <v>2117.90022</v>
      </c>
      <c r="C45" s="48">
        <v>0</v>
      </c>
      <c r="D45" s="356">
        <v>0</v>
      </c>
      <c r="E45" s="357">
        <v>0</v>
      </c>
      <c r="F45" s="47">
        <v>0</v>
      </c>
      <c r="G45" s="318">
        <v>0</v>
      </c>
      <c r="H45" s="316">
        <v>0</v>
      </c>
      <c r="I45" s="278"/>
      <c r="J45" s="24" t="s">
        <v>42</v>
      </c>
      <c r="K45" s="25"/>
      <c r="L45" s="26"/>
      <c r="M45" s="27"/>
      <c r="N45" s="28"/>
      <c r="O45" s="28"/>
      <c r="P45" s="55"/>
      <c r="Q45" s="291"/>
      <c r="S45" s="24" t="s">
        <v>42</v>
      </c>
      <c r="T45" s="25">
        <f t="shared" si="59"/>
        <v>2117.90022</v>
      </c>
      <c r="U45" s="26">
        <f t="shared" si="60"/>
        <v>0</v>
      </c>
      <c r="V45" s="52">
        <f t="shared" si="61"/>
        <v>0</v>
      </c>
      <c r="W45" s="55">
        <f t="shared" si="62"/>
        <v>0</v>
      </c>
      <c r="X45" s="28">
        <f t="shared" si="63"/>
        <v>0</v>
      </c>
      <c r="Y45" s="55">
        <f t="shared" si="64"/>
        <v>0</v>
      </c>
      <c r="Z45" s="291">
        <f t="shared" si="64"/>
        <v>0</v>
      </c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ht="13.5" customHeight="1" x14ac:dyDescent="0.25">
      <c r="A46" s="53" t="s">
        <v>43</v>
      </c>
      <c r="B46" s="77">
        <v>360.98953999999998</v>
      </c>
      <c r="C46" s="48">
        <v>361.98588000000001</v>
      </c>
      <c r="D46" s="356">
        <v>361</v>
      </c>
      <c r="E46" s="357">
        <v>361</v>
      </c>
      <c r="F46" s="47">
        <v>361</v>
      </c>
      <c r="G46" s="318">
        <v>361</v>
      </c>
      <c r="H46" s="316">
        <v>361</v>
      </c>
      <c r="I46" s="278"/>
      <c r="J46" s="24" t="s">
        <v>43</v>
      </c>
      <c r="K46" s="25"/>
      <c r="L46" s="26"/>
      <c r="M46" s="27"/>
      <c r="N46" s="28"/>
      <c r="O46" s="28"/>
      <c r="P46" s="55"/>
      <c r="Q46" s="291"/>
      <c r="S46" s="53" t="s">
        <v>43</v>
      </c>
      <c r="T46" s="38">
        <f t="shared" ref="T46:T61" si="65">+B46-K46</f>
        <v>360.98953999999998</v>
      </c>
      <c r="U46" s="26">
        <f t="shared" ref="U46:U61" si="66">+C46-L46</f>
        <v>361.98588000000001</v>
      </c>
      <c r="V46" s="39">
        <f t="shared" ref="V46:V61" si="67">+D46-M46</f>
        <v>361</v>
      </c>
      <c r="W46" s="40">
        <f t="shared" ref="W46:W61" si="68">+E46-N46</f>
        <v>361</v>
      </c>
      <c r="X46" s="40">
        <f t="shared" ref="X46:X61" si="69">+F46-O46</f>
        <v>361</v>
      </c>
      <c r="Y46" s="283">
        <f t="shared" ref="Y46:Y61" si="70">+G46-P46</f>
        <v>361</v>
      </c>
      <c r="Z46" s="293">
        <f t="shared" ref="Z46:Z61" si="71">+H46-Q46</f>
        <v>361</v>
      </c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1:37" ht="13.5" customHeight="1" x14ac:dyDescent="0.25">
      <c r="A47" s="56" t="s">
        <v>10</v>
      </c>
      <c r="B47" s="77">
        <v>82.454829999999959</v>
      </c>
      <c r="C47" s="48">
        <v>82.985880000000009</v>
      </c>
      <c r="D47" s="356">
        <v>0</v>
      </c>
      <c r="E47" s="357">
        <v>0</v>
      </c>
      <c r="F47" s="47">
        <v>0</v>
      </c>
      <c r="G47" s="318">
        <v>0</v>
      </c>
      <c r="H47" s="316">
        <v>0</v>
      </c>
      <c r="I47" s="278"/>
      <c r="J47" s="36" t="s">
        <v>10</v>
      </c>
      <c r="K47" s="25"/>
      <c r="L47" s="26"/>
      <c r="M47" s="27"/>
      <c r="N47" s="28"/>
      <c r="O47" s="28"/>
      <c r="P47" s="55"/>
      <c r="Q47" s="291"/>
      <c r="S47" s="56" t="s">
        <v>10</v>
      </c>
      <c r="T47" s="38">
        <f t="shared" si="65"/>
        <v>82.454829999999959</v>
      </c>
      <c r="U47" s="26">
        <f t="shared" si="66"/>
        <v>82.985880000000009</v>
      </c>
      <c r="V47" s="39">
        <f t="shared" si="67"/>
        <v>0</v>
      </c>
      <c r="W47" s="40">
        <f t="shared" si="68"/>
        <v>0</v>
      </c>
      <c r="X47" s="40">
        <f t="shared" si="69"/>
        <v>0</v>
      </c>
      <c r="Y47" s="283">
        <f t="shared" si="70"/>
        <v>0</v>
      </c>
      <c r="Z47" s="293">
        <f t="shared" si="71"/>
        <v>0</v>
      </c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</row>
    <row r="48" spans="1:37" ht="13.5" customHeight="1" x14ac:dyDescent="0.25">
      <c r="A48" s="56" t="s">
        <v>11</v>
      </c>
      <c r="B48" s="77">
        <v>278.53471000000002</v>
      </c>
      <c r="C48" s="48">
        <v>279</v>
      </c>
      <c r="D48" s="356">
        <v>361</v>
      </c>
      <c r="E48" s="357">
        <v>361</v>
      </c>
      <c r="F48" s="47">
        <v>361</v>
      </c>
      <c r="G48" s="318">
        <v>361</v>
      </c>
      <c r="H48" s="316">
        <v>361</v>
      </c>
      <c r="I48" s="278"/>
      <c r="J48" s="36" t="s">
        <v>11</v>
      </c>
      <c r="K48" s="25"/>
      <c r="L48" s="26"/>
      <c r="M48" s="27"/>
      <c r="N48" s="28"/>
      <c r="O48" s="28"/>
      <c r="P48" s="55"/>
      <c r="Q48" s="291"/>
      <c r="S48" s="56" t="s">
        <v>11</v>
      </c>
      <c r="T48" s="38">
        <f t="shared" si="65"/>
        <v>278.53471000000002</v>
      </c>
      <c r="U48" s="26">
        <f t="shared" si="66"/>
        <v>279</v>
      </c>
      <c r="V48" s="39">
        <f t="shared" si="67"/>
        <v>361</v>
      </c>
      <c r="W48" s="40">
        <f t="shared" si="68"/>
        <v>361</v>
      </c>
      <c r="X48" s="40">
        <f t="shared" si="69"/>
        <v>361</v>
      </c>
      <c r="Y48" s="283">
        <f t="shared" si="70"/>
        <v>361</v>
      </c>
      <c r="Z48" s="293">
        <f t="shared" si="71"/>
        <v>361</v>
      </c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</row>
    <row r="49" spans="1:37" ht="13.5" customHeight="1" x14ac:dyDescent="0.25">
      <c r="A49" s="53" t="s">
        <v>44</v>
      </c>
      <c r="B49" s="77">
        <v>765.42763000000002</v>
      </c>
      <c r="C49" s="48">
        <v>273.24873000000002</v>
      </c>
      <c r="D49" s="356">
        <v>1000</v>
      </c>
      <c r="E49" s="357">
        <v>1000</v>
      </c>
      <c r="F49" s="47">
        <v>1000</v>
      </c>
      <c r="G49" s="318">
        <v>1000</v>
      </c>
      <c r="H49" s="316">
        <v>1000</v>
      </c>
      <c r="I49" s="278"/>
      <c r="J49" s="24" t="s">
        <v>44</v>
      </c>
      <c r="K49" s="25"/>
      <c r="L49" s="26"/>
      <c r="M49" s="27"/>
      <c r="N49" s="28"/>
      <c r="O49" s="28"/>
      <c r="P49" s="55"/>
      <c r="Q49" s="291"/>
      <c r="S49" s="53" t="s">
        <v>44</v>
      </c>
      <c r="T49" s="38">
        <f t="shared" si="65"/>
        <v>765.42763000000002</v>
      </c>
      <c r="U49" s="26">
        <f t="shared" si="66"/>
        <v>273.24873000000002</v>
      </c>
      <c r="V49" s="39">
        <f t="shared" si="67"/>
        <v>1000</v>
      </c>
      <c r="W49" s="40">
        <f t="shared" si="68"/>
        <v>1000</v>
      </c>
      <c r="X49" s="40">
        <f t="shared" si="69"/>
        <v>1000</v>
      </c>
      <c r="Y49" s="283">
        <f t="shared" si="70"/>
        <v>1000</v>
      </c>
      <c r="Z49" s="293">
        <f t="shared" si="71"/>
        <v>1000</v>
      </c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</row>
    <row r="50" spans="1:37" ht="13.5" customHeight="1" x14ac:dyDescent="0.25">
      <c r="A50" s="53" t="s">
        <v>45</v>
      </c>
      <c r="B50" s="77">
        <v>30281.73488</v>
      </c>
      <c r="C50" s="48">
        <v>27955.40238</v>
      </c>
      <c r="D50" s="356">
        <v>28237</v>
      </c>
      <c r="E50" s="357">
        <v>17556</v>
      </c>
      <c r="F50" s="47">
        <v>17963</v>
      </c>
      <c r="G50" s="318">
        <v>18550</v>
      </c>
      <c r="H50" s="316">
        <v>19136</v>
      </c>
      <c r="I50" s="278"/>
      <c r="J50" s="53" t="s">
        <v>45</v>
      </c>
      <c r="K50" s="25"/>
      <c r="L50" s="26"/>
      <c r="M50" s="27"/>
      <c r="N50" s="28"/>
      <c r="O50" s="28"/>
      <c r="P50" s="55"/>
      <c r="Q50" s="291"/>
      <c r="S50" s="53" t="s">
        <v>45</v>
      </c>
      <c r="T50" s="38">
        <f t="shared" si="65"/>
        <v>30281.73488</v>
      </c>
      <c r="U50" s="26">
        <f t="shared" si="66"/>
        <v>27955.40238</v>
      </c>
      <c r="V50" s="39">
        <f t="shared" si="67"/>
        <v>28237</v>
      </c>
      <c r="W50" s="40">
        <f t="shared" si="68"/>
        <v>17556</v>
      </c>
      <c r="X50" s="40">
        <f t="shared" si="69"/>
        <v>17963</v>
      </c>
      <c r="Y50" s="283">
        <f t="shared" si="70"/>
        <v>18550</v>
      </c>
      <c r="Z50" s="293">
        <f t="shared" si="71"/>
        <v>19136</v>
      </c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</row>
    <row r="51" spans="1:37" ht="13.5" customHeight="1" x14ac:dyDescent="0.25">
      <c r="A51" s="53" t="s">
        <v>92</v>
      </c>
      <c r="B51" s="77">
        <v>0</v>
      </c>
      <c r="C51" s="48">
        <v>389340.53188000002</v>
      </c>
      <c r="D51" s="356">
        <v>507763</v>
      </c>
      <c r="E51" s="357">
        <v>525983</v>
      </c>
      <c r="F51" s="47">
        <v>548142</v>
      </c>
      <c r="G51" s="318">
        <v>573045</v>
      </c>
      <c r="H51" s="316">
        <v>598720</v>
      </c>
      <c r="I51" s="278"/>
      <c r="J51" s="53" t="s">
        <v>92</v>
      </c>
      <c r="K51" s="25"/>
      <c r="L51" s="26"/>
      <c r="M51" s="27">
        <v>-28791.617442691924</v>
      </c>
      <c r="N51" s="28">
        <v>-29824.751846280109</v>
      </c>
      <c r="O51" s="28">
        <v>-31081.205310651341</v>
      </c>
      <c r="P51" s="55">
        <v>-32493.305649772647</v>
      </c>
      <c r="Q51" s="291">
        <v>-33949.140469654099</v>
      </c>
      <c r="S51" s="53" t="s">
        <v>92</v>
      </c>
      <c r="T51" s="38">
        <f t="shared" ref="T51" si="72">+B51-K51</f>
        <v>0</v>
      </c>
      <c r="U51" s="26">
        <f t="shared" ref="U51" si="73">+C51-L51</f>
        <v>389340.53188000002</v>
      </c>
      <c r="V51" s="39">
        <f t="shared" ref="V51" si="74">+D51-M51</f>
        <v>536554.61744269193</v>
      </c>
      <c r="W51" s="40">
        <f t="shared" ref="W51" si="75">+E51-N51</f>
        <v>555807.75184628007</v>
      </c>
      <c r="X51" s="40">
        <f t="shared" ref="X51" si="76">+F51-O51</f>
        <v>579223.20531065133</v>
      </c>
      <c r="Y51" s="283">
        <f t="shared" ref="Y51" si="77">+G51-P51</f>
        <v>605538.30564977264</v>
      </c>
      <c r="Z51" s="293">
        <f t="shared" ref="Z51" si="78">+H51-Q51</f>
        <v>632669.14046965411</v>
      </c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</row>
    <row r="52" spans="1:37" ht="13.5" customHeight="1" x14ac:dyDescent="0.25">
      <c r="A52" s="53" t="s">
        <v>46</v>
      </c>
      <c r="B52" s="77">
        <v>10.8108</v>
      </c>
      <c r="C52" s="48">
        <v>-0.78783000000000003</v>
      </c>
      <c r="D52" s="356">
        <v>0</v>
      </c>
      <c r="E52" s="357">
        <v>0</v>
      </c>
      <c r="F52" s="47">
        <v>0</v>
      </c>
      <c r="G52" s="318">
        <v>0</v>
      </c>
      <c r="H52" s="316">
        <v>0</v>
      </c>
      <c r="I52" s="278"/>
      <c r="J52" s="24" t="s">
        <v>46</v>
      </c>
      <c r="K52" s="25"/>
      <c r="L52" s="26"/>
      <c r="M52" s="27"/>
      <c r="N52" s="28"/>
      <c r="O52" s="28"/>
      <c r="P52" s="55"/>
      <c r="Q52" s="291"/>
      <c r="S52" s="53" t="s">
        <v>46</v>
      </c>
      <c r="T52" s="38">
        <f t="shared" si="65"/>
        <v>10.8108</v>
      </c>
      <c r="U52" s="26">
        <f t="shared" si="66"/>
        <v>-0.78783000000000003</v>
      </c>
      <c r="V52" s="39">
        <f t="shared" si="67"/>
        <v>0</v>
      </c>
      <c r="W52" s="40">
        <f t="shared" si="68"/>
        <v>0</v>
      </c>
      <c r="X52" s="40">
        <f t="shared" si="69"/>
        <v>0</v>
      </c>
      <c r="Y52" s="283">
        <f t="shared" si="70"/>
        <v>0</v>
      </c>
      <c r="Z52" s="293">
        <f t="shared" si="71"/>
        <v>0</v>
      </c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</row>
    <row r="53" spans="1:37" ht="13.5" customHeight="1" x14ac:dyDescent="0.25">
      <c r="A53" s="24" t="s">
        <v>47</v>
      </c>
      <c r="B53" s="73">
        <f t="shared" ref="B53" si="79">+B54+B55+B56+B57</f>
        <v>153594.70243999999</v>
      </c>
      <c r="C53" s="48">
        <f>+C54+C55+C56+C57</f>
        <v>163955</v>
      </c>
      <c r="D53" s="74">
        <f t="shared" ref="D53:H53" si="80">+D54+D55+D56+D57</f>
        <v>205060</v>
      </c>
      <c r="E53" s="47">
        <f t="shared" si="80"/>
        <v>218395</v>
      </c>
      <c r="F53" s="47">
        <f t="shared" si="80"/>
        <v>227970</v>
      </c>
      <c r="G53" s="318">
        <f t="shared" si="80"/>
        <v>238946</v>
      </c>
      <c r="H53" s="316">
        <f t="shared" si="80"/>
        <v>250219</v>
      </c>
      <c r="I53" s="278"/>
      <c r="J53" s="24" t="s">
        <v>48</v>
      </c>
      <c r="K53" s="25">
        <f t="shared" ref="K53:P53" si="81">+SUM(K54:K57)</f>
        <v>0</v>
      </c>
      <c r="L53" s="26">
        <f t="shared" si="81"/>
        <v>0</v>
      </c>
      <c r="M53" s="27">
        <f t="shared" si="81"/>
        <v>0</v>
      </c>
      <c r="N53" s="28">
        <f t="shared" si="81"/>
        <v>0</v>
      </c>
      <c r="O53" s="28">
        <f t="shared" si="81"/>
        <v>0</v>
      </c>
      <c r="P53" s="55">
        <f t="shared" si="81"/>
        <v>0</v>
      </c>
      <c r="Q53" s="291">
        <f t="shared" ref="Q53" si="82">+SUM(Q54:Q57)</f>
        <v>0</v>
      </c>
      <c r="S53" s="24" t="s">
        <v>48</v>
      </c>
      <c r="T53" s="25">
        <f t="shared" si="65"/>
        <v>153594.70243999999</v>
      </c>
      <c r="U53" s="26">
        <f t="shared" si="66"/>
        <v>163955</v>
      </c>
      <c r="V53" s="27">
        <f t="shared" si="67"/>
        <v>205060</v>
      </c>
      <c r="W53" s="28">
        <f t="shared" si="68"/>
        <v>218395</v>
      </c>
      <c r="X53" s="28">
        <f t="shared" si="69"/>
        <v>227970</v>
      </c>
      <c r="Y53" s="55">
        <f t="shared" si="70"/>
        <v>238946</v>
      </c>
      <c r="Z53" s="291">
        <f t="shared" si="71"/>
        <v>250219</v>
      </c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</row>
    <row r="54" spans="1:37" ht="13.5" customHeight="1" x14ac:dyDescent="0.25">
      <c r="A54" s="36" t="s">
        <v>10</v>
      </c>
      <c r="B54" s="73">
        <f>+B58+B59+B60+73.45814</f>
        <v>111991.48939</v>
      </c>
      <c r="C54" s="48">
        <f>+C58+C59+C60</f>
        <v>123174</v>
      </c>
      <c r="D54" s="74">
        <f t="shared" ref="D54:H54" si="83">+D58+D59+D60</f>
        <v>153193</v>
      </c>
      <c r="E54" s="47">
        <f t="shared" si="83"/>
        <v>162875</v>
      </c>
      <c r="F54" s="47">
        <f t="shared" si="83"/>
        <v>169746</v>
      </c>
      <c r="G54" s="318">
        <f t="shared" si="83"/>
        <v>177524</v>
      </c>
      <c r="H54" s="316">
        <f t="shared" si="83"/>
        <v>185478</v>
      </c>
      <c r="I54" s="278"/>
      <c r="J54" s="36" t="s">
        <v>10</v>
      </c>
      <c r="K54" s="25"/>
      <c r="L54" s="26"/>
      <c r="M54" s="27"/>
      <c r="N54" s="28">
        <f>+N58+N59+N60</f>
        <v>0</v>
      </c>
      <c r="O54" s="28">
        <f t="shared" ref="O54:Q54" si="84">+O58+O59+O60</f>
        <v>0</v>
      </c>
      <c r="P54" s="55">
        <f t="shared" si="84"/>
        <v>0</v>
      </c>
      <c r="Q54" s="291">
        <f t="shared" si="84"/>
        <v>0</v>
      </c>
      <c r="S54" s="36" t="s">
        <v>10</v>
      </c>
      <c r="T54" s="25">
        <f t="shared" si="65"/>
        <v>111991.48939</v>
      </c>
      <c r="U54" s="26">
        <f t="shared" si="66"/>
        <v>123174</v>
      </c>
      <c r="V54" s="27">
        <f t="shared" si="67"/>
        <v>153193</v>
      </c>
      <c r="W54" s="28">
        <f t="shared" si="68"/>
        <v>162875</v>
      </c>
      <c r="X54" s="28">
        <f t="shared" si="69"/>
        <v>169746</v>
      </c>
      <c r="Y54" s="55">
        <f t="shared" si="70"/>
        <v>177524</v>
      </c>
      <c r="Z54" s="291">
        <f t="shared" si="71"/>
        <v>185478</v>
      </c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37" ht="14.25" customHeight="1" x14ac:dyDescent="0.25">
      <c r="A55" s="57" t="s">
        <v>11</v>
      </c>
      <c r="B55" s="73">
        <f>2346.05058+6.00035</f>
        <v>2352.0509299999999</v>
      </c>
      <c r="C55" s="48">
        <v>0</v>
      </c>
      <c r="D55" s="74">
        <v>0</v>
      </c>
      <c r="E55" s="47">
        <v>0</v>
      </c>
      <c r="F55" s="47">
        <v>0</v>
      </c>
      <c r="G55" s="318">
        <v>0</v>
      </c>
      <c r="H55" s="316">
        <v>0</v>
      </c>
      <c r="I55" s="278"/>
      <c r="J55" s="57" t="s">
        <v>11</v>
      </c>
      <c r="K55" s="25"/>
      <c r="L55" s="26"/>
      <c r="M55" s="27"/>
      <c r="N55" s="28"/>
      <c r="O55" s="28"/>
      <c r="P55" s="55"/>
      <c r="Q55" s="291"/>
      <c r="S55" s="57" t="s">
        <v>11</v>
      </c>
      <c r="T55" s="25">
        <f t="shared" si="65"/>
        <v>2352.0509299999999</v>
      </c>
      <c r="U55" s="26">
        <f t="shared" si="66"/>
        <v>0</v>
      </c>
      <c r="V55" s="27">
        <f t="shared" si="67"/>
        <v>0</v>
      </c>
      <c r="W55" s="28">
        <f t="shared" si="68"/>
        <v>0</v>
      </c>
      <c r="X55" s="28">
        <f t="shared" si="69"/>
        <v>0</v>
      </c>
      <c r="Y55" s="55">
        <f t="shared" si="70"/>
        <v>0</v>
      </c>
      <c r="Z55" s="291">
        <f t="shared" si="71"/>
        <v>0</v>
      </c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37" ht="14.25" customHeight="1" x14ac:dyDescent="0.25">
      <c r="A56" s="58" t="s">
        <v>12</v>
      </c>
      <c r="B56" s="73">
        <v>0</v>
      </c>
      <c r="C56" s="48">
        <v>0</v>
      </c>
      <c r="D56" s="74">
        <v>0</v>
      </c>
      <c r="E56" s="47">
        <v>0</v>
      </c>
      <c r="F56" s="47">
        <v>0</v>
      </c>
      <c r="G56" s="318">
        <v>0</v>
      </c>
      <c r="H56" s="316">
        <v>0</v>
      </c>
      <c r="I56" s="278"/>
      <c r="J56" s="58" t="s">
        <v>12</v>
      </c>
      <c r="K56" s="25"/>
      <c r="L56" s="26"/>
      <c r="M56" s="27"/>
      <c r="N56" s="28"/>
      <c r="O56" s="28"/>
      <c r="P56" s="55"/>
      <c r="Q56" s="291"/>
      <c r="S56" s="58" t="s">
        <v>12</v>
      </c>
      <c r="T56" s="25">
        <f t="shared" si="65"/>
        <v>0</v>
      </c>
      <c r="U56" s="26">
        <f t="shared" si="66"/>
        <v>0</v>
      </c>
      <c r="V56" s="27">
        <f t="shared" si="67"/>
        <v>0</v>
      </c>
      <c r="W56" s="28">
        <f t="shared" si="68"/>
        <v>0</v>
      </c>
      <c r="X56" s="28">
        <f t="shared" si="69"/>
        <v>0</v>
      </c>
      <c r="Y56" s="55">
        <f t="shared" si="70"/>
        <v>0</v>
      </c>
      <c r="Z56" s="291">
        <f t="shared" si="71"/>
        <v>0</v>
      </c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37" ht="14.25" customHeight="1" x14ac:dyDescent="0.25">
      <c r="A57" s="36" t="s">
        <v>49</v>
      </c>
      <c r="B57" s="73">
        <f t="shared" ref="B57:G57" si="85">+B61</f>
        <v>39251.162120000001</v>
      </c>
      <c r="C57" s="48">
        <f t="shared" si="85"/>
        <v>40781</v>
      </c>
      <c r="D57" s="74">
        <f t="shared" si="85"/>
        <v>51867</v>
      </c>
      <c r="E57" s="47">
        <f t="shared" si="85"/>
        <v>55520</v>
      </c>
      <c r="F57" s="47">
        <f t="shared" si="85"/>
        <v>58224</v>
      </c>
      <c r="G57" s="318">
        <f t="shared" si="85"/>
        <v>61422</v>
      </c>
      <c r="H57" s="316">
        <f t="shared" ref="H57" si="86">+H61</f>
        <v>64741</v>
      </c>
      <c r="I57" s="278"/>
      <c r="J57" s="36" t="s">
        <v>49</v>
      </c>
      <c r="K57" s="25"/>
      <c r="L57" s="26"/>
      <c r="M57" s="27"/>
      <c r="N57" s="28">
        <f>+N61</f>
        <v>0</v>
      </c>
      <c r="O57" s="28">
        <f t="shared" ref="O57:Q57" si="87">+O61</f>
        <v>0</v>
      </c>
      <c r="P57" s="55">
        <f t="shared" si="87"/>
        <v>0</v>
      </c>
      <c r="Q57" s="291">
        <f t="shared" si="87"/>
        <v>0</v>
      </c>
      <c r="S57" s="36" t="s">
        <v>49</v>
      </c>
      <c r="T57" s="25">
        <f t="shared" si="65"/>
        <v>39251.162120000001</v>
      </c>
      <c r="U57" s="26">
        <f t="shared" si="66"/>
        <v>40781</v>
      </c>
      <c r="V57" s="27">
        <f t="shared" si="67"/>
        <v>51867</v>
      </c>
      <c r="W57" s="28">
        <f t="shared" si="68"/>
        <v>55520</v>
      </c>
      <c r="X57" s="28">
        <f t="shared" si="69"/>
        <v>58224</v>
      </c>
      <c r="Y57" s="55">
        <f t="shared" si="70"/>
        <v>61422</v>
      </c>
      <c r="Z57" s="291">
        <f t="shared" si="71"/>
        <v>64741</v>
      </c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</row>
    <row r="58" spans="1:37" ht="14.25" customHeight="1" x14ac:dyDescent="0.25">
      <c r="A58" s="59" t="s">
        <v>50</v>
      </c>
      <c r="B58" s="73">
        <v>0.25095000000000001</v>
      </c>
      <c r="C58" s="48">
        <v>0</v>
      </c>
      <c r="D58" s="74">
        <v>0</v>
      </c>
      <c r="E58" s="47">
        <v>0</v>
      </c>
      <c r="F58" s="47">
        <v>0</v>
      </c>
      <c r="G58" s="318"/>
      <c r="H58" s="316"/>
      <c r="I58" s="278"/>
      <c r="J58" s="59" t="s">
        <v>50</v>
      </c>
      <c r="K58" s="25"/>
      <c r="L58" s="26"/>
      <c r="M58" s="27"/>
      <c r="N58" s="28"/>
      <c r="O58" s="28"/>
      <c r="P58" s="55"/>
      <c r="Q58" s="291"/>
      <c r="S58" s="59" t="s">
        <v>50</v>
      </c>
      <c r="T58" s="25">
        <f t="shared" si="65"/>
        <v>0.25095000000000001</v>
      </c>
      <c r="U58" s="26">
        <f t="shared" si="66"/>
        <v>0</v>
      </c>
      <c r="V58" s="27">
        <f t="shared" si="67"/>
        <v>0</v>
      </c>
      <c r="W58" s="28">
        <f t="shared" si="68"/>
        <v>0</v>
      </c>
      <c r="X58" s="28">
        <f t="shared" si="69"/>
        <v>0</v>
      </c>
      <c r="Y58" s="55">
        <f t="shared" si="70"/>
        <v>0</v>
      </c>
      <c r="Z58" s="291">
        <f t="shared" si="71"/>
        <v>0</v>
      </c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  <row r="59" spans="1:37" ht="14.25" customHeight="1" x14ac:dyDescent="0.25">
      <c r="A59" s="59" t="s">
        <v>51</v>
      </c>
      <c r="B59" s="73">
        <v>-42.588760000000001</v>
      </c>
      <c r="C59" s="48">
        <v>2</v>
      </c>
      <c r="D59" s="74">
        <v>0</v>
      </c>
      <c r="E59" s="47">
        <v>0</v>
      </c>
      <c r="F59" s="47">
        <v>0</v>
      </c>
      <c r="G59" s="318">
        <v>0</v>
      </c>
      <c r="H59" s="316">
        <v>0</v>
      </c>
      <c r="I59" s="278"/>
      <c r="J59" s="59" t="s">
        <v>51</v>
      </c>
      <c r="K59" s="25"/>
      <c r="L59" s="26"/>
      <c r="M59" s="27"/>
      <c r="N59" s="28"/>
      <c r="O59" s="28"/>
      <c r="P59" s="55"/>
      <c r="Q59" s="291"/>
      <c r="S59" s="59" t="s">
        <v>51</v>
      </c>
      <c r="T59" s="25">
        <f t="shared" si="65"/>
        <v>-42.588760000000001</v>
      </c>
      <c r="U59" s="26">
        <f t="shared" si="66"/>
        <v>2</v>
      </c>
      <c r="V59" s="27">
        <f t="shared" si="67"/>
        <v>0</v>
      </c>
      <c r="W59" s="28">
        <f t="shared" si="68"/>
        <v>0</v>
      </c>
      <c r="X59" s="28">
        <f t="shared" si="69"/>
        <v>0</v>
      </c>
      <c r="Y59" s="55">
        <f t="shared" si="70"/>
        <v>0</v>
      </c>
      <c r="Z59" s="291">
        <f t="shared" si="71"/>
        <v>0</v>
      </c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1:37" ht="14.25" customHeight="1" x14ac:dyDescent="0.25">
      <c r="A60" s="59" t="s">
        <v>52</v>
      </c>
      <c r="B60" s="73">
        <v>111960.36906</v>
      </c>
      <c r="C60" s="48">
        <v>123172</v>
      </c>
      <c r="D60" s="74">
        <v>153193</v>
      </c>
      <c r="E60" s="47">
        <v>162875</v>
      </c>
      <c r="F60" s="47">
        <v>169746</v>
      </c>
      <c r="G60" s="318">
        <v>177524</v>
      </c>
      <c r="H60" s="316">
        <v>185478</v>
      </c>
      <c r="I60" s="278"/>
      <c r="J60" s="59" t="s">
        <v>52</v>
      </c>
      <c r="K60" s="25"/>
      <c r="L60" s="26"/>
      <c r="M60" s="27"/>
      <c r="N60" s="28"/>
      <c r="O60" s="28"/>
      <c r="P60" s="55"/>
      <c r="Q60" s="291"/>
      <c r="S60" s="59" t="s">
        <v>52</v>
      </c>
      <c r="T60" s="25">
        <f t="shared" si="65"/>
        <v>111960.36906</v>
      </c>
      <c r="U60" s="26">
        <f t="shared" si="66"/>
        <v>123172</v>
      </c>
      <c r="V60" s="27">
        <f t="shared" si="67"/>
        <v>153193</v>
      </c>
      <c r="W60" s="28">
        <f t="shared" si="68"/>
        <v>162875</v>
      </c>
      <c r="X60" s="28">
        <f t="shared" si="69"/>
        <v>169746</v>
      </c>
      <c r="Y60" s="55">
        <f t="shared" si="70"/>
        <v>177524</v>
      </c>
      <c r="Z60" s="291">
        <f t="shared" si="71"/>
        <v>185478</v>
      </c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</row>
    <row r="61" spans="1:37" ht="14.25" customHeight="1" thickBot="1" x14ac:dyDescent="0.3">
      <c r="A61" s="60" t="s">
        <v>53</v>
      </c>
      <c r="B61" s="364">
        <v>39251.162120000001</v>
      </c>
      <c r="C61" s="365">
        <v>40781</v>
      </c>
      <c r="D61" s="366">
        <v>51867</v>
      </c>
      <c r="E61" s="367">
        <v>55520</v>
      </c>
      <c r="F61" s="367">
        <v>58224</v>
      </c>
      <c r="G61" s="368">
        <v>61422</v>
      </c>
      <c r="H61" s="369">
        <v>64741</v>
      </c>
      <c r="I61" s="278"/>
      <c r="J61" s="60" t="s">
        <v>53</v>
      </c>
      <c r="K61" s="61"/>
      <c r="L61" s="62"/>
      <c r="M61" s="63"/>
      <c r="N61" s="64"/>
      <c r="O61" s="64"/>
      <c r="P61" s="284"/>
      <c r="Q61" s="294"/>
      <c r="S61" s="60" t="s">
        <v>53</v>
      </c>
      <c r="T61" s="61">
        <f t="shared" si="65"/>
        <v>39251.162120000001</v>
      </c>
      <c r="U61" s="62">
        <f t="shared" si="66"/>
        <v>40781</v>
      </c>
      <c r="V61" s="63">
        <f t="shared" si="67"/>
        <v>51867</v>
      </c>
      <c r="W61" s="64">
        <f t="shared" si="68"/>
        <v>55520</v>
      </c>
      <c r="X61" s="64">
        <f t="shared" si="69"/>
        <v>58224</v>
      </c>
      <c r="Y61" s="284">
        <f t="shared" si="70"/>
        <v>61422</v>
      </c>
      <c r="Z61" s="294">
        <f t="shared" si="71"/>
        <v>64741</v>
      </c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</row>
    <row r="62" spans="1:37" ht="13.5" customHeight="1" x14ac:dyDescent="0.25">
      <c r="A62" s="16" t="s">
        <v>54</v>
      </c>
      <c r="B62" s="370">
        <f t="shared" ref="B62:H62" si="88">B63+B67</f>
        <v>17303235.117621232</v>
      </c>
      <c r="C62" s="371">
        <f t="shared" si="88"/>
        <v>18394984</v>
      </c>
      <c r="D62" s="372">
        <f t="shared" si="88"/>
        <v>19832609</v>
      </c>
      <c r="E62" s="373">
        <f t="shared" si="88"/>
        <v>20718431</v>
      </c>
      <c r="F62" s="373">
        <f t="shared" si="88"/>
        <v>21090169</v>
      </c>
      <c r="G62" s="374">
        <f t="shared" si="88"/>
        <v>21935274</v>
      </c>
      <c r="H62" s="375">
        <f t="shared" si="88"/>
        <v>22807314</v>
      </c>
      <c r="I62" s="278"/>
      <c r="J62" s="16" t="s">
        <v>54</v>
      </c>
      <c r="K62" s="68">
        <f t="shared" ref="K62:P62" si="89">K63+K67</f>
        <v>0</v>
      </c>
      <c r="L62" s="66">
        <f t="shared" si="89"/>
        <v>0</v>
      </c>
      <c r="M62" s="69">
        <f t="shared" si="89"/>
        <v>0</v>
      </c>
      <c r="N62" s="70">
        <f t="shared" si="89"/>
        <v>0</v>
      </c>
      <c r="O62" s="70">
        <f t="shared" si="89"/>
        <v>0</v>
      </c>
      <c r="P62" s="308">
        <f t="shared" si="89"/>
        <v>0</v>
      </c>
      <c r="Q62" s="303">
        <f t="shared" ref="Q62" si="90">Q63+Q67</f>
        <v>0</v>
      </c>
      <c r="S62" s="16" t="s">
        <v>54</v>
      </c>
      <c r="T62" s="68">
        <f t="shared" ref="T62:Y62" si="91">T63+T67</f>
        <v>17303235.117621232</v>
      </c>
      <c r="U62" s="66">
        <f t="shared" si="91"/>
        <v>18394984</v>
      </c>
      <c r="V62" s="69">
        <f t="shared" si="91"/>
        <v>19832609</v>
      </c>
      <c r="W62" s="70">
        <f t="shared" si="91"/>
        <v>20718431</v>
      </c>
      <c r="X62" s="70">
        <f t="shared" si="91"/>
        <v>21090169</v>
      </c>
      <c r="Y62" s="308">
        <f t="shared" si="91"/>
        <v>21935274</v>
      </c>
      <c r="Z62" s="303">
        <f t="shared" ref="Z62" si="92">Z63+Z67</f>
        <v>22807314</v>
      </c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</row>
    <row r="63" spans="1:37" ht="13.5" customHeight="1" x14ac:dyDescent="0.25">
      <c r="A63" s="72" t="s">
        <v>55</v>
      </c>
      <c r="B63" s="358">
        <f>B64</f>
        <v>11345254.749081191</v>
      </c>
      <c r="C63" s="359">
        <f t="shared" ref="C63:H63" si="93">C64</f>
        <v>12040071</v>
      </c>
      <c r="D63" s="360">
        <f t="shared" si="93"/>
        <v>12778283</v>
      </c>
      <c r="E63" s="361">
        <f t="shared" si="93"/>
        <v>13386509</v>
      </c>
      <c r="F63" s="361">
        <f t="shared" si="93"/>
        <v>13921886</v>
      </c>
      <c r="G63" s="362">
        <f t="shared" si="93"/>
        <v>14469886</v>
      </c>
      <c r="H63" s="363">
        <f t="shared" si="93"/>
        <v>15036866</v>
      </c>
      <c r="I63" s="278"/>
      <c r="J63" s="72" t="s">
        <v>55</v>
      </c>
      <c r="K63" s="42">
        <f t="shared" ref="K63:Q63" si="94">K64</f>
        <v>0</v>
      </c>
      <c r="L63" s="43">
        <f t="shared" si="94"/>
        <v>0</v>
      </c>
      <c r="M63" s="44">
        <f t="shared" si="94"/>
        <v>0</v>
      </c>
      <c r="N63" s="45">
        <f t="shared" si="94"/>
        <v>0</v>
      </c>
      <c r="O63" s="45">
        <f t="shared" si="94"/>
        <v>0</v>
      </c>
      <c r="P63" s="282">
        <f t="shared" si="94"/>
        <v>0</v>
      </c>
      <c r="Q63" s="292">
        <f t="shared" si="94"/>
        <v>0</v>
      </c>
      <c r="S63" s="72" t="s">
        <v>55</v>
      </c>
      <c r="T63" s="42">
        <f t="shared" ref="T63:Z63" si="95">T64</f>
        <v>11345254.749081191</v>
      </c>
      <c r="U63" s="43">
        <f t="shared" si="95"/>
        <v>12040071</v>
      </c>
      <c r="V63" s="44">
        <f t="shared" si="95"/>
        <v>12778283</v>
      </c>
      <c r="W63" s="45">
        <f t="shared" si="95"/>
        <v>13386509</v>
      </c>
      <c r="X63" s="45">
        <f t="shared" si="95"/>
        <v>13921886</v>
      </c>
      <c r="Y63" s="282">
        <f t="shared" si="95"/>
        <v>14469886</v>
      </c>
      <c r="Z63" s="292">
        <f t="shared" si="95"/>
        <v>15036866</v>
      </c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</row>
    <row r="64" spans="1:37" ht="13.5" customHeight="1" x14ac:dyDescent="0.25">
      <c r="A64" s="29" t="s">
        <v>56</v>
      </c>
      <c r="B64" s="73">
        <f>+B65+B66</f>
        <v>11345254.749081191</v>
      </c>
      <c r="C64" s="48">
        <f>+C65+C66</f>
        <v>12040071</v>
      </c>
      <c r="D64" s="74">
        <f>+D65+D66</f>
        <v>12778283</v>
      </c>
      <c r="E64" s="47">
        <f t="shared" ref="E64:H64" si="96">+E65+E66</f>
        <v>13386509</v>
      </c>
      <c r="F64" s="47">
        <f t="shared" si="96"/>
        <v>13921886</v>
      </c>
      <c r="G64" s="318">
        <f t="shared" si="96"/>
        <v>14469886</v>
      </c>
      <c r="H64" s="316">
        <f t="shared" si="96"/>
        <v>15036866</v>
      </c>
      <c r="I64" s="278"/>
      <c r="J64" s="29" t="s">
        <v>56</v>
      </c>
      <c r="K64" s="25">
        <f t="shared" ref="K64:P64" si="97">+K65+K66</f>
        <v>0</v>
      </c>
      <c r="L64" s="26">
        <f t="shared" si="97"/>
        <v>0</v>
      </c>
      <c r="M64" s="27">
        <f t="shared" si="97"/>
        <v>0</v>
      </c>
      <c r="N64" s="28">
        <f t="shared" si="97"/>
        <v>0</v>
      </c>
      <c r="O64" s="28">
        <f t="shared" si="97"/>
        <v>0</v>
      </c>
      <c r="P64" s="55">
        <f t="shared" si="97"/>
        <v>0</v>
      </c>
      <c r="Q64" s="291">
        <f t="shared" ref="Q64" si="98">+Q65+Q66</f>
        <v>0</v>
      </c>
      <c r="S64" s="29" t="s">
        <v>56</v>
      </c>
      <c r="T64" s="25">
        <f t="shared" ref="T64:Y64" si="99">T65+T66</f>
        <v>11345254.749081191</v>
      </c>
      <c r="U64" s="26">
        <f t="shared" si="99"/>
        <v>12040071</v>
      </c>
      <c r="V64" s="27">
        <f t="shared" si="99"/>
        <v>12778283</v>
      </c>
      <c r="W64" s="28">
        <f t="shared" si="99"/>
        <v>13386509</v>
      </c>
      <c r="X64" s="28">
        <f t="shared" si="99"/>
        <v>13921886</v>
      </c>
      <c r="Y64" s="55">
        <f t="shared" si="99"/>
        <v>14469886</v>
      </c>
      <c r="Z64" s="291">
        <f t="shared" ref="Z64" si="100">Z65+Z66</f>
        <v>15036866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</row>
    <row r="65" spans="1:37" ht="13.5" customHeight="1" x14ac:dyDescent="0.25">
      <c r="A65" s="29" t="s">
        <v>57</v>
      </c>
      <c r="B65" s="73">
        <v>10909899.678581191</v>
      </c>
      <c r="C65" s="48">
        <v>11853486</v>
      </c>
      <c r="D65" s="74">
        <v>12560800</v>
      </c>
      <c r="E65" s="47">
        <v>13170847</v>
      </c>
      <c r="F65" s="47">
        <v>13707530</v>
      </c>
      <c r="G65" s="318">
        <v>14256934</v>
      </c>
      <c r="H65" s="316">
        <v>14825327</v>
      </c>
      <c r="I65" s="278"/>
      <c r="J65" s="29" t="s">
        <v>57</v>
      </c>
      <c r="K65" s="25"/>
      <c r="L65" s="26"/>
      <c r="M65" s="27"/>
      <c r="N65" s="47"/>
      <c r="O65" s="47"/>
      <c r="P65" s="318"/>
      <c r="Q65" s="316"/>
      <c r="S65" s="29" t="s">
        <v>57</v>
      </c>
      <c r="T65" s="25">
        <f t="shared" ref="T65:Z66" si="101">+B65-K65</f>
        <v>10909899.678581191</v>
      </c>
      <c r="U65" s="26">
        <f t="shared" si="101"/>
        <v>11853486</v>
      </c>
      <c r="V65" s="27">
        <f t="shared" si="101"/>
        <v>12560800</v>
      </c>
      <c r="W65" s="28">
        <f t="shared" si="101"/>
        <v>13170847</v>
      </c>
      <c r="X65" s="28">
        <f t="shared" si="101"/>
        <v>13707530</v>
      </c>
      <c r="Y65" s="55">
        <f t="shared" si="101"/>
        <v>14256934</v>
      </c>
      <c r="Z65" s="291">
        <f t="shared" si="101"/>
        <v>14825327</v>
      </c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</row>
    <row r="66" spans="1:37" ht="13.5" customHeight="1" x14ac:dyDescent="0.25">
      <c r="A66" s="29" t="s">
        <v>58</v>
      </c>
      <c r="B66" s="73">
        <v>435355.07050000003</v>
      </c>
      <c r="C66" s="48">
        <v>186585</v>
      </c>
      <c r="D66" s="74">
        <v>217483</v>
      </c>
      <c r="E66" s="47">
        <v>215662</v>
      </c>
      <c r="F66" s="47">
        <v>214356</v>
      </c>
      <c r="G66" s="318">
        <v>212952</v>
      </c>
      <c r="H66" s="316">
        <v>211539</v>
      </c>
      <c r="I66" s="278"/>
      <c r="J66" s="29" t="s">
        <v>58</v>
      </c>
      <c r="K66" s="73"/>
      <c r="L66" s="48"/>
      <c r="M66" s="74"/>
      <c r="N66" s="47"/>
      <c r="O66" s="47"/>
      <c r="P66" s="318"/>
      <c r="Q66" s="316"/>
      <c r="S66" s="29" t="s">
        <v>58</v>
      </c>
      <c r="T66" s="25">
        <f t="shared" si="101"/>
        <v>435355.07050000003</v>
      </c>
      <c r="U66" s="26">
        <f t="shared" si="101"/>
        <v>186585</v>
      </c>
      <c r="V66" s="27">
        <f t="shared" si="101"/>
        <v>217483</v>
      </c>
      <c r="W66" s="28">
        <f t="shared" si="101"/>
        <v>215662</v>
      </c>
      <c r="X66" s="28">
        <f t="shared" si="101"/>
        <v>214356</v>
      </c>
      <c r="Y66" s="55">
        <f t="shared" si="101"/>
        <v>212952</v>
      </c>
      <c r="Z66" s="291">
        <f t="shared" si="101"/>
        <v>211539</v>
      </c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</row>
    <row r="67" spans="1:37" ht="13.5" customHeight="1" x14ac:dyDescent="0.25">
      <c r="A67" s="72" t="s">
        <v>59</v>
      </c>
      <c r="B67" s="358">
        <f>B68</f>
        <v>5957980.3685400402</v>
      </c>
      <c r="C67" s="359">
        <f t="shared" ref="C67:H67" si="102">C68</f>
        <v>6354913</v>
      </c>
      <c r="D67" s="360">
        <f>D68</f>
        <v>7054326</v>
      </c>
      <c r="E67" s="361">
        <f t="shared" si="102"/>
        <v>7331922</v>
      </c>
      <c r="F67" s="361">
        <f t="shared" si="102"/>
        <v>7168283</v>
      </c>
      <c r="G67" s="362">
        <f t="shared" si="102"/>
        <v>7465388</v>
      </c>
      <c r="H67" s="363">
        <f t="shared" si="102"/>
        <v>7770448</v>
      </c>
      <c r="I67" s="278"/>
      <c r="J67" s="72" t="s">
        <v>59</v>
      </c>
      <c r="K67" s="42">
        <f t="shared" ref="K67:Q67" si="103">K68</f>
        <v>0</v>
      </c>
      <c r="L67" s="43">
        <f t="shared" si="103"/>
        <v>0</v>
      </c>
      <c r="M67" s="44">
        <f t="shared" si="103"/>
        <v>0</v>
      </c>
      <c r="N67" s="45">
        <f t="shared" si="103"/>
        <v>0</v>
      </c>
      <c r="O67" s="45">
        <f t="shared" si="103"/>
        <v>0</v>
      </c>
      <c r="P67" s="282">
        <f t="shared" si="103"/>
        <v>0</v>
      </c>
      <c r="Q67" s="292">
        <f t="shared" si="103"/>
        <v>0</v>
      </c>
      <c r="S67" s="72" t="s">
        <v>59</v>
      </c>
      <c r="T67" s="42">
        <f t="shared" ref="T67:Z67" si="104">T68</f>
        <v>5957980.3685400402</v>
      </c>
      <c r="U67" s="43">
        <f t="shared" si="104"/>
        <v>6354913</v>
      </c>
      <c r="V67" s="44">
        <f t="shared" si="104"/>
        <v>7054326</v>
      </c>
      <c r="W67" s="45">
        <f t="shared" si="104"/>
        <v>7331922</v>
      </c>
      <c r="X67" s="45">
        <f t="shared" si="104"/>
        <v>7168283</v>
      </c>
      <c r="Y67" s="282">
        <f t="shared" si="104"/>
        <v>7465388</v>
      </c>
      <c r="Z67" s="292">
        <f t="shared" si="104"/>
        <v>7770448</v>
      </c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</row>
    <row r="68" spans="1:37" ht="13.5" customHeight="1" x14ac:dyDescent="0.25">
      <c r="A68" s="29" t="s">
        <v>56</v>
      </c>
      <c r="B68" s="73">
        <v>5957980.3685400402</v>
      </c>
      <c r="C68" s="48">
        <v>6354913</v>
      </c>
      <c r="D68" s="74">
        <v>7054326</v>
      </c>
      <c r="E68" s="47">
        <v>7331922</v>
      </c>
      <c r="F68" s="47">
        <v>7168283</v>
      </c>
      <c r="G68" s="318">
        <v>7465388</v>
      </c>
      <c r="H68" s="316">
        <v>7770448</v>
      </c>
      <c r="I68" s="278"/>
      <c r="J68" s="29" t="s">
        <v>56</v>
      </c>
      <c r="K68" s="73"/>
      <c r="L68" s="48"/>
      <c r="M68" s="74"/>
      <c r="N68" s="47"/>
      <c r="O68" s="47"/>
      <c r="P68" s="318"/>
      <c r="Q68" s="316"/>
      <c r="S68" s="29" t="s">
        <v>56</v>
      </c>
      <c r="T68" s="25">
        <f t="shared" ref="T68:Z69" si="105">+B68-K68</f>
        <v>5957980.3685400402</v>
      </c>
      <c r="U68" s="26">
        <f t="shared" si="105"/>
        <v>6354913</v>
      </c>
      <c r="V68" s="27">
        <f t="shared" si="105"/>
        <v>7054326</v>
      </c>
      <c r="W68" s="28">
        <f t="shared" si="105"/>
        <v>7331922</v>
      </c>
      <c r="X68" s="28">
        <f t="shared" si="105"/>
        <v>7168283</v>
      </c>
      <c r="Y68" s="55">
        <f t="shared" si="105"/>
        <v>7465388</v>
      </c>
      <c r="Z68" s="291">
        <f t="shared" si="105"/>
        <v>7770448</v>
      </c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</row>
    <row r="69" spans="1:37" ht="14.25" customHeight="1" thickBot="1" x14ac:dyDescent="0.3">
      <c r="A69" s="76" t="s">
        <v>60</v>
      </c>
      <c r="B69" s="77">
        <v>49423</v>
      </c>
      <c r="C69" s="48">
        <v>53438</v>
      </c>
      <c r="D69" s="356">
        <v>57424</v>
      </c>
      <c r="E69" s="357">
        <v>57998</v>
      </c>
      <c r="F69" s="357">
        <v>58205</v>
      </c>
      <c r="G69" s="376">
        <v>58276</v>
      </c>
      <c r="H69" s="377">
        <v>58178</v>
      </c>
      <c r="I69" s="278"/>
      <c r="J69" s="76" t="s">
        <v>60</v>
      </c>
      <c r="K69" s="77"/>
      <c r="L69" s="48"/>
      <c r="M69" s="74"/>
      <c r="N69" s="47"/>
      <c r="O69" s="47"/>
      <c r="P69" s="318"/>
      <c r="Q69" s="316"/>
      <c r="S69" s="76" t="s">
        <v>60</v>
      </c>
      <c r="T69" s="38">
        <f t="shared" si="105"/>
        <v>49423</v>
      </c>
      <c r="U69" s="26">
        <f t="shared" si="105"/>
        <v>53438</v>
      </c>
      <c r="V69" s="39">
        <f t="shared" si="105"/>
        <v>57424</v>
      </c>
      <c r="W69" s="40">
        <f t="shared" si="105"/>
        <v>57998</v>
      </c>
      <c r="X69" s="40">
        <f t="shared" si="105"/>
        <v>58205</v>
      </c>
      <c r="Y69" s="283">
        <f t="shared" si="105"/>
        <v>58276</v>
      </c>
      <c r="Z69" s="293">
        <f t="shared" si="105"/>
        <v>58178</v>
      </c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</row>
    <row r="70" spans="1:37" ht="14.25" customHeight="1" thickBot="1" x14ac:dyDescent="0.3">
      <c r="A70" s="78" t="s">
        <v>61</v>
      </c>
      <c r="B70" s="378">
        <f t="shared" ref="B70:H70" si="106">B38+B35+B30+B18+B5</f>
        <v>24522808.381853331</v>
      </c>
      <c r="C70" s="379">
        <f t="shared" si="106"/>
        <v>26289859.632140003</v>
      </c>
      <c r="D70" s="380">
        <f t="shared" si="106"/>
        <v>27674053</v>
      </c>
      <c r="E70" s="381">
        <f t="shared" si="106"/>
        <v>27979323</v>
      </c>
      <c r="F70" s="381">
        <f t="shared" si="106"/>
        <v>28955435</v>
      </c>
      <c r="G70" s="382">
        <f t="shared" si="106"/>
        <v>30066713</v>
      </c>
      <c r="H70" s="383">
        <f t="shared" si="106"/>
        <v>31299334</v>
      </c>
      <c r="I70" s="278"/>
      <c r="J70" s="78" t="s">
        <v>61</v>
      </c>
      <c r="K70" s="79">
        <f t="shared" ref="K70:Q70" si="107">+K5+K18+K30+K35+K38</f>
        <v>0</v>
      </c>
      <c r="L70" s="80">
        <f t="shared" si="107"/>
        <v>0</v>
      </c>
      <c r="M70" s="81">
        <f t="shared" si="107"/>
        <v>-18459.990260658546</v>
      </c>
      <c r="N70" s="82">
        <f t="shared" si="107"/>
        <v>-19200.138394872913</v>
      </c>
      <c r="O70" s="82">
        <f t="shared" si="107"/>
        <v>-19886.031665084105</v>
      </c>
      <c r="P70" s="238">
        <f t="shared" si="107"/>
        <v>-20994.594986020526</v>
      </c>
      <c r="Q70" s="304">
        <f t="shared" si="107"/>
        <v>-21863.112949313712</v>
      </c>
      <c r="S70" s="78" t="s">
        <v>61</v>
      </c>
      <c r="T70" s="79">
        <f t="shared" ref="T70:Z70" si="108">+T38+T35+T30+T18+T5</f>
        <v>24522808.381853331</v>
      </c>
      <c r="U70" s="80">
        <f t="shared" si="108"/>
        <v>26289859.632140003</v>
      </c>
      <c r="V70" s="81">
        <f t="shared" si="108"/>
        <v>27692512.990260657</v>
      </c>
      <c r="W70" s="82">
        <f t="shared" si="108"/>
        <v>27998523.138394874</v>
      </c>
      <c r="X70" s="82">
        <f t="shared" si="108"/>
        <v>28975321.031665087</v>
      </c>
      <c r="Y70" s="238">
        <f t="shared" si="108"/>
        <v>30087707.594986022</v>
      </c>
      <c r="Z70" s="304">
        <f t="shared" si="108"/>
        <v>31321197.112949315</v>
      </c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</row>
    <row r="71" spans="1:37" ht="13.5" customHeight="1" x14ac:dyDescent="0.25">
      <c r="A71" s="83" t="s">
        <v>62</v>
      </c>
      <c r="B71" s="384">
        <f>B9+B13+B17+B19+B20+B30+B47+B52+B54+B40+B39+B43+B44+B51+B42+B16</f>
        <v>19689148.51199333</v>
      </c>
      <c r="C71" s="157">
        <f>C9+C13+C17+C19+C20+C30+C47+C52+C54+C40+C39+C43+C44+C51+C42+C16</f>
        <v>21762051.981029999</v>
      </c>
      <c r="D71" s="385">
        <f>D9+D13+D17+D19+D20+D30+D47+D52+D54+D40+D39+D43+D44+D51+D42+D16+D49</f>
        <v>22815451</v>
      </c>
      <c r="E71" s="156">
        <f t="shared" ref="E71:H71" si="109">E9+E13+E17+E19+E20+E30+E47+E52+E54+E40+E39+E43+E44+E51+E42+E16+E49</f>
        <v>22915200</v>
      </c>
      <c r="F71" s="156">
        <f t="shared" si="109"/>
        <v>23720305</v>
      </c>
      <c r="G71" s="319">
        <f t="shared" si="109"/>
        <v>24593398</v>
      </c>
      <c r="H71" s="317">
        <f t="shared" si="109"/>
        <v>25567325</v>
      </c>
      <c r="I71" s="278"/>
      <c r="J71" s="83" t="s">
        <v>62</v>
      </c>
      <c r="K71" s="384">
        <f>K9+K13+K17+K19+K20+K30+K47+K52+K54+K40+K39+K43+K44+K51+K42+K16</f>
        <v>0</v>
      </c>
      <c r="L71" s="157">
        <f>L9+L13+L17+L19+L20+L30+L47+L52+L54+L40+L39+L43+L44+L51+L42+L16</f>
        <v>0</v>
      </c>
      <c r="M71" s="385">
        <f>M9+M13+M17+M19+M20+M30+M47+M52+M54+M40+M39+M43+M44+M51+M42+M16+M49</f>
        <v>-22076.990260658546</v>
      </c>
      <c r="N71" s="156">
        <f t="shared" ref="N71:Q71" si="110">N9+N13+N17+N19+N20+N30+N47+N52+N54+N40+N39+N43+N44+N51+N42+N16+N49</f>
        <v>-24218.06238555595</v>
      </c>
      <c r="O71" s="156">
        <f t="shared" si="110"/>
        <v>-25018.39520313817</v>
      </c>
      <c r="P71" s="319">
        <f t="shared" si="110"/>
        <v>-26269.868610599169</v>
      </c>
      <c r="Q71" s="317">
        <f t="shared" si="110"/>
        <v>-27290.594320950186</v>
      </c>
      <c r="S71" s="83" t="s">
        <v>62</v>
      </c>
      <c r="T71" s="384">
        <f>T9+T13+T17+T19+T20+T30+T47+T52+T54+T40+T39+T43+T44+T51</f>
        <v>19080682.859373331</v>
      </c>
      <c r="U71" s="157">
        <f>U9+U13+U17+U19+U20+U30+U47+U52+U54+U40+U39+U43+U44+U51+U42+U16</f>
        <v>21762051.981029999</v>
      </c>
      <c r="V71" s="385">
        <f>V9+V13+V17+V19+V20+V30+V47+V52+V54+V40+V39+V43+V44+V51+V42+V16</f>
        <v>22836527.990260661</v>
      </c>
      <c r="W71" s="156">
        <f t="shared" ref="W71:Z71" si="111">W9+W13+W17+W19+W20+W30+W47+W52+W54+W40+W39+W43+W44+W51+W42+W16</f>
        <v>22938418.062385555</v>
      </c>
      <c r="X71" s="156">
        <f t="shared" si="111"/>
        <v>23744323.395203136</v>
      </c>
      <c r="Y71" s="319">
        <f t="shared" si="111"/>
        <v>24618667.868610598</v>
      </c>
      <c r="Z71" s="317">
        <f t="shared" si="111"/>
        <v>25593615.594320953</v>
      </c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</row>
    <row r="72" spans="1:37" ht="13.5" customHeight="1" x14ac:dyDescent="0.25">
      <c r="A72" s="83" t="s">
        <v>63</v>
      </c>
      <c r="B72" s="384">
        <f>+B61</f>
        <v>39251.162120000001</v>
      </c>
      <c r="C72" s="157">
        <f t="shared" ref="C72:H72" si="112">0+C57</f>
        <v>40781</v>
      </c>
      <c r="D72" s="385">
        <f t="shared" si="112"/>
        <v>51867</v>
      </c>
      <c r="E72" s="156">
        <f t="shared" si="112"/>
        <v>55520</v>
      </c>
      <c r="F72" s="156">
        <f t="shared" si="112"/>
        <v>58224</v>
      </c>
      <c r="G72" s="319">
        <f t="shared" si="112"/>
        <v>61422</v>
      </c>
      <c r="H72" s="317">
        <f t="shared" si="112"/>
        <v>64741</v>
      </c>
      <c r="I72" s="278"/>
      <c r="J72" s="83" t="s">
        <v>63</v>
      </c>
      <c r="K72" s="384">
        <f>+K61</f>
        <v>0</v>
      </c>
      <c r="L72" s="157">
        <f t="shared" ref="L72:Q72" si="113">0+L57</f>
        <v>0</v>
      </c>
      <c r="M72" s="385">
        <f t="shared" si="113"/>
        <v>0</v>
      </c>
      <c r="N72" s="156">
        <f t="shared" si="113"/>
        <v>0</v>
      </c>
      <c r="O72" s="156">
        <f t="shared" si="113"/>
        <v>0</v>
      </c>
      <c r="P72" s="319">
        <f t="shared" si="113"/>
        <v>0</v>
      </c>
      <c r="Q72" s="317">
        <f t="shared" si="113"/>
        <v>0</v>
      </c>
      <c r="S72" s="83" t="s">
        <v>63</v>
      </c>
      <c r="T72" s="384">
        <f>+T61</f>
        <v>39251.162120000001</v>
      </c>
      <c r="U72" s="157">
        <f t="shared" ref="U72:Z72" si="114">0+U57</f>
        <v>40781</v>
      </c>
      <c r="V72" s="385">
        <f t="shared" si="114"/>
        <v>51867</v>
      </c>
      <c r="W72" s="156">
        <f t="shared" si="114"/>
        <v>55520</v>
      </c>
      <c r="X72" s="156">
        <f t="shared" si="114"/>
        <v>58224</v>
      </c>
      <c r="Y72" s="319">
        <f t="shared" si="114"/>
        <v>61422</v>
      </c>
      <c r="Z72" s="317">
        <f t="shared" si="114"/>
        <v>64741</v>
      </c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</row>
    <row r="73" spans="1:37" ht="13.5" customHeight="1" x14ac:dyDescent="0.25">
      <c r="A73" s="24" t="s">
        <v>64</v>
      </c>
      <c r="B73" s="384">
        <v>0</v>
      </c>
      <c r="C73" s="157">
        <v>0</v>
      </c>
      <c r="D73" s="385">
        <v>0</v>
      </c>
      <c r="E73" s="156">
        <v>0</v>
      </c>
      <c r="F73" s="156">
        <v>0</v>
      </c>
      <c r="G73" s="319">
        <v>0</v>
      </c>
      <c r="H73" s="317">
        <v>0</v>
      </c>
      <c r="I73" s="278"/>
      <c r="J73" s="24" t="s">
        <v>64</v>
      </c>
      <c r="K73" s="384">
        <f>K42</f>
        <v>0</v>
      </c>
      <c r="L73" s="157">
        <v>0</v>
      </c>
      <c r="M73" s="385">
        <v>0</v>
      </c>
      <c r="N73" s="156">
        <v>0</v>
      </c>
      <c r="O73" s="156">
        <v>0</v>
      </c>
      <c r="P73" s="319">
        <v>0</v>
      </c>
      <c r="Q73" s="317">
        <v>0</v>
      </c>
      <c r="S73" s="24" t="s">
        <v>64</v>
      </c>
      <c r="T73" s="384">
        <f>T42</f>
        <v>559965.65262000007</v>
      </c>
      <c r="U73" s="157">
        <v>0</v>
      </c>
      <c r="V73" s="385">
        <v>0</v>
      </c>
      <c r="W73" s="156">
        <v>0</v>
      </c>
      <c r="X73" s="156">
        <v>0</v>
      </c>
      <c r="Y73" s="319">
        <v>0</v>
      </c>
      <c r="Z73" s="317">
        <v>0</v>
      </c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</row>
    <row r="74" spans="1:37" ht="13.5" customHeight="1" x14ac:dyDescent="0.25">
      <c r="A74" s="24" t="s">
        <v>65</v>
      </c>
      <c r="B74" s="384">
        <f t="shared" ref="B74:C74" si="115">B10+B37+B36+B48+B55+B14</f>
        <v>3625698.0204000003</v>
      </c>
      <c r="C74" s="157">
        <f t="shared" si="115"/>
        <v>3262377</v>
      </c>
      <c r="D74" s="385">
        <f t="shared" ref="D74:H74" si="116">D10+D37+D36+D48+D55+D14</f>
        <v>3475959</v>
      </c>
      <c r="E74" s="156">
        <f t="shared" si="116"/>
        <v>3597019</v>
      </c>
      <c r="F74" s="156">
        <f t="shared" si="116"/>
        <v>3710198</v>
      </c>
      <c r="G74" s="319">
        <f t="shared" si="116"/>
        <v>3867103</v>
      </c>
      <c r="H74" s="317">
        <f t="shared" si="116"/>
        <v>4037416</v>
      </c>
      <c r="I74" s="278"/>
      <c r="J74" s="24" t="s">
        <v>65</v>
      </c>
      <c r="K74" s="384">
        <f t="shared" ref="K74:Q74" si="117">K10+K37+K36+K48+K55+K14</f>
        <v>0</v>
      </c>
      <c r="L74" s="157">
        <f t="shared" si="117"/>
        <v>0</v>
      </c>
      <c r="M74" s="385">
        <f t="shared" si="117"/>
        <v>3617</v>
      </c>
      <c r="N74" s="156">
        <f t="shared" si="117"/>
        <v>4537.3313670255302</v>
      </c>
      <c r="O74" s="156">
        <f t="shared" si="117"/>
        <v>4634.5257292450233</v>
      </c>
      <c r="P74" s="319">
        <f t="shared" si="117"/>
        <v>4756.4629660105475</v>
      </c>
      <c r="Q74" s="317">
        <f t="shared" si="117"/>
        <v>4885.0997897537418</v>
      </c>
      <c r="S74" s="24" t="s">
        <v>65</v>
      </c>
      <c r="T74" s="384">
        <f t="shared" ref="T74:Z74" si="118">T10+T37+T36+T48+T55+T14</f>
        <v>3625698.0204000003</v>
      </c>
      <c r="U74" s="157">
        <f t="shared" si="118"/>
        <v>3262377</v>
      </c>
      <c r="V74" s="385">
        <f t="shared" si="118"/>
        <v>3472342</v>
      </c>
      <c r="W74" s="156">
        <f t="shared" si="118"/>
        <v>3592481.6686329744</v>
      </c>
      <c r="X74" s="156">
        <f t="shared" si="118"/>
        <v>3705563.474270755</v>
      </c>
      <c r="Y74" s="319">
        <f t="shared" si="118"/>
        <v>3862346.5370339896</v>
      </c>
      <c r="Z74" s="317">
        <f t="shared" si="118"/>
        <v>4032530.9002102464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</row>
    <row r="75" spans="1:37" ht="13.5" customHeight="1" x14ac:dyDescent="0.25">
      <c r="A75" s="24" t="s">
        <v>66</v>
      </c>
      <c r="B75" s="384">
        <f t="shared" ref="B75:C75" si="119">B11+B56+B15</f>
        <v>1135545.6246100003</v>
      </c>
      <c r="C75" s="157">
        <f t="shared" si="119"/>
        <v>1196421</v>
      </c>
      <c r="D75" s="385">
        <f t="shared" ref="D75:H75" si="120">D11+D56+D15</f>
        <v>1302539</v>
      </c>
      <c r="E75" s="156">
        <f t="shared" si="120"/>
        <v>1394028</v>
      </c>
      <c r="F75" s="156">
        <f t="shared" si="120"/>
        <v>1448745</v>
      </c>
      <c r="G75" s="319">
        <f t="shared" si="120"/>
        <v>1526240</v>
      </c>
      <c r="H75" s="317">
        <f t="shared" si="120"/>
        <v>1610716</v>
      </c>
      <c r="I75" s="278"/>
      <c r="J75" s="24" t="s">
        <v>66</v>
      </c>
      <c r="K75" s="384">
        <f t="shared" ref="K75:Q75" si="121">K11+K56+K15</f>
        <v>0</v>
      </c>
      <c r="L75" s="157">
        <f t="shared" si="121"/>
        <v>0</v>
      </c>
      <c r="M75" s="385">
        <f t="shared" si="121"/>
        <v>0</v>
      </c>
      <c r="N75" s="156">
        <f t="shared" si="121"/>
        <v>480.59262365750976</v>
      </c>
      <c r="O75" s="156">
        <f t="shared" si="121"/>
        <v>497.83780880904112</v>
      </c>
      <c r="P75" s="319">
        <f t="shared" si="121"/>
        <v>518.81065856809516</v>
      </c>
      <c r="Q75" s="317">
        <f t="shared" si="121"/>
        <v>542.38158188272917</v>
      </c>
      <c r="S75" s="24" t="s">
        <v>66</v>
      </c>
      <c r="T75" s="384">
        <f t="shared" ref="T75:Z75" si="122">T11+T56+T15</f>
        <v>1135545.6246100003</v>
      </c>
      <c r="U75" s="157">
        <f t="shared" si="122"/>
        <v>1196421</v>
      </c>
      <c r="V75" s="385">
        <f t="shared" si="122"/>
        <v>1302539</v>
      </c>
      <c r="W75" s="156">
        <f t="shared" si="122"/>
        <v>1393547.4073763425</v>
      </c>
      <c r="X75" s="156">
        <f t="shared" si="122"/>
        <v>1448247.162191191</v>
      </c>
      <c r="Y75" s="319">
        <f t="shared" si="122"/>
        <v>1525721.1893414319</v>
      </c>
      <c r="Z75" s="317">
        <f t="shared" si="122"/>
        <v>1610173.6184181173</v>
      </c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</row>
    <row r="76" spans="1:37" ht="13.5" customHeight="1" x14ac:dyDescent="0.25">
      <c r="A76" s="24" t="s">
        <v>67</v>
      </c>
      <c r="B76" s="384">
        <f t="shared" ref="B76:H76" si="123">B45</f>
        <v>2117.90022</v>
      </c>
      <c r="C76" s="157">
        <f t="shared" si="123"/>
        <v>0</v>
      </c>
      <c r="D76" s="385">
        <f t="shared" si="123"/>
        <v>0</v>
      </c>
      <c r="E76" s="156">
        <f t="shared" si="123"/>
        <v>0</v>
      </c>
      <c r="F76" s="156">
        <f t="shared" si="123"/>
        <v>0</v>
      </c>
      <c r="G76" s="319">
        <f t="shared" si="123"/>
        <v>0</v>
      </c>
      <c r="H76" s="317">
        <f t="shared" si="123"/>
        <v>0</v>
      </c>
      <c r="I76" s="278"/>
      <c r="J76" s="24" t="s">
        <v>67</v>
      </c>
      <c r="K76" s="384">
        <f t="shared" ref="K76:Q76" si="124">K45</f>
        <v>0</v>
      </c>
      <c r="L76" s="157">
        <f t="shared" si="124"/>
        <v>0</v>
      </c>
      <c r="M76" s="385">
        <f t="shared" si="124"/>
        <v>0</v>
      </c>
      <c r="N76" s="156">
        <f t="shared" si="124"/>
        <v>0</v>
      </c>
      <c r="O76" s="156">
        <f t="shared" si="124"/>
        <v>0</v>
      </c>
      <c r="P76" s="319">
        <f t="shared" si="124"/>
        <v>0</v>
      </c>
      <c r="Q76" s="317">
        <f t="shared" si="124"/>
        <v>0</v>
      </c>
      <c r="S76" s="24" t="s">
        <v>67</v>
      </c>
      <c r="T76" s="384">
        <f t="shared" ref="T76:Z76" si="125">T45</f>
        <v>2117.90022</v>
      </c>
      <c r="U76" s="157">
        <f t="shared" si="125"/>
        <v>0</v>
      </c>
      <c r="V76" s="385">
        <f t="shared" si="125"/>
        <v>0</v>
      </c>
      <c r="W76" s="156">
        <f t="shared" si="125"/>
        <v>0</v>
      </c>
      <c r="X76" s="156">
        <f t="shared" si="125"/>
        <v>0</v>
      </c>
      <c r="Y76" s="319">
        <f t="shared" si="125"/>
        <v>0</v>
      </c>
      <c r="Z76" s="317">
        <f t="shared" si="125"/>
        <v>0</v>
      </c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</row>
    <row r="77" spans="1:37" ht="13.5" customHeight="1" x14ac:dyDescent="0.25">
      <c r="A77" s="24" t="s">
        <v>68</v>
      </c>
      <c r="B77" s="384">
        <f t="shared" ref="B77:C77" si="126">B50+B49</f>
        <v>31047.162509999998</v>
      </c>
      <c r="C77" s="157">
        <f t="shared" si="126"/>
        <v>28228.651109999999</v>
      </c>
      <c r="D77" s="385">
        <f>D50</f>
        <v>28237</v>
      </c>
      <c r="E77" s="156">
        <f t="shared" ref="E77:H77" si="127">E50</f>
        <v>17556</v>
      </c>
      <c r="F77" s="156">
        <f t="shared" si="127"/>
        <v>17963</v>
      </c>
      <c r="G77" s="319">
        <f t="shared" si="127"/>
        <v>18550</v>
      </c>
      <c r="H77" s="317">
        <f t="shared" si="127"/>
        <v>19136</v>
      </c>
      <c r="I77" s="278"/>
      <c r="J77" s="24" t="s">
        <v>68</v>
      </c>
      <c r="K77" s="384">
        <f t="shared" ref="K77:L77" si="128">K50+K49</f>
        <v>0</v>
      </c>
      <c r="L77" s="157">
        <f t="shared" si="128"/>
        <v>0</v>
      </c>
      <c r="M77" s="385">
        <f>M50</f>
        <v>0</v>
      </c>
      <c r="N77" s="156">
        <f t="shared" ref="N77:Q77" si="129">N50</f>
        <v>0</v>
      </c>
      <c r="O77" s="156">
        <f t="shared" si="129"/>
        <v>0</v>
      </c>
      <c r="P77" s="319">
        <f t="shared" si="129"/>
        <v>0</v>
      </c>
      <c r="Q77" s="317">
        <f t="shared" si="129"/>
        <v>0</v>
      </c>
      <c r="S77" s="24" t="s">
        <v>68</v>
      </c>
      <c r="T77" s="384">
        <f t="shared" ref="T77:Z77" si="130">T50+T49</f>
        <v>31047.162509999998</v>
      </c>
      <c r="U77" s="157">
        <f t="shared" si="130"/>
        <v>28228.651109999999</v>
      </c>
      <c r="V77" s="385">
        <f t="shared" si="130"/>
        <v>29237</v>
      </c>
      <c r="W77" s="156">
        <f t="shared" si="130"/>
        <v>18556</v>
      </c>
      <c r="X77" s="156">
        <f t="shared" si="130"/>
        <v>18963</v>
      </c>
      <c r="Y77" s="319">
        <f t="shared" si="130"/>
        <v>19550</v>
      </c>
      <c r="Z77" s="317">
        <f t="shared" si="130"/>
        <v>20136</v>
      </c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</row>
    <row r="78" spans="1:37" ht="14.25" customHeight="1" thickBot="1" x14ac:dyDescent="0.3">
      <c r="A78" s="86" t="s">
        <v>69</v>
      </c>
      <c r="B78" s="386">
        <f t="shared" ref="B78:G78" si="131">B62</f>
        <v>17303235.117621232</v>
      </c>
      <c r="C78" s="387">
        <f t="shared" si="131"/>
        <v>18394984</v>
      </c>
      <c r="D78" s="388">
        <f t="shared" si="131"/>
        <v>19832609</v>
      </c>
      <c r="E78" s="389">
        <f t="shared" si="131"/>
        <v>20718431</v>
      </c>
      <c r="F78" s="389">
        <f t="shared" si="131"/>
        <v>21090169</v>
      </c>
      <c r="G78" s="390">
        <f t="shared" si="131"/>
        <v>21935274</v>
      </c>
      <c r="H78" s="391">
        <f t="shared" ref="H78" si="132">H62</f>
        <v>22807314</v>
      </c>
      <c r="I78" s="278"/>
      <c r="J78" s="86" t="s">
        <v>69</v>
      </c>
      <c r="K78" s="386">
        <f t="shared" ref="K78:Q78" si="133">K62</f>
        <v>0</v>
      </c>
      <c r="L78" s="387">
        <f t="shared" si="133"/>
        <v>0</v>
      </c>
      <c r="M78" s="388">
        <f t="shared" si="133"/>
        <v>0</v>
      </c>
      <c r="N78" s="389">
        <f t="shared" si="133"/>
        <v>0</v>
      </c>
      <c r="O78" s="389">
        <f t="shared" si="133"/>
        <v>0</v>
      </c>
      <c r="P78" s="390">
        <f t="shared" si="133"/>
        <v>0</v>
      </c>
      <c r="Q78" s="391">
        <f t="shared" si="133"/>
        <v>0</v>
      </c>
      <c r="S78" s="86" t="s">
        <v>69</v>
      </c>
      <c r="T78" s="386">
        <f t="shared" ref="T78:Z78" si="134">T62</f>
        <v>17303235.117621232</v>
      </c>
      <c r="U78" s="387">
        <f t="shared" si="134"/>
        <v>18394984</v>
      </c>
      <c r="V78" s="388">
        <f t="shared" si="134"/>
        <v>19832609</v>
      </c>
      <c r="W78" s="389">
        <f t="shared" si="134"/>
        <v>20718431</v>
      </c>
      <c r="X78" s="389">
        <f t="shared" si="134"/>
        <v>21090169</v>
      </c>
      <c r="Y78" s="390">
        <f t="shared" si="134"/>
        <v>21935274</v>
      </c>
      <c r="Z78" s="391">
        <f t="shared" si="134"/>
        <v>22807314</v>
      </c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</row>
    <row r="79" spans="1:37" ht="14.25" customHeight="1" thickBot="1" x14ac:dyDescent="0.3">
      <c r="A79" s="89" t="s">
        <v>70</v>
      </c>
      <c r="B79" s="378">
        <f t="shared" ref="B79:G79" si="135">B70+B78</f>
        <v>41826043.499474563</v>
      </c>
      <c r="C79" s="392">
        <f t="shared" si="135"/>
        <v>44684843.632140003</v>
      </c>
      <c r="D79" s="380">
        <f t="shared" si="135"/>
        <v>47506662</v>
      </c>
      <c r="E79" s="381">
        <f t="shared" si="135"/>
        <v>48697754</v>
      </c>
      <c r="F79" s="381">
        <f t="shared" si="135"/>
        <v>50045604</v>
      </c>
      <c r="G79" s="382">
        <f t="shared" si="135"/>
        <v>52001987</v>
      </c>
      <c r="H79" s="383">
        <f t="shared" ref="H79" si="136">H70+H78</f>
        <v>54106648</v>
      </c>
      <c r="I79" s="278"/>
      <c r="J79" s="89" t="s">
        <v>70</v>
      </c>
      <c r="K79" s="79">
        <f t="shared" ref="K79:P79" si="137">+K78+K70</f>
        <v>0</v>
      </c>
      <c r="L79" s="80">
        <f t="shared" si="137"/>
        <v>0</v>
      </c>
      <c r="M79" s="81">
        <f t="shared" si="137"/>
        <v>-18459.990260658546</v>
      </c>
      <c r="N79" s="82">
        <f t="shared" si="137"/>
        <v>-19200.138394872913</v>
      </c>
      <c r="O79" s="82">
        <f t="shared" si="137"/>
        <v>-19886.031665084105</v>
      </c>
      <c r="P79" s="238">
        <f t="shared" si="137"/>
        <v>-20994.594986020526</v>
      </c>
      <c r="Q79" s="304">
        <f t="shared" ref="Q79" si="138">+Q78+Q70</f>
        <v>-21863.112949313712</v>
      </c>
      <c r="S79" s="89" t="s">
        <v>70</v>
      </c>
      <c r="T79" s="79">
        <f t="shared" ref="T79:Y79" si="139">+T78+T70</f>
        <v>41826043.499474563</v>
      </c>
      <c r="U79" s="80">
        <f t="shared" si="139"/>
        <v>44684843.632140003</v>
      </c>
      <c r="V79" s="81">
        <f t="shared" si="139"/>
        <v>47525121.990260661</v>
      </c>
      <c r="W79" s="82">
        <f t="shared" si="139"/>
        <v>48716954.138394877</v>
      </c>
      <c r="X79" s="82">
        <f t="shared" si="139"/>
        <v>50065490.031665087</v>
      </c>
      <c r="Y79" s="238">
        <f t="shared" si="139"/>
        <v>52022981.594986022</v>
      </c>
      <c r="Z79" s="304">
        <f t="shared" ref="Z79" si="140">+Z78+Z70</f>
        <v>54128511.112949312</v>
      </c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</row>
    <row r="80" spans="1:37" s="91" customFormat="1" ht="13.5" customHeight="1" thickBot="1" x14ac:dyDescent="0.3">
      <c r="A80" s="92"/>
      <c r="B80" s="393"/>
      <c r="C80" s="393"/>
      <c r="D80" s="393"/>
      <c r="E80" s="393"/>
      <c r="F80" s="393"/>
      <c r="G80" s="393"/>
      <c r="H80" s="393"/>
      <c r="I80" s="46"/>
      <c r="J80" s="92"/>
      <c r="K80" s="93"/>
      <c r="L80" s="93"/>
      <c r="M80" s="221"/>
      <c r="N80" s="221"/>
      <c r="O80" s="221"/>
      <c r="P80" s="221"/>
      <c r="Q80" s="221"/>
      <c r="S80" s="92"/>
      <c r="T80" s="221"/>
      <c r="U80" s="221"/>
      <c r="V80" s="221"/>
      <c r="W80" s="221"/>
      <c r="X80" s="221"/>
      <c r="Y80" s="221"/>
      <c r="Z80" s="221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</row>
    <row r="81" spans="1:37" ht="14.25" customHeight="1" thickBot="1" x14ac:dyDescent="0.3">
      <c r="A81" s="95" t="s">
        <v>71</v>
      </c>
      <c r="B81" s="96">
        <f t="shared" ref="B81:G81" si="141">SUM(B82:B83)</f>
        <v>105253.26207</v>
      </c>
      <c r="C81" s="97">
        <f t="shared" si="141"/>
        <v>109772</v>
      </c>
      <c r="D81" s="98">
        <f t="shared" si="141"/>
        <v>123993</v>
      </c>
      <c r="E81" s="99">
        <f t="shared" si="141"/>
        <v>131816</v>
      </c>
      <c r="F81" s="99">
        <f t="shared" si="141"/>
        <v>135732</v>
      </c>
      <c r="G81" s="197">
        <f t="shared" si="141"/>
        <v>142931</v>
      </c>
      <c r="H81" s="321">
        <f t="shared" ref="H81" si="142">SUM(H82:H83)</f>
        <v>149430</v>
      </c>
      <c r="J81" s="95" t="s">
        <v>71</v>
      </c>
      <c r="K81" s="96">
        <f t="shared" ref="K81:P81" si="143">+K82+K83</f>
        <v>0</v>
      </c>
      <c r="L81" s="98">
        <f t="shared" si="143"/>
        <v>0</v>
      </c>
      <c r="M81" s="99">
        <f t="shared" si="143"/>
        <v>0</v>
      </c>
      <c r="N81" s="99">
        <f t="shared" si="143"/>
        <v>0</v>
      </c>
      <c r="O81" s="99">
        <f t="shared" si="143"/>
        <v>0</v>
      </c>
      <c r="P81" s="197">
        <f t="shared" si="143"/>
        <v>0</v>
      </c>
      <c r="Q81" s="321">
        <f t="shared" ref="Q81" si="144">+Q82+Q83</f>
        <v>0</v>
      </c>
      <c r="S81" s="100" t="s">
        <v>71</v>
      </c>
      <c r="T81" s="101">
        <f t="shared" ref="T81:Z83" si="145">+B81-K81</f>
        <v>105253.26207</v>
      </c>
      <c r="U81" s="102">
        <f t="shared" si="145"/>
        <v>109772</v>
      </c>
      <c r="V81" s="103">
        <f t="shared" si="145"/>
        <v>123993</v>
      </c>
      <c r="W81" s="103">
        <f t="shared" si="145"/>
        <v>131816</v>
      </c>
      <c r="X81" s="103">
        <f t="shared" si="145"/>
        <v>135732</v>
      </c>
      <c r="Y81" s="334">
        <f t="shared" si="145"/>
        <v>142931</v>
      </c>
      <c r="Z81" s="330">
        <f t="shared" si="145"/>
        <v>149430</v>
      </c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</row>
    <row r="82" spans="1:37" ht="13.5" customHeight="1" x14ac:dyDescent="0.25">
      <c r="A82" s="105" t="s">
        <v>72</v>
      </c>
      <c r="B82" s="106">
        <v>47704.866009999998</v>
      </c>
      <c r="C82" s="107">
        <v>49442</v>
      </c>
      <c r="D82" s="108">
        <v>59864</v>
      </c>
      <c r="E82" s="109">
        <v>64170</v>
      </c>
      <c r="F82" s="109">
        <v>66806</v>
      </c>
      <c r="G82" s="324">
        <v>70041</v>
      </c>
      <c r="H82" s="322">
        <v>73577</v>
      </c>
      <c r="J82" s="105" t="s">
        <v>72</v>
      </c>
      <c r="K82" s="106"/>
      <c r="L82" s="109"/>
      <c r="M82" s="109"/>
      <c r="N82" s="109"/>
      <c r="O82" s="109"/>
      <c r="P82" s="324"/>
      <c r="Q82" s="322"/>
      <c r="S82" s="110" t="s">
        <v>72</v>
      </c>
      <c r="T82" s="49">
        <f t="shared" si="145"/>
        <v>47704.866009999998</v>
      </c>
      <c r="U82" s="37">
        <f t="shared" si="145"/>
        <v>49442</v>
      </c>
      <c r="V82" s="111">
        <f t="shared" si="145"/>
        <v>59864</v>
      </c>
      <c r="W82" s="111">
        <f t="shared" si="145"/>
        <v>64170</v>
      </c>
      <c r="X82" s="111">
        <f t="shared" si="145"/>
        <v>66806</v>
      </c>
      <c r="Y82" s="335">
        <f t="shared" si="145"/>
        <v>70041</v>
      </c>
      <c r="Z82" s="331">
        <f t="shared" si="145"/>
        <v>73577</v>
      </c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</row>
    <row r="83" spans="1:37" ht="14.25" customHeight="1" thickBot="1" x14ac:dyDescent="0.3">
      <c r="A83" s="112" t="s">
        <v>73</v>
      </c>
      <c r="B83" s="113">
        <v>57548.396059999999</v>
      </c>
      <c r="C83" s="114">
        <v>60330</v>
      </c>
      <c r="D83" s="115">
        <v>64129</v>
      </c>
      <c r="E83" s="116">
        <v>67646</v>
      </c>
      <c r="F83" s="116">
        <v>68926</v>
      </c>
      <c r="G83" s="325">
        <v>72890</v>
      </c>
      <c r="H83" s="323">
        <v>75853</v>
      </c>
      <c r="J83" s="112" t="s">
        <v>73</v>
      </c>
      <c r="K83" s="113"/>
      <c r="L83" s="116"/>
      <c r="M83" s="116"/>
      <c r="N83" s="116"/>
      <c r="O83" s="116"/>
      <c r="P83" s="325"/>
      <c r="Q83" s="323"/>
      <c r="S83" s="112" t="s">
        <v>73</v>
      </c>
      <c r="T83" s="117">
        <f t="shared" si="145"/>
        <v>57548.396059999999</v>
      </c>
      <c r="U83" s="118">
        <f t="shared" si="145"/>
        <v>60330</v>
      </c>
      <c r="V83" s="119">
        <f t="shared" si="145"/>
        <v>64129</v>
      </c>
      <c r="W83" s="119">
        <f t="shared" si="145"/>
        <v>67646</v>
      </c>
      <c r="X83" s="119">
        <f t="shared" si="145"/>
        <v>68926</v>
      </c>
      <c r="Y83" s="336">
        <f t="shared" si="145"/>
        <v>72890</v>
      </c>
      <c r="Z83" s="332">
        <f t="shared" si="145"/>
        <v>75853</v>
      </c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</row>
    <row r="84" spans="1:37" ht="17.25" customHeight="1" thickBot="1" x14ac:dyDescent="0.35">
      <c r="A84" s="120"/>
      <c r="B84" s="394"/>
      <c r="C84" s="394"/>
      <c r="D84" s="394"/>
      <c r="E84" s="394"/>
      <c r="F84" s="394"/>
      <c r="G84" s="394"/>
      <c r="H84" s="394"/>
      <c r="J84" s="120"/>
      <c r="S84" s="122"/>
      <c r="T84" s="123"/>
      <c r="U84" s="123"/>
      <c r="V84" s="124"/>
      <c r="W84" s="124"/>
      <c r="X84" s="124"/>
      <c r="Y84" s="124"/>
      <c r="Z84" s="124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</row>
    <row r="85" spans="1:37" ht="17.25" customHeight="1" thickBot="1" x14ac:dyDescent="0.3">
      <c r="A85" s="95" t="s">
        <v>94</v>
      </c>
      <c r="B85" s="96">
        <f>+B86</f>
        <v>0</v>
      </c>
      <c r="C85" s="97">
        <f t="shared" ref="C85:H85" si="146">+C86</f>
        <v>0</v>
      </c>
      <c r="D85" s="98">
        <f t="shared" si="146"/>
        <v>69872</v>
      </c>
      <c r="E85" s="99">
        <f t="shared" si="146"/>
        <v>74833</v>
      </c>
      <c r="F85" s="99">
        <f t="shared" si="146"/>
        <v>77734</v>
      </c>
      <c r="G85" s="197">
        <f t="shared" si="146"/>
        <v>81561</v>
      </c>
      <c r="H85" s="321">
        <f t="shared" si="146"/>
        <v>85742</v>
      </c>
      <c r="J85" s="95" t="s">
        <v>94</v>
      </c>
      <c r="K85" s="96">
        <f t="shared" ref="K85:Q85" si="147">+K86</f>
        <v>0</v>
      </c>
      <c r="L85" s="97">
        <f t="shared" si="147"/>
        <v>0</v>
      </c>
      <c r="M85" s="98">
        <f t="shared" si="147"/>
        <v>0</v>
      </c>
      <c r="N85" s="99">
        <f t="shared" si="147"/>
        <v>0</v>
      </c>
      <c r="O85" s="99">
        <f t="shared" si="147"/>
        <v>0</v>
      </c>
      <c r="P85" s="197">
        <f t="shared" si="147"/>
        <v>0</v>
      </c>
      <c r="Q85" s="321">
        <f t="shared" si="147"/>
        <v>0</v>
      </c>
      <c r="S85" s="95" t="s">
        <v>94</v>
      </c>
      <c r="T85" s="96">
        <f t="shared" ref="T85:Z85" si="148">+T86</f>
        <v>0</v>
      </c>
      <c r="U85" s="96">
        <f t="shared" si="148"/>
        <v>0</v>
      </c>
      <c r="V85" s="96">
        <f t="shared" si="148"/>
        <v>69872</v>
      </c>
      <c r="W85" s="96">
        <f t="shared" si="148"/>
        <v>74833</v>
      </c>
      <c r="X85" s="96">
        <f t="shared" si="148"/>
        <v>77734</v>
      </c>
      <c r="Y85" s="96">
        <f t="shared" si="148"/>
        <v>81561</v>
      </c>
      <c r="Z85" s="96">
        <f t="shared" si="148"/>
        <v>85742</v>
      </c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</row>
    <row r="86" spans="1:37" ht="17.25" customHeight="1" thickBot="1" x14ac:dyDescent="0.3">
      <c r="A86" s="112" t="s">
        <v>72</v>
      </c>
      <c r="B86" s="106">
        <v>0</v>
      </c>
      <c r="C86" s="107">
        <v>0</v>
      </c>
      <c r="D86" s="108">
        <v>69872</v>
      </c>
      <c r="E86" s="109">
        <v>74833</v>
      </c>
      <c r="F86" s="109">
        <v>77734</v>
      </c>
      <c r="G86" s="324">
        <v>81561</v>
      </c>
      <c r="H86" s="322">
        <v>85742</v>
      </c>
      <c r="J86" s="112" t="s">
        <v>72</v>
      </c>
      <c r="K86" s="106"/>
      <c r="L86" s="107"/>
      <c r="M86" s="108"/>
      <c r="N86" s="109"/>
      <c r="O86" s="109"/>
      <c r="P86" s="324"/>
      <c r="Q86" s="322"/>
      <c r="S86" s="112" t="s">
        <v>72</v>
      </c>
      <c r="T86" s="106">
        <f t="shared" ref="T86" si="149">+B86-K86</f>
        <v>0</v>
      </c>
      <c r="U86" s="107">
        <f t="shared" ref="U86" si="150">+C86-L86</f>
        <v>0</v>
      </c>
      <c r="V86" s="108">
        <f t="shared" ref="V86" si="151">+D86-M86</f>
        <v>69872</v>
      </c>
      <c r="W86" s="109">
        <f t="shared" ref="W86" si="152">+E86-N86</f>
        <v>74833</v>
      </c>
      <c r="X86" s="109">
        <f t="shared" ref="X86" si="153">+F86-O86</f>
        <v>77734</v>
      </c>
      <c r="Y86" s="324">
        <f t="shared" ref="Y86" si="154">+G86-P86</f>
        <v>81561</v>
      </c>
      <c r="Z86" s="322">
        <f t="shared" ref="Z86" si="155">+H86-Q86</f>
        <v>85742</v>
      </c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</row>
    <row r="87" spans="1:37" ht="17.25" customHeight="1" x14ac:dyDescent="0.3">
      <c r="A87" s="120"/>
      <c r="B87" s="397"/>
      <c r="C87" s="397"/>
      <c r="D87" s="397"/>
      <c r="E87" s="397"/>
      <c r="F87" s="397"/>
      <c r="G87" s="397"/>
      <c r="H87" s="397"/>
      <c r="J87" s="120"/>
      <c r="S87" s="122"/>
      <c r="T87" s="123"/>
      <c r="U87" s="123"/>
      <c r="V87" s="124"/>
      <c r="W87" s="124"/>
      <c r="X87" s="124"/>
      <c r="Y87" s="124"/>
      <c r="Z87" s="124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</row>
    <row r="88" spans="1:37" ht="17.25" customHeight="1" thickBot="1" x14ac:dyDescent="0.35">
      <c r="A88" s="398"/>
      <c r="B88" s="399"/>
      <c r="C88" s="399"/>
      <c r="D88" s="399"/>
      <c r="E88" s="399"/>
      <c r="F88" s="399"/>
      <c r="G88" s="399"/>
      <c r="H88" s="399"/>
      <c r="I88" s="400"/>
      <c r="J88" s="120"/>
      <c r="S88" s="122"/>
      <c r="T88" s="123"/>
      <c r="U88" s="123"/>
      <c r="V88" s="124"/>
      <c r="W88" s="124"/>
      <c r="X88" s="124"/>
      <c r="Y88" s="124"/>
      <c r="Z88" s="124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</row>
    <row r="89" spans="1:37" s="125" customFormat="1" ht="14.25" customHeight="1" thickBot="1" x14ac:dyDescent="0.3">
      <c r="A89" s="100" t="s">
        <v>74</v>
      </c>
      <c r="B89" s="395">
        <v>971786.70429880952</v>
      </c>
      <c r="C89" s="104">
        <v>1036036</v>
      </c>
      <c r="D89" s="101">
        <v>1098278</v>
      </c>
      <c r="E89" s="102">
        <v>1139017</v>
      </c>
      <c r="F89" s="103">
        <v>1206197</v>
      </c>
      <c r="G89" s="104">
        <v>1272261</v>
      </c>
      <c r="H89" s="104">
        <v>1332114</v>
      </c>
      <c r="J89" s="100" t="s">
        <v>74</v>
      </c>
      <c r="K89" s="130"/>
      <c r="L89" s="126"/>
      <c r="M89" s="131"/>
      <c r="N89" s="129"/>
      <c r="O89" s="130"/>
      <c r="P89" s="131"/>
      <c r="Q89" s="311"/>
      <c r="S89" s="100" t="s">
        <v>74</v>
      </c>
      <c r="T89" s="130">
        <f t="shared" ref="T89:Z89" si="156">+B89-K89</f>
        <v>971786.70429880952</v>
      </c>
      <c r="U89" s="126">
        <f t="shared" si="156"/>
        <v>1036036</v>
      </c>
      <c r="V89" s="131">
        <f t="shared" si="156"/>
        <v>1098278</v>
      </c>
      <c r="W89" s="129">
        <f t="shared" si="156"/>
        <v>1139017</v>
      </c>
      <c r="X89" s="130">
        <f t="shared" si="156"/>
        <v>1206197</v>
      </c>
      <c r="Y89" s="131">
        <f t="shared" si="156"/>
        <v>1272261</v>
      </c>
      <c r="Z89" s="311">
        <f t="shared" si="156"/>
        <v>1332114</v>
      </c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</row>
    <row r="90" spans="1:37" ht="14.25" customHeight="1" thickBot="1" x14ac:dyDescent="0.3">
      <c r="B90" s="273"/>
      <c r="C90" s="273"/>
      <c r="D90" s="273"/>
      <c r="E90" s="273"/>
      <c r="F90" s="273"/>
      <c r="G90" s="273"/>
      <c r="H90" s="273"/>
      <c r="T90" s="133"/>
      <c r="U90" s="133"/>
      <c r="V90" s="22"/>
      <c r="W90" s="22"/>
      <c r="X90" s="22"/>
      <c r="Y90" s="22"/>
      <c r="Z90" s="22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</row>
    <row r="91" spans="1:37" ht="13.5" customHeight="1" x14ac:dyDescent="0.25">
      <c r="A91" s="134" t="s">
        <v>75</v>
      </c>
      <c r="B91" s="135">
        <f t="shared" ref="B91:G91" si="157">SUM(B92,B95,B98)</f>
        <v>1378410.6550499999</v>
      </c>
      <c r="C91" s="139">
        <f t="shared" si="157"/>
        <v>805688.82663999998</v>
      </c>
      <c r="D91" s="137">
        <f t="shared" si="157"/>
        <v>815263.022</v>
      </c>
      <c r="E91" s="136">
        <f t="shared" si="157"/>
        <v>821997.022</v>
      </c>
      <c r="F91" s="138">
        <f t="shared" si="157"/>
        <v>824942.022</v>
      </c>
      <c r="G91" s="136">
        <f t="shared" si="157"/>
        <v>826516.022</v>
      </c>
      <c r="H91" s="314">
        <f t="shared" ref="H91" si="158">SUM(H92,H95,H98)</f>
        <v>828474.022</v>
      </c>
      <c r="J91" s="134" t="s">
        <v>75</v>
      </c>
      <c r="K91" s="135">
        <f t="shared" ref="K91:P91" si="159">SUM(K92,K95,K98)</f>
        <v>0</v>
      </c>
      <c r="L91" s="136">
        <f t="shared" si="159"/>
        <v>0</v>
      </c>
      <c r="M91" s="137">
        <f t="shared" si="159"/>
        <v>0</v>
      </c>
      <c r="N91" s="136">
        <f t="shared" si="159"/>
        <v>0</v>
      </c>
      <c r="O91" s="138">
        <f t="shared" si="159"/>
        <v>0</v>
      </c>
      <c r="P91" s="136">
        <f t="shared" si="159"/>
        <v>0</v>
      </c>
      <c r="Q91" s="314">
        <f t="shared" ref="Q91" si="160">SUM(Q92,Q95,Q98)</f>
        <v>0</v>
      </c>
      <c r="S91" s="134" t="s">
        <v>75</v>
      </c>
      <c r="T91" s="135">
        <f t="shared" ref="T91:Y91" si="161">SUM(T92,T95,T98)</f>
        <v>1378410.6550499999</v>
      </c>
      <c r="U91" s="136">
        <f t="shared" si="161"/>
        <v>805688.82663999998</v>
      </c>
      <c r="V91" s="137">
        <f t="shared" si="161"/>
        <v>815263.022</v>
      </c>
      <c r="W91" s="136">
        <f t="shared" si="161"/>
        <v>821997.022</v>
      </c>
      <c r="X91" s="138">
        <f t="shared" si="161"/>
        <v>824942.022</v>
      </c>
      <c r="Y91" s="136">
        <f t="shared" si="161"/>
        <v>826516.022</v>
      </c>
      <c r="Z91" s="314">
        <f t="shared" ref="Z91" si="162">SUM(Z92,Z95,Z98)</f>
        <v>828474.022</v>
      </c>
      <c r="AA91" s="23"/>
      <c r="AB91" s="22"/>
      <c r="AC91" s="22"/>
      <c r="AD91" s="22"/>
      <c r="AE91" s="22"/>
      <c r="AF91" s="22"/>
      <c r="AG91" s="22"/>
      <c r="AH91" s="22"/>
      <c r="AI91" s="22"/>
      <c r="AJ91" s="23"/>
      <c r="AK91" s="23"/>
    </row>
    <row r="92" spans="1:37" ht="13.5" customHeight="1" x14ac:dyDescent="0.25">
      <c r="A92" s="140" t="s">
        <v>76</v>
      </c>
      <c r="B92" s="141">
        <f>+B93+B94</f>
        <v>3.9778600000000002</v>
      </c>
      <c r="C92" s="142">
        <f t="shared" ref="C92:H92" si="163">+C93+C94</f>
        <v>4.8266400000000003</v>
      </c>
      <c r="D92" s="143">
        <f t="shared" si="163"/>
        <v>4.0220000000000002</v>
      </c>
      <c r="E92" s="144">
        <f t="shared" si="163"/>
        <v>4.0220000000000002</v>
      </c>
      <c r="F92" s="145">
        <f t="shared" si="163"/>
        <v>4.0220000000000002</v>
      </c>
      <c r="G92" s="144">
        <f t="shared" si="163"/>
        <v>4.0220000000000002</v>
      </c>
      <c r="H92" s="315">
        <f t="shared" si="163"/>
        <v>4.0220000000000002</v>
      </c>
      <c r="J92" s="140" t="s">
        <v>76</v>
      </c>
      <c r="K92" s="141">
        <f t="shared" ref="K92:P92" si="164">SUM(K93:K94)</f>
        <v>0</v>
      </c>
      <c r="L92" s="144">
        <f t="shared" si="164"/>
        <v>0</v>
      </c>
      <c r="M92" s="143">
        <f t="shared" si="164"/>
        <v>0</v>
      </c>
      <c r="N92" s="144">
        <f t="shared" si="164"/>
        <v>0</v>
      </c>
      <c r="O92" s="145">
        <f t="shared" si="164"/>
        <v>0</v>
      </c>
      <c r="P92" s="144">
        <f t="shared" si="164"/>
        <v>0</v>
      </c>
      <c r="Q92" s="315">
        <f t="shared" ref="Q92" si="165">SUM(Q93:Q94)</f>
        <v>0</v>
      </c>
      <c r="S92" s="140" t="s">
        <v>76</v>
      </c>
      <c r="T92" s="141">
        <f t="shared" ref="T92:Y92" si="166">SUM(T93:T94)</f>
        <v>3.9778600000000002</v>
      </c>
      <c r="U92" s="144">
        <f t="shared" si="166"/>
        <v>4.8266400000000003</v>
      </c>
      <c r="V92" s="143">
        <f t="shared" si="166"/>
        <v>4.0220000000000002</v>
      </c>
      <c r="W92" s="144">
        <f t="shared" si="166"/>
        <v>4.0220000000000002</v>
      </c>
      <c r="X92" s="145">
        <f t="shared" si="166"/>
        <v>4.0220000000000002</v>
      </c>
      <c r="Y92" s="144">
        <f t="shared" si="166"/>
        <v>4.0220000000000002</v>
      </c>
      <c r="Z92" s="315">
        <f t="shared" ref="Z92" si="167">SUM(Z93:Z94)</f>
        <v>4.0220000000000002</v>
      </c>
      <c r="AA92" s="23"/>
      <c r="AB92" s="22"/>
      <c r="AC92" s="22"/>
      <c r="AD92" s="22"/>
      <c r="AE92" s="22"/>
      <c r="AF92" s="22"/>
      <c r="AG92" s="22"/>
      <c r="AH92" s="22"/>
      <c r="AI92" s="22"/>
      <c r="AJ92" s="23"/>
      <c r="AK92" s="23"/>
    </row>
    <row r="93" spans="1:37" ht="13.5" customHeight="1" x14ac:dyDescent="0.25">
      <c r="A93" s="146" t="s">
        <v>8</v>
      </c>
      <c r="B93" s="141">
        <v>-4.4139999999999999E-2</v>
      </c>
      <c r="C93" s="142">
        <v>0.80464000000000002</v>
      </c>
      <c r="D93" s="143">
        <v>0</v>
      </c>
      <c r="E93" s="144">
        <v>0</v>
      </c>
      <c r="F93" s="145">
        <v>0</v>
      </c>
      <c r="G93" s="144">
        <v>0</v>
      </c>
      <c r="H93" s="315">
        <v>0</v>
      </c>
      <c r="J93" s="146" t="s">
        <v>8</v>
      </c>
      <c r="K93" s="141"/>
      <c r="L93" s="145"/>
      <c r="M93" s="145"/>
      <c r="N93" s="144"/>
      <c r="O93" s="145"/>
      <c r="P93" s="144"/>
      <c r="Q93" s="315"/>
      <c r="S93" s="146" t="s">
        <v>8</v>
      </c>
      <c r="T93" s="141">
        <f t="shared" ref="T93:Z94" si="168">+B93-K93</f>
        <v>-4.4139999999999999E-2</v>
      </c>
      <c r="U93" s="145">
        <f t="shared" si="168"/>
        <v>0.80464000000000002</v>
      </c>
      <c r="V93" s="145">
        <f t="shared" si="168"/>
        <v>0</v>
      </c>
      <c r="W93" s="144">
        <f t="shared" si="168"/>
        <v>0</v>
      </c>
      <c r="X93" s="145">
        <f t="shared" si="168"/>
        <v>0</v>
      </c>
      <c r="Y93" s="144">
        <f t="shared" si="168"/>
        <v>0</v>
      </c>
      <c r="Z93" s="315">
        <f t="shared" si="168"/>
        <v>0</v>
      </c>
      <c r="AA93" s="23"/>
      <c r="AB93" s="22"/>
      <c r="AC93" s="22"/>
      <c r="AD93" s="22"/>
      <c r="AE93" s="22"/>
      <c r="AF93" s="22"/>
      <c r="AG93" s="22"/>
      <c r="AH93" s="22"/>
      <c r="AI93" s="22"/>
      <c r="AJ93" s="23"/>
      <c r="AK93" s="23"/>
    </row>
    <row r="94" spans="1:37" ht="13.5" customHeight="1" x14ac:dyDescent="0.25">
      <c r="A94" s="146" t="s">
        <v>9</v>
      </c>
      <c r="B94" s="141">
        <v>4.0220000000000002</v>
      </c>
      <c r="C94" s="142">
        <v>4.0220000000000002</v>
      </c>
      <c r="D94" s="143">
        <v>4.0220000000000002</v>
      </c>
      <c r="E94" s="144">
        <v>4.0220000000000002</v>
      </c>
      <c r="F94" s="145">
        <v>4.0220000000000002</v>
      </c>
      <c r="G94" s="144">
        <v>4.0220000000000002</v>
      </c>
      <c r="H94" s="315">
        <v>4.0220000000000002</v>
      </c>
      <c r="J94" s="146" t="s">
        <v>9</v>
      </c>
      <c r="K94" s="141"/>
      <c r="L94" s="145"/>
      <c r="M94" s="145"/>
      <c r="N94" s="144"/>
      <c r="O94" s="145"/>
      <c r="P94" s="144"/>
      <c r="Q94" s="315"/>
      <c r="S94" s="146" t="s">
        <v>9</v>
      </c>
      <c r="T94" s="141">
        <f t="shared" si="168"/>
        <v>4.0220000000000002</v>
      </c>
      <c r="U94" s="145">
        <f t="shared" si="168"/>
        <v>4.0220000000000002</v>
      </c>
      <c r="V94" s="145">
        <f t="shared" si="168"/>
        <v>4.0220000000000002</v>
      </c>
      <c r="W94" s="144">
        <f t="shared" si="168"/>
        <v>4.0220000000000002</v>
      </c>
      <c r="X94" s="145">
        <f t="shared" si="168"/>
        <v>4.0220000000000002</v>
      </c>
      <c r="Y94" s="144">
        <f t="shared" si="168"/>
        <v>4.0220000000000002</v>
      </c>
      <c r="Z94" s="315">
        <f t="shared" si="168"/>
        <v>4.0220000000000002</v>
      </c>
      <c r="AA94" s="23"/>
      <c r="AB94" s="22"/>
      <c r="AC94" s="22"/>
      <c r="AD94" s="22"/>
      <c r="AE94" s="22"/>
      <c r="AF94" s="22"/>
      <c r="AG94" s="22"/>
      <c r="AH94" s="22"/>
      <c r="AI94" s="22"/>
      <c r="AJ94" s="23"/>
      <c r="AK94" s="23"/>
    </row>
    <row r="95" spans="1:37" ht="13.5" customHeight="1" x14ac:dyDescent="0.25">
      <c r="A95" s="140" t="s">
        <v>77</v>
      </c>
      <c r="B95" s="141">
        <f>+B96+B97</f>
        <v>1365449.67719</v>
      </c>
      <c r="C95" s="142">
        <f t="shared" ref="C95" si="169">+C96+C97</f>
        <v>788928</v>
      </c>
      <c r="D95" s="143">
        <f t="shared" ref="D95" si="170">+D96+D97</f>
        <v>793498</v>
      </c>
      <c r="E95" s="144">
        <f t="shared" ref="E95" si="171">+E96+E97</f>
        <v>797801</v>
      </c>
      <c r="F95" s="145">
        <f t="shared" ref="F95" si="172">+F96+F97</f>
        <v>799226</v>
      </c>
      <c r="G95" s="144">
        <f t="shared" ref="G95" si="173">+G96+G97</f>
        <v>800083</v>
      </c>
      <c r="H95" s="315">
        <f t="shared" ref="H95" si="174">+H96+H97</f>
        <v>801699</v>
      </c>
      <c r="J95" s="140" t="s">
        <v>77</v>
      </c>
      <c r="K95" s="147">
        <f t="shared" ref="K95:P95" si="175">SUM(K96:K97)</f>
        <v>0</v>
      </c>
      <c r="L95" s="149">
        <f t="shared" si="175"/>
        <v>0</v>
      </c>
      <c r="M95" s="150">
        <f t="shared" si="175"/>
        <v>0</v>
      </c>
      <c r="N95" s="47">
        <f t="shared" si="175"/>
        <v>0</v>
      </c>
      <c r="O95" s="47">
        <f t="shared" si="175"/>
        <v>0</v>
      </c>
      <c r="P95" s="318">
        <f t="shared" si="175"/>
        <v>0</v>
      </c>
      <c r="Q95" s="316">
        <f t="shared" ref="Q95" si="176">SUM(Q96:Q97)</f>
        <v>0</v>
      </c>
      <c r="S95" s="140" t="s">
        <v>77</v>
      </c>
      <c r="T95" s="147">
        <f t="shared" ref="T95:Y95" si="177">SUM(T96:T97)</f>
        <v>1365449.67719</v>
      </c>
      <c r="U95" s="149">
        <f t="shared" si="177"/>
        <v>788928</v>
      </c>
      <c r="V95" s="150">
        <f t="shared" si="177"/>
        <v>793498</v>
      </c>
      <c r="W95" s="47">
        <f t="shared" si="177"/>
        <v>797801</v>
      </c>
      <c r="X95" s="47">
        <f t="shared" si="177"/>
        <v>799226</v>
      </c>
      <c r="Y95" s="318">
        <f t="shared" si="177"/>
        <v>800083</v>
      </c>
      <c r="Z95" s="316">
        <f t="shared" ref="Z95" si="178">SUM(Z96:Z97)</f>
        <v>801699</v>
      </c>
      <c r="AA95" s="23"/>
      <c r="AB95" s="22"/>
      <c r="AC95" s="22"/>
      <c r="AD95" s="22"/>
      <c r="AE95" s="22"/>
      <c r="AF95" s="22"/>
      <c r="AG95" s="22"/>
      <c r="AH95" s="22"/>
      <c r="AI95" s="22"/>
      <c r="AJ95" s="23"/>
      <c r="AK95" s="23"/>
    </row>
    <row r="96" spans="1:37" ht="13.5" customHeight="1" x14ac:dyDescent="0.25">
      <c r="A96" s="146" t="s">
        <v>8</v>
      </c>
      <c r="B96" s="141">
        <v>1006392.21819</v>
      </c>
      <c r="C96" s="142">
        <v>565187</v>
      </c>
      <c r="D96" s="143">
        <v>568338</v>
      </c>
      <c r="E96" s="144">
        <v>571382</v>
      </c>
      <c r="F96" s="145">
        <v>571930</v>
      </c>
      <c r="G96" s="144">
        <v>572058</v>
      </c>
      <c r="H96" s="315">
        <v>572873</v>
      </c>
      <c r="J96" s="146" t="s">
        <v>8</v>
      </c>
      <c r="K96" s="147"/>
      <c r="L96" s="149"/>
      <c r="M96" s="149"/>
      <c r="N96" s="149"/>
      <c r="O96" s="149"/>
      <c r="P96" s="150"/>
      <c r="Q96" s="151"/>
      <c r="S96" s="146" t="s">
        <v>8</v>
      </c>
      <c r="T96" s="147">
        <f t="shared" ref="T96:Z97" si="179">+B96-K96</f>
        <v>1006392.21819</v>
      </c>
      <c r="U96" s="149">
        <f t="shared" si="179"/>
        <v>565187</v>
      </c>
      <c r="V96" s="149">
        <f t="shared" si="179"/>
        <v>568338</v>
      </c>
      <c r="W96" s="149">
        <f t="shared" si="179"/>
        <v>571382</v>
      </c>
      <c r="X96" s="149">
        <f t="shared" si="179"/>
        <v>571930</v>
      </c>
      <c r="Y96" s="150">
        <f t="shared" si="179"/>
        <v>572058</v>
      </c>
      <c r="Z96" s="151">
        <f t="shared" si="179"/>
        <v>572873</v>
      </c>
      <c r="AA96" s="23"/>
      <c r="AB96" s="22"/>
      <c r="AC96" s="22"/>
      <c r="AD96" s="22"/>
      <c r="AE96" s="22"/>
      <c r="AF96" s="22"/>
      <c r="AG96" s="22"/>
      <c r="AH96" s="22"/>
      <c r="AI96" s="22"/>
      <c r="AJ96" s="23"/>
      <c r="AK96" s="23"/>
    </row>
    <row r="97" spans="1:37" ht="14.25" customHeight="1" x14ac:dyDescent="0.25">
      <c r="A97" s="146" t="s">
        <v>9</v>
      </c>
      <c r="B97" s="141">
        <v>359057.45899999997</v>
      </c>
      <c r="C97" s="142">
        <v>223741</v>
      </c>
      <c r="D97" s="143">
        <v>225160</v>
      </c>
      <c r="E97" s="144">
        <v>226419</v>
      </c>
      <c r="F97" s="145">
        <v>227296</v>
      </c>
      <c r="G97" s="144">
        <v>228025</v>
      </c>
      <c r="H97" s="315">
        <v>228826</v>
      </c>
      <c r="J97" s="146" t="s">
        <v>9</v>
      </c>
      <c r="K97" s="147"/>
      <c r="L97" s="149"/>
      <c r="M97" s="149"/>
      <c r="N97" s="149"/>
      <c r="O97" s="149"/>
      <c r="P97" s="150"/>
      <c r="Q97" s="151"/>
      <c r="S97" s="146" t="s">
        <v>9</v>
      </c>
      <c r="T97" s="147">
        <f t="shared" si="179"/>
        <v>359057.45899999997</v>
      </c>
      <c r="U97" s="149">
        <f t="shared" si="179"/>
        <v>223741</v>
      </c>
      <c r="V97" s="149">
        <f t="shared" si="179"/>
        <v>225160</v>
      </c>
      <c r="W97" s="149">
        <f t="shared" si="179"/>
        <v>226419</v>
      </c>
      <c r="X97" s="149">
        <f t="shared" si="179"/>
        <v>227296</v>
      </c>
      <c r="Y97" s="150">
        <f t="shared" si="179"/>
        <v>228025</v>
      </c>
      <c r="Z97" s="151">
        <f t="shared" si="179"/>
        <v>228826</v>
      </c>
      <c r="AA97" s="23"/>
      <c r="AB97" s="22"/>
      <c r="AC97" s="22"/>
      <c r="AD97" s="22"/>
      <c r="AE97" s="22"/>
      <c r="AF97" s="22"/>
      <c r="AG97" s="22"/>
      <c r="AH97" s="22"/>
      <c r="AI97" s="22"/>
      <c r="AJ97" s="23"/>
      <c r="AK97" s="23"/>
    </row>
    <row r="98" spans="1:37" ht="13.5" customHeight="1" x14ac:dyDescent="0.25">
      <c r="A98" s="152" t="s">
        <v>78</v>
      </c>
      <c r="B98" s="141">
        <f>+B99+B100</f>
        <v>12957</v>
      </c>
      <c r="C98" s="142">
        <f t="shared" ref="C98" si="180">+C99+C100</f>
        <v>16756</v>
      </c>
      <c r="D98" s="143">
        <f t="shared" ref="D98" si="181">+D99+D100</f>
        <v>21761</v>
      </c>
      <c r="E98" s="144">
        <f t="shared" ref="E98" si="182">+E99+E100</f>
        <v>24192</v>
      </c>
      <c r="F98" s="145">
        <f t="shared" ref="F98" si="183">+F99+F100</f>
        <v>25712</v>
      </c>
      <c r="G98" s="144">
        <f t="shared" ref="G98" si="184">+G99+G100</f>
        <v>26429</v>
      </c>
      <c r="H98" s="315">
        <f t="shared" ref="H98" si="185">+H99+H100</f>
        <v>26771</v>
      </c>
      <c r="J98" s="152" t="s">
        <v>78</v>
      </c>
      <c r="K98" s="153">
        <f t="shared" ref="K98:P98" si="186">SUM(K99:K100)</f>
        <v>0</v>
      </c>
      <c r="L98" s="155">
        <f t="shared" si="186"/>
        <v>0</v>
      </c>
      <c r="M98" s="158">
        <f t="shared" si="186"/>
        <v>0</v>
      </c>
      <c r="N98" s="156">
        <f t="shared" si="186"/>
        <v>0</v>
      </c>
      <c r="O98" s="156">
        <f t="shared" si="186"/>
        <v>0</v>
      </c>
      <c r="P98" s="319">
        <f t="shared" si="186"/>
        <v>0</v>
      </c>
      <c r="Q98" s="317">
        <f t="shared" ref="Q98" si="187">SUM(Q99:Q100)</f>
        <v>0</v>
      </c>
      <c r="S98" s="152" t="s">
        <v>78</v>
      </c>
      <c r="T98" s="153">
        <f t="shared" ref="T98:Y98" si="188">SUM(T99:T100)</f>
        <v>12957</v>
      </c>
      <c r="U98" s="155">
        <f t="shared" si="188"/>
        <v>16756</v>
      </c>
      <c r="V98" s="158">
        <f t="shared" si="188"/>
        <v>21761</v>
      </c>
      <c r="W98" s="156">
        <f t="shared" si="188"/>
        <v>24192</v>
      </c>
      <c r="X98" s="156">
        <f t="shared" si="188"/>
        <v>25712</v>
      </c>
      <c r="Y98" s="319">
        <f t="shared" si="188"/>
        <v>26429</v>
      </c>
      <c r="Z98" s="317">
        <f t="shared" ref="Z98" si="189">SUM(Z99:Z100)</f>
        <v>26771</v>
      </c>
      <c r="AA98" s="23"/>
      <c r="AB98" s="22"/>
      <c r="AC98" s="22"/>
      <c r="AD98" s="22"/>
      <c r="AE98" s="22"/>
      <c r="AF98" s="22"/>
      <c r="AG98" s="22"/>
      <c r="AH98" s="22"/>
      <c r="AI98" s="22"/>
      <c r="AJ98" s="23"/>
      <c r="AK98" s="23"/>
    </row>
    <row r="99" spans="1:37" ht="13.5" customHeight="1" x14ac:dyDescent="0.25">
      <c r="A99" s="146" t="s">
        <v>8</v>
      </c>
      <c r="B99" s="149">
        <v>7378</v>
      </c>
      <c r="C99" s="148">
        <v>8651</v>
      </c>
      <c r="D99" s="149">
        <v>12567</v>
      </c>
      <c r="E99" s="149">
        <v>14256</v>
      </c>
      <c r="F99" s="149">
        <v>15406</v>
      </c>
      <c r="G99" s="150">
        <v>15980</v>
      </c>
      <c r="H99" s="151">
        <v>16201</v>
      </c>
      <c r="J99" s="146" t="s">
        <v>8</v>
      </c>
      <c r="K99" s="149"/>
      <c r="L99" s="149"/>
      <c r="M99" s="149"/>
      <c r="N99" s="149"/>
      <c r="O99" s="149"/>
      <c r="P99" s="150"/>
      <c r="Q99" s="151"/>
      <c r="S99" s="146" t="s">
        <v>8</v>
      </c>
      <c r="T99" s="149">
        <f t="shared" ref="T99:Z100" si="190">+B99-K99</f>
        <v>7378</v>
      </c>
      <c r="U99" s="149">
        <f t="shared" si="190"/>
        <v>8651</v>
      </c>
      <c r="V99" s="149">
        <f t="shared" si="190"/>
        <v>12567</v>
      </c>
      <c r="W99" s="149">
        <f t="shared" si="190"/>
        <v>14256</v>
      </c>
      <c r="X99" s="149">
        <f t="shared" si="190"/>
        <v>15406</v>
      </c>
      <c r="Y99" s="150">
        <f t="shared" si="190"/>
        <v>15980</v>
      </c>
      <c r="Z99" s="151">
        <f t="shared" si="190"/>
        <v>16201</v>
      </c>
      <c r="AA99" s="23"/>
      <c r="AB99" s="22"/>
      <c r="AC99" s="22"/>
      <c r="AD99" s="22"/>
      <c r="AE99" s="22"/>
      <c r="AF99" s="22"/>
      <c r="AG99" s="22"/>
      <c r="AH99" s="22"/>
      <c r="AI99" s="22"/>
      <c r="AJ99" s="23"/>
      <c r="AK99" s="23"/>
    </row>
    <row r="100" spans="1:37" ht="13.5" customHeight="1" thickBot="1" x14ac:dyDescent="0.3">
      <c r="A100" s="159" t="s">
        <v>9</v>
      </c>
      <c r="B100" s="160">
        <v>5579</v>
      </c>
      <c r="C100" s="161">
        <v>8105</v>
      </c>
      <c r="D100" s="160">
        <v>9194</v>
      </c>
      <c r="E100" s="160">
        <v>9936</v>
      </c>
      <c r="F100" s="160">
        <v>10306</v>
      </c>
      <c r="G100" s="320">
        <v>10449</v>
      </c>
      <c r="H100" s="162">
        <v>10570</v>
      </c>
      <c r="J100" s="159" t="s">
        <v>9</v>
      </c>
      <c r="K100" s="160"/>
      <c r="L100" s="160"/>
      <c r="M100" s="160"/>
      <c r="N100" s="160"/>
      <c r="O100" s="160"/>
      <c r="P100" s="320"/>
      <c r="Q100" s="162"/>
      <c r="S100" s="159" t="s">
        <v>9</v>
      </c>
      <c r="T100" s="160">
        <f t="shared" si="190"/>
        <v>5579</v>
      </c>
      <c r="U100" s="160">
        <f t="shared" si="190"/>
        <v>8105</v>
      </c>
      <c r="V100" s="160">
        <f t="shared" si="190"/>
        <v>9194</v>
      </c>
      <c r="W100" s="160">
        <f t="shared" si="190"/>
        <v>9936</v>
      </c>
      <c r="X100" s="160">
        <f t="shared" si="190"/>
        <v>10306</v>
      </c>
      <c r="Y100" s="320">
        <f t="shared" si="190"/>
        <v>10449</v>
      </c>
      <c r="Z100" s="162">
        <f t="shared" si="190"/>
        <v>10570</v>
      </c>
      <c r="AA100" s="23"/>
      <c r="AB100" s="22"/>
      <c r="AC100" s="22"/>
      <c r="AD100" s="22"/>
      <c r="AE100" s="22"/>
      <c r="AF100" s="22"/>
      <c r="AG100" s="22"/>
      <c r="AH100" s="22"/>
      <c r="AI100" s="22"/>
      <c r="AJ100" s="23"/>
      <c r="AK100" s="23"/>
    </row>
    <row r="101" spans="1:37" ht="13.5" customHeight="1" x14ac:dyDescent="0.25">
      <c r="A101" s="163" t="s">
        <v>79</v>
      </c>
      <c r="B101" s="133"/>
      <c r="C101" s="133"/>
      <c r="D101" s="133"/>
      <c r="E101" s="133"/>
      <c r="F101" s="133"/>
      <c r="G101" s="133"/>
      <c r="H101" s="133"/>
    </row>
    <row r="102" spans="1:37" ht="13.5" customHeight="1" x14ac:dyDescent="0.25">
      <c r="A102" s="163" t="s">
        <v>80</v>
      </c>
      <c r="B102" s="133"/>
      <c r="C102" s="133"/>
      <c r="D102" s="133"/>
      <c r="E102" s="133"/>
      <c r="F102" s="133"/>
      <c r="G102" s="133"/>
      <c r="H102" s="133"/>
      <c r="N102" s="22"/>
      <c r="O102" s="22"/>
      <c r="P102" s="22"/>
      <c r="Q102" s="22"/>
      <c r="T102" s="133"/>
      <c r="U102" s="133"/>
      <c r="V102" s="133"/>
      <c r="W102" s="133"/>
      <c r="X102" s="133"/>
      <c r="Y102" s="133"/>
      <c r="Z102" s="133"/>
    </row>
    <row r="103" spans="1:37" ht="13.5" customHeight="1" x14ac:dyDescent="0.25">
      <c r="A103" s="420" t="s">
        <v>81</v>
      </c>
      <c r="B103" s="420"/>
      <c r="C103" s="420"/>
      <c r="D103" s="420"/>
      <c r="E103" s="420"/>
      <c r="F103" s="420"/>
      <c r="G103" s="420"/>
      <c r="H103" s="287"/>
      <c r="K103" s="133"/>
      <c r="N103" s="23"/>
      <c r="O103" s="23"/>
      <c r="P103" s="23"/>
      <c r="Q103" s="23"/>
      <c r="T103" s="133"/>
      <c r="U103" s="133"/>
      <c r="V103" s="133"/>
      <c r="W103" s="133"/>
      <c r="X103" s="133"/>
      <c r="Y103" s="133"/>
      <c r="Z103" s="133"/>
    </row>
    <row r="104" spans="1:37" ht="13.5" customHeight="1" x14ac:dyDescent="0.25">
      <c r="A104" s="420"/>
      <c r="B104" s="420"/>
      <c r="C104" s="420"/>
      <c r="D104" s="420"/>
      <c r="E104" s="420"/>
      <c r="F104" s="420"/>
      <c r="G104" s="420"/>
      <c r="H104" s="287"/>
      <c r="K104" s="133"/>
      <c r="N104" s="23"/>
      <c r="O104" s="23"/>
      <c r="P104" s="23"/>
      <c r="Q104" s="23"/>
      <c r="T104" s="133"/>
      <c r="U104" s="133"/>
      <c r="V104" s="133"/>
      <c r="W104" s="133"/>
      <c r="X104" s="133"/>
      <c r="Y104" s="133"/>
      <c r="Z104" s="133"/>
    </row>
    <row r="105" spans="1:37" ht="13.5" customHeight="1" x14ac:dyDescent="0.25">
      <c r="A105" s="91"/>
      <c r="B105" s="164"/>
      <c r="C105" s="164"/>
      <c r="D105" s="164"/>
      <c r="E105" s="164"/>
      <c r="F105" s="164"/>
      <c r="G105" s="164"/>
      <c r="H105" s="164"/>
      <c r="K105" s="133"/>
      <c r="M105" s="22"/>
      <c r="N105" s="23"/>
      <c r="O105" s="23"/>
      <c r="P105" s="23"/>
      <c r="Q105" s="23"/>
      <c r="T105" s="133"/>
      <c r="U105" s="133"/>
      <c r="V105" s="133"/>
      <c r="W105" s="133"/>
      <c r="X105" s="133"/>
      <c r="Y105" s="133"/>
      <c r="Z105" s="133"/>
    </row>
    <row r="106" spans="1:37" ht="13.5" customHeight="1" x14ac:dyDescent="0.25">
      <c r="B106" s="164"/>
      <c r="C106" s="164"/>
      <c r="D106" s="164"/>
      <c r="E106" s="164"/>
      <c r="F106" s="164"/>
      <c r="G106" s="164"/>
      <c r="H106" s="164"/>
      <c r="K106" s="133"/>
      <c r="L106" s="133"/>
      <c r="M106" s="133"/>
      <c r="N106" s="23"/>
      <c r="O106" s="23"/>
      <c r="P106" s="23"/>
      <c r="Q106" s="23"/>
      <c r="T106" s="133"/>
      <c r="U106" s="133"/>
      <c r="V106" s="133"/>
      <c r="W106" s="133"/>
      <c r="X106" s="133"/>
      <c r="Y106" s="133"/>
      <c r="Z106" s="133"/>
    </row>
    <row r="107" spans="1:37" ht="13.5" customHeight="1" x14ac:dyDescent="0.25">
      <c r="B107" s="164"/>
      <c r="C107" s="164"/>
      <c r="D107" s="164"/>
      <c r="E107" s="164"/>
      <c r="F107" s="164"/>
      <c r="G107" s="164"/>
      <c r="H107" s="164"/>
      <c r="K107" s="133"/>
      <c r="L107" s="133"/>
      <c r="M107" s="133"/>
      <c r="N107" s="23"/>
      <c r="O107" s="23"/>
      <c r="P107" s="23"/>
      <c r="Q107" s="23"/>
      <c r="T107" s="133"/>
      <c r="U107" s="133"/>
      <c r="V107" s="133"/>
      <c r="W107" s="133"/>
      <c r="X107" s="133"/>
      <c r="Y107" s="133"/>
      <c r="Z107" s="133"/>
    </row>
    <row r="108" spans="1:37" ht="13.5" customHeight="1" x14ac:dyDescent="0.25">
      <c r="B108" s="164"/>
      <c r="C108" s="164"/>
      <c r="D108" s="164"/>
      <c r="E108" s="164"/>
      <c r="F108" s="164"/>
      <c r="G108" s="164"/>
      <c r="H108" s="164"/>
      <c r="J108" s="22"/>
      <c r="K108" s="22"/>
      <c r="L108" s="22"/>
      <c r="M108" s="22"/>
      <c r="N108" s="22"/>
      <c r="O108" s="22"/>
      <c r="P108" s="22"/>
      <c r="Q108" s="22"/>
      <c r="R108" s="22"/>
      <c r="T108" s="133"/>
      <c r="U108" s="133"/>
      <c r="V108" s="133"/>
      <c r="W108" s="133"/>
      <c r="X108" s="133"/>
      <c r="Y108" s="133"/>
      <c r="Z108" s="133"/>
    </row>
    <row r="109" spans="1:37" ht="13.5" customHeight="1" x14ac:dyDescent="0.25">
      <c r="B109" s="164"/>
      <c r="C109" s="164"/>
      <c r="D109" s="164"/>
      <c r="E109" s="164"/>
      <c r="F109" s="164"/>
      <c r="G109" s="164"/>
      <c r="H109" s="164"/>
      <c r="I109" s="164"/>
      <c r="J109" s="22"/>
      <c r="K109" s="22"/>
      <c r="L109" s="22"/>
      <c r="M109" s="22"/>
      <c r="N109" s="22"/>
      <c r="O109" s="22"/>
      <c r="P109" s="22"/>
      <c r="Q109" s="22"/>
      <c r="R109" s="22"/>
      <c r="T109" s="133"/>
      <c r="U109" s="133"/>
      <c r="V109" s="133"/>
      <c r="W109" s="133"/>
      <c r="X109" s="133"/>
      <c r="Y109" s="133"/>
      <c r="Z109" s="133"/>
    </row>
    <row r="110" spans="1:37" ht="13.5" customHeight="1" x14ac:dyDescent="0.25">
      <c r="B110" s="164"/>
      <c r="C110" s="164"/>
      <c r="D110" s="164"/>
      <c r="E110" s="164"/>
      <c r="F110" s="164"/>
      <c r="G110" s="164"/>
      <c r="H110" s="164"/>
      <c r="J110" s="22"/>
      <c r="K110" s="22"/>
      <c r="L110" s="22"/>
      <c r="M110" s="22"/>
      <c r="N110" s="22"/>
      <c r="O110" s="22"/>
      <c r="P110" s="22"/>
      <c r="Q110" s="22"/>
      <c r="R110" s="22"/>
      <c r="T110" s="133"/>
      <c r="U110" s="133"/>
      <c r="V110" s="133"/>
      <c r="W110" s="133"/>
      <c r="X110" s="133"/>
      <c r="Y110" s="133"/>
      <c r="Z110" s="133"/>
    </row>
    <row r="111" spans="1:37" ht="13.5" customHeight="1" x14ac:dyDescent="0.25">
      <c r="B111" s="164"/>
      <c r="C111" s="164"/>
      <c r="D111" s="164"/>
      <c r="E111" s="164"/>
      <c r="F111" s="164"/>
      <c r="G111" s="164"/>
      <c r="H111" s="164"/>
      <c r="J111" s="22"/>
      <c r="K111" s="22"/>
      <c r="L111" s="22"/>
      <c r="M111" s="22"/>
      <c r="N111" s="22"/>
      <c r="O111" s="22"/>
      <c r="P111" s="22"/>
      <c r="Q111" s="22"/>
      <c r="R111" s="22"/>
      <c r="T111" s="133"/>
      <c r="U111" s="133"/>
      <c r="V111" s="133"/>
      <c r="W111" s="133"/>
      <c r="X111" s="133"/>
      <c r="Y111" s="133"/>
      <c r="Z111" s="133"/>
    </row>
    <row r="112" spans="1:37" ht="13.5" customHeight="1" x14ac:dyDescent="0.25">
      <c r="B112" s="164"/>
      <c r="C112" s="164"/>
      <c r="D112" s="164"/>
      <c r="E112" s="164"/>
      <c r="F112" s="164"/>
      <c r="G112" s="164"/>
      <c r="H112" s="164"/>
      <c r="J112" s="22"/>
      <c r="K112" s="22"/>
      <c r="L112" s="22"/>
      <c r="M112" s="22"/>
      <c r="N112" s="22"/>
      <c r="O112" s="22"/>
      <c r="P112" s="22"/>
      <c r="Q112" s="22"/>
      <c r="R112" s="22"/>
      <c r="T112" s="133"/>
      <c r="U112" s="133"/>
      <c r="V112" s="133"/>
      <c r="W112" s="133"/>
      <c r="X112" s="133"/>
      <c r="Y112" s="133"/>
      <c r="Z112" s="133"/>
    </row>
    <row r="113" spans="2:26" ht="13.5" customHeight="1" x14ac:dyDescent="0.25">
      <c r="B113" s="164"/>
      <c r="C113" s="164"/>
      <c r="D113" s="164"/>
      <c r="E113" s="164"/>
      <c r="F113" s="164"/>
      <c r="G113" s="164"/>
      <c r="H113" s="164"/>
      <c r="J113" s="22"/>
      <c r="K113" s="22"/>
      <c r="L113" s="22"/>
      <c r="M113" s="22"/>
      <c r="N113" s="22"/>
      <c r="O113" s="22"/>
      <c r="P113" s="22"/>
      <c r="Q113" s="22"/>
      <c r="R113" s="22"/>
      <c r="T113" s="133"/>
      <c r="U113" s="133"/>
      <c r="V113" s="133"/>
      <c r="W113" s="133"/>
      <c r="X113" s="133"/>
      <c r="Y113" s="133"/>
      <c r="Z113" s="133"/>
    </row>
    <row r="114" spans="2:26" ht="13.5" customHeight="1" x14ac:dyDescent="0.25">
      <c r="B114" s="164"/>
      <c r="C114" s="164"/>
      <c r="D114" s="164"/>
      <c r="E114" s="164"/>
      <c r="F114" s="164"/>
      <c r="G114" s="164"/>
      <c r="H114" s="164"/>
      <c r="J114" s="22"/>
      <c r="K114" s="22"/>
      <c r="L114" s="22"/>
      <c r="M114" s="22"/>
      <c r="N114" s="22"/>
      <c r="O114" s="22"/>
      <c r="P114" s="22"/>
      <c r="Q114" s="22"/>
      <c r="R114" s="22"/>
      <c r="T114" s="133"/>
      <c r="U114" s="133"/>
      <c r="V114" s="133"/>
      <c r="W114" s="133"/>
      <c r="X114" s="133"/>
      <c r="Y114" s="133"/>
      <c r="Z114" s="133"/>
    </row>
    <row r="115" spans="2:26" ht="13.5" customHeight="1" x14ac:dyDescent="0.25">
      <c r="B115" s="164"/>
      <c r="C115" s="164"/>
      <c r="D115" s="164"/>
      <c r="E115" s="164"/>
      <c r="F115" s="164"/>
      <c r="G115" s="164"/>
      <c r="H115" s="164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2:26" ht="13.5" customHeight="1" x14ac:dyDescent="0.25">
      <c r="B116" s="164"/>
      <c r="C116" s="164"/>
      <c r="D116" s="164"/>
      <c r="E116" s="164"/>
      <c r="F116" s="164"/>
      <c r="G116" s="164"/>
      <c r="H116" s="164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2:26" ht="13.5" customHeight="1" x14ac:dyDescent="0.25">
      <c r="B117" s="164"/>
      <c r="C117" s="164"/>
      <c r="D117" s="164"/>
      <c r="E117" s="164"/>
      <c r="F117" s="164"/>
      <c r="G117" s="164"/>
      <c r="H117" s="164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2:26" ht="13.5" customHeight="1" x14ac:dyDescent="0.25">
      <c r="B118" s="164"/>
      <c r="C118" s="164"/>
      <c r="D118" s="164"/>
      <c r="E118" s="164"/>
      <c r="F118" s="164"/>
      <c r="G118" s="164"/>
      <c r="H118" s="164"/>
      <c r="N118" s="22"/>
      <c r="O118" s="22"/>
      <c r="P118" s="22"/>
      <c r="Q118" s="22"/>
    </row>
    <row r="119" spans="2:26" ht="13.5" customHeight="1" x14ac:dyDescent="0.25">
      <c r="B119" s="164"/>
      <c r="C119" s="164"/>
      <c r="D119" s="164"/>
      <c r="E119" s="164"/>
      <c r="F119" s="164"/>
      <c r="G119" s="164"/>
      <c r="H119" s="164"/>
      <c r="N119" s="22"/>
      <c r="O119" s="22"/>
      <c r="P119" s="22"/>
      <c r="Q119" s="22"/>
    </row>
    <row r="120" spans="2:26" ht="13.5" customHeight="1" x14ac:dyDescent="0.25">
      <c r="B120" s="164"/>
      <c r="C120" s="164"/>
      <c r="D120" s="164"/>
      <c r="E120" s="164"/>
      <c r="F120" s="164"/>
      <c r="G120" s="164"/>
      <c r="H120" s="164"/>
    </row>
    <row r="121" spans="2:26" ht="13.5" customHeight="1" x14ac:dyDescent="0.25">
      <c r="B121" s="164"/>
      <c r="C121" s="164"/>
      <c r="D121" s="164"/>
      <c r="E121" s="164"/>
      <c r="F121" s="164"/>
      <c r="G121" s="164"/>
      <c r="H121" s="164"/>
    </row>
    <row r="122" spans="2:26" ht="13.5" customHeight="1" x14ac:dyDescent="0.25">
      <c r="B122" s="164"/>
      <c r="C122" s="164"/>
      <c r="D122" s="164"/>
      <c r="E122" s="164"/>
      <c r="F122" s="164"/>
      <c r="G122" s="164"/>
      <c r="H122" s="164"/>
    </row>
    <row r="123" spans="2:26" ht="13.5" customHeight="1" x14ac:dyDescent="0.25">
      <c r="B123" s="164"/>
      <c r="C123" s="164"/>
      <c r="D123" s="164"/>
      <c r="E123" s="164"/>
      <c r="F123" s="164"/>
      <c r="G123" s="164"/>
      <c r="H123" s="164"/>
    </row>
    <row r="124" spans="2:26" ht="13.5" customHeight="1" x14ac:dyDescent="0.3">
      <c r="B124" s="249"/>
      <c r="C124" s="249"/>
      <c r="D124" s="249"/>
      <c r="E124" s="249"/>
      <c r="F124" s="249"/>
      <c r="G124" s="249"/>
      <c r="H124" s="249"/>
    </row>
    <row r="125" spans="2:26" ht="13.5" customHeight="1" x14ac:dyDescent="0.3">
      <c r="B125" s="249"/>
      <c r="C125" s="249"/>
      <c r="D125" s="249"/>
      <c r="E125" s="249"/>
      <c r="F125" s="249"/>
      <c r="G125" s="249"/>
      <c r="H125" s="249"/>
    </row>
    <row r="126" spans="2:26" ht="13.5" customHeight="1" x14ac:dyDescent="0.3">
      <c r="B126" s="249"/>
      <c r="C126" s="249"/>
      <c r="D126" s="249"/>
      <c r="E126" s="249"/>
      <c r="F126" s="249"/>
      <c r="G126" s="249"/>
      <c r="H126" s="249"/>
    </row>
    <row r="127" spans="2:26" ht="13.5" customHeight="1" x14ac:dyDescent="0.3">
      <c r="B127" s="249"/>
      <c r="C127" s="249"/>
      <c r="D127" s="249"/>
      <c r="E127" s="249"/>
      <c r="F127" s="249"/>
      <c r="G127" s="249"/>
      <c r="H127" s="249"/>
    </row>
    <row r="128" spans="2:26" ht="13.5" customHeight="1" x14ac:dyDescent="0.3">
      <c r="B128" s="249"/>
      <c r="C128" s="249"/>
      <c r="D128" s="249"/>
      <c r="E128" s="249"/>
      <c r="F128" s="249"/>
      <c r="G128" s="249"/>
      <c r="H128" s="249"/>
    </row>
    <row r="129" spans="2:8" ht="13.5" customHeight="1" x14ac:dyDescent="0.3">
      <c r="B129" s="249"/>
      <c r="C129" s="249"/>
      <c r="D129" s="249"/>
      <c r="E129" s="249"/>
      <c r="F129" s="249"/>
      <c r="G129" s="249"/>
      <c r="H129" s="249"/>
    </row>
    <row r="130" spans="2:8" ht="13.5" customHeight="1" x14ac:dyDescent="0.3">
      <c r="B130" s="249"/>
      <c r="C130" s="249"/>
      <c r="D130" s="249"/>
      <c r="E130" s="249"/>
      <c r="F130" s="249"/>
      <c r="G130" s="249"/>
      <c r="H130" s="249"/>
    </row>
    <row r="131" spans="2:8" ht="13.5" customHeight="1" x14ac:dyDescent="0.3">
      <c r="B131" s="249"/>
      <c r="C131" s="249"/>
      <c r="D131" s="249"/>
      <c r="E131" s="249"/>
      <c r="F131" s="249"/>
      <c r="G131" s="249"/>
      <c r="H131" s="249"/>
    </row>
    <row r="132" spans="2:8" ht="13.5" customHeight="1" x14ac:dyDescent="0.3">
      <c r="B132" s="249"/>
      <c r="C132" s="249"/>
      <c r="D132" s="249"/>
      <c r="E132" s="249"/>
      <c r="F132" s="249"/>
      <c r="G132" s="249"/>
      <c r="H132" s="249"/>
    </row>
    <row r="133" spans="2:8" ht="13.5" customHeight="1" x14ac:dyDescent="0.3">
      <c r="B133" s="249"/>
      <c r="C133" s="249"/>
      <c r="D133" s="249"/>
      <c r="E133" s="249"/>
      <c r="F133" s="249"/>
      <c r="G133" s="249"/>
      <c r="H133" s="249"/>
    </row>
    <row r="134" spans="2:8" ht="13.5" customHeight="1" x14ac:dyDescent="0.3">
      <c r="B134" s="249"/>
      <c r="C134" s="249"/>
      <c r="D134" s="249"/>
      <c r="E134" s="249"/>
      <c r="F134" s="249"/>
      <c r="G134" s="249"/>
      <c r="H134" s="249"/>
    </row>
    <row r="135" spans="2:8" ht="13.5" customHeight="1" x14ac:dyDescent="0.25">
      <c r="B135" s="164"/>
      <c r="C135" s="164"/>
      <c r="D135" s="164"/>
      <c r="E135" s="164"/>
      <c r="F135" s="164"/>
      <c r="G135" s="164"/>
      <c r="H135" s="164"/>
    </row>
    <row r="136" spans="2:8" ht="13.5" customHeight="1" x14ac:dyDescent="0.25">
      <c r="B136" s="164"/>
      <c r="C136" s="164"/>
      <c r="D136" s="164"/>
      <c r="E136" s="164"/>
      <c r="F136" s="164"/>
      <c r="G136" s="164"/>
      <c r="H136" s="164"/>
    </row>
    <row r="137" spans="2:8" ht="13.5" customHeight="1" x14ac:dyDescent="0.25">
      <c r="B137" s="164"/>
      <c r="C137" s="164"/>
      <c r="D137" s="164"/>
      <c r="E137" s="164"/>
      <c r="F137" s="164"/>
      <c r="G137" s="164"/>
      <c r="H137" s="164"/>
    </row>
    <row r="138" spans="2:8" ht="13.5" customHeight="1" x14ac:dyDescent="0.25">
      <c r="B138" s="164"/>
      <c r="C138" s="164"/>
      <c r="D138" s="164"/>
      <c r="E138" s="164"/>
      <c r="F138" s="164"/>
      <c r="G138" s="164"/>
      <c r="H138" s="164"/>
    </row>
    <row r="139" spans="2:8" ht="13.5" customHeight="1" x14ac:dyDescent="0.25">
      <c r="B139" s="164"/>
      <c r="C139" s="164"/>
      <c r="D139" s="164"/>
      <c r="E139" s="164"/>
      <c r="F139" s="164"/>
      <c r="G139" s="164"/>
      <c r="H139" s="164"/>
    </row>
    <row r="140" spans="2:8" ht="13.5" customHeight="1" x14ac:dyDescent="0.25">
      <c r="B140" s="164"/>
      <c r="C140" s="164"/>
      <c r="D140" s="164"/>
      <c r="E140" s="164"/>
      <c r="F140" s="164"/>
      <c r="G140" s="164"/>
      <c r="H140" s="164"/>
    </row>
    <row r="141" spans="2:8" ht="13.5" customHeight="1" x14ac:dyDescent="0.25">
      <c r="B141" s="164"/>
      <c r="C141" s="164"/>
      <c r="D141" s="164"/>
      <c r="E141" s="164"/>
      <c r="F141" s="164"/>
      <c r="G141" s="164"/>
      <c r="H141" s="164"/>
    </row>
    <row r="142" spans="2:8" ht="13.5" customHeight="1" x14ac:dyDescent="0.25">
      <c r="B142" s="164"/>
      <c r="C142" s="164"/>
      <c r="D142" s="164"/>
      <c r="E142" s="164"/>
      <c r="F142" s="164"/>
      <c r="G142" s="164"/>
      <c r="H142" s="164"/>
    </row>
    <row r="143" spans="2:8" ht="13.5" customHeight="1" x14ac:dyDescent="0.25">
      <c r="B143" s="164"/>
      <c r="C143" s="164"/>
      <c r="D143" s="164"/>
      <c r="E143" s="164"/>
      <c r="F143" s="164"/>
      <c r="G143" s="164"/>
      <c r="H143" s="164"/>
    </row>
    <row r="144" spans="2:8" ht="13.5" customHeight="1" x14ac:dyDescent="0.25">
      <c r="B144" s="164"/>
      <c r="C144" s="164"/>
      <c r="D144" s="164"/>
      <c r="E144" s="164"/>
      <c r="F144" s="164"/>
      <c r="G144" s="164"/>
      <c r="H144" s="164"/>
    </row>
    <row r="145" spans="2:8" ht="13.5" customHeight="1" x14ac:dyDescent="0.25">
      <c r="B145" s="164"/>
      <c r="C145" s="164"/>
      <c r="D145" s="164"/>
      <c r="E145" s="164"/>
      <c r="F145" s="164"/>
      <c r="G145" s="164"/>
      <c r="H145" s="164"/>
    </row>
    <row r="146" spans="2:8" ht="13.5" customHeight="1" x14ac:dyDescent="0.25">
      <c r="B146" s="164"/>
      <c r="C146" s="164"/>
      <c r="D146" s="164"/>
      <c r="E146" s="164"/>
      <c r="F146" s="164"/>
      <c r="G146" s="164"/>
      <c r="H146" s="164"/>
    </row>
    <row r="147" spans="2:8" ht="13.5" customHeight="1" x14ac:dyDescent="0.25">
      <c r="B147" s="164"/>
      <c r="C147" s="164"/>
      <c r="D147" s="164"/>
      <c r="E147" s="164"/>
      <c r="F147" s="164"/>
      <c r="G147" s="164"/>
      <c r="H147" s="164"/>
    </row>
    <row r="148" spans="2:8" ht="13.5" customHeight="1" x14ac:dyDescent="0.25">
      <c r="B148" s="164"/>
      <c r="C148" s="164"/>
      <c r="D148" s="164"/>
      <c r="E148" s="164"/>
      <c r="F148" s="164"/>
      <c r="G148" s="164"/>
      <c r="H148" s="164"/>
    </row>
    <row r="149" spans="2:8" ht="13.5" customHeight="1" x14ac:dyDescent="0.25">
      <c r="B149" s="164"/>
      <c r="C149" s="164"/>
      <c r="D149" s="164"/>
      <c r="E149" s="164"/>
      <c r="F149" s="164"/>
      <c r="G149" s="164"/>
      <c r="H149" s="164"/>
    </row>
    <row r="150" spans="2:8" ht="13.5" customHeight="1" x14ac:dyDescent="0.25">
      <c r="B150" s="164"/>
      <c r="C150" s="164"/>
      <c r="D150" s="164"/>
      <c r="E150" s="164"/>
      <c r="F150" s="164"/>
      <c r="G150" s="164"/>
      <c r="H150" s="164"/>
    </row>
    <row r="151" spans="2:8" ht="13.5" customHeight="1" x14ac:dyDescent="0.25">
      <c r="B151" s="164"/>
      <c r="C151" s="164"/>
      <c r="D151" s="164"/>
      <c r="E151" s="164"/>
      <c r="F151" s="164"/>
      <c r="G151" s="164"/>
      <c r="H151" s="164"/>
    </row>
    <row r="152" spans="2:8" ht="13.5" customHeight="1" x14ac:dyDescent="0.25">
      <c r="B152" s="164"/>
      <c r="C152" s="164"/>
      <c r="D152" s="164"/>
      <c r="E152" s="164"/>
      <c r="F152" s="164"/>
      <c r="G152" s="164"/>
      <c r="H152" s="164"/>
    </row>
    <row r="153" spans="2:8" ht="13.5" customHeight="1" x14ac:dyDescent="0.25">
      <c r="B153" s="164"/>
      <c r="C153" s="164"/>
      <c r="D153" s="164"/>
      <c r="E153" s="164"/>
      <c r="F153" s="164"/>
      <c r="G153" s="164"/>
      <c r="H153" s="164"/>
    </row>
    <row r="154" spans="2:8" ht="13.5" customHeight="1" x14ac:dyDescent="0.25">
      <c r="B154" s="164"/>
      <c r="C154" s="164"/>
      <c r="D154" s="164"/>
      <c r="E154" s="164"/>
      <c r="F154" s="164"/>
      <c r="G154" s="164"/>
      <c r="H154" s="164"/>
    </row>
    <row r="155" spans="2:8" ht="13.5" customHeight="1" x14ac:dyDescent="0.25">
      <c r="B155" s="164"/>
      <c r="C155" s="164"/>
      <c r="D155" s="164"/>
      <c r="E155" s="164"/>
      <c r="F155" s="164"/>
      <c r="G155" s="164"/>
      <c r="H155" s="164"/>
    </row>
    <row r="156" spans="2:8" ht="13.5" customHeight="1" x14ac:dyDescent="0.25">
      <c r="B156" s="164"/>
      <c r="C156" s="164"/>
      <c r="D156" s="164"/>
      <c r="E156" s="164"/>
      <c r="F156" s="164"/>
      <c r="G156" s="164"/>
      <c r="H156" s="164"/>
    </row>
    <row r="157" spans="2:8" ht="13.5" customHeight="1" x14ac:dyDescent="0.25">
      <c r="B157" s="164"/>
      <c r="C157" s="164"/>
      <c r="D157" s="164"/>
      <c r="E157" s="164"/>
      <c r="F157" s="164"/>
      <c r="G157" s="164"/>
      <c r="H157" s="164"/>
    </row>
    <row r="158" spans="2:8" ht="13.5" customHeight="1" x14ac:dyDescent="0.25">
      <c r="B158" s="164"/>
      <c r="C158" s="164"/>
      <c r="D158" s="164"/>
      <c r="E158" s="164"/>
      <c r="F158" s="164"/>
      <c r="G158" s="164"/>
      <c r="H158" s="164"/>
    </row>
    <row r="159" spans="2:8" ht="13.5" customHeight="1" x14ac:dyDescent="0.25">
      <c r="B159" s="164"/>
      <c r="C159" s="164"/>
      <c r="D159" s="164"/>
      <c r="E159" s="164"/>
      <c r="F159" s="164"/>
      <c r="G159" s="164"/>
      <c r="H159" s="164"/>
    </row>
    <row r="160" spans="2:8" ht="13.5" customHeight="1" x14ac:dyDescent="0.25">
      <c r="B160" s="164"/>
      <c r="C160" s="164"/>
      <c r="D160" s="164"/>
      <c r="E160" s="164"/>
      <c r="F160" s="164"/>
      <c r="G160" s="164"/>
      <c r="H160" s="164"/>
    </row>
    <row r="161" spans="2:8" ht="13.5" customHeight="1" x14ac:dyDescent="0.25">
      <c r="B161" s="164"/>
      <c r="C161" s="164"/>
      <c r="D161" s="164"/>
      <c r="E161" s="164"/>
      <c r="F161" s="164"/>
      <c r="G161" s="164"/>
      <c r="H161" s="164"/>
    </row>
    <row r="162" spans="2:8" ht="13.5" customHeight="1" x14ac:dyDescent="0.25">
      <c r="B162" s="164"/>
      <c r="C162" s="164"/>
      <c r="D162" s="164"/>
      <c r="E162" s="164"/>
      <c r="F162" s="164"/>
      <c r="G162" s="164"/>
      <c r="H162" s="164"/>
    </row>
    <row r="163" spans="2:8" ht="13.5" customHeight="1" x14ac:dyDescent="0.25">
      <c r="B163" s="164"/>
      <c r="C163" s="164"/>
      <c r="D163" s="164"/>
      <c r="E163" s="164"/>
      <c r="F163" s="164"/>
      <c r="G163" s="164"/>
      <c r="H163" s="164"/>
    </row>
    <row r="164" spans="2:8" ht="13.5" customHeight="1" x14ac:dyDescent="0.25">
      <c r="B164" s="164"/>
      <c r="C164" s="164"/>
      <c r="D164" s="164"/>
      <c r="E164" s="164"/>
      <c r="F164" s="164"/>
      <c r="G164" s="164"/>
      <c r="H164" s="164"/>
    </row>
    <row r="165" spans="2:8" ht="13.5" customHeight="1" x14ac:dyDescent="0.25">
      <c r="B165" s="164"/>
      <c r="C165" s="164"/>
      <c r="D165" s="164"/>
      <c r="E165" s="164"/>
      <c r="F165" s="164"/>
      <c r="G165" s="164"/>
      <c r="H165" s="164"/>
    </row>
    <row r="166" spans="2:8" ht="13.5" customHeight="1" x14ac:dyDescent="0.25">
      <c r="B166" s="164"/>
      <c r="C166" s="164"/>
      <c r="D166" s="164"/>
      <c r="E166" s="164"/>
      <c r="F166" s="164"/>
      <c r="G166" s="164"/>
      <c r="H166" s="164"/>
    </row>
    <row r="167" spans="2:8" ht="13.5" customHeight="1" x14ac:dyDescent="0.25">
      <c r="B167" s="164"/>
      <c r="C167" s="164"/>
      <c r="D167" s="164"/>
      <c r="E167" s="164"/>
      <c r="F167" s="164"/>
      <c r="G167" s="164"/>
      <c r="H167" s="164"/>
    </row>
    <row r="168" spans="2:8" ht="13.5" customHeight="1" x14ac:dyDescent="0.25">
      <c r="B168" s="164"/>
      <c r="C168" s="164"/>
      <c r="D168" s="164"/>
      <c r="E168" s="164"/>
      <c r="F168" s="164"/>
      <c r="G168" s="164"/>
      <c r="H168" s="164"/>
    </row>
    <row r="169" spans="2:8" ht="13.5" customHeight="1" x14ac:dyDescent="0.25">
      <c r="B169" s="164"/>
      <c r="C169" s="164"/>
      <c r="D169" s="164"/>
      <c r="E169" s="164"/>
      <c r="F169" s="164"/>
      <c r="G169" s="164"/>
      <c r="H169" s="164"/>
    </row>
    <row r="170" spans="2:8" ht="13.5" customHeight="1" x14ac:dyDescent="0.25">
      <c r="B170" s="164"/>
      <c r="C170" s="164"/>
      <c r="D170" s="164"/>
      <c r="E170" s="164"/>
      <c r="F170" s="164"/>
      <c r="G170" s="164"/>
      <c r="H170" s="164"/>
    </row>
    <row r="171" spans="2:8" ht="13.5" customHeight="1" x14ac:dyDescent="0.25">
      <c r="B171" s="164"/>
      <c r="C171" s="164"/>
      <c r="D171" s="164"/>
      <c r="E171" s="164"/>
      <c r="F171" s="164"/>
      <c r="G171" s="164"/>
      <c r="H171" s="164"/>
    </row>
    <row r="172" spans="2:8" ht="13.5" customHeight="1" x14ac:dyDescent="0.25">
      <c r="B172" s="164"/>
      <c r="C172" s="164"/>
      <c r="D172" s="164"/>
      <c r="E172" s="164"/>
      <c r="F172" s="164"/>
      <c r="G172" s="164"/>
      <c r="H172" s="164"/>
    </row>
    <row r="173" spans="2:8" ht="13.5" customHeight="1" x14ac:dyDescent="0.25">
      <c r="B173" s="164"/>
      <c r="C173" s="164"/>
      <c r="D173" s="164"/>
      <c r="E173" s="164"/>
      <c r="F173" s="164"/>
      <c r="G173" s="164"/>
      <c r="H173" s="164"/>
    </row>
    <row r="174" spans="2:8" ht="13.5" customHeight="1" x14ac:dyDescent="0.25">
      <c r="B174" s="164">
        <v>0</v>
      </c>
      <c r="C174" s="164">
        <v>0</v>
      </c>
      <c r="D174" s="164">
        <v>0</v>
      </c>
      <c r="E174" s="164">
        <v>0</v>
      </c>
      <c r="F174" s="164">
        <v>0</v>
      </c>
      <c r="G174" s="164">
        <v>0</v>
      </c>
      <c r="H174" s="164"/>
    </row>
    <row r="175" spans="2:8" ht="13.5" customHeight="1" x14ac:dyDescent="0.25">
      <c r="B175" s="164">
        <v>0</v>
      </c>
      <c r="C175" s="164">
        <v>0</v>
      </c>
      <c r="D175" s="164">
        <v>0</v>
      </c>
      <c r="E175" s="164">
        <v>0</v>
      </c>
      <c r="F175" s="164">
        <v>0</v>
      </c>
      <c r="G175" s="164">
        <v>0</v>
      </c>
      <c r="H175" s="164"/>
    </row>
    <row r="176" spans="2:8" ht="13.5" customHeight="1" x14ac:dyDescent="0.25">
      <c r="B176" s="164">
        <v>0</v>
      </c>
      <c r="C176" s="164">
        <v>0</v>
      </c>
      <c r="D176" s="164">
        <v>0</v>
      </c>
      <c r="E176" s="164">
        <v>0</v>
      </c>
      <c r="F176" s="164">
        <v>0</v>
      </c>
      <c r="G176" s="164">
        <v>0</v>
      </c>
      <c r="H176" s="164"/>
    </row>
    <row r="177" spans="2:8" ht="13.5" customHeight="1" x14ac:dyDescent="0.25">
      <c r="B177" s="164">
        <v>0</v>
      </c>
      <c r="C177" s="164">
        <v>0</v>
      </c>
      <c r="D177" s="164">
        <v>0</v>
      </c>
      <c r="E177" s="164">
        <v>0</v>
      </c>
      <c r="F177" s="164">
        <v>0</v>
      </c>
      <c r="G177" s="164">
        <v>0</v>
      </c>
      <c r="H177" s="164"/>
    </row>
    <row r="178" spans="2:8" ht="13.5" customHeight="1" x14ac:dyDescent="0.25">
      <c r="B178" s="164"/>
      <c r="C178" s="164"/>
      <c r="D178" s="164"/>
      <c r="E178" s="164"/>
      <c r="F178" s="164"/>
      <c r="G178" s="164"/>
      <c r="H178" s="164"/>
    </row>
    <row r="179" spans="2:8" ht="13.5" customHeight="1" x14ac:dyDescent="0.25">
      <c r="B179" s="164"/>
      <c r="C179" s="164"/>
      <c r="D179" s="164"/>
      <c r="E179" s="164"/>
      <c r="F179" s="164"/>
      <c r="G179" s="164"/>
      <c r="H179" s="164"/>
    </row>
    <row r="180" spans="2:8" ht="13.5" customHeight="1" x14ac:dyDescent="0.25">
      <c r="B180" s="164"/>
      <c r="C180" s="164"/>
      <c r="D180" s="164"/>
      <c r="E180" s="164"/>
      <c r="F180" s="164"/>
      <c r="G180" s="164"/>
      <c r="H180" s="164"/>
    </row>
    <row r="181" spans="2:8" ht="13.5" customHeight="1" x14ac:dyDescent="0.25">
      <c r="B181" s="164"/>
      <c r="C181" s="164"/>
      <c r="D181" s="164"/>
      <c r="E181" s="164"/>
      <c r="F181" s="164"/>
      <c r="G181" s="164"/>
      <c r="H181" s="164"/>
    </row>
    <row r="182" spans="2:8" ht="13.5" customHeight="1" x14ac:dyDescent="0.25">
      <c r="B182" s="164"/>
      <c r="C182" s="164"/>
      <c r="D182" s="164"/>
      <c r="E182" s="164"/>
      <c r="F182" s="164"/>
      <c r="G182" s="164"/>
      <c r="H182" s="164"/>
    </row>
    <row r="183" spans="2:8" ht="13.5" customHeight="1" x14ac:dyDescent="0.25">
      <c r="B183" s="164"/>
      <c r="C183" s="164"/>
      <c r="D183" s="164"/>
      <c r="E183" s="164"/>
      <c r="F183" s="164"/>
      <c r="G183" s="164"/>
      <c r="H183" s="164"/>
    </row>
    <row r="184" spans="2:8" ht="13.5" customHeight="1" x14ac:dyDescent="0.25">
      <c r="B184" s="164"/>
      <c r="C184" s="164"/>
      <c r="D184" s="164"/>
      <c r="E184" s="164"/>
      <c r="F184" s="164"/>
      <c r="G184" s="164"/>
      <c r="H184" s="164"/>
    </row>
    <row r="185" spans="2:8" ht="13.5" customHeight="1" x14ac:dyDescent="0.25">
      <c r="B185" s="164"/>
      <c r="C185" s="164"/>
      <c r="D185" s="164"/>
      <c r="E185" s="164"/>
      <c r="F185" s="164"/>
      <c r="G185" s="164"/>
      <c r="H185" s="164"/>
    </row>
    <row r="186" spans="2:8" ht="13.5" customHeight="1" x14ac:dyDescent="0.25">
      <c r="B186" s="164"/>
      <c r="C186" s="164"/>
      <c r="D186" s="164"/>
      <c r="E186" s="164"/>
      <c r="F186" s="164"/>
      <c r="G186" s="164"/>
      <c r="H186" s="164"/>
    </row>
    <row r="187" spans="2:8" ht="13.5" customHeight="1" x14ac:dyDescent="0.25">
      <c r="B187" s="164"/>
      <c r="C187" s="164"/>
      <c r="D187" s="164"/>
      <c r="E187" s="164"/>
      <c r="F187" s="164"/>
      <c r="G187" s="164"/>
      <c r="H187" s="164"/>
    </row>
    <row r="188" spans="2:8" ht="13.5" customHeight="1" x14ac:dyDescent="0.25">
      <c r="B188" s="164"/>
      <c r="C188" s="164"/>
      <c r="D188" s="164"/>
      <c r="E188" s="164"/>
      <c r="F188" s="164"/>
      <c r="G188" s="164"/>
      <c r="H188" s="164"/>
    </row>
    <row r="189" spans="2:8" ht="13.5" customHeight="1" x14ac:dyDescent="0.25">
      <c r="B189" s="164"/>
      <c r="C189" s="164"/>
      <c r="D189" s="164"/>
      <c r="E189" s="164"/>
      <c r="F189" s="164"/>
      <c r="G189" s="164"/>
      <c r="H189" s="164"/>
    </row>
    <row r="190" spans="2:8" ht="13.5" customHeight="1" x14ac:dyDescent="0.25">
      <c r="B190" s="164"/>
      <c r="C190" s="164"/>
      <c r="D190" s="164"/>
      <c r="E190" s="164"/>
      <c r="F190" s="164"/>
      <c r="G190" s="164"/>
      <c r="H190" s="164"/>
    </row>
    <row r="191" spans="2:8" ht="13.5" customHeight="1" x14ac:dyDescent="0.25">
      <c r="B191" s="164"/>
      <c r="C191" s="164"/>
      <c r="D191" s="164"/>
      <c r="E191" s="164"/>
      <c r="F191" s="164"/>
      <c r="G191" s="164"/>
      <c r="H191" s="164"/>
    </row>
  </sheetData>
  <mergeCells count="4">
    <mergeCell ref="A103:G104"/>
    <mergeCell ref="D3:H3"/>
    <mergeCell ref="M3:Q3"/>
    <mergeCell ref="V3:Z3"/>
  </mergeCells>
  <pageMargins left="0.43307086614173229" right="0.43307086614173229" top="0.35433070866141736" bottom="0.15748031496062992" header="0.11811023622047245" footer="0.11811023622047245"/>
  <pageSetup paperSize="9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A102"/>
  <sheetViews>
    <sheetView showGridLines="0" workbookViewId="0">
      <pane xSplit="1" ySplit="4" topLeftCell="B5" activePane="bottomRight" state="frozen"/>
      <selection activeCell="I81" sqref="I81"/>
      <selection pane="topRight" activeCell="I81" sqref="I81"/>
      <selection pane="bottomLeft" activeCell="I81" sqref="I81"/>
      <selection pane="bottomRight"/>
    </sheetView>
  </sheetViews>
  <sheetFormatPr defaultColWidth="9.1796875" defaultRowHeight="12.5" x14ac:dyDescent="0.25"/>
  <cols>
    <col min="1" max="1" width="42.7265625" style="1" customWidth="1"/>
    <col min="2" max="5" width="12.54296875" style="2" customWidth="1"/>
    <col min="6" max="8" width="12.54296875" style="1" customWidth="1"/>
    <col min="9" max="9" width="12.453125" style="1" bestFit="1" customWidth="1"/>
    <col min="10" max="16" width="11.54296875" style="1" customWidth="1"/>
    <col min="17" max="16384" width="9.1796875" style="1"/>
  </cols>
  <sheetData>
    <row r="1" spans="1:27" ht="15.75" customHeight="1" x14ac:dyDescent="0.25">
      <c r="A1" s="4" t="s">
        <v>101</v>
      </c>
      <c r="B1" s="5"/>
      <c r="C1" s="5"/>
      <c r="D1" s="5"/>
      <c r="E1" s="5"/>
    </row>
    <row r="2" spans="1:27" ht="13.5" customHeight="1" thickBot="1" x14ac:dyDescent="0.3">
      <c r="A2" s="6" t="s">
        <v>0</v>
      </c>
    </row>
    <row r="3" spans="1:27" ht="13.5" customHeight="1" thickBot="1" x14ac:dyDescent="0.3">
      <c r="A3" s="11" t="s">
        <v>1</v>
      </c>
      <c r="B3" s="251" t="s">
        <v>2</v>
      </c>
      <c r="C3" s="165" t="s">
        <v>3</v>
      </c>
      <c r="D3" s="424" t="s">
        <v>4</v>
      </c>
      <c r="E3" s="425"/>
      <c r="F3" s="425"/>
      <c r="G3" s="425"/>
      <c r="H3" s="426"/>
    </row>
    <row r="4" spans="1:27" ht="14.25" customHeight="1" thickBot="1" x14ac:dyDescent="0.3">
      <c r="A4" s="12"/>
      <c r="B4" s="166">
        <v>2024</v>
      </c>
      <c r="C4" s="167">
        <v>2025</v>
      </c>
      <c r="D4" s="300">
        <v>2026</v>
      </c>
      <c r="E4" s="301">
        <v>2027</v>
      </c>
      <c r="F4" s="301">
        <v>2028</v>
      </c>
      <c r="G4" s="307">
        <v>2029</v>
      </c>
      <c r="H4" s="302">
        <v>2030</v>
      </c>
    </row>
    <row r="5" spans="1:27" ht="13.5" customHeight="1" x14ac:dyDescent="0.25">
      <c r="A5" s="16" t="s">
        <v>5</v>
      </c>
      <c r="B5" s="169">
        <f>B6+B12+B17+B16</f>
        <v>8725857.9045800008</v>
      </c>
      <c r="C5" s="66">
        <f t="shared" ref="C5:H5" si="0">C6+C12+C17+C16</f>
        <v>9252342.5386399999</v>
      </c>
      <c r="D5" s="169">
        <f t="shared" si="0"/>
        <v>10097097</v>
      </c>
      <c r="E5" s="70">
        <f t="shared" si="0"/>
        <v>10598807</v>
      </c>
      <c r="F5" s="70">
        <f t="shared" si="0"/>
        <v>10805830</v>
      </c>
      <c r="G5" s="308">
        <f t="shared" si="0"/>
        <v>11407678</v>
      </c>
      <c r="H5" s="303">
        <f t="shared" si="0"/>
        <v>11921510</v>
      </c>
      <c r="I5" s="184"/>
      <c r="J5" s="132"/>
      <c r="K5" s="164"/>
      <c r="L5" s="164"/>
      <c r="M5" s="164"/>
      <c r="N5" s="164"/>
      <c r="O5" s="164"/>
      <c r="P5" s="164"/>
      <c r="Q5" s="164"/>
      <c r="R5" s="419"/>
      <c r="S5" s="419"/>
      <c r="T5" s="419"/>
      <c r="U5" s="419"/>
      <c r="V5" s="419"/>
      <c r="W5" s="419"/>
      <c r="X5" s="419"/>
      <c r="Y5" s="419"/>
      <c r="Z5" s="419"/>
      <c r="AA5" s="22"/>
    </row>
    <row r="6" spans="1:27" ht="13.5" customHeight="1" x14ac:dyDescent="0.25">
      <c r="A6" s="24" t="s">
        <v>7</v>
      </c>
      <c r="B6" s="170">
        <f t="shared" ref="B6:H6" si="1">B7+B8</f>
        <v>3445616.3605499999</v>
      </c>
      <c r="C6" s="26">
        <f t="shared" si="1"/>
        <v>4108278</v>
      </c>
      <c r="D6" s="170">
        <f t="shared" si="1"/>
        <v>4513151</v>
      </c>
      <c r="E6" s="28">
        <f t="shared" si="1"/>
        <v>4736847</v>
      </c>
      <c r="F6" s="28">
        <f t="shared" si="1"/>
        <v>4958497</v>
      </c>
      <c r="G6" s="55">
        <f t="shared" si="1"/>
        <v>5211789</v>
      </c>
      <c r="H6" s="291">
        <f t="shared" si="1"/>
        <v>5502089</v>
      </c>
      <c r="I6" s="184"/>
      <c r="J6" s="132"/>
      <c r="K6" s="164"/>
      <c r="L6" s="164"/>
      <c r="M6" s="164"/>
      <c r="N6" s="164"/>
      <c r="O6" s="164"/>
      <c r="P6" s="164"/>
      <c r="Q6" s="164"/>
      <c r="R6" s="419"/>
      <c r="S6" s="419"/>
      <c r="T6" s="419"/>
      <c r="U6" s="419"/>
      <c r="V6" s="419"/>
      <c r="W6" s="419"/>
      <c r="X6" s="419"/>
    </row>
    <row r="7" spans="1:27" ht="13.5" customHeight="1" x14ac:dyDescent="0.25">
      <c r="A7" s="29" t="s">
        <v>8</v>
      </c>
      <c r="B7" s="240">
        <v>3574287.60158</v>
      </c>
      <c r="C7" s="241">
        <v>4271477</v>
      </c>
      <c r="D7" s="240">
        <v>4554054</v>
      </c>
      <c r="E7" s="242">
        <v>4749365</v>
      </c>
      <c r="F7" s="242">
        <v>4977318</v>
      </c>
      <c r="G7" s="244">
        <v>5227964</v>
      </c>
      <c r="H7" s="405">
        <v>5517572</v>
      </c>
      <c r="I7" s="184"/>
      <c r="J7" s="132"/>
      <c r="K7" s="164"/>
      <c r="L7" s="164"/>
      <c r="M7" s="164"/>
      <c r="N7" s="164"/>
      <c r="O7" s="164"/>
      <c r="P7" s="164"/>
      <c r="Q7" s="164"/>
      <c r="R7" s="419"/>
      <c r="S7" s="419"/>
      <c r="T7" s="419"/>
      <c r="U7" s="419"/>
      <c r="V7" s="419"/>
      <c r="W7" s="419"/>
      <c r="X7" s="419"/>
    </row>
    <row r="8" spans="1:27" ht="13.5" customHeight="1" x14ac:dyDescent="0.25">
      <c r="A8" s="29" t="s">
        <v>9</v>
      </c>
      <c r="B8" s="240">
        <v>-128671.24103</v>
      </c>
      <c r="C8" s="241">
        <v>-163199</v>
      </c>
      <c r="D8" s="240">
        <v>-40903</v>
      </c>
      <c r="E8" s="242">
        <v>-12518</v>
      </c>
      <c r="F8" s="242">
        <v>-18821</v>
      </c>
      <c r="G8" s="244">
        <v>-16175</v>
      </c>
      <c r="H8" s="405">
        <v>-15483</v>
      </c>
      <c r="I8" s="184"/>
      <c r="J8" s="132"/>
      <c r="K8" s="164"/>
      <c r="L8" s="164"/>
      <c r="M8" s="164"/>
      <c r="N8" s="164"/>
      <c r="O8" s="164"/>
      <c r="P8" s="164"/>
      <c r="Q8" s="164"/>
      <c r="R8" s="419"/>
      <c r="S8" s="419"/>
      <c r="T8" s="419"/>
      <c r="U8" s="419"/>
      <c r="V8" s="419"/>
      <c r="W8" s="419"/>
      <c r="X8" s="419"/>
    </row>
    <row r="9" spans="1:27" ht="13.5" customHeight="1" x14ac:dyDescent="0.25">
      <c r="A9" s="36" t="s">
        <v>10</v>
      </c>
      <c r="B9" s="240">
        <f t="shared" ref="B9:H9" si="2">+B7+B8-B10-B11</f>
        <v>-1612.4551400005585</v>
      </c>
      <c r="C9" s="241">
        <f t="shared" si="2"/>
        <v>674148</v>
      </c>
      <c r="D9" s="243">
        <f t="shared" si="2"/>
        <v>796493</v>
      </c>
      <c r="E9" s="244">
        <f t="shared" si="2"/>
        <v>820744</v>
      </c>
      <c r="F9" s="242">
        <f t="shared" si="2"/>
        <v>889155</v>
      </c>
      <c r="G9" s="244">
        <f t="shared" si="2"/>
        <v>924774</v>
      </c>
      <c r="H9" s="405">
        <f t="shared" si="2"/>
        <v>977791</v>
      </c>
      <c r="I9" s="184"/>
      <c r="J9" s="132"/>
      <c r="K9" s="164"/>
      <c r="L9" s="164"/>
      <c r="M9" s="164"/>
      <c r="N9" s="164"/>
      <c r="O9" s="164"/>
      <c r="P9" s="164"/>
      <c r="Q9" s="164"/>
      <c r="R9" s="419"/>
      <c r="S9" s="419"/>
      <c r="T9" s="419"/>
      <c r="U9" s="419"/>
      <c r="V9" s="419"/>
      <c r="W9" s="419"/>
      <c r="X9" s="419"/>
    </row>
    <row r="10" spans="1:27" ht="13.5" customHeight="1" x14ac:dyDescent="0.25">
      <c r="A10" s="36" t="s">
        <v>11</v>
      </c>
      <c r="B10" s="240">
        <v>2413060.1910800003</v>
      </c>
      <c r="C10" s="241">
        <v>2237709</v>
      </c>
      <c r="D10" s="240">
        <v>2414119</v>
      </c>
      <c r="E10" s="242">
        <v>2522075</v>
      </c>
      <c r="F10" s="242">
        <v>2620597</v>
      </c>
      <c r="G10" s="244">
        <v>2760775</v>
      </c>
      <c r="H10" s="405">
        <v>2913582</v>
      </c>
      <c r="I10" s="184"/>
      <c r="J10" s="132"/>
      <c r="K10" s="164"/>
      <c r="L10" s="164"/>
      <c r="M10" s="164"/>
      <c r="N10" s="164"/>
      <c r="O10" s="164"/>
      <c r="P10" s="164"/>
      <c r="Q10" s="164"/>
      <c r="R10" s="419"/>
      <c r="S10" s="419"/>
      <c r="T10" s="419"/>
      <c r="U10" s="419"/>
      <c r="V10" s="419"/>
      <c r="W10" s="419"/>
      <c r="X10" s="419"/>
    </row>
    <row r="11" spans="1:27" ht="13.5" customHeight="1" x14ac:dyDescent="0.25">
      <c r="A11" s="36" t="s">
        <v>12</v>
      </c>
      <c r="B11" s="240">
        <v>1034168.6246100002</v>
      </c>
      <c r="C11" s="241">
        <v>1196421</v>
      </c>
      <c r="D11" s="240">
        <v>1302539</v>
      </c>
      <c r="E11" s="242">
        <v>1394028</v>
      </c>
      <c r="F11" s="242">
        <v>1448745</v>
      </c>
      <c r="G11" s="244">
        <v>1526240</v>
      </c>
      <c r="H11" s="405">
        <v>1610716</v>
      </c>
      <c r="I11" s="184"/>
      <c r="J11" s="132"/>
      <c r="K11" s="164"/>
      <c r="L11" s="164"/>
      <c r="M11" s="164"/>
      <c r="N11" s="164"/>
      <c r="O11" s="164"/>
      <c r="P11" s="164"/>
      <c r="Q11" s="164"/>
      <c r="R11" s="419"/>
      <c r="S11" s="419"/>
      <c r="T11" s="419"/>
      <c r="U11" s="419"/>
      <c r="V11" s="419"/>
      <c r="W11" s="419"/>
      <c r="X11" s="419"/>
    </row>
    <row r="12" spans="1:27" ht="13.5" customHeight="1" x14ac:dyDescent="0.25">
      <c r="A12" s="24" t="s">
        <v>14</v>
      </c>
      <c r="B12" s="240">
        <v>4751091.0538700009</v>
      </c>
      <c r="C12" s="241">
        <v>4594413.5135699986</v>
      </c>
      <c r="D12" s="240">
        <v>5019288</v>
      </c>
      <c r="E12" s="242">
        <v>5247110</v>
      </c>
      <c r="F12" s="242">
        <v>5226910</v>
      </c>
      <c r="G12" s="244">
        <v>5564881</v>
      </c>
      <c r="H12" s="405">
        <v>5799031</v>
      </c>
      <c r="I12" s="184"/>
      <c r="J12" s="132"/>
      <c r="K12" s="164"/>
      <c r="L12" s="164"/>
      <c r="M12" s="164"/>
      <c r="N12" s="164"/>
      <c r="O12" s="164"/>
      <c r="P12" s="164"/>
      <c r="Q12" s="164"/>
      <c r="R12" s="419"/>
      <c r="S12" s="419"/>
      <c r="T12" s="419"/>
      <c r="U12" s="419"/>
      <c r="V12" s="419"/>
      <c r="W12" s="419"/>
      <c r="X12" s="419"/>
    </row>
    <row r="13" spans="1:27" ht="13.5" customHeight="1" x14ac:dyDescent="0.25">
      <c r="A13" s="29" t="s">
        <v>10</v>
      </c>
      <c r="B13" s="240">
        <f t="shared" ref="B13:H13" si="3">+B12-B14-B15</f>
        <v>4413168.0538700009</v>
      </c>
      <c r="C13" s="241">
        <f t="shared" si="3"/>
        <v>4594413.5135699986</v>
      </c>
      <c r="D13" s="240">
        <f t="shared" si="3"/>
        <v>5019288</v>
      </c>
      <c r="E13" s="242">
        <f t="shared" si="3"/>
        <v>5247110</v>
      </c>
      <c r="F13" s="242">
        <f t="shared" si="3"/>
        <v>5226910</v>
      </c>
      <c r="G13" s="244">
        <f t="shared" si="3"/>
        <v>5564881</v>
      </c>
      <c r="H13" s="405">
        <f t="shared" si="3"/>
        <v>5799031</v>
      </c>
      <c r="I13" s="184"/>
      <c r="J13" s="132"/>
      <c r="K13" s="164"/>
      <c r="L13" s="164"/>
      <c r="M13" s="164"/>
      <c r="N13" s="164"/>
      <c r="O13" s="164"/>
      <c r="P13" s="164"/>
      <c r="Q13" s="164"/>
      <c r="R13" s="419"/>
      <c r="S13" s="419"/>
      <c r="T13" s="419"/>
      <c r="U13" s="419"/>
      <c r="V13" s="419"/>
      <c r="W13" s="419"/>
      <c r="X13" s="419"/>
    </row>
    <row r="14" spans="1:27" ht="13.5" customHeight="1" x14ac:dyDescent="0.25">
      <c r="A14" s="29" t="s">
        <v>11</v>
      </c>
      <c r="B14" s="240">
        <v>236546</v>
      </c>
      <c r="C14" s="241">
        <v>0</v>
      </c>
      <c r="D14" s="240">
        <v>0</v>
      </c>
      <c r="E14" s="242">
        <v>0</v>
      </c>
      <c r="F14" s="242">
        <v>0</v>
      </c>
      <c r="G14" s="244">
        <v>0</v>
      </c>
      <c r="H14" s="405">
        <v>0</v>
      </c>
      <c r="I14" s="184"/>
      <c r="J14" s="132"/>
      <c r="K14" s="164"/>
      <c r="L14" s="164"/>
      <c r="M14" s="164"/>
      <c r="N14" s="164"/>
      <c r="O14" s="164"/>
      <c r="P14" s="164"/>
      <c r="Q14" s="164"/>
      <c r="R14" s="419"/>
      <c r="S14" s="419"/>
      <c r="T14" s="419"/>
      <c r="U14" s="419"/>
      <c r="V14" s="419"/>
      <c r="W14" s="419"/>
      <c r="X14" s="419"/>
    </row>
    <row r="15" spans="1:27" ht="13.5" customHeight="1" x14ac:dyDescent="0.25">
      <c r="A15" s="29" t="s">
        <v>12</v>
      </c>
      <c r="B15" s="240">
        <v>101377</v>
      </c>
      <c r="C15" s="241">
        <v>0</v>
      </c>
      <c r="D15" s="240">
        <v>0</v>
      </c>
      <c r="E15" s="242">
        <v>0</v>
      </c>
      <c r="F15" s="242">
        <v>0</v>
      </c>
      <c r="G15" s="244">
        <v>0</v>
      </c>
      <c r="H15" s="405">
        <v>0</v>
      </c>
      <c r="I15" s="184"/>
      <c r="J15" s="132"/>
      <c r="K15" s="164"/>
      <c r="L15" s="164"/>
      <c r="M15" s="164"/>
      <c r="N15" s="164"/>
      <c r="O15" s="164"/>
      <c r="P15" s="164"/>
      <c r="Q15" s="164"/>
      <c r="R15" s="419"/>
      <c r="S15" s="419"/>
      <c r="T15" s="419"/>
      <c r="U15" s="419"/>
      <c r="V15" s="419"/>
      <c r="W15" s="419"/>
      <c r="X15" s="419"/>
    </row>
    <row r="16" spans="1:27" ht="13.5" customHeight="1" x14ac:dyDescent="0.25">
      <c r="A16" s="24" t="s">
        <v>95</v>
      </c>
      <c r="B16" s="240">
        <v>0</v>
      </c>
      <c r="C16" s="241">
        <v>0</v>
      </c>
      <c r="D16" s="240">
        <v>48500</v>
      </c>
      <c r="E16" s="242">
        <v>48500</v>
      </c>
      <c r="F16" s="242">
        <v>48500</v>
      </c>
      <c r="G16" s="244">
        <v>48500</v>
      </c>
      <c r="H16" s="405">
        <v>48500</v>
      </c>
      <c r="I16" s="184"/>
      <c r="J16" s="132"/>
      <c r="K16" s="164"/>
      <c r="L16" s="164"/>
      <c r="M16" s="164"/>
      <c r="N16" s="164"/>
      <c r="O16" s="164"/>
      <c r="P16" s="164"/>
      <c r="Q16" s="164"/>
      <c r="R16" s="419"/>
      <c r="S16" s="419"/>
      <c r="T16" s="419"/>
      <c r="U16" s="419"/>
      <c r="V16" s="419"/>
      <c r="W16" s="419"/>
      <c r="X16" s="419"/>
    </row>
    <row r="17" spans="1:24" ht="13.5" customHeight="1" x14ac:dyDescent="0.25">
      <c r="A17" s="24" t="s">
        <v>15</v>
      </c>
      <c r="B17" s="240">
        <v>529150.49016000004</v>
      </c>
      <c r="C17" s="241">
        <v>549651.02507000009</v>
      </c>
      <c r="D17" s="240">
        <v>516158</v>
      </c>
      <c r="E17" s="242">
        <v>566350</v>
      </c>
      <c r="F17" s="242">
        <v>571923</v>
      </c>
      <c r="G17" s="244">
        <v>582508</v>
      </c>
      <c r="H17" s="405">
        <v>571890</v>
      </c>
      <c r="I17" s="184"/>
      <c r="J17" s="132"/>
      <c r="K17" s="164"/>
      <c r="L17" s="164"/>
      <c r="M17" s="164"/>
      <c r="N17" s="164"/>
      <c r="O17" s="164"/>
      <c r="P17" s="164"/>
      <c r="Q17" s="164"/>
      <c r="R17" s="419"/>
      <c r="S17" s="419"/>
      <c r="T17" s="419"/>
      <c r="U17" s="419"/>
      <c r="V17" s="419"/>
      <c r="W17" s="419"/>
      <c r="X17" s="419"/>
    </row>
    <row r="18" spans="1:24" ht="13.5" customHeight="1" x14ac:dyDescent="0.25">
      <c r="A18" s="41" t="s">
        <v>16</v>
      </c>
      <c r="B18" s="171">
        <f t="shared" ref="B18:H18" si="4">B19+B20</f>
        <v>12516536.887379998</v>
      </c>
      <c r="C18" s="43">
        <f t="shared" si="4"/>
        <v>13462341</v>
      </c>
      <c r="D18" s="171">
        <f t="shared" si="4"/>
        <v>14331389</v>
      </c>
      <c r="E18" s="45">
        <f t="shared" si="4"/>
        <v>14090684</v>
      </c>
      <c r="F18" s="45">
        <f t="shared" si="4"/>
        <v>14624828</v>
      </c>
      <c r="G18" s="282">
        <f t="shared" si="4"/>
        <v>15182630</v>
      </c>
      <c r="H18" s="292">
        <f t="shared" si="4"/>
        <v>15807929</v>
      </c>
      <c r="I18" s="184"/>
      <c r="J18" s="132"/>
      <c r="K18" s="164"/>
      <c r="L18" s="164"/>
      <c r="M18" s="164"/>
      <c r="N18" s="164"/>
      <c r="O18" s="164"/>
      <c r="P18" s="164"/>
      <c r="Q18" s="164"/>
      <c r="R18" s="419"/>
      <c r="S18" s="419"/>
      <c r="T18" s="419"/>
      <c r="U18" s="419"/>
      <c r="V18" s="419"/>
      <c r="W18" s="419"/>
      <c r="X18" s="419"/>
    </row>
    <row r="19" spans="1:24" ht="13.5" customHeight="1" x14ac:dyDescent="0.25">
      <c r="A19" s="24" t="s">
        <v>17</v>
      </c>
      <c r="B19" s="170">
        <v>9815372.1298299991</v>
      </c>
      <c r="C19" s="26">
        <v>10701540</v>
      </c>
      <c r="D19" s="170">
        <v>11486838</v>
      </c>
      <c r="E19" s="28">
        <v>11193573</v>
      </c>
      <c r="F19" s="28">
        <v>11633655</v>
      </c>
      <c r="G19" s="55">
        <v>12125011</v>
      </c>
      <c r="H19" s="291">
        <v>12711711</v>
      </c>
      <c r="I19" s="184"/>
      <c r="J19" s="132"/>
      <c r="K19" s="164"/>
      <c r="L19" s="164"/>
      <c r="M19" s="164"/>
      <c r="N19" s="164"/>
      <c r="O19" s="164"/>
      <c r="P19" s="164"/>
      <c r="Q19" s="164"/>
      <c r="R19" s="419"/>
      <c r="S19" s="419"/>
      <c r="T19" s="419"/>
      <c r="U19" s="419"/>
      <c r="V19" s="419"/>
      <c r="W19" s="419"/>
      <c r="X19" s="419"/>
    </row>
    <row r="20" spans="1:24" ht="13.5" customHeight="1" x14ac:dyDescent="0.25">
      <c r="A20" s="24" t="s">
        <v>18</v>
      </c>
      <c r="B20" s="170">
        <f>SUM(B21:B29)</f>
        <v>2701164.7575499997</v>
      </c>
      <c r="C20" s="241">
        <f t="shared" ref="C20:H20" si="5">SUM(C21:C29)</f>
        <v>2760801</v>
      </c>
      <c r="D20" s="240">
        <f t="shared" si="5"/>
        <v>2844551</v>
      </c>
      <c r="E20" s="242">
        <f t="shared" si="5"/>
        <v>2897111</v>
      </c>
      <c r="F20" s="242">
        <f t="shared" si="5"/>
        <v>2991173</v>
      </c>
      <c r="G20" s="244">
        <f t="shared" si="5"/>
        <v>3057619</v>
      </c>
      <c r="H20" s="405">
        <f t="shared" si="5"/>
        <v>3096218</v>
      </c>
      <c r="I20" s="184"/>
      <c r="J20" s="132"/>
      <c r="K20" s="164"/>
      <c r="L20" s="164"/>
      <c r="M20" s="164"/>
      <c r="N20" s="164"/>
      <c r="O20" s="164"/>
      <c r="P20" s="164"/>
      <c r="Q20" s="164"/>
      <c r="R20" s="419"/>
      <c r="S20" s="419"/>
      <c r="T20" s="419"/>
      <c r="U20" s="419"/>
      <c r="V20" s="419"/>
      <c r="W20" s="419"/>
      <c r="X20" s="419"/>
    </row>
    <row r="21" spans="1:24" ht="13.5" customHeight="1" x14ac:dyDescent="0.25">
      <c r="A21" s="29" t="s">
        <v>19</v>
      </c>
      <c r="B21" s="240">
        <v>1349684.3716100003</v>
      </c>
      <c r="C21" s="241">
        <v>1352759</v>
      </c>
      <c r="D21" s="240">
        <v>1370045</v>
      </c>
      <c r="E21" s="242">
        <v>1380553</v>
      </c>
      <c r="F21" s="242">
        <v>1400344</v>
      </c>
      <c r="G21" s="244">
        <v>1428696</v>
      </c>
      <c r="H21" s="405">
        <v>1457558</v>
      </c>
      <c r="I21" s="184"/>
      <c r="J21" s="132"/>
      <c r="K21" s="164"/>
      <c r="L21" s="164"/>
      <c r="M21" s="164"/>
      <c r="N21" s="164"/>
      <c r="O21" s="164"/>
      <c r="P21" s="164"/>
      <c r="Q21" s="164"/>
      <c r="R21" s="419"/>
      <c r="S21" s="419"/>
      <c r="T21" s="419"/>
      <c r="U21" s="419"/>
      <c r="V21" s="419"/>
      <c r="W21" s="419"/>
      <c r="X21" s="419"/>
    </row>
    <row r="22" spans="1:24" ht="13.5" customHeight="1" x14ac:dyDescent="0.25">
      <c r="A22" s="29" t="s">
        <v>20</v>
      </c>
      <c r="B22" s="240">
        <v>257587.25940000004</v>
      </c>
      <c r="C22" s="241">
        <v>246282</v>
      </c>
      <c r="D22" s="240">
        <v>242133</v>
      </c>
      <c r="E22" s="242">
        <v>241849</v>
      </c>
      <c r="F22" s="242">
        <v>240603</v>
      </c>
      <c r="G22" s="244">
        <v>240905</v>
      </c>
      <c r="H22" s="405">
        <v>242317</v>
      </c>
      <c r="I22" s="184"/>
      <c r="J22" s="132"/>
      <c r="K22" s="164"/>
      <c r="L22" s="164"/>
      <c r="M22" s="164"/>
      <c r="N22" s="164"/>
      <c r="O22" s="164"/>
      <c r="P22" s="164"/>
      <c r="Q22" s="164"/>
      <c r="R22" s="419"/>
      <c r="S22" s="419"/>
      <c r="T22" s="419"/>
      <c r="U22" s="419"/>
      <c r="V22" s="419"/>
      <c r="W22" s="419"/>
      <c r="X22" s="419"/>
    </row>
    <row r="23" spans="1:24" ht="13.5" customHeight="1" x14ac:dyDescent="0.25">
      <c r="A23" s="29" t="s">
        <v>21</v>
      </c>
      <c r="B23" s="240">
        <v>55966.033739999992</v>
      </c>
      <c r="C23" s="241">
        <v>52683</v>
      </c>
      <c r="D23" s="240">
        <v>52748</v>
      </c>
      <c r="E23" s="242">
        <v>52187</v>
      </c>
      <c r="F23" s="242">
        <v>51858</v>
      </c>
      <c r="G23" s="244">
        <v>51882</v>
      </c>
      <c r="H23" s="405">
        <v>52137</v>
      </c>
      <c r="I23" s="184"/>
      <c r="J23" s="132"/>
      <c r="K23" s="164"/>
      <c r="L23" s="164"/>
      <c r="M23" s="164"/>
      <c r="N23" s="164"/>
      <c r="O23" s="164"/>
      <c r="P23" s="164"/>
      <c r="Q23" s="164"/>
      <c r="R23" s="419"/>
      <c r="S23" s="419"/>
      <c r="T23" s="419"/>
      <c r="U23" s="419"/>
      <c r="V23" s="419"/>
      <c r="W23" s="419"/>
      <c r="X23" s="419"/>
    </row>
    <row r="24" spans="1:24" ht="13.5" customHeight="1" x14ac:dyDescent="0.25">
      <c r="A24" s="29" t="s">
        <v>22</v>
      </c>
      <c r="B24" s="240">
        <v>4945.4926099999993</v>
      </c>
      <c r="C24" s="241">
        <v>4751</v>
      </c>
      <c r="D24" s="240">
        <v>4614</v>
      </c>
      <c r="E24" s="242">
        <v>4590</v>
      </c>
      <c r="F24" s="242">
        <v>4550</v>
      </c>
      <c r="G24" s="244">
        <v>4538</v>
      </c>
      <c r="H24" s="405">
        <v>4548</v>
      </c>
      <c r="I24" s="184"/>
      <c r="J24" s="132"/>
      <c r="K24" s="164"/>
      <c r="L24" s="164"/>
      <c r="M24" s="164"/>
      <c r="N24" s="164"/>
      <c r="O24" s="164"/>
      <c r="P24" s="164"/>
      <c r="Q24" s="164"/>
      <c r="R24" s="419"/>
      <c r="S24" s="419"/>
      <c r="T24" s="419"/>
      <c r="U24" s="419"/>
      <c r="V24" s="419"/>
      <c r="W24" s="419"/>
      <c r="X24" s="419"/>
    </row>
    <row r="25" spans="1:24" ht="13.5" customHeight="1" x14ac:dyDescent="0.25">
      <c r="A25" s="29" t="s">
        <v>23</v>
      </c>
      <c r="B25" s="240">
        <v>998933.31411999976</v>
      </c>
      <c r="C25" s="241">
        <v>981691</v>
      </c>
      <c r="D25" s="240">
        <v>1043241</v>
      </c>
      <c r="E25" s="242">
        <v>1085037</v>
      </c>
      <c r="F25" s="242">
        <v>1159718</v>
      </c>
      <c r="G25" s="244">
        <v>1195340</v>
      </c>
      <c r="H25" s="405">
        <v>1200568</v>
      </c>
      <c r="I25" s="184"/>
      <c r="J25" s="132"/>
      <c r="K25" s="164"/>
      <c r="L25" s="164"/>
      <c r="M25" s="164"/>
      <c r="N25" s="164"/>
      <c r="O25" s="164"/>
      <c r="P25" s="164"/>
      <c r="Q25" s="164"/>
      <c r="R25" s="419"/>
      <c r="S25" s="419"/>
      <c r="T25" s="419"/>
      <c r="U25" s="419"/>
      <c r="V25" s="419"/>
      <c r="W25" s="419"/>
      <c r="X25" s="419"/>
    </row>
    <row r="26" spans="1:24" ht="13.5" customHeight="1" x14ac:dyDescent="0.25">
      <c r="A26" s="29" t="s">
        <v>24</v>
      </c>
      <c r="B26" s="240">
        <v>12705.131029999999</v>
      </c>
      <c r="C26" s="241">
        <v>11674</v>
      </c>
      <c r="D26" s="240">
        <v>11380</v>
      </c>
      <c r="E26" s="242">
        <v>11539</v>
      </c>
      <c r="F26" s="242">
        <v>11618</v>
      </c>
      <c r="G26" s="244">
        <v>11776</v>
      </c>
      <c r="H26" s="405">
        <v>11988</v>
      </c>
      <c r="I26" s="184"/>
      <c r="J26" s="132"/>
      <c r="K26" s="164"/>
      <c r="L26" s="164"/>
      <c r="M26" s="164"/>
      <c r="N26" s="164"/>
      <c r="O26" s="164"/>
      <c r="P26" s="164"/>
      <c r="Q26" s="164"/>
      <c r="R26" s="419"/>
      <c r="S26" s="419"/>
      <c r="T26" s="419"/>
      <c r="U26" s="419"/>
      <c r="V26" s="419"/>
      <c r="W26" s="419"/>
      <c r="X26" s="419"/>
    </row>
    <row r="27" spans="1:24" ht="13.5" customHeight="1" x14ac:dyDescent="0.25">
      <c r="A27" s="29" t="s">
        <v>25</v>
      </c>
      <c r="B27" s="240">
        <v>21152.278600000005</v>
      </c>
      <c r="C27" s="241">
        <v>21017</v>
      </c>
      <c r="D27" s="240">
        <v>20982</v>
      </c>
      <c r="E27" s="242">
        <v>21173</v>
      </c>
      <c r="F27" s="242">
        <v>21375</v>
      </c>
      <c r="G27" s="244">
        <v>21717</v>
      </c>
      <c r="H27" s="405">
        <v>22167</v>
      </c>
      <c r="I27" s="184"/>
      <c r="J27" s="132"/>
      <c r="K27" s="164"/>
      <c r="L27" s="164"/>
      <c r="M27" s="164"/>
      <c r="N27" s="164"/>
      <c r="O27" s="164"/>
      <c r="P27" s="164"/>
      <c r="Q27" s="164"/>
      <c r="R27" s="419"/>
      <c r="S27" s="419"/>
      <c r="T27" s="419"/>
      <c r="U27" s="419"/>
      <c r="V27" s="419"/>
      <c r="W27" s="419"/>
      <c r="X27" s="419"/>
    </row>
    <row r="28" spans="1:24" ht="13.5" customHeight="1" x14ac:dyDescent="0.25">
      <c r="A28" s="29" t="s">
        <v>26</v>
      </c>
      <c r="B28" s="240">
        <v>190.87644</v>
      </c>
      <c r="C28" s="241">
        <v>202</v>
      </c>
      <c r="D28" s="240">
        <v>191</v>
      </c>
      <c r="E28" s="242">
        <v>158</v>
      </c>
      <c r="F28" s="242">
        <v>138</v>
      </c>
      <c r="G28" s="244">
        <v>118</v>
      </c>
      <c r="H28" s="405">
        <v>101</v>
      </c>
      <c r="I28" s="184"/>
      <c r="J28" s="132"/>
      <c r="K28" s="164"/>
      <c r="L28" s="164"/>
      <c r="M28" s="164"/>
      <c r="N28" s="164"/>
      <c r="O28" s="164"/>
      <c r="P28" s="164"/>
      <c r="Q28" s="164"/>
      <c r="R28" s="419"/>
      <c r="S28" s="419"/>
      <c r="T28" s="419"/>
      <c r="U28" s="419"/>
      <c r="V28" s="419"/>
      <c r="W28" s="419"/>
      <c r="X28" s="419"/>
    </row>
    <row r="29" spans="1:24" ht="13.5" customHeight="1" x14ac:dyDescent="0.25">
      <c r="A29" s="29" t="s">
        <v>96</v>
      </c>
      <c r="B29" s="240">
        <v>0</v>
      </c>
      <c r="C29" s="241">
        <v>89742</v>
      </c>
      <c r="D29" s="240">
        <v>99217</v>
      </c>
      <c r="E29" s="242">
        <v>100025</v>
      </c>
      <c r="F29" s="242">
        <v>100969</v>
      </c>
      <c r="G29" s="244">
        <v>102647</v>
      </c>
      <c r="H29" s="405">
        <v>104834</v>
      </c>
      <c r="I29" s="184"/>
      <c r="J29" s="132"/>
      <c r="K29" s="164"/>
      <c r="L29" s="164"/>
      <c r="M29" s="164"/>
      <c r="N29" s="164"/>
      <c r="O29" s="164"/>
      <c r="P29" s="164"/>
      <c r="Q29" s="164"/>
      <c r="R29" s="419"/>
      <c r="S29" s="419"/>
      <c r="T29" s="419"/>
      <c r="U29" s="419"/>
      <c r="V29" s="419"/>
      <c r="W29" s="419"/>
      <c r="X29" s="419"/>
    </row>
    <row r="30" spans="1:24" ht="13.5" customHeight="1" x14ac:dyDescent="0.25">
      <c r="A30" s="41" t="s">
        <v>27</v>
      </c>
      <c r="B30" s="171">
        <f t="shared" ref="B30:G30" si="6">SUM(B31:B34)</f>
        <v>36827.937919999997</v>
      </c>
      <c r="C30" s="43">
        <f t="shared" si="6"/>
        <v>45419.760730000002</v>
      </c>
      <c r="D30" s="171">
        <f t="shared" si="6"/>
        <v>48702</v>
      </c>
      <c r="E30" s="45">
        <f t="shared" si="6"/>
        <v>51795</v>
      </c>
      <c r="F30" s="45">
        <f t="shared" si="6"/>
        <v>54708</v>
      </c>
      <c r="G30" s="282">
        <f t="shared" si="6"/>
        <v>57827</v>
      </c>
      <c r="H30" s="292">
        <f t="shared" ref="H30" si="7">SUM(H31:H34)</f>
        <v>61026</v>
      </c>
      <c r="I30" s="184"/>
      <c r="J30" s="132"/>
      <c r="K30" s="164"/>
      <c r="L30" s="164"/>
      <c r="M30" s="164"/>
      <c r="N30" s="164"/>
      <c r="O30" s="164"/>
      <c r="P30" s="164"/>
      <c r="Q30" s="164"/>
      <c r="R30" s="419"/>
      <c r="S30" s="419"/>
      <c r="T30" s="419"/>
      <c r="U30" s="419"/>
      <c r="V30" s="419"/>
      <c r="W30" s="419"/>
      <c r="X30" s="419"/>
    </row>
    <row r="31" spans="1:24" ht="13.5" customHeight="1" x14ac:dyDescent="0.25">
      <c r="A31" s="24" t="s">
        <v>28</v>
      </c>
      <c r="B31" s="170">
        <v>14.2415</v>
      </c>
      <c r="C31" s="241">
        <v>49.694699999999997</v>
      </c>
      <c r="D31" s="240">
        <v>0</v>
      </c>
      <c r="E31" s="242">
        <v>0</v>
      </c>
      <c r="F31" s="242">
        <v>0</v>
      </c>
      <c r="G31" s="244">
        <v>0</v>
      </c>
      <c r="H31" s="405">
        <v>0</v>
      </c>
      <c r="I31" s="184"/>
      <c r="J31" s="132"/>
      <c r="K31" s="164"/>
      <c r="L31" s="164"/>
      <c r="M31" s="164"/>
      <c r="N31" s="164"/>
      <c r="O31" s="164"/>
      <c r="P31" s="164"/>
      <c r="Q31" s="164"/>
      <c r="R31" s="419"/>
      <c r="S31" s="419"/>
      <c r="T31" s="419"/>
      <c r="U31" s="419"/>
      <c r="V31" s="419"/>
      <c r="W31" s="419"/>
      <c r="X31" s="419"/>
    </row>
    <row r="32" spans="1:24" ht="13.5" customHeight="1" x14ac:dyDescent="0.25">
      <c r="A32" s="24" t="s">
        <v>29</v>
      </c>
      <c r="B32" s="170">
        <v>0</v>
      </c>
      <c r="C32" s="241">
        <v>0</v>
      </c>
      <c r="D32" s="240">
        <v>0</v>
      </c>
      <c r="E32" s="242">
        <v>0</v>
      </c>
      <c r="F32" s="242">
        <v>0</v>
      </c>
      <c r="G32" s="244">
        <v>0</v>
      </c>
      <c r="H32" s="405">
        <v>0</v>
      </c>
      <c r="I32" s="184"/>
      <c r="J32" s="132"/>
      <c r="K32" s="164"/>
      <c r="L32" s="164"/>
      <c r="M32" s="164"/>
      <c r="N32" s="164"/>
      <c r="O32" s="164"/>
      <c r="P32" s="164"/>
      <c r="Q32" s="164"/>
      <c r="R32" s="419"/>
      <c r="S32" s="419"/>
      <c r="T32" s="419"/>
      <c r="U32" s="419"/>
      <c r="V32" s="419"/>
      <c r="W32" s="419"/>
      <c r="X32" s="419"/>
    </row>
    <row r="33" spans="1:24" ht="13.5" customHeight="1" x14ac:dyDescent="0.25">
      <c r="A33" s="24" t="s">
        <v>30</v>
      </c>
      <c r="B33" s="172">
        <v>36813.69642</v>
      </c>
      <c r="C33" s="241">
        <v>45370.066030000002</v>
      </c>
      <c r="D33" s="240">
        <v>48702</v>
      </c>
      <c r="E33" s="242">
        <v>51795</v>
      </c>
      <c r="F33" s="242">
        <v>54708</v>
      </c>
      <c r="G33" s="244">
        <v>57827</v>
      </c>
      <c r="H33" s="405">
        <v>61026</v>
      </c>
      <c r="I33" s="184"/>
      <c r="J33" s="132"/>
      <c r="K33" s="164"/>
      <c r="L33" s="164"/>
      <c r="M33" s="164"/>
      <c r="N33" s="164"/>
      <c r="O33" s="164"/>
      <c r="P33" s="164"/>
      <c r="Q33" s="164"/>
      <c r="R33" s="419"/>
      <c r="S33" s="419"/>
      <c r="T33" s="419"/>
      <c r="U33" s="419"/>
      <c r="V33" s="419"/>
      <c r="W33" s="419"/>
      <c r="X33" s="419"/>
    </row>
    <row r="34" spans="1:24" ht="13.5" customHeight="1" x14ac:dyDescent="0.25">
      <c r="A34" s="24" t="s">
        <v>31</v>
      </c>
      <c r="B34" s="170">
        <v>0</v>
      </c>
      <c r="C34" s="241">
        <v>0</v>
      </c>
      <c r="D34" s="240">
        <v>0</v>
      </c>
      <c r="E34" s="242">
        <v>0</v>
      </c>
      <c r="F34" s="242">
        <v>0</v>
      </c>
      <c r="G34" s="244">
        <v>0</v>
      </c>
      <c r="H34" s="405">
        <v>0</v>
      </c>
      <c r="I34" s="184"/>
      <c r="J34" s="132"/>
      <c r="K34" s="164"/>
      <c r="L34" s="164"/>
      <c r="M34" s="164"/>
      <c r="N34" s="164"/>
      <c r="O34" s="164"/>
      <c r="P34" s="164"/>
      <c r="Q34" s="164"/>
      <c r="R34" s="419"/>
      <c r="S34" s="419"/>
      <c r="T34" s="419"/>
      <c r="U34" s="419"/>
      <c r="V34" s="419"/>
      <c r="W34" s="419"/>
      <c r="X34" s="419"/>
    </row>
    <row r="35" spans="1:24" ht="13.5" customHeight="1" x14ac:dyDescent="0.25">
      <c r="A35" s="41" t="s">
        <v>32</v>
      </c>
      <c r="B35" s="171">
        <f t="shared" ref="B35:H35" si="8">SUM(B36:B37)</f>
        <v>973461.24368000007</v>
      </c>
      <c r="C35" s="43">
        <f t="shared" si="8"/>
        <v>1024389</v>
      </c>
      <c r="D35" s="171">
        <f t="shared" si="8"/>
        <v>1061479</v>
      </c>
      <c r="E35" s="45">
        <f t="shared" si="8"/>
        <v>1074583</v>
      </c>
      <c r="F35" s="45">
        <f t="shared" si="8"/>
        <v>1089240</v>
      </c>
      <c r="G35" s="282">
        <f t="shared" si="8"/>
        <v>1105967</v>
      </c>
      <c r="H35" s="292">
        <f t="shared" si="8"/>
        <v>1123473</v>
      </c>
      <c r="I35" s="184"/>
      <c r="J35" s="132"/>
      <c r="K35" s="164"/>
      <c r="L35" s="164"/>
      <c r="M35" s="164"/>
      <c r="N35" s="164"/>
      <c r="O35" s="164"/>
      <c r="P35" s="164"/>
      <c r="Q35" s="164"/>
      <c r="R35" s="419"/>
      <c r="S35" s="419"/>
      <c r="T35" s="419"/>
      <c r="U35" s="419"/>
      <c r="V35" s="419"/>
      <c r="W35" s="419"/>
      <c r="X35" s="419"/>
    </row>
    <row r="36" spans="1:24" ht="13.5" customHeight="1" x14ac:dyDescent="0.25">
      <c r="A36" s="24" t="s">
        <v>33</v>
      </c>
      <c r="B36" s="170">
        <v>618717.19252000004</v>
      </c>
      <c r="C36" s="26">
        <v>650829</v>
      </c>
      <c r="D36" s="406">
        <v>667659</v>
      </c>
      <c r="E36" s="357">
        <v>675280</v>
      </c>
      <c r="F36" s="47">
        <v>682316</v>
      </c>
      <c r="G36" s="318">
        <v>688826</v>
      </c>
      <c r="H36" s="316">
        <v>696063</v>
      </c>
      <c r="I36" s="407"/>
      <c r="J36" s="132"/>
      <c r="K36" s="164"/>
      <c r="L36" s="164"/>
      <c r="M36" s="164"/>
      <c r="N36" s="164"/>
      <c r="O36" s="164"/>
      <c r="P36" s="164"/>
      <c r="Q36" s="164"/>
      <c r="R36" s="419"/>
      <c r="S36" s="419"/>
      <c r="T36" s="419"/>
      <c r="U36" s="419"/>
      <c r="V36" s="419"/>
      <c r="W36" s="419"/>
      <c r="X36" s="419"/>
    </row>
    <row r="37" spans="1:24" ht="13.5" customHeight="1" x14ac:dyDescent="0.25">
      <c r="A37" s="24" t="s">
        <v>34</v>
      </c>
      <c r="B37" s="172">
        <v>354744.05116000003</v>
      </c>
      <c r="C37" s="26">
        <v>373560</v>
      </c>
      <c r="D37" s="408">
        <v>393820</v>
      </c>
      <c r="E37" s="47">
        <v>399303</v>
      </c>
      <c r="F37" s="47">
        <v>406924</v>
      </c>
      <c r="G37" s="318">
        <v>417141</v>
      </c>
      <c r="H37" s="316">
        <v>427410</v>
      </c>
      <c r="I37" s="407"/>
      <c r="J37" s="132"/>
      <c r="K37" s="164"/>
      <c r="L37" s="164"/>
      <c r="M37" s="164"/>
      <c r="N37" s="164"/>
      <c r="O37" s="164"/>
      <c r="P37" s="164"/>
      <c r="Q37" s="164"/>
      <c r="R37" s="419"/>
      <c r="S37" s="419"/>
      <c r="T37" s="419"/>
      <c r="U37" s="419"/>
      <c r="V37" s="419"/>
      <c r="W37" s="419"/>
      <c r="X37" s="419"/>
    </row>
    <row r="38" spans="1:24" ht="13.5" customHeight="1" x14ac:dyDescent="0.25">
      <c r="A38" s="41" t="s">
        <v>37</v>
      </c>
      <c r="B38" s="171">
        <f t="shared" ref="B38:H38" si="9">SUM(B39:B46,B49:B53)</f>
        <v>893487.81761000003</v>
      </c>
      <c r="C38" s="43">
        <f t="shared" si="9"/>
        <v>1355193.0887900002</v>
      </c>
      <c r="D38" s="171">
        <f t="shared" si="9"/>
        <v>1291261</v>
      </c>
      <c r="E38" s="45">
        <f t="shared" si="9"/>
        <v>1276423</v>
      </c>
      <c r="F38" s="45">
        <f t="shared" si="9"/>
        <v>1199231</v>
      </c>
      <c r="G38" s="282">
        <f t="shared" si="9"/>
        <v>1233624</v>
      </c>
      <c r="H38" s="292">
        <f t="shared" si="9"/>
        <v>1282866</v>
      </c>
      <c r="I38" s="184"/>
      <c r="J38" s="132"/>
      <c r="K38" s="164"/>
      <c r="L38" s="164"/>
      <c r="M38" s="164"/>
      <c r="N38" s="164"/>
      <c r="O38" s="164"/>
      <c r="P38" s="164"/>
      <c r="Q38" s="164"/>
      <c r="R38" s="419"/>
      <c r="S38" s="419"/>
      <c r="T38" s="419"/>
      <c r="U38" s="419"/>
      <c r="V38" s="419"/>
      <c r="W38" s="419"/>
      <c r="X38" s="419"/>
    </row>
    <row r="39" spans="1:24" ht="13.5" customHeight="1" x14ac:dyDescent="0.25">
      <c r="A39" s="53" t="s">
        <v>38</v>
      </c>
      <c r="B39" s="170">
        <v>0</v>
      </c>
      <c r="C39" s="26">
        <v>0</v>
      </c>
      <c r="D39" s="172">
        <v>0</v>
      </c>
      <c r="E39" s="40">
        <v>0</v>
      </c>
      <c r="F39" s="40">
        <v>0</v>
      </c>
      <c r="G39" s="283">
        <v>0</v>
      </c>
      <c r="H39" s="293">
        <v>0</v>
      </c>
      <c r="I39" s="184"/>
      <c r="J39" s="132"/>
      <c r="K39" s="164"/>
      <c r="L39" s="164"/>
      <c r="M39" s="164"/>
      <c r="N39" s="164"/>
      <c r="O39" s="164"/>
      <c r="P39" s="164"/>
      <c r="Q39" s="164"/>
      <c r="R39" s="419"/>
      <c r="S39" s="419"/>
      <c r="T39" s="419"/>
      <c r="U39" s="419"/>
      <c r="V39" s="419"/>
      <c r="W39" s="419"/>
      <c r="X39" s="419"/>
    </row>
    <row r="40" spans="1:24" ht="13.5" customHeight="1" x14ac:dyDescent="0.25">
      <c r="A40" s="24" t="s">
        <v>39</v>
      </c>
      <c r="B40" s="170">
        <v>141343.47588000001</v>
      </c>
      <c r="C40" s="26">
        <v>131219</v>
      </c>
      <c r="D40" s="172">
        <v>137856</v>
      </c>
      <c r="E40" s="40">
        <v>139343</v>
      </c>
      <c r="F40" s="40">
        <v>141211</v>
      </c>
      <c r="G40" s="283">
        <v>143877</v>
      </c>
      <c r="H40" s="293">
        <v>147210</v>
      </c>
      <c r="I40" s="184"/>
      <c r="J40" s="132"/>
      <c r="K40" s="164"/>
      <c r="L40" s="164"/>
      <c r="M40" s="164"/>
      <c r="N40" s="164"/>
      <c r="O40" s="164"/>
      <c r="P40" s="164"/>
      <c r="Q40" s="164"/>
      <c r="R40" s="419"/>
      <c r="S40" s="419"/>
      <c r="T40" s="419"/>
      <c r="U40" s="419"/>
      <c r="V40" s="419"/>
      <c r="W40" s="419"/>
      <c r="X40" s="419"/>
    </row>
    <row r="41" spans="1:24" ht="13.5" customHeight="1" x14ac:dyDescent="0.25">
      <c r="A41" s="53" t="s">
        <v>40</v>
      </c>
      <c r="B41" s="170">
        <v>0</v>
      </c>
      <c r="C41" s="26">
        <v>0</v>
      </c>
      <c r="D41" s="170">
        <v>0</v>
      </c>
      <c r="E41" s="28">
        <v>0</v>
      </c>
      <c r="F41" s="28">
        <v>0</v>
      </c>
      <c r="G41" s="55">
        <v>0</v>
      </c>
      <c r="H41" s="291">
        <v>0</v>
      </c>
      <c r="I41" s="184"/>
      <c r="J41" s="132"/>
      <c r="K41" s="164"/>
      <c r="L41" s="164"/>
      <c r="M41" s="164"/>
      <c r="N41" s="164"/>
      <c r="O41" s="164"/>
      <c r="P41" s="164"/>
      <c r="Q41" s="164"/>
      <c r="R41" s="419"/>
      <c r="S41" s="419"/>
      <c r="T41" s="419"/>
      <c r="U41" s="419"/>
      <c r="V41" s="419"/>
      <c r="W41" s="419"/>
      <c r="X41" s="419"/>
    </row>
    <row r="42" spans="1:24" ht="13.5" customHeight="1" x14ac:dyDescent="0.25">
      <c r="A42" s="53" t="s">
        <v>41</v>
      </c>
      <c r="B42" s="170">
        <v>561136.05695</v>
      </c>
      <c r="C42" s="26">
        <v>639556</v>
      </c>
      <c r="D42" s="170">
        <v>432141</v>
      </c>
      <c r="E42" s="28">
        <v>380387</v>
      </c>
      <c r="F42" s="28">
        <v>269177</v>
      </c>
      <c r="G42" s="55">
        <v>265426</v>
      </c>
      <c r="H42" s="291">
        <v>274043</v>
      </c>
      <c r="I42" s="184"/>
      <c r="J42" s="132"/>
      <c r="K42" s="164"/>
      <c r="L42" s="164"/>
      <c r="M42" s="164"/>
      <c r="N42" s="164"/>
      <c r="O42" s="164"/>
      <c r="P42" s="164"/>
      <c r="Q42" s="164"/>
      <c r="R42" s="419"/>
      <c r="S42" s="419"/>
      <c r="T42" s="419"/>
      <c r="U42" s="419"/>
      <c r="V42" s="419"/>
      <c r="W42" s="419"/>
      <c r="X42" s="419"/>
    </row>
    <row r="43" spans="1:24" ht="13.5" customHeight="1" x14ac:dyDescent="0.25">
      <c r="A43" s="53" t="s">
        <v>88</v>
      </c>
      <c r="B43" s="170">
        <v>1956.5393999999999</v>
      </c>
      <c r="C43" s="26">
        <v>55672.171799999996</v>
      </c>
      <c r="D43" s="170">
        <v>0</v>
      </c>
      <c r="E43" s="28">
        <v>0</v>
      </c>
      <c r="F43" s="28">
        <v>0</v>
      </c>
      <c r="G43" s="55">
        <v>0</v>
      </c>
      <c r="H43" s="291">
        <v>0</v>
      </c>
      <c r="I43" s="184"/>
      <c r="J43" s="132"/>
      <c r="K43" s="164"/>
      <c r="L43" s="164"/>
      <c r="M43" s="164"/>
      <c r="N43" s="164"/>
      <c r="O43" s="164"/>
      <c r="P43" s="164"/>
      <c r="Q43" s="164"/>
      <c r="R43" s="419"/>
      <c r="S43" s="419"/>
      <c r="T43" s="419"/>
      <c r="U43" s="419"/>
      <c r="V43" s="419"/>
      <c r="W43" s="419"/>
      <c r="X43" s="419"/>
    </row>
    <row r="44" spans="1:24" ht="13.5" customHeight="1" x14ac:dyDescent="0.25">
      <c r="A44" s="53" t="s">
        <v>89</v>
      </c>
      <c r="B44" s="170">
        <v>7528.9286100000008</v>
      </c>
      <c r="C44" s="26">
        <v>347.465299999997</v>
      </c>
      <c r="D44" s="170">
        <v>0</v>
      </c>
      <c r="E44" s="28">
        <v>0</v>
      </c>
      <c r="F44" s="28">
        <v>0</v>
      </c>
      <c r="G44" s="55">
        <v>0</v>
      </c>
      <c r="H44" s="291">
        <v>0</v>
      </c>
      <c r="I44" s="184"/>
      <c r="J44" s="132"/>
      <c r="K44" s="164"/>
      <c r="L44" s="164"/>
      <c r="M44" s="164"/>
      <c r="N44" s="164"/>
      <c r="O44" s="164"/>
      <c r="P44" s="164"/>
      <c r="Q44" s="164"/>
      <c r="R44" s="419"/>
      <c r="S44" s="419"/>
      <c r="T44" s="419"/>
      <c r="U44" s="419"/>
      <c r="V44" s="419"/>
      <c r="W44" s="419"/>
      <c r="X44" s="419"/>
    </row>
    <row r="45" spans="1:24" ht="13.5" customHeight="1" x14ac:dyDescent="0.25">
      <c r="A45" s="261" t="s">
        <v>42</v>
      </c>
      <c r="B45" s="170">
        <v>2117.90022</v>
      </c>
      <c r="C45" s="26">
        <v>1242.38833</v>
      </c>
      <c r="D45" s="170">
        <v>0</v>
      </c>
      <c r="E45" s="28">
        <v>0</v>
      </c>
      <c r="F45" s="28">
        <v>0</v>
      </c>
      <c r="G45" s="55">
        <v>0</v>
      </c>
      <c r="H45" s="291">
        <v>0</v>
      </c>
      <c r="I45" s="184"/>
      <c r="J45" s="132"/>
      <c r="K45" s="164"/>
      <c r="L45" s="164"/>
      <c r="M45" s="164"/>
      <c r="N45" s="164"/>
      <c r="O45" s="164"/>
      <c r="P45" s="164"/>
      <c r="Q45" s="164"/>
      <c r="R45" s="419"/>
      <c r="S45" s="419"/>
      <c r="T45" s="419"/>
      <c r="U45" s="419"/>
      <c r="V45" s="419"/>
      <c r="W45" s="419"/>
      <c r="X45" s="419"/>
    </row>
    <row r="46" spans="1:24" ht="13.5" customHeight="1" x14ac:dyDescent="0.25">
      <c r="A46" s="53" t="s">
        <v>43</v>
      </c>
      <c r="B46" s="172">
        <f t="shared" ref="B46" si="10">B47+B48</f>
        <v>360.98953999999998</v>
      </c>
      <c r="C46" s="26">
        <v>361.98588000000001</v>
      </c>
      <c r="D46" s="172">
        <v>361</v>
      </c>
      <c r="E46" s="40">
        <v>361</v>
      </c>
      <c r="F46" s="40">
        <v>361</v>
      </c>
      <c r="G46" s="283">
        <v>361</v>
      </c>
      <c r="H46" s="293">
        <v>361</v>
      </c>
      <c r="I46" s="184"/>
      <c r="J46" s="132"/>
      <c r="K46" s="164"/>
      <c r="L46" s="164"/>
      <c r="M46" s="164"/>
      <c r="N46" s="164"/>
      <c r="O46" s="164"/>
      <c r="P46" s="164"/>
      <c r="Q46" s="164"/>
      <c r="R46" s="419"/>
      <c r="S46" s="419"/>
      <c r="T46" s="419"/>
      <c r="U46" s="419"/>
      <c r="V46" s="419"/>
      <c r="W46" s="419"/>
      <c r="X46" s="419"/>
    </row>
    <row r="47" spans="1:24" ht="13.5" customHeight="1" x14ac:dyDescent="0.25">
      <c r="A47" s="56" t="s">
        <v>10</v>
      </c>
      <c r="B47" s="172">
        <v>82.454829999999959</v>
      </c>
      <c r="C47" s="26">
        <v>82.985880000000009</v>
      </c>
      <c r="D47" s="172">
        <v>0</v>
      </c>
      <c r="E47" s="40">
        <v>0</v>
      </c>
      <c r="F47" s="40">
        <v>0</v>
      </c>
      <c r="G47" s="283">
        <v>0</v>
      </c>
      <c r="H47" s="293">
        <v>0</v>
      </c>
      <c r="I47" s="184"/>
      <c r="J47" s="132"/>
      <c r="K47" s="164"/>
      <c r="L47" s="164"/>
      <c r="M47" s="164"/>
      <c r="N47" s="164"/>
      <c r="O47" s="164"/>
      <c r="P47" s="164"/>
      <c r="Q47" s="164"/>
      <c r="R47" s="419"/>
      <c r="S47" s="419"/>
      <c r="T47" s="419"/>
      <c r="U47" s="419"/>
      <c r="V47" s="419"/>
      <c r="W47" s="419"/>
      <c r="X47" s="419"/>
    </row>
    <row r="48" spans="1:24" ht="13.5" customHeight="1" x14ac:dyDescent="0.25">
      <c r="A48" s="56" t="s">
        <v>11</v>
      </c>
      <c r="B48" s="172">
        <v>278.53471000000002</v>
      </c>
      <c r="C48" s="26">
        <v>279</v>
      </c>
      <c r="D48" s="172">
        <v>361</v>
      </c>
      <c r="E48" s="40">
        <v>361</v>
      </c>
      <c r="F48" s="40">
        <v>361</v>
      </c>
      <c r="G48" s="283">
        <v>361</v>
      </c>
      <c r="H48" s="293">
        <v>361</v>
      </c>
      <c r="I48" s="184"/>
      <c r="J48" s="132"/>
      <c r="K48" s="164"/>
      <c r="L48" s="164"/>
      <c r="M48" s="164"/>
      <c r="N48" s="164"/>
      <c r="O48" s="164"/>
      <c r="P48" s="164"/>
      <c r="Q48" s="164"/>
      <c r="R48" s="419"/>
      <c r="S48" s="419"/>
      <c r="T48" s="419"/>
      <c r="U48" s="419"/>
      <c r="V48" s="419"/>
      <c r="W48" s="419"/>
      <c r="X48" s="419"/>
    </row>
    <row r="49" spans="1:24" ht="13.5" customHeight="1" x14ac:dyDescent="0.25">
      <c r="A49" s="53" t="s">
        <v>44</v>
      </c>
      <c r="B49" s="172">
        <v>765.42763000000002</v>
      </c>
      <c r="C49" s="26">
        <v>273.24873000000002</v>
      </c>
      <c r="D49" s="172">
        <v>1000</v>
      </c>
      <c r="E49" s="40">
        <v>1000</v>
      </c>
      <c r="F49" s="40">
        <v>1000</v>
      </c>
      <c r="G49" s="283">
        <v>1000</v>
      </c>
      <c r="H49" s="293">
        <v>1000</v>
      </c>
      <c r="I49" s="184"/>
      <c r="J49" s="132"/>
      <c r="K49" s="164"/>
      <c r="L49" s="164"/>
      <c r="M49" s="164"/>
      <c r="N49" s="164"/>
      <c r="O49" s="164"/>
      <c r="P49" s="164"/>
      <c r="Q49" s="164"/>
      <c r="R49" s="419"/>
      <c r="S49" s="419"/>
      <c r="T49" s="419"/>
      <c r="U49" s="419"/>
      <c r="V49" s="419"/>
      <c r="W49" s="419"/>
      <c r="X49" s="419"/>
    </row>
    <row r="50" spans="1:24" ht="13.5" customHeight="1" x14ac:dyDescent="0.25">
      <c r="A50" s="53" t="s">
        <v>45</v>
      </c>
      <c r="B50" s="172">
        <v>30281.73488</v>
      </c>
      <c r="C50" s="54">
        <v>27955.40238</v>
      </c>
      <c r="D50" s="172">
        <v>28237</v>
      </c>
      <c r="E50" s="40">
        <v>17556</v>
      </c>
      <c r="F50" s="40">
        <v>17963</v>
      </c>
      <c r="G50" s="283">
        <v>18550</v>
      </c>
      <c r="H50" s="293">
        <v>19136</v>
      </c>
      <c r="I50" s="184"/>
      <c r="J50" s="132"/>
      <c r="K50" s="164"/>
      <c r="L50" s="164"/>
      <c r="M50" s="164"/>
      <c r="N50" s="164"/>
      <c r="O50" s="164"/>
      <c r="P50" s="164"/>
      <c r="Q50" s="164"/>
      <c r="R50" s="419"/>
      <c r="S50" s="419"/>
      <c r="T50" s="419"/>
      <c r="U50" s="419"/>
      <c r="V50" s="419"/>
      <c r="W50" s="419"/>
      <c r="X50" s="419"/>
    </row>
    <row r="51" spans="1:24" ht="13.5" customHeight="1" x14ac:dyDescent="0.25">
      <c r="A51" s="345" t="s">
        <v>92</v>
      </c>
      <c r="B51" s="172">
        <v>0</v>
      </c>
      <c r="C51" s="54">
        <v>338926.21420000005</v>
      </c>
      <c r="D51" s="172">
        <v>506996</v>
      </c>
      <c r="E51" s="40">
        <v>524147</v>
      </c>
      <c r="F51" s="40">
        <v>545908</v>
      </c>
      <c r="G51" s="283">
        <v>570535</v>
      </c>
      <c r="H51" s="293">
        <v>596132</v>
      </c>
      <c r="I51" s="184"/>
      <c r="J51" s="132"/>
      <c r="K51" s="164"/>
      <c r="L51" s="164"/>
      <c r="M51" s="164"/>
      <c r="N51" s="164"/>
      <c r="O51" s="164"/>
      <c r="P51" s="164"/>
      <c r="Q51" s="164"/>
      <c r="R51" s="419"/>
      <c r="S51" s="419"/>
      <c r="T51" s="419"/>
      <c r="U51" s="419"/>
      <c r="V51" s="419"/>
      <c r="W51" s="419"/>
      <c r="X51" s="419"/>
    </row>
    <row r="52" spans="1:24" ht="13.5" customHeight="1" x14ac:dyDescent="0.25">
      <c r="A52" s="53" t="s">
        <v>46</v>
      </c>
      <c r="B52" s="172">
        <v>10.8108</v>
      </c>
      <c r="C52" s="54">
        <v>-0.78783000000000003</v>
      </c>
      <c r="D52" s="38">
        <v>0</v>
      </c>
      <c r="E52" s="40">
        <v>0</v>
      </c>
      <c r="F52" s="40">
        <v>0</v>
      </c>
      <c r="G52" s="283">
        <v>0</v>
      </c>
      <c r="H52" s="293">
        <v>0</v>
      </c>
      <c r="I52" s="184"/>
      <c r="J52" s="132"/>
      <c r="K52" s="164"/>
      <c r="L52" s="164"/>
      <c r="M52" s="164"/>
      <c r="N52" s="164"/>
      <c r="O52" s="164"/>
      <c r="P52" s="164"/>
      <c r="Q52" s="164"/>
      <c r="R52" s="419"/>
      <c r="S52" s="419"/>
      <c r="T52" s="419"/>
      <c r="U52" s="419"/>
      <c r="V52" s="419"/>
      <c r="W52" s="419"/>
      <c r="X52" s="419"/>
    </row>
    <row r="53" spans="1:24" ht="13.5" customHeight="1" x14ac:dyDescent="0.25">
      <c r="A53" s="24" t="s">
        <v>82</v>
      </c>
      <c r="B53" s="25">
        <f t="shared" ref="B53:H53" si="11">+B54+B55+B56+B57</f>
        <v>147985.95370000001</v>
      </c>
      <c r="C53" s="26">
        <f t="shared" si="11"/>
        <v>159640</v>
      </c>
      <c r="D53" s="27">
        <f t="shared" si="11"/>
        <v>184670</v>
      </c>
      <c r="E53" s="28">
        <f t="shared" si="11"/>
        <v>213629</v>
      </c>
      <c r="F53" s="28">
        <f t="shared" si="11"/>
        <v>223611</v>
      </c>
      <c r="G53" s="55">
        <f t="shared" si="11"/>
        <v>233875</v>
      </c>
      <c r="H53" s="291">
        <f t="shared" si="11"/>
        <v>244984</v>
      </c>
      <c r="I53" s="184"/>
      <c r="J53" s="132"/>
      <c r="K53" s="164"/>
      <c r="L53" s="164"/>
      <c r="M53" s="164"/>
      <c r="N53" s="164"/>
      <c r="O53" s="164"/>
      <c r="P53" s="164"/>
      <c r="Q53" s="164"/>
      <c r="R53" s="419"/>
      <c r="S53" s="419"/>
      <c r="T53" s="419"/>
      <c r="U53" s="419"/>
      <c r="V53" s="419"/>
      <c r="W53" s="419"/>
      <c r="X53" s="419"/>
    </row>
    <row r="54" spans="1:24" ht="13.5" customHeight="1" x14ac:dyDescent="0.25">
      <c r="A54" s="36" t="s">
        <v>10</v>
      </c>
      <c r="B54" s="25">
        <f>+B58+B59+B60+73.45814</f>
        <v>110550.64409</v>
      </c>
      <c r="C54" s="26">
        <f>+C58+C59+C60</f>
        <v>120389</v>
      </c>
      <c r="D54" s="27">
        <f t="shared" ref="D54:H54" si="12">+D58+D59+D60</f>
        <v>143889</v>
      </c>
      <c r="E54" s="28">
        <f t="shared" si="12"/>
        <v>161762</v>
      </c>
      <c r="F54" s="28">
        <f t="shared" si="12"/>
        <v>168091</v>
      </c>
      <c r="G54" s="55">
        <f t="shared" si="12"/>
        <v>175651</v>
      </c>
      <c r="H54" s="291">
        <f t="shared" si="12"/>
        <v>183562</v>
      </c>
      <c r="I54" s="184"/>
      <c r="J54" s="132"/>
      <c r="K54" s="164"/>
      <c r="L54" s="164"/>
      <c r="M54" s="164"/>
      <c r="N54" s="164"/>
      <c r="O54" s="164"/>
      <c r="P54" s="164"/>
      <c r="Q54" s="164"/>
      <c r="R54" s="419"/>
      <c r="S54" s="419"/>
      <c r="T54" s="419"/>
      <c r="U54" s="419"/>
      <c r="V54" s="419"/>
      <c r="W54" s="419"/>
      <c r="X54" s="419"/>
    </row>
    <row r="55" spans="1:24" ht="14.25" customHeight="1" x14ac:dyDescent="0.25">
      <c r="A55" s="57" t="s">
        <v>11</v>
      </c>
      <c r="B55" s="25">
        <f>2346.05058+6.00035</f>
        <v>2352.0509299999999</v>
      </c>
      <c r="C55" s="26">
        <v>0</v>
      </c>
      <c r="D55" s="27">
        <v>0</v>
      </c>
      <c r="E55" s="28">
        <v>0</v>
      </c>
      <c r="F55" s="28">
        <v>0</v>
      </c>
      <c r="G55" s="55">
        <v>0</v>
      </c>
      <c r="H55" s="291">
        <v>0</v>
      </c>
      <c r="I55" s="184"/>
      <c r="J55" s="132"/>
      <c r="K55" s="164"/>
      <c r="L55" s="164"/>
      <c r="M55" s="164"/>
      <c r="N55" s="164"/>
      <c r="O55" s="164"/>
      <c r="P55" s="164"/>
      <c r="Q55" s="164"/>
      <c r="R55" s="419"/>
      <c r="S55" s="419"/>
      <c r="T55" s="419"/>
      <c r="U55" s="419"/>
      <c r="V55" s="419"/>
      <c r="W55" s="419"/>
      <c r="X55" s="419"/>
    </row>
    <row r="56" spans="1:24" ht="14.25" customHeight="1" x14ac:dyDescent="0.25">
      <c r="A56" s="58" t="s">
        <v>12</v>
      </c>
      <c r="B56" s="25">
        <v>0</v>
      </c>
      <c r="C56" s="26">
        <v>0</v>
      </c>
      <c r="D56" s="27">
        <v>0</v>
      </c>
      <c r="E56" s="28">
        <v>0</v>
      </c>
      <c r="F56" s="28">
        <v>0</v>
      </c>
      <c r="G56" s="55">
        <v>0</v>
      </c>
      <c r="H56" s="291">
        <v>0</v>
      </c>
      <c r="I56" s="184"/>
      <c r="J56" s="132"/>
      <c r="K56" s="164"/>
      <c r="L56" s="164"/>
      <c r="M56" s="164"/>
      <c r="N56" s="164"/>
      <c r="O56" s="164"/>
      <c r="P56" s="164"/>
      <c r="Q56" s="164"/>
      <c r="R56" s="419"/>
      <c r="S56" s="419"/>
      <c r="T56" s="419"/>
      <c r="U56" s="419"/>
      <c r="V56" s="419"/>
      <c r="W56" s="419"/>
      <c r="X56" s="419"/>
    </row>
    <row r="57" spans="1:24" ht="14.25" customHeight="1" x14ac:dyDescent="0.25">
      <c r="A57" s="36" t="s">
        <v>49</v>
      </c>
      <c r="B57" s="25">
        <f t="shared" ref="B57:H57" si="13">+B61</f>
        <v>35083.258679999999</v>
      </c>
      <c r="C57" s="26">
        <f t="shared" si="13"/>
        <v>39251</v>
      </c>
      <c r="D57" s="27">
        <f t="shared" si="13"/>
        <v>40781</v>
      </c>
      <c r="E57" s="28">
        <f t="shared" si="13"/>
        <v>51867</v>
      </c>
      <c r="F57" s="28">
        <f t="shared" si="13"/>
        <v>55520</v>
      </c>
      <c r="G57" s="55">
        <f t="shared" si="13"/>
        <v>58224</v>
      </c>
      <c r="H57" s="291">
        <f t="shared" si="13"/>
        <v>61422</v>
      </c>
      <c r="I57" s="184"/>
      <c r="J57" s="132"/>
      <c r="K57" s="164"/>
      <c r="L57" s="164"/>
      <c r="M57" s="164"/>
      <c r="N57" s="164"/>
      <c r="O57" s="164"/>
      <c r="P57" s="164"/>
      <c r="Q57" s="164"/>
      <c r="R57" s="419"/>
      <c r="S57" s="419"/>
      <c r="T57" s="419"/>
      <c r="U57" s="419"/>
      <c r="V57" s="419"/>
      <c r="W57" s="419"/>
      <c r="X57" s="419"/>
    </row>
    <row r="58" spans="1:24" ht="14.25" customHeight="1" x14ac:dyDescent="0.25">
      <c r="A58" s="59" t="s">
        <v>50</v>
      </c>
      <c r="B58" s="25">
        <v>0.25095000000000001</v>
      </c>
      <c r="C58" s="26">
        <v>0</v>
      </c>
      <c r="D58" s="27">
        <v>0</v>
      </c>
      <c r="E58" s="28">
        <v>0</v>
      </c>
      <c r="F58" s="28">
        <v>0</v>
      </c>
      <c r="G58" s="55"/>
      <c r="H58" s="291"/>
      <c r="I58" s="184"/>
      <c r="J58" s="132"/>
      <c r="K58" s="164"/>
      <c r="L58" s="164"/>
      <c r="M58" s="164"/>
      <c r="N58" s="164"/>
      <c r="O58" s="164"/>
      <c r="P58" s="164"/>
      <c r="Q58" s="164"/>
      <c r="R58" s="419"/>
      <c r="S58" s="419"/>
      <c r="T58" s="419"/>
      <c r="U58" s="419"/>
      <c r="V58" s="419"/>
      <c r="W58" s="419"/>
      <c r="X58" s="419"/>
    </row>
    <row r="59" spans="1:24" ht="14.25" customHeight="1" x14ac:dyDescent="0.25">
      <c r="A59" s="59" t="s">
        <v>51</v>
      </c>
      <c r="B59" s="25">
        <v>-36.787010000000002</v>
      </c>
      <c r="C59" s="26">
        <v>3</v>
      </c>
      <c r="D59" s="27">
        <v>0</v>
      </c>
      <c r="E59" s="28">
        <v>0</v>
      </c>
      <c r="F59" s="28">
        <v>0</v>
      </c>
      <c r="G59" s="55">
        <v>0</v>
      </c>
      <c r="H59" s="291">
        <v>0</v>
      </c>
      <c r="I59" s="184"/>
      <c r="J59" s="132"/>
      <c r="K59" s="164"/>
      <c r="L59" s="164"/>
      <c r="M59" s="164"/>
      <c r="N59" s="164"/>
      <c r="O59" s="164"/>
      <c r="P59" s="164"/>
      <c r="Q59" s="164"/>
      <c r="R59" s="419"/>
      <c r="S59" s="419"/>
      <c r="T59" s="419"/>
      <c r="U59" s="419"/>
      <c r="V59" s="419"/>
      <c r="W59" s="419"/>
      <c r="X59" s="419"/>
    </row>
    <row r="60" spans="1:24" ht="14.25" customHeight="1" x14ac:dyDescent="0.25">
      <c r="A60" s="59" t="s">
        <v>52</v>
      </c>
      <c r="B60" s="25">
        <v>110513.72201</v>
      </c>
      <c r="C60" s="26">
        <v>120386</v>
      </c>
      <c r="D60" s="27">
        <v>143889</v>
      </c>
      <c r="E60" s="28">
        <v>161762</v>
      </c>
      <c r="F60" s="28">
        <v>168091</v>
      </c>
      <c r="G60" s="55">
        <v>175651</v>
      </c>
      <c r="H60" s="291">
        <v>183562</v>
      </c>
      <c r="I60" s="184"/>
      <c r="J60" s="132"/>
      <c r="K60" s="164"/>
      <c r="L60" s="164"/>
      <c r="M60" s="164"/>
      <c r="N60" s="164"/>
      <c r="O60" s="164"/>
      <c r="P60" s="164"/>
      <c r="Q60" s="164"/>
      <c r="R60" s="419"/>
      <c r="S60" s="419"/>
      <c r="T60" s="419"/>
      <c r="U60" s="419"/>
      <c r="V60" s="419"/>
      <c r="W60" s="419"/>
      <c r="X60" s="419"/>
    </row>
    <row r="61" spans="1:24" ht="14.25" customHeight="1" thickBot="1" x14ac:dyDescent="0.3">
      <c r="A61" s="60" t="s">
        <v>53</v>
      </c>
      <c r="B61" s="61">
        <v>35083.258679999999</v>
      </c>
      <c r="C61" s="62">
        <v>39251</v>
      </c>
      <c r="D61" s="63">
        <v>40781</v>
      </c>
      <c r="E61" s="64">
        <v>51867</v>
      </c>
      <c r="F61" s="64">
        <v>55520</v>
      </c>
      <c r="G61" s="284">
        <v>58224</v>
      </c>
      <c r="H61" s="294">
        <v>61422</v>
      </c>
      <c r="I61" s="184"/>
      <c r="J61" s="132"/>
      <c r="K61" s="164"/>
      <c r="L61" s="164"/>
      <c r="M61" s="164"/>
      <c r="N61" s="164"/>
      <c r="O61" s="164"/>
      <c r="P61" s="164"/>
      <c r="Q61" s="164"/>
      <c r="R61" s="419"/>
      <c r="S61" s="419"/>
      <c r="T61" s="419"/>
      <c r="U61" s="419"/>
      <c r="V61" s="419"/>
      <c r="W61" s="419"/>
      <c r="X61" s="419"/>
    </row>
    <row r="62" spans="1:24" ht="13.5" customHeight="1" x14ac:dyDescent="0.25">
      <c r="A62" s="16" t="s">
        <v>54</v>
      </c>
      <c r="B62" s="169">
        <f t="shared" ref="B62:H62" si="14">B63+B68</f>
        <v>17117883.199760035</v>
      </c>
      <c r="C62" s="66">
        <f t="shared" si="14"/>
        <v>18290794</v>
      </c>
      <c r="D62" s="169">
        <f t="shared" si="14"/>
        <v>19714821</v>
      </c>
      <c r="E62" s="67">
        <f t="shared" si="14"/>
        <v>20660818</v>
      </c>
      <c r="F62" s="67">
        <f t="shared" si="14"/>
        <v>21063254</v>
      </c>
      <c r="G62" s="285">
        <f t="shared" si="14"/>
        <v>21869329</v>
      </c>
      <c r="H62" s="403">
        <f t="shared" si="14"/>
        <v>22739040</v>
      </c>
      <c r="I62" s="184"/>
      <c r="J62" s="132"/>
      <c r="K62" s="164"/>
      <c r="L62" s="164"/>
      <c r="M62" s="164"/>
      <c r="N62" s="164"/>
      <c r="O62" s="164"/>
      <c r="P62" s="164"/>
      <c r="Q62" s="164"/>
      <c r="R62" s="419"/>
      <c r="S62" s="419"/>
      <c r="T62" s="419"/>
      <c r="U62" s="419"/>
      <c r="V62" s="419"/>
      <c r="W62" s="419"/>
      <c r="X62" s="419"/>
    </row>
    <row r="63" spans="1:24" ht="13.5" customHeight="1" x14ac:dyDescent="0.25">
      <c r="A63" s="72" t="s">
        <v>55</v>
      </c>
      <c r="B63" s="171">
        <f>B64+B67</f>
        <v>11216498.289700001</v>
      </c>
      <c r="C63" s="43">
        <f t="shared" ref="C63:H63" si="15">C64+C67</f>
        <v>11960993</v>
      </c>
      <c r="D63" s="171">
        <f t="shared" si="15"/>
        <v>12720997</v>
      </c>
      <c r="E63" s="45">
        <f t="shared" si="15"/>
        <v>13351621</v>
      </c>
      <c r="F63" s="45">
        <f t="shared" si="15"/>
        <v>13881666</v>
      </c>
      <c r="G63" s="282">
        <f t="shared" si="15"/>
        <v>14428960</v>
      </c>
      <c r="H63" s="292">
        <f t="shared" si="15"/>
        <v>14994512</v>
      </c>
      <c r="I63" s="184"/>
      <c r="J63" s="132"/>
      <c r="K63" s="164"/>
      <c r="L63" s="164"/>
      <c r="M63" s="164"/>
      <c r="N63" s="164"/>
      <c r="O63" s="164"/>
      <c r="P63" s="164"/>
      <c r="Q63" s="164"/>
      <c r="R63" s="419"/>
      <c r="S63" s="419"/>
      <c r="T63" s="419"/>
      <c r="U63" s="419"/>
      <c r="V63" s="419"/>
      <c r="W63" s="419"/>
      <c r="X63" s="419"/>
    </row>
    <row r="64" spans="1:24" s="3" customFormat="1" ht="13.5" customHeight="1" x14ac:dyDescent="0.25">
      <c r="A64" s="29" t="s">
        <v>56</v>
      </c>
      <c r="B64" s="170">
        <f>B65+B66</f>
        <v>11216498.289700001</v>
      </c>
      <c r="C64" s="26">
        <f t="shared" ref="C64:H64" si="16">C65+C66</f>
        <v>11960993</v>
      </c>
      <c r="D64" s="170">
        <f t="shared" si="16"/>
        <v>12720997</v>
      </c>
      <c r="E64" s="28">
        <f t="shared" si="16"/>
        <v>13351621</v>
      </c>
      <c r="F64" s="28">
        <f t="shared" si="16"/>
        <v>13881666</v>
      </c>
      <c r="G64" s="55">
        <f t="shared" si="16"/>
        <v>14428960</v>
      </c>
      <c r="H64" s="291">
        <f t="shared" si="16"/>
        <v>14994512</v>
      </c>
      <c r="I64" s="184"/>
      <c r="J64" s="132"/>
      <c r="K64" s="164"/>
      <c r="L64" s="164"/>
      <c r="M64" s="164"/>
      <c r="N64" s="164"/>
      <c r="O64" s="164"/>
      <c r="P64" s="164"/>
      <c r="Q64" s="164"/>
      <c r="R64" s="419"/>
      <c r="S64" s="419"/>
      <c r="T64" s="419"/>
      <c r="U64" s="419"/>
      <c r="V64" s="419"/>
      <c r="W64" s="419"/>
      <c r="X64" s="419"/>
    </row>
    <row r="65" spans="1:24" s="3" customFormat="1" ht="13.5" customHeight="1" x14ac:dyDescent="0.25">
      <c r="A65" s="29" t="s">
        <v>57</v>
      </c>
      <c r="B65" s="170">
        <v>10781143.219200002</v>
      </c>
      <c r="C65" s="26">
        <v>11774408</v>
      </c>
      <c r="D65" s="170">
        <v>12503514</v>
      </c>
      <c r="E65" s="28">
        <v>13135959</v>
      </c>
      <c r="F65" s="28">
        <v>13667310</v>
      </c>
      <c r="G65" s="55">
        <v>14216008</v>
      </c>
      <c r="H65" s="291">
        <v>14782973</v>
      </c>
      <c r="I65" s="184"/>
      <c r="J65" s="132"/>
      <c r="K65" s="164"/>
      <c r="L65" s="164"/>
      <c r="M65" s="164"/>
      <c r="N65" s="164"/>
      <c r="O65" s="164"/>
      <c r="P65" s="164"/>
      <c r="Q65" s="164"/>
      <c r="R65" s="419"/>
      <c r="S65" s="419"/>
      <c r="T65" s="419"/>
      <c r="U65" s="419"/>
      <c r="V65" s="419"/>
      <c r="W65" s="419"/>
      <c r="X65" s="419"/>
    </row>
    <row r="66" spans="1:24" s="3" customFormat="1" ht="13.5" customHeight="1" x14ac:dyDescent="0.25">
      <c r="A66" s="29" t="s">
        <v>58</v>
      </c>
      <c r="B66" s="170">
        <v>435355.07050000003</v>
      </c>
      <c r="C66" s="26">
        <v>186585</v>
      </c>
      <c r="D66" s="170">
        <v>217483</v>
      </c>
      <c r="E66" s="28">
        <v>215662</v>
      </c>
      <c r="F66" s="28">
        <v>214356</v>
      </c>
      <c r="G66" s="55">
        <v>212952</v>
      </c>
      <c r="H66" s="291">
        <v>211539</v>
      </c>
      <c r="I66" s="184"/>
      <c r="J66" s="132"/>
      <c r="K66" s="164"/>
      <c r="L66" s="164"/>
      <c r="M66" s="164"/>
      <c r="N66" s="164"/>
      <c r="O66" s="164"/>
      <c r="P66" s="164"/>
      <c r="Q66" s="164"/>
      <c r="R66" s="419"/>
      <c r="S66" s="419"/>
      <c r="T66" s="419"/>
      <c r="U66" s="419"/>
      <c r="V66" s="419"/>
      <c r="W66" s="419"/>
      <c r="X66" s="419"/>
    </row>
    <row r="67" spans="1:24" s="3" customFormat="1" ht="13.5" customHeight="1" x14ac:dyDescent="0.25">
      <c r="A67" s="29" t="s">
        <v>83</v>
      </c>
      <c r="B67" s="170">
        <v>0</v>
      </c>
      <c r="C67" s="26">
        <v>0</v>
      </c>
      <c r="D67" s="170">
        <v>0</v>
      </c>
      <c r="E67" s="28">
        <v>0</v>
      </c>
      <c r="F67" s="28">
        <v>0</v>
      </c>
      <c r="G67" s="55">
        <v>0</v>
      </c>
      <c r="H67" s="291">
        <v>0</v>
      </c>
      <c r="I67" s="184"/>
      <c r="J67" s="132"/>
      <c r="K67" s="164"/>
      <c r="L67" s="164"/>
      <c r="M67" s="164"/>
      <c r="N67" s="164"/>
      <c r="O67" s="164"/>
      <c r="P67" s="164"/>
      <c r="Q67" s="164"/>
      <c r="R67" s="419"/>
      <c r="S67" s="419"/>
      <c r="T67" s="419"/>
      <c r="U67" s="419"/>
      <c r="V67" s="419"/>
      <c r="W67" s="419"/>
      <c r="X67" s="419"/>
    </row>
    <row r="68" spans="1:24" s="3" customFormat="1" ht="13.5" customHeight="1" x14ac:dyDescent="0.25">
      <c r="A68" s="72" t="s">
        <v>59</v>
      </c>
      <c r="B68" s="171">
        <f t="shared" ref="B68:H68" si="17">B69</f>
        <v>5901384.9100600351</v>
      </c>
      <c r="C68" s="43">
        <f t="shared" si="17"/>
        <v>6329801</v>
      </c>
      <c r="D68" s="171">
        <f t="shared" si="17"/>
        <v>6993824</v>
      </c>
      <c r="E68" s="45">
        <f t="shared" si="17"/>
        <v>7309197</v>
      </c>
      <c r="F68" s="45">
        <f t="shared" si="17"/>
        <v>7181588</v>
      </c>
      <c r="G68" s="282">
        <f t="shared" si="17"/>
        <v>7440369</v>
      </c>
      <c r="H68" s="292">
        <f t="shared" si="17"/>
        <v>7744528</v>
      </c>
      <c r="I68" s="184"/>
      <c r="J68" s="132"/>
      <c r="K68" s="164"/>
      <c r="L68" s="164"/>
      <c r="M68" s="164"/>
      <c r="N68" s="164"/>
      <c r="O68" s="164"/>
      <c r="P68" s="164"/>
      <c r="Q68" s="164"/>
      <c r="R68" s="419"/>
      <c r="S68" s="419"/>
      <c r="T68" s="419"/>
      <c r="U68" s="419"/>
      <c r="V68" s="419"/>
      <c r="W68" s="419"/>
      <c r="X68" s="419"/>
    </row>
    <row r="69" spans="1:24" s="3" customFormat="1" ht="13.5" customHeight="1" x14ac:dyDescent="0.25">
      <c r="A69" s="29" t="s">
        <v>56</v>
      </c>
      <c r="B69" s="170">
        <v>5901384.9100600351</v>
      </c>
      <c r="C69" s="26">
        <v>6329801</v>
      </c>
      <c r="D69" s="170">
        <v>6993824</v>
      </c>
      <c r="E69" s="28">
        <v>7309197</v>
      </c>
      <c r="F69" s="28">
        <v>7181588</v>
      </c>
      <c r="G69" s="55">
        <v>7440369</v>
      </c>
      <c r="H69" s="291">
        <v>7744528</v>
      </c>
      <c r="I69" s="184"/>
      <c r="J69" s="132"/>
      <c r="K69" s="164"/>
      <c r="L69" s="164"/>
      <c r="M69" s="164"/>
      <c r="N69" s="164"/>
      <c r="O69" s="164"/>
      <c r="P69" s="164"/>
      <c r="Q69" s="164"/>
      <c r="R69" s="419"/>
      <c r="S69" s="419"/>
      <c r="T69" s="419"/>
      <c r="U69" s="419"/>
      <c r="V69" s="419"/>
      <c r="W69" s="419"/>
      <c r="X69" s="419"/>
    </row>
    <row r="70" spans="1:24" s="3" customFormat="1" ht="14.25" customHeight="1" thickBot="1" x14ac:dyDescent="0.3">
      <c r="A70" s="76" t="s">
        <v>60</v>
      </c>
      <c r="B70" s="172">
        <v>49571</v>
      </c>
      <c r="C70" s="54">
        <v>53441</v>
      </c>
      <c r="D70" s="172">
        <v>57420</v>
      </c>
      <c r="E70" s="40">
        <v>58015</v>
      </c>
      <c r="F70" s="40">
        <v>58229</v>
      </c>
      <c r="G70" s="283">
        <v>58293</v>
      </c>
      <c r="H70" s="293">
        <v>58196</v>
      </c>
      <c r="I70" s="184"/>
      <c r="J70" s="132"/>
      <c r="K70" s="164"/>
      <c r="L70" s="164"/>
      <c r="M70" s="164"/>
      <c r="N70" s="164"/>
      <c r="O70" s="164"/>
      <c r="P70" s="164"/>
      <c r="Q70" s="164"/>
      <c r="R70" s="419"/>
      <c r="S70" s="419"/>
      <c r="T70" s="419"/>
      <c r="U70" s="419"/>
      <c r="V70" s="419"/>
      <c r="W70" s="419"/>
      <c r="X70" s="419"/>
    </row>
    <row r="71" spans="1:24" s="3" customFormat="1" ht="14.25" customHeight="1" thickBot="1" x14ac:dyDescent="0.3">
      <c r="A71" s="78" t="s">
        <v>61</v>
      </c>
      <c r="B71" s="173">
        <f t="shared" ref="B71:H71" si="18">B38+B35+B30+B18+B5</f>
        <v>23146171.791170001</v>
      </c>
      <c r="C71" s="80">
        <f t="shared" si="18"/>
        <v>25139685.388160001</v>
      </c>
      <c r="D71" s="173">
        <f t="shared" si="18"/>
        <v>26829928</v>
      </c>
      <c r="E71" s="82">
        <f t="shared" si="18"/>
        <v>27092292</v>
      </c>
      <c r="F71" s="82">
        <f t="shared" si="18"/>
        <v>27773837</v>
      </c>
      <c r="G71" s="238">
        <f t="shared" si="18"/>
        <v>28987726</v>
      </c>
      <c r="H71" s="304">
        <f t="shared" si="18"/>
        <v>30196804</v>
      </c>
      <c r="I71" s="184"/>
      <c r="J71" s="184"/>
      <c r="K71" s="184"/>
      <c r="L71" s="184"/>
      <c r="M71" s="184"/>
      <c r="N71" s="184"/>
      <c r="O71" s="184"/>
      <c r="P71" s="184"/>
      <c r="Q71" s="164"/>
      <c r="R71" s="419"/>
      <c r="S71" s="419"/>
      <c r="T71" s="419"/>
      <c r="U71" s="419"/>
      <c r="V71" s="419"/>
      <c r="W71" s="419"/>
      <c r="X71" s="419"/>
    </row>
    <row r="72" spans="1:24" s="3" customFormat="1" ht="13.5" customHeight="1" x14ac:dyDescent="0.25">
      <c r="A72" s="83" t="s">
        <v>62</v>
      </c>
      <c r="B72" s="170">
        <f>B9+B13+B17+B19+B20+B30+B47+B52+B54+B39+B40+B43+B44+B42+B16</f>
        <v>18316679.824750002</v>
      </c>
      <c r="C72" s="84">
        <f>C9+C13+C17+C19+C20+C30+C47+C52+C54+C39+C40+C43+C44+C42+C51+C16</f>
        <v>20612165.348719999</v>
      </c>
      <c r="D72" s="233">
        <f>D9+D13+D17+D19+D20+D30+D47+D52+D54+D39+D40+D43+D44+D42+D51+D16+D49</f>
        <v>21982412</v>
      </c>
      <c r="E72" s="85">
        <f t="shared" ref="E72:H72" si="19">E9+E13+E17+E19+E20+E30+E47+E52+E54+E39+E40+E43+E44+E42+E51+E16+E49</f>
        <v>22031822</v>
      </c>
      <c r="F72" s="85">
        <f t="shared" si="19"/>
        <v>22541411</v>
      </c>
      <c r="G72" s="299">
        <f t="shared" si="19"/>
        <v>23517609</v>
      </c>
      <c r="H72" s="296">
        <f t="shared" si="19"/>
        <v>24468114</v>
      </c>
      <c r="I72" s="184"/>
      <c r="J72" s="184"/>
      <c r="K72" s="184"/>
      <c r="L72" s="184"/>
      <c r="M72" s="184"/>
      <c r="N72" s="184"/>
      <c r="O72" s="184"/>
      <c r="P72" s="184"/>
      <c r="Q72" s="164"/>
      <c r="R72" s="419"/>
      <c r="S72" s="419"/>
      <c r="T72" s="419"/>
      <c r="U72" s="419"/>
      <c r="V72" s="419"/>
      <c r="W72" s="419"/>
      <c r="X72" s="419"/>
    </row>
    <row r="73" spans="1:24" s="3" customFormat="1" ht="13.5" customHeight="1" x14ac:dyDescent="0.25">
      <c r="A73" s="83" t="s">
        <v>63</v>
      </c>
      <c r="B73" s="233">
        <f t="shared" ref="B73:C73" si="20">+B57</f>
        <v>35083.258679999999</v>
      </c>
      <c r="C73" s="84">
        <f t="shared" si="20"/>
        <v>39251</v>
      </c>
      <c r="D73" s="233">
        <f t="shared" ref="D73" si="21">+D57</f>
        <v>40781</v>
      </c>
      <c r="E73" s="85">
        <f t="shared" ref="E73:H73" si="22">+E57</f>
        <v>51867</v>
      </c>
      <c r="F73" s="85">
        <f t="shared" si="22"/>
        <v>55520</v>
      </c>
      <c r="G73" s="299">
        <f t="shared" si="22"/>
        <v>58224</v>
      </c>
      <c r="H73" s="296">
        <f t="shared" si="22"/>
        <v>61422</v>
      </c>
      <c r="I73" s="184"/>
      <c r="J73" s="184"/>
      <c r="K73" s="184"/>
      <c r="L73" s="184"/>
      <c r="M73" s="184"/>
      <c r="N73" s="184"/>
      <c r="O73" s="184"/>
      <c r="P73" s="184"/>
      <c r="Q73" s="164"/>
      <c r="R73" s="419"/>
      <c r="S73" s="419"/>
      <c r="T73" s="419"/>
      <c r="U73" s="419"/>
      <c r="V73" s="419"/>
      <c r="W73" s="419"/>
      <c r="X73" s="419"/>
    </row>
    <row r="74" spans="1:24" s="3" customFormat="1" ht="13.5" customHeight="1" x14ac:dyDescent="0.25">
      <c r="A74" s="24" t="s">
        <v>64</v>
      </c>
      <c r="B74" s="233">
        <v>0</v>
      </c>
      <c r="C74" s="26">
        <v>0</v>
      </c>
      <c r="D74" s="170">
        <v>0</v>
      </c>
      <c r="E74" s="28">
        <v>0</v>
      </c>
      <c r="F74" s="28">
        <v>0</v>
      </c>
      <c r="G74" s="55">
        <v>0</v>
      </c>
      <c r="H74" s="291">
        <v>0</v>
      </c>
      <c r="I74" s="184"/>
      <c r="J74" s="184"/>
      <c r="K74" s="184"/>
      <c r="L74" s="184"/>
      <c r="M74" s="184"/>
      <c r="N74" s="184"/>
      <c r="O74" s="184"/>
      <c r="P74" s="184"/>
      <c r="Q74" s="164"/>
      <c r="R74" s="419"/>
      <c r="S74" s="419"/>
      <c r="T74" s="419"/>
      <c r="U74" s="419"/>
      <c r="V74" s="419"/>
      <c r="W74" s="419"/>
      <c r="X74" s="419"/>
    </row>
    <row r="75" spans="1:24" s="3" customFormat="1" ht="13.5" customHeight="1" x14ac:dyDescent="0.25">
      <c r="A75" s="24" t="s">
        <v>65</v>
      </c>
      <c r="B75" s="170">
        <f t="shared" ref="B75:C75" si="23">B10+B36+B37+B48+B55+B14</f>
        <v>3625698.0204000003</v>
      </c>
      <c r="C75" s="26">
        <f t="shared" si="23"/>
        <v>3262377</v>
      </c>
      <c r="D75" s="170">
        <f t="shared" ref="D75" si="24">D10+D36+D37+D48+D55+D14</f>
        <v>3475959</v>
      </c>
      <c r="E75" s="28">
        <f t="shared" ref="E75:H75" si="25">E10+E36+E37+E48+E55+E14</f>
        <v>3597019</v>
      </c>
      <c r="F75" s="28">
        <f t="shared" si="25"/>
        <v>3710198</v>
      </c>
      <c r="G75" s="55">
        <f t="shared" si="25"/>
        <v>3867103</v>
      </c>
      <c r="H75" s="291">
        <f t="shared" si="25"/>
        <v>4037416</v>
      </c>
      <c r="I75" s="184"/>
      <c r="J75" s="184"/>
      <c r="K75" s="184"/>
      <c r="L75" s="184"/>
      <c r="M75" s="184"/>
      <c r="N75" s="184"/>
      <c r="O75" s="184"/>
      <c r="P75" s="184"/>
      <c r="Q75" s="164"/>
      <c r="R75" s="419"/>
      <c r="S75" s="419"/>
      <c r="T75" s="419"/>
      <c r="U75" s="419"/>
      <c r="V75" s="419"/>
      <c r="W75" s="419"/>
      <c r="X75" s="419"/>
    </row>
    <row r="76" spans="1:24" s="3" customFormat="1" ht="13.5" customHeight="1" x14ac:dyDescent="0.25">
      <c r="A76" s="24" t="s">
        <v>66</v>
      </c>
      <c r="B76" s="170">
        <f t="shared" ref="B76:C76" si="26">B11+B56+B15</f>
        <v>1135545.6246100003</v>
      </c>
      <c r="C76" s="26">
        <f t="shared" si="26"/>
        <v>1196421</v>
      </c>
      <c r="D76" s="170">
        <f t="shared" ref="D76" si="27">D11+D56+D15</f>
        <v>1302539</v>
      </c>
      <c r="E76" s="28">
        <f t="shared" ref="E76:H76" si="28">E11+E56+E15</f>
        <v>1394028</v>
      </c>
      <c r="F76" s="28">
        <f t="shared" si="28"/>
        <v>1448745</v>
      </c>
      <c r="G76" s="55">
        <f t="shared" si="28"/>
        <v>1526240</v>
      </c>
      <c r="H76" s="291">
        <f t="shared" si="28"/>
        <v>1610716</v>
      </c>
      <c r="I76" s="184"/>
      <c r="J76" s="184"/>
      <c r="K76" s="184"/>
      <c r="L76" s="184"/>
      <c r="M76" s="184"/>
      <c r="N76" s="184"/>
      <c r="O76" s="184"/>
      <c r="P76" s="184"/>
      <c r="Q76" s="164"/>
      <c r="R76" s="419"/>
      <c r="S76" s="419"/>
      <c r="T76" s="419"/>
      <c r="U76" s="419"/>
      <c r="V76" s="419"/>
      <c r="W76" s="419"/>
      <c r="X76" s="419"/>
    </row>
    <row r="77" spans="1:24" ht="13.5" customHeight="1" x14ac:dyDescent="0.25">
      <c r="A77" s="24" t="s">
        <v>67</v>
      </c>
      <c r="B77" s="170">
        <f t="shared" ref="B77:C77" si="29">+B45</f>
        <v>2117.90022</v>
      </c>
      <c r="C77" s="26">
        <f t="shared" si="29"/>
        <v>1242.38833</v>
      </c>
      <c r="D77" s="170">
        <f t="shared" ref="D77" si="30">+D45</f>
        <v>0</v>
      </c>
      <c r="E77" s="28">
        <f t="shared" ref="E77:H77" si="31">+E45</f>
        <v>0</v>
      </c>
      <c r="F77" s="28">
        <f t="shared" si="31"/>
        <v>0</v>
      </c>
      <c r="G77" s="55">
        <f t="shared" si="31"/>
        <v>0</v>
      </c>
      <c r="H77" s="291">
        <f t="shared" si="31"/>
        <v>0</v>
      </c>
      <c r="I77" s="184"/>
      <c r="J77" s="184"/>
      <c r="K77" s="184"/>
      <c r="L77" s="184"/>
      <c r="M77" s="184"/>
      <c r="N77" s="184"/>
      <c r="O77" s="184"/>
      <c r="P77" s="184"/>
      <c r="Q77" s="164"/>
      <c r="R77" s="419"/>
      <c r="S77" s="419"/>
      <c r="T77" s="419"/>
      <c r="U77" s="419"/>
      <c r="V77" s="419"/>
      <c r="W77" s="419"/>
      <c r="X77" s="419"/>
    </row>
    <row r="78" spans="1:24" ht="13.5" customHeight="1" x14ac:dyDescent="0.25">
      <c r="A78" s="24" t="s">
        <v>68</v>
      </c>
      <c r="B78" s="170">
        <f t="shared" ref="B78:C78" si="32">B49+B50</f>
        <v>31047.162509999998</v>
      </c>
      <c r="C78" s="26">
        <f t="shared" si="32"/>
        <v>28228.651109999999</v>
      </c>
      <c r="D78" s="170">
        <f>+D50</f>
        <v>28237</v>
      </c>
      <c r="E78" s="28">
        <f t="shared" ref="E78:H78" si="33">+E50</f>
        <v>17556</v>
      </c>
      <c r="F78" s="28">
        <f t="shared" si="33"/>
        <v>17963</v>
      </c>
      <c r="G78" s="55">
        <f t="shared" si="33"/>
        <v>18550</v>
      </c>
      <c r="H78" s="291">
        <f t="shared" si="33"/>
        <v>19136</v>
      </c>
      <c r="I78" s="184"/>
      <c r="J78" s="184"/>
      <c r="K78" s="184"/>
      <c r="L78" s="184"/>
      <c r="M78" s="184"/>
      <c r="N78" s="184"/>
      <c r="O78" s="184"/>
      <c r="P78" s="184"/>
      <c r="Q78" s="164"/>
      <c r="R78" s="419"/>
      <c r="S78" s="419"/>
      <c r="T78" s="419"/>
      <c r="U78" s="419"/>
      <c r="V78" s="419"/>
      <c r="W78" s="419"/>
      <c r="X78" s="419"/>
    </row>
    <row r="79" spans="1:24" ht="14.25" customHeight="1" thickBot="1" x14ac:dyDescent="0.3">
      <c r="A79" s="86" t="s">
        <v>69</v>
      </c>
      <c r="B79" s="174">
        <f t="shared" ref="B79:G79" si="34">B62</f>
        <v>17117883.199760035</v>
      </c>
      <c r="C79" s="87">
        <f t="shared" si="34"/>
        <v>18290794</v>
      </c>
      <c r="D79" s="245">
        <f t="shared" si="34"/>
        <v>19714821</v>
      </c>
      <c r="E79" s="88">
        <f t="shared" si="34"/>
        <v>20660818</v>
      </c>
      <c r="F79" s="88">
        <f t="shared" si="34"/>
        <v>21063254</v>
      </c>
      <c r="G79" s="309">
        <f t="shared" si="34"/>
        <v>21869329</v>
      </c>
      <c r="H79" s="305">
        <f t="shared" ref="H79" si="35">H62</f>
        <v>22739040</v>
      </c>
      <c r="I79" s="184"/>
      <c r="J79" s="184"/>
      <c r="K79" s="184"/>
      <c r="L79" s="184"/>
      <c r="M79" s="184"/>
      <c r="N79" s="184"/>
      <c r="O79" s="184"/>
      <c r="P79" s="184"/>
      <c r="Q79" s="164"/>
      <c r="R79" s="419"/>
      <c r="S79" s="419"/>
      <c r="T79" s="419"/>
      <c r="U79" s="419"/>
      <c r="V79" s="419"/>
      <c r="W79" s="419"/>
      <c r="X79" s="419"/>
    </row>
    <row r="80" spans="1:24" ht="14.25" customHeight="1" thickBot="1" x14ac:dyDescent="0.3">
      <c r="A80" s="89" t="s">
        <v>70</v>
      </c>
      <c r="B80" s="173">
        <f t="shared" ref="B80:G80" si="36">B71+B79</f>
        <v>40264054.990930036</v>
      </c>
      <c r="C80" s="90">
        <f t="shared" si="36"/>
        <v>43430479.388160005</v>
      </c>
      <c r="D80" s="246">
        <f t="shared" si="36"/>
        <v>46544749</v>
      </c>
      <c r="E80" s="239">
        <f t="shared" si="36"/>
        <v>47753110</v>
      </c>
      <c r="F80" s="239">
        <f t="shared" si="36"/>
        <v>48837091</v>
      </c>
      <c r="G80" s="310">
        <f t="shared" si="36"/>
        <v>50857055</v>
      </c>
      <c r="H80" s="306">
        <f t="shared" ref="H80" si="37">H71+H79</f>
        <v>52935844</v>
      </c>
      <c r="I80" s="184"/>
      <c r="J80" s="184"/>
      <c r="K80" s="184"/>
      <c r="L80" s="184"/>
      <c r="M80" s="184"/>
      <c r="N80" s="184"/>
      <c r="O80" s="184"/>
      <c r="P80" s="184"/>
      <c r="Q80" s="164"/>
      <c r="R80" s="419"/>
      <c r="S80" s="419"/>
      <c r="T80" s="419"/>
      <c r="U80" s="419"/>
      <c r="V80" s="419"/>
      <c r="W80" s="419"/>
      <c r="X80" s="419"/>
    </row>
    <row r="81" spans="1:24" ht="17.25" customHeight="1" thickBot="1" x14ac:dyDescent="0.35">
      <c r="A81" s="120"/>
      <c r="B81" s="338"/>
      <c r="C81" s="339"/>
      <c r="D81" s="339"/>
      <c r="E81" s="339"/>
      <c r="F81" s="339"/>
      <c r="G81" s="339"/>
      <c r="H81" s="339"/>
      <c r="I81" s="184"/>
      <c r="J81" s="184"/>
      <c r="K81" s="164"/>
      <c r="L81" s="164"/>
      <c r="M81" s="164"/>
      <c r="N81" s="164"/>
      <c r="O81" s="164"/>
      <c r="P81" s="164"/>
      <c r="Q81" s="164"/>
      <c r="R81" s="419"/>
      <c r="S81" s="419"/>
      <c r="T81" s="419"/>
      <c r="U81" s="419"/>
      <c r="V81" s="419"/>
      <c r="W81" s="419"/>
      <c r="X81" s="419"/>
    </row>
    <row r="82" spans="1:24" ht="14.25" customHeight="1" thickBot="1" x14ac:dyDescent="0.35">
      <c r="A82" s="177" t="s">
        <v>84</v>
      </c>
      <c r="B82" s="130">
        <v>1025707</v>
      </c>
      <c r="C82" s="127">
        <v>1052852</v>
      </c>
      <c r="D82" s="129">
        <v>1088277</v>
      </c>
      <c r="E82" s="130">
        <v>1132091</v>
      </c>
      <c r="F82" s="130">
        <v>1198212</v>
      </c>
      <c r="G82" s="131">
        <v>1264135</v>
      </c>
      <c r="H82" s="311">
        <v>1323705</v>
      </c>
      <c r="I82" s="184"/>
      <c r="J82" s="184"/>
      <c r="K82" s="164"/>
      <c r="L82" s="164"/>
      <c r="M82" s="164"/>
      <c r="N82" s="164"/>
      <c r="O82" s="164"/>
      <c r="P82" s="164"/>
      <c r="Q82" s="164"/>
      <c r="R82" s="419"/>
      <c r="S82" s="419"/>
      <c r="T82" s="419"/>
      <c r="U82" s="419"/>
      <c r="V82" s="419"/>
      <c r="W82" s="419"/>
      <c r="X82" s="419"/>
    </row>
    <row r="83" spans="1:24" ht="13.5" customHeight="1" x14ac:dyDescent="0.3">
      <c r="A83" s="179"/>
      <c r="B83" s="178"/>
      <c r="C83" s="178"/>
      <c r="D83" s="178"/>
      <c r="E83" s="178"/>
    </row>
    <row r="84" spans="1:24" ht="13.5" customHeight="1" x14ac:dyDescent="0.25">
      <c r="A84" s="247"/>
      <c r="B84" s="248"/>
      <c r="C84" s="248"/>
      <c r="D84" s="248"/>
      <c r="E84" s="248"/>
      <c r="F84" s="248"/>
      <c r="G84" s="248"/>
      <c r="H84" s="248"/>
      <c r="J84" s="184"/>
      <c r="K84" s="184"/>
      <c r="L84" s="184"/>
      <c r="M84" s="184"/>
      <c r="N84" s="184"/>
      <c r="O84" s="184"/>
      <c r="P84" s="184"/>
    </row>
    <row r="85" spans="1:24" x14ac:dyDescent="0.25">
      <c r="A85" s="247"/>
      <c r="B85" s="248"/>
      <c r="C85" s="248"/>
      <c r="D85" s="248"/>
      <c r="E85" s="248"/>
      <c r="F85" s="248"/>
      <c r="G85" s="248"/>
      <c r="H85" s="248"/>
    </row>
    <row r="86" spans="1:24" x14ac:dyDescent="0.25">
      <c r="B86" s="248"/>
      <c r="C86" s="248"/>
      <c r="D86" s="248"/>
      <c r="E86" s="248"/>
      <c r="F86" s="248"/>
      <c r="G86" s="248"/>
      <c r="H86" s="248"/>
    </row>
    <row r="87" spans="1:24" x14ac:dyDescent="0.25">
      <c r="B87" s="248"/>
      <c r="C87" s="248"/>
      <c r="D87" s="248"/>
      <c r="E87" s="248"/>
      <c r="F87" s="248"/>
      <c r="G87" s="248"/>
      <c r="H87" s="248"/>
    </row>
    <row r="88" spans="1:24" x14ac:dyDescent="0.25">
      <c r="B88" s="248"/>
      <c r="C88" s="248"/>
      <c r="D88" s="248"/>
      <c r="E88" s="248"/>
      <c r="F88" s="248"/>
      <c r="G88" s="248"/>
      <c r="H88" s="248"/>
    </row>
    <row r="89" spans="1:24" x14ac:dyDescent="0.25">
      <c r="B89" s="248"/>
      <c r="C89" s="248"/>
      <c r="D89" s="248"/>
      <c r="E89" s="248"/>
      <c r="F89" s="248"/>
      <c r="G89" s="248"/>
      <c r="H89" s="248"/>
    </row>
    <row r="90" spans="1:24" x14ac:dyDescent="0.25">
      <c r="B90" s="248"/>
      <c r="C90" s="248"/>
      <c r="D90" s="248"/>
      <c r="E90" s="248"/>
      <c r="F90" s="248"/>
      <c r="G90" s="248"/>
      <c r="H90" s="248"/>
    </row>
    <row r="91" spans="1:24" x14ac:dyDescent="0.25">
      <c r="B91" s="248"/>
      <c r="C91" s="248"/>
      <c r="D91" s="248"/>
      <c r="E91" s="248"/>
      <c r="F91" s="248"/>
      <c r="G91" s="248"/>
      <c r="H91" s="248"/>
    </row>
    <row r="92" spans="1:24" x14ac:dyDescent="0.25">
      <c r="B92" s="248"/>
      <c r="C92" s="248"/>
      <c r="D92" s="248"/>
      <c r="E92" s="248"/>
      <c r="F92" s="248"/>
      <c r="G92" s="248"/>
      <c r="H92" s="248"/>
    </row>
    <row r="93" spans="1:24" x14ac:dyDescent="0.25">
      <c r="B93" s="248"/>
      <c r="C93" s="248"/>
      <c r="D93" s="248"/>
      <c r="E93" s="248"/>
      <c r="F93" s="248"/>
      <c r="G93" s="248"/>
      <c r="H93" s="248"/>
    </row>
    <row r="94" spans="1:24" x14ac:dyDescent="0.25">
      <c r="B94" s="248"/>
      <c r="C94" s="248"/>
      <c r="D94" s="248"/>
      <c r="E94" s="248"/>
      <c r="F94" s="248"/>
      <c r="G94" s="248"/>
      <c r="H94" s="248"/>
    </row>
    <row r="95" spans="1:24" x14ac:dyDescent="0.25">
      <c r="B95" s="248"/>
      <c r="C95" s="248"/>
      <c r="D95" s="248"/>
      <c r="E95" s="248"/>
      <c r="F95" s="248"/>
      <c r="G95" s="248"/>
      <c r="H95" s="248"/>
    </row>
    <row r="96" spans="1:24" x14ac:dyDescent="0.25">
      <c r="B96" s="248"/>
      <c r="C96" s="248"/>
      <c r="D96" s="248"/>
      <c r="E96" s="248"/>
      <c r="F96" s="248"/>
      <c r="G96" s="248"/>
      <c r="H96" s="248"/>
    </row>
    <row r="97" spans="2:8" x14ac:dyDescent="0.25">
      <c r="B97" s="248"/>
      <c r="C97" s="248"/>
      <c r="D97" s="248"/>
      <c r="E97" s="248"/>
      <c r="F97" s="248"/>
      <c r="G97" s="248"/>
      <c r="H97" s="248"/>
    </row>
    <row r="98" spans="2:8" x14ac:dyDescent="0.25">
      <c r="B98" s="248"/>
      <c r="C98" s="248"/>
      <c r="D98" s="248"/>
      <c r="E98" s="248"/>
      <c r="F98" s="248"/>
      <c r="G98" s="248"/>
      <c r="H98" s="248"/>
    </row>
    <row r="99" spans="2:8" x14ac:dyDescent="0.25">
      <c r="B99" s="248"/>
      <c r="C99" s="248"/>
      <c r="D99" s="248"/>
      <c r="E99" s="248"/>
      <c r="F99" s="248"/>
      <c r="G99" s="248"/>
      <c r="H99" s="248"/>
    </row>
    <row r="100" spans="2:8" x14ac:dyDescent="0.25">
      <c r="B100" s="272"/>
      <c r="C100" s="272"/>
      <c r="D100" s="272"/>
      <c r="E100" s="272"/>
      <c r="F100" s="272"/>
      <c r="G100" s="272"/>
      <c r="H100" s="272"/>
    </row>
    <row r="101" spans="2:8" x14ac:dyDescent="0.25">
      <c r="B101" s="272"/>
      <c r="C101" s="272"/>
      <c r="D101" s="272"/>
      <c r="E101" s="272"/>
      <c r="F101" s="272"/>
      <c r="G101" s="272"/>
      <c r="H101" s="272"/>
    </row>
    <row r="102" spans="2:8" x14ac:dyDescent="0.25">
      <c r="B102" s="272"/>
      <c r="C102" s="272"/>
      <c r="D102" s="272"/>
      <c r="E102" s="272"/>
      <c r="F102" s="272"/>
      <c r="G102" s="272"/>
      <c r="H102" s="272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Y77"/>
  <sheetViews>
    <sheetView showGridLines="0" workbookViewId="0"/>
  </sheetViews>
  <sheetFormatPr defaultColWidth="9.1796875" defaultRowHeight="12.5" x14ac:dyDescent="0.25"/>
  <cols>
    <col min="1" max="1" width="42.7265625" style="1" customWidth="1"/>
    <col min="2" max="7" width="12.7265625" style="1" customWidth="1"/>
    <col min="8" max="8" width="10.81640625" style="1" customWidth="1"/>
    <col min="9" max="9" width="9.1796875" style="1"/>
    <col min="10" max="10" width="12.26953125" style="1" bestFit="1" customWidth="1"/>
    <col min="11" max="16384" width="9.1796875" style="1"/>
  </cols>
  <sheetData>
    <row r="1" spans="1:25" ht="16.5" customHeight="1" x14ac:dyDescent="0.3">
      <c r="A1" s="4" t="s">
        <v>102</v>
      </c>
      <c r="B1" s="180"/>
      <c r="C1" s="180"/>
    </row>
    <row r="2" spans="1:25" ht="17.25" customHeight="1" thickBot="1" x14ac:dyDescent="0.35">
      <c r="A2" s="181"/>
      <c r="B2" s="180"/>
      <c r="C2" s="180"/>
    </row>
    <row r="3" spans="1:25" ht="13.5" customHeight="1" thickBot="1" x14ac:dyDescent="0.3">
      <c r="A3" s="8" t="s">
        <v>1</v>
      </c>
      <c r="B3" s="182" t="s">
        <v>2</v>
      </c>
      <c r="C3" s="10" t="s">
        <v>3</v>
      </c>
      <c r="D3" s="421" t="s">
        <v>4</v>
      </c>
      <c r="E3" s="422"/>
      <c r="F3" s="422"/>
      <c r="G3" s="422"/>
      <c r="H3" s="423"/>
    </row>
    <row r="4" spans="1:25" ht="14.25" customHeight="1" thickBot="1" x14ac:dyDescent="0.3">
      <c r="A4" s="183"/>
      <c r="B4" s="176">
        <v>2024</v>
      </c>
      <c r="C4" s="175">
        <v>2025</v>
      </c>
      <c r="D4" s="288">
        <v>2026</v>
      </c>
      <c r="E4" s="289">
        <v>2027</v>
      </c>
      <c r="F4" s="289">
        <v>2028</v>
      </c>
      <c r="G4" s="297">
        <v>2029</v>
      </c>
      <c r="H4" s="290">
        <v>2030</v>
      </c>
    </row>
    <row r="5" spans="1:25" ht="13.5" customHeight="1" x14ac:dyDescent="0.25">
      <c r="A5" s="16" t="s">
        <v>5</v>
      </c>
      <c r="B5" s="274">
        <f t="shared" ref="B5:H5" si="0">B6+B12+B13</f>
        <v>26729.069560000527</v>
      </c>
      <c r="C5" s="66">
        <f t="shared" si="0"/>
        <v>30459</v>
      </c>
      <c r="D5" s="65">
        <f t="shared" si="0"/>
        <v>26725</v>
      </c>
      <c r="E5" s="67">
        <f t="shared" si="0"/>
        <v>26725</v>
      </c>
      <c r="F5" s="67">
        <f t="shared" si="0"/>
        <v>26725</v>
      </c>
      <c r="G5" s="285">
        <f t="shared" si="0"/>
        <v>26725</v>
      </c>
      <c r="H5" s="403">
        <f t="shared" si="0"/>
        <v>26725</v>
      </c>
      <c r="I5" s="184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ht="13.5" customHeight="1" x14ac:dyDescent="0.25">
      <c r="A6" s="24" t="s">
        <v>7</v>
      </c>
      <c r="B6" s="170">
        <f t="shared" ref="B6:H6" si="1">B7+B8</f>
        <v>8290.2351800000288</v>
      </c>
      <c r="C6" s="26">
        <f t="shared" si="1"/>
        <v>4998</v>
      </c>
      <c r="D6" s="25">
        <f t="shared" si="1"/>
        <v>4998</v>
      </c>
      <c r="E6" s="28">
        <f t="shared" si="1"/>
        <v>4998</v>
      </c>
      <c r="F6" s="28">
        <f t="shared" si="1"/>
        <v>4998</v>
      </c>
      <c r="G6" s="55">
        <f t="shared" si="1"/>
        <v>4998</v>
      </c>
      <c r="H6" s="291">
        <f t="shared" si="1"/>
        <v>4998</v>
      </c>
      <c r="I6" s="184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5" ht="13.5" customHeight="1" x14ac:dyDescent="0.25">
      <c r="A7" s="29" t="s">
        <v>8</v>
      </c>
      <c r="B7" s="170">
        <v>4035.1549500000283</v>
      </c>
      <c r="C7" s="26">
        <v>2459</v>
      </c>
      <c r="D7" s="25">
        <v>2459</v>
      </c>
      <c r="E7" s="28">
        <v>2459</v>
      </c>
      <c r="F7" s="28">
        <v>2459</v>
      </c>
      <c r="G7" s="55">
        <v>2459</v>
      </c>
      <c r="H7" s="291">
        <v>2459</v>
      </c>
      <c r="I7" s="18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5" ht="13.5" customHeight="1" x14ac:dyDescent="0.25">
      <c r="A8" s="29" t="s">
        <v>9</v>
      </c>
      <c r="B8" s="170">
        <v>4255.0802299999996</v>
      </c>
      <c r="C8" s="26">
        <v>2539</v>
      </c>
      <c r="D8" s="25">
        <v>2539</v>
      </c>
      <c r="E8" s="28">
        <v>2539</v>
      </c>
      <c r="F8" s="28">
        <v>2539</v>
      </c>
      <c r="G8" s="55">
        <v>2539</v>
      </c>
      <c r="H8" s="291">
        <v>2539</v>
      </c>
      <c r="I8" s="184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5" ht="13.5" customHeight="1" x14ac:dyDescent="0.25">
      <c r="A9" s="36" t="s">
        <v>10</v>
      </c>
      <c r="B9" s="170">
        <f>+B6-B10-B11</f>
        <v>-3.8778199999705976</v>
      </c>
      <c r="C9" s="26">
        <f t="shared" ref="C9:H9" si="2">+C6-C10-C11</f>
        <v>821</v>
      </c>
      <c r="D9" s="25">
        <f t="shared" si="2"/>
        <v>883</v>
      </c>
      <c r="E9" s="28">
        <f t="shared" si="2"/>
        <v>866</v>
      </c>
      <c r="F9" s="28">
        <f t="shared" si="2"/>
        <v>897</v>
      </c>
      <c r="G9" s="55">
        <f t="shared" si="2"/>
        <v>888</v>
      </c>
      <c r="H9" s="291">
        <f t="shared" si="2"/>
        <v>889</v>
      </c>
      <c r="I9" s="184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5" ht="13.5" customHeight="1" x14ac:dyDescent="0.25">
      <c r="A10" s="36" t="s">
        <v>11</v>
      </c>
      <c r="B10" s="170">
        <v>5805.8799999999992</v>
      </c>
      <c r="C10" s="26">
        <v>2722</v>
      </c>
      <c r="D10" s="25">
        <v>2673</v>
      </c>
      <c r="E10" s="28">
        <v>2661</v>
      </c>
      <c r="F10" s="28">
        <v>2641</v>
      </c>
      <c r="G10" s="55">
        <v>2647</v>
      </c>
      <c r="H10" s="291">
        <v>2646</v>
      </c>
      <c r="I10" s="184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5" ht="13.5" customHeight="1" x14ac:dyDescent="0.25">
      <c r="A11" s="36" t="s">
        <v>12</v>
      </c>
      <c r="B11" s="170">
        <v>2488.2330000000002</v>
      </c>
      <c r="C11" s="26">
        <v>1455</v>
      </c>
      <c r="D11" s="25">
        <v>1442</v>
      </c>
      <c r="E11" s="28">
        <v>1471</v>
      </c>
      <c r="F11" s="28">
        <v>1460</v>
      </c>
      <c r="G11" s="55">
        <v>1463</v>
      </c>
      <c r="H11" s="291">
        <v>1463</v>
      </c>
      <c r="I11" s="184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5" ht="13.5" customHeight="1" x14ac:dyDescent="0.25">
      <c r="A12" s="24" t="s">
        <v>14</v>
      </c>
      <c r="B12" s="170">
        <v>17854.8389400005</v>
      </c>
      <c r="C12" s="26">
        <v>25322</v>
      </c>
      <c r="D12" s="25">
        <v>21588</v>
      </c>
      <c r="E12" s="28">
        <v>21588</v>
      </c>
      <c r="F12" s="28">
        <v>21588</v>
      </c>
      <c r="G12" s="55">
        <v>21588</v>
      </c>
      <c r="H12" s="291">
        <v>21588</v>
      </c>
      <c r="I12" s="184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5" ht="13.5" customHeight="1" x14ac:dyDescent="0.25">
      <c r="A13" s="24" t="s">
        <v>15</v>
      </c>
      <c r="B13" s="170">
        <v>583.99543999999798</v>
      </c>
      <c r="C13" s="26">
        <v>139</v>
      </c>
      <c r="D13" s="25">
        <v>139</v>
      </c>
      <c r="E13" s="28">
        <v>139</v>
      </c>
      <c r="F13" s="28">
        <v>139</v>
      </c>
      <c r="G13" s="55">
        <v>139</v>
      </c>
      <c r="H13" s="291">
        <v>139</v>
      </c>
      <c r="I13" s="184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5" ht="13.5" customHeight="1" x14ac:dyDescent="0.25">
      <c r="A14" s="41" t="s">
        <v>16</v>
      </c>
      <c r="B14" s="171">
        <f t="shared" ref="B14:H14" si="3">B15+B16</f>
        <v>17876.899649999992</v>
      </c>
      <c r="C14" s="43">
        <f t="shared" si="3"/>
        <v>11341</v>
      </c>
      <c r="D14" s="42">
        <f t="shared" si="3"/>
        <v>11770</v>
      </c>
      <c r="E14" s="45">
        <f t="shared" si="3"/>
        <v>12199</v>
      </c>
      <c r="F14" s="45">
        <f t="shared" si="3"/>
        <v>12671</v>
      </c>
      <c r="G14" s="282">
        <f t="shared" si="3"/>
        <v>13181</v>
      </c>
      <c r="H14" s="292">
        <f t="shared" si="3"/>
        <v>13754</v>
      </c>
      <c r="I14" s="184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5" ht="13.5" customHeight="1" x14ac:dyDescent="0.25">
      <c r="A15" s="24" t="s">
        <v>17</v>
      </c>
      <c r="B15" s="170">
        <v>17876.899649999992</v>
      </c>
      <c r="C15" s="26">
        <v>11341</v>
      </c>
      <c r="D15" s="25">
        <v>11770</v>
      </c>
      <c r="E15" s="28">
        <v>12199</v>
      </c>
      <c r="F15" s="28">
        <v>12671</v>
      </c>
      <c r="G15" s="55">
        <v>13181</v>
      </c>
      <c r="H15" s="291">
        <v>13754</v>
      </c>
      <c r="I15" s="184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5" ht="13.5" customHeight="1" x14ac:dyDescent="0.25">
      <c r="A16" s="24" t="s">
        <v>18</v>
      </c>
      <c r="B16" s="170">
        <f t="shared" ref="B16:G16" si="4">SUM(B17:B24)</f>
        <v>0</v>
      </c>
      <c r="C16" s="26">
        <f t="shared" si="4"/>
        <v>0</v>
      </c>
      <c r="D16" s="25">
        <f t="shared" si="4"/>
        <v>0</v>
      </c>
      <c r="E16" s="28">
        <f t="shared" si="4"/>
        <v>0</v>
      </c>
      <c r="F16" s="28">
        <f t="shared" si="4"/>
        <v>0</v>
      </c>
      <c r="G16" s="55">
        <f t="shared" si="4"/>
        <v>0</v>
      </c>
      <c r="H16" s="291">
        <f t="shared" ref="H16" si="5">SUM(H17:H24)</f>
        <v>0</v>
      </c>
      <c r="I16" s="184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13.5" customHeight="1" x14ac:dyDescent="0.25">
      <c r="A17" s="29" t="s">
        <v>19</v>
      </c>
      <c r="B17" s="170">
        <v>0</v>
      </c>
      <c r="C17" s="26">
        <v>0</v>
      </c>
      <c r="D17" s="25">
        <v>0</v>
      </c>
      <c r="E17" s="28">
        <v>0</v>
      </c>
      <c r="F17" s="28">
        <v>0</v>
      </c>
      <c r="G17" s="55">
        <v>0</v>
      </c>
      <c r="H17" s="291">
        <v>0</v>
      </c>
      <c r="I17" s="184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13.5" customHeight="1" x14ac:dyDescent="0.25">
      <c r="A18" s="29" t="s">
        <v>20</v>
      </c>
      <c r="B18" s="170">
        <v>0</v>
      </c>
      <c r="C18" s="26">
        <v>0</v>
      </c>
      <c r="D18" s="25">
        <v>0</v>
      </c>
      <c r="E18" s="28">
        <v>0</v>
      </c>
      <c r="F18" s="28">
        <v>0</v>
      </c>
      <c r="G18" s="55">
        <v>0</v>
      </c>
      <c r="H18" s="291">
        <v>0</v>
      </c>
      <c r="I18" s="184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ht="13.5" customHeight="1" x14ac:dyDescent="0.25">
      <c r="A19" s="29" t="s">
        <v>21</v>
      </c>
      <c r="B19" s="170">
        <v>0</v>
      </c>
      <c r="C19" s="26">
        <v>0</v>
      </c>
      <c r="D19" s="25">
        <v>0</v>
      </c>
      <c r="E19" s="28">
        <v>0</v>
      </c>
      <c r="F19" s="28">
        <v>0</v>
      </c>
      <c r="G19" s="55">
        <v>0</v>
      </c>
      <c r="H19" s="291">
        <v>0</v>
      </c>
      <c r="I19" s="184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13.5" customHeight="1" x14ac:dyDescent="0.25">
      <c r="A20" s="29" t="s">
        <v>22</v>
      </c>
      <c r="B20" s="170">
        <v>0</v>
      </c>
      <c r="C20" s="26">
        <v>0</v>
      </c>
      <c r="D20" s="25">
        <v>0</v>
      </c>
      <c r="E20" s="28">
        <v>0</v>
      </c>
      <c r="F20" s="28">
        <v>0</v>
      </c>
      <c r="G20" s="55">
        <v>0</v>
      </c>
      <c r="H20" s="291">
        <v>0</v>
      </c>
      <c r="I20" s="184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ht="13.5" customHeight="1" x14ac:dyDescent="0.25">
      <c r="A21" s="29" t="s">
        <v>23</v>
      </c>
      <c r="B21" s="170">
        <v>0</v>
      </c>
      <c r="C21" s="26">
        <v>0</v>
      </c>
      <c r="D21" s="25">
        <v>0</v>
      </c>
      <c r="E21" s="28">
        <v>0</v>
      </c>
      <c r="F21" s="28">
        <v>0</v>
      </c>
      <c r="G21" s="55">
        <v>0</v>
      </c>
      <c r="H21" s="291">
        <v>0</v>
      </c>
      <c r="I21" s="184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4" ht="13.5" customHeight="1" x14ac:dyDescent="0.25">
      <c r="A22" s="29" t="s">
        <v>24</v>
      </c>
      <c r="B22" s="170">
        <v>0</v>
      </c>
      <c r="C22" s="26">
        <v>0</v>
      </c>
      <c r="D22" s="25">
        <v>0</v>
      </c>
      <c r="E22" s="28">
        <v>0</v>
      </c>
      <c r="F22" s="28">
        <v>0</v>
      </c>
      <c r="G22" s="55">
        <v>0</v>
      </c>
      <c r="H22" s="291">
        <v>0</v>
      </c>
      <c r="I22" s="184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ht="13.5" customHeight="1" x14ac:dyDescent="0.25">
      <c r="A23" s="29" t="s">
        <v>25</v>
      </c>
      <c r="B23" s="170">
        <v>0</v>
      </c>
      <c r="C23" s="26">
        <v>0</v>
      </c>
      <c r="D23" s="25">
        <v>0</v>
      </c>
      <c r="E23" s="28">
        <v>0</v>
      </c>
      <c r="F23" s="28">
        <v>0</v>
      </c>
      <c r="G23" s="55">
        <v>0</v>
      </c>
      <c r="H23" s="291">
        <v>0</v>
      </c>
      <c r="I23" s="18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ht="13.5" customHeight="1" x14ac:dyDescent="0.25">
      <c r="A24" s="29" t="s">
        <v>26</v>
      </c>
      <c r="B24" s="170">
        <v>0</v>
      </c>
      <c r="C24" s="26">
        <v>0</v>
      </c>
      <c r="D24" s="25">
        <v>0</v>
      </c>
      <c r="E24" s="28">
        <v>0</v>
      </c>
      <c r="F24" s="28">
        <v>0</v>
      </c>
      <c r="G24" s="55">
        <v>0</v>
      </c>
      <c r="H24" s="291">
        <v>0</v>
      </c>
      <c r="I24" s="184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ht="13.5" customHeight="1" x14ac:dyDescent="0.25">
      <c r="A25" s="41" t="s">
        <v>27</v>
      </c>
      <c r="B25" s="171">
        <f t="shared" ref="B25:G25" si="6">SUM(B26:B29)</f>
        <v>0</v>
      </c>
      <c r="C25" s="43">
        <f t="shared" si="6"/>
        <v>0</v>
      </c>
      <c r="D25" s="42">
        <f t="shared" si="6"/>
        <v>0</v>
      </c>
      <c r="E25" s="45">
        <f t="shared" si="6"/>
        <v>0</v>
      </c>
      <c r="F25" s="45">
        <f t="shared" si="6"/>
        <v>0</v>
      </c>
      <c r="G25" s="282">
        <f t="shared" si="6"/>
        <v>0</v>
      </c>
      <c r="H25" s="292">
        <f t="shared" ref="H25" si="7">SUM(H26:H29)</f>
        <v>0</v>
      </c>
      <c r="I25" s="184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ht="13.5" customHeight="1" x14ac:dyDescent="0.25">
      <c r="A26" s="24" t="s">
        <v>28</v>
      </c>
      <c r="B26" s="170">
        <v>0</v>
      </c>
      <c r="C26" s="26">
        <v>0</v>
      </c>
      <c r="D26" s="25">
        <v>0</v>
      </c>
      <c r="E26" s="28">
        <v>0</v>
      </c>
      <c r="F26" s="28">
        <v>0</v>
      </c>
      <c r="G26" s="55">
        <v>0</v>
      </c>
      <c r="H26" s="291">
        <v>0</v>
      </c>
      <c r="I26" s="184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ht="13.5" customHeight="1" x14ac:dyDescent="0.25">
      <c r="A27" s="24" t="s">
        <v>29</v>
      </c>
      <c r="B27" s="170">
        <v>0</v>
      </c>
      <c r="C27" s="26">
        <v>0</v>
      </c>
      <c r="D27" s="25">
        <v>0</v>
      </c>
      <c r="E27" s="28">
        <v>0</v>
      </c>
      <c r="F27" s="28">
        <v>0</v>
      </c>
      <c r="G27" s="55">
        <v>0</v>
      </c>
      <c r="H27" s="291">
        <v>0</v>
      </c>
      <c r="I27" s="184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13.5" customHeight="1" x14ac:dyDescent="0.25">
      <c r="A28" s="24" t="s">
        <v>30</v>
      </c>
      <c r="B28" s="170">
        <v>0</v>
      </c>
      <c r="C28" s="26">
        <v>0</v>
      </c>
      <c r="D28" s="25">
        <v>0</v>
      </c>
      <c r="E28" s="28">
        <v>0</v>
      </c>
      <c r="F28" s="28">
        <v>0</v>
      </c>
      <c r="G28" s="55">
        <v>0</v>
      </c>
      <c r="H28" s="291">
        <v>0</v>
      </c>
      <c r="I28" s="184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ht="13.5" customHeight="1" x14ac:dyDescent="0.25">
      <c r="A29" s="24" t="s">
        <v>31</v>
      </c>
      <c r="B29" s="170">
        <v>0</v>
      </c>
      <c r="C29" s="26">
        <v>0</v>
      </c>
      <c r="D29" s="25">
        <v>0</v>
      </c>
      <c r="E29" s="28">
        <v>0</v>
      </c>
      <c r="F29" s="28">
        <v>0</v>
      </c>
      <c r="G29" s="55">
        <v>0</v>
      </c>
      <c r="H29" s="291">
        <v>0</v>
      </c>
      <c r="I29" s="18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13.5" customHeight="1" x14ac:dyDescent="0.25">
      <c r="A30" s="41" t="s">
        <v>32</v>
      </c>
      <c r="B30" s="171">
        <f t="shared" ref="B30" si="8">SUM(B31:B33)</f>
        <v>0</v>
      </c>
      <c r="C30" s="43">
        <f t="shared" ref="C30:H30" si="9">SUM(C31:C33)</f>
        <v>0</v>
      </c>
      <c r="D30" s="42">
        <f t="shared" si="9"/>
        <v>0</v>
      </c>
      <c r="E30" s="45">
        <f t="shared" si="9"/>
        <v>0</v>
      </c>
      <c r="F30" s="45">
        <f t="shared" si="9"/>
        <v>0</v>
      </c>
      <c r="G30" s="282">
        <f t="shared" si="9"/>
        <v>0</v>
      </c>
      <c r="H30" s="292">
        <f t="shared" si="9"/>
        <v>0</v>
      </c>
      <c r="I30" s="184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ht="13.5" customHeight="1" x14ac:dyDescent="0.25">
      <c r="A31" s="24" t="s">
        <v>33</v>
      </c>
      <c r="B31" s="170">
        <v>0</v>
      </c>
      <c r="C31" s="26">
        <v>0</v>
      </c>
      <c r="D31" s="25">
        <v>0</v>
      </c>
      <c r="E31" s="28">
        <v>0</v>
      </c>
      <c r="F31" s="28">
        <v>0</v>
      </c>
      <c r="G31" s="55">
        <v>0</v>
      </c>
      <c r="H31" s="291">
        <v>0</v>
      </c>
      <c r="I31" s="184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ht="13.5" customHeight="1" x14ac:dyDescent="0.25">
      <c r="A32" s="24" t="s">
        <v>34</v>
      </c>
      <c r="B32" s="170">
        <v>0</v>
      </c>
      <c r="C32" s="26">
        <v>0</v>
      </c>
      <c r="D32" s="25">
        <v>0</v>
      </c>
      <c r="E32" s="28">
        <v>0</v>
      </c>
      <c r="F32" s="28">
        <v>0</v>
      </c>
      <c r="G32" s="55">
        <v>0</v>
      </c>
      <c r="H32" s="291">
        <v>0</v>
      </c>
      <c r="I32" s="184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ht="13.5" customHeight="1" x14ac:dyDescent="0.25">
      <c r="A33" s="24" t="s">
        <v>35</v>
      </c>
      <c r="B33" s="170">
        <v>0</v>
      </c>
      <c r="C33" s="26">
        <v>0</v>
      </c>
      <c r="D33" s="25">
        <v>0</v>
      </c>
      <c r="E33" s="28">
        <v>0</v>
      </c>
      <c r="F33" s="28">
        <v>0</v>
      </c>
      <c r="G33" s="55">
        <v>0</v>
      </c>
      <c r="H33" s="291">
        <v>0</v>
      </c>
      <c r="I33" s="184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4" ht="13.5" customHeight="1" x14ac:dyDescent="0.25">
      <c r="A34" s="41" t="s">
        <v>37</v>
      </c>
      <c r="B34" s="171">
        <f t="shared" ref="B34:H34" si="10">SUM(B35:B40,B43:B45)</f>
        <v>2915.3042599999999</v>
      </c>
      <c r="C34" s="43">
        <f t="shared" si="10"/>
        <v>1025.87806</v>
      </c>
      <c r="D34" s="42">
        <f t="shared" si="10"/>
        <v>1019</v>
      </c>
      <c r="E34" s="45">
        <f t="shared" si="10"/>
        <v>1019</v>
      </c>
      <c r="F34" s="45">
        <f t="shared" si="10"/>
        <v>1019</v>
      </c>
      <c r="G34" s="282">
        <f t="shared" si="10"/>
        <v>1019</v>
      </c>
      <c r="H34" s="292">
        <f t="shared" si="10"/>
        <v>1019</v>
      </c>
      <c r="I34" s="184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ht="13.5" customHeight="1" x14ac:dyDescent="0.25">
      <c r="A35" s="24" t="s">
        <v>38</v>
      </c>
      <c r="B35" s="170">
        <v>0</v>
      </c>
      <c r="C35" s="26">
        <v>0</v>
      </c>
      <c r="D35" s="25">
        <v>0</v>
      </c>
      <c r="E35" s="28">
        <v>0</v>
      </c>
      <c r="F35" s="28">
        <v>0</v>
      </c>
      <c r="G35" s="55">
        <v>0</v>
      </c>
      <c r="H35" s="291">
        <v>0</v>
      </c>
      <c r="I35" s="184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ht="13.5" customHeight="1" x14ac:dyDescent="0.25">
      <c r="A36" s="24" t="s">
        <v>39</v>
      </c>
      <c r="B36" s="170">
        <v>1800.9303600000001</v>
      </c>
      <c r="C36" s="26">
        <v>1019</v>
      </c>
      <c r="D36" s="25">
        <v>1019</v>
      </c>
      <c r="E36" s="28">
        <v>1019</v>
      </c>
      <c r="F36" s="28">
        <v>1019</v>
      </c>
      <c r="G36" s="55">
        <v>1019</v>
      </c>
      <c r="H36" s="291">
        <v>1019</v>
      </c>
      <c r="I36" s="184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ht="13.5" customHeight="1" x14ac:dyDescent="0.25">
      <c r="A37" s="24" t="s">
        <v>41</v>
      </c>
      <c r="B37" s="170">
        <v>518.85969999999998</v>
      </c>
      <c r="C37" s="26">
        <v>0</v>
      </c>
      <c r="D37" s="25">
        <v>0</v>
      </c>
      <c r="E37" s="28">
        <v>0</v>
      </c>
      <c r="F37" s="28">
        <v>0</v>
      </c>
      <c r="G37" s="55">
        <v>0</v>
      </c>
      <c r="H37" s="291">
        <v>0</v>
      </c>
      <c r="I37" s="184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4" ht="13.5" customHeight="1" x14ac:dyDescent="0.25">
      <c r="A38" s="24" t="s">
        <v>89</v>
      </c>
      <c r="B38" s="170">
        <v>28.6873</v>
      </c>
      <c r="C38" s="26">
        <v>0</v>
      </c>
      <c r="D38" s="25">
        <v>0</v>
      </c>
      <c r="E38" s="28">
        <v>0</v>
      </c>
      <c r="F38" s="28">
        <v>0</v>
      </c>
      <c r="G38" s="55">
        <v>0</v>
      </c>
      <c r="H38" s="291">
        <v>0</v>
      </c>
      <c r="I38" s="184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ht="13.5" customHeight="1" x14ac:dyDescent="0.25">
      <c r="A39" s="24" t="s">
        <v>42</v>
      </c>
      <c r="B39" s="170">
        <v>0</v>
      </c>
      <c r="C39" s="26">
        <v>0</v>
      </c>
      <c r="D39" s="25">
        <v>0</v>
      </c>
      <c r="E39" s="28">
        <v>0</v>
      </c>
      <c r="F39" s="28">
        <v>0</v>
      </c>
      <c r="G39" s="55">
        <v>0</v>
      </c>
      <c r="H39" s="291">
        <v>0</v>
      </c>
      <c r="I39" s="184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4" ht="13.5" customHeight="1" x14ac:dyDescent="0.25">
      <c r="A40" s="24" t="s">
        <v>43</v>
      </c>
      <c r="B40" s="170">
        <v>0</v>
      </c>
      <c r="C40" s="26">
        <v>0</v>
      </c>
      <c r="D40" s="25">
        <v>0</v>
      </c>
      <c r="E40" s="28">
        <v>0</v>
      </c>
      <c r="F40" s="28">
        <v>0</v>
      </c>
      <c r="G40" s="55">
        <v>0</v>
      </c>
      <c r="H40" s="291">
        <v>0</v>
      </c>
      <c r="I40" s="184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ht="13.5" customHeight="1" x14ac:dyDescent="0.25">
      <c r="A41" s="36" t="s">
        <v>10</v>
      </c>
      <c r="B41" s="170">
        <v>0</v>
      </c>
      <c r="C41" s="26">
        <v>0</v>
      </c>
      <c r="D41" s="25">
        <v>0</v>
      </c>
      <c r="E41" s="28">
        <v>0</v>
      </c>
      <c r="F41" s="28">
        <v>0</v>
      </c>
      <c r="G41" s="55">
        <v>0</v>
      </c>
      <c r="H41" s="291">
        <v>0</v>
      </c>
      <c r="I41" s="184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ht="13.5" customHeight="1" x14ac:dyDescent="0.25">
      <c r="A42" s="36" t="s">
        <v>11</v>
      </c>
      <c r="B42" s="170">
        <v>0</v>
      </c>
      <c r="C42" s="26">
        <v>0</v>
      </c>
      <c r="D42" s="25">
        <v>0</v>
      </c>
      <c r="E42" s="28">
        <v>0</v>
      </c>
      <c r="F42" s="28">
        <v>0</v>
      </c>
      <c r="G42" s="55">
        <v>0</v>
      </c>
      <c r="H42" s="291">
        <v>0</v>
      </c>
      <c r="I42" s="184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4" ht="13.5" customHeight="1" x14ac:dyDescent="0.25">
      <c r="A43" s="24" t="s">
        <v>44</v>
      </c>
      <c r="B43" s="170">
        <v>0</v>
      </c>
      <c r="C43" s="26">
        <v>0</v>
      </c>
      <c r="D43" s="25">
        <v>0</v>
      </c>
      <c r="E43" s="28">
        <v>0</v>
      </c>
      <c r="F43" s="28">
        <v>0</v>
      </c>
      <c r="G43" s="55">
        <v>0</v>
      </c>
      <c r="H43" s="291">
        <v>0</v>
      </c>
      <c r="I43" s="184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ht="13.5" customHeight="1" x14ac:dyDescent="0.25">
      <c r="A44" s="24" t="s">
        <v>46</v>
      </c>
      <c r="B44" s="170">
        <v>10.02215</v>
      </c>
      <c r="C44" s="26">
        <v>6.8780600000000005</v>
      </c>
      <c r="D44" s="25">
        <v>0</v>
      </c>
      <c r="E44" s="28">
        <v>0</v>
      </c>
      <c r="F44" s="28">
        <v>0</v>
      </c>
      <c r="G44" s="55">
        <v>0</v>
      </c>
      <c r="H44" s="291">
        <v>0</v>
      </c>
      <c r="I44" s="184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ht="13.5" customHeight="1" x14ac:dyDescent="0.25">
      <c r="A45" s="24" t="s">
        <v>85</v>
      </c>
      <c r="B45" s="170">
        <v>556.8047499999999</v>
      </c>
      <c r="C45" s="26">
        <v>0</v>
      </c>
      <c r="D45" s="25">
        <v>0</v>
      </c>
      <c r="E45" s="28">
        <v>0</v>
      </c>
      <c r="F45" s="28">
        <v>0</v>
      </c>
      <c r="G45" s="55">
        <v>0</v>
      </c>
      <c r="H45" s="291">
        <v>0</v>
      </c>
      <c r="I45" s="18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13.5" customHeight="1" x14ac:dyDescent="0.25">
      <c r="A46" s="36" t="s">
        <v>10</v>
      </c>
      <c r="B46" s="172">
        <v>556.8047499999999</v>
      </c>
      <c r="C46" s="54">
        <v>0</v>
      </c>
      <c r="D46" s="38">
        <v>0</v>
      </c>
      <c r="E46" s="40">
        <v>0</v>
      </c>
      <c r="F46" s="40">
        <v>0</v>
      </c>
      <c r="G46" s="283">
        <v>0</v>
      </c>
      <c r="H46" s="293">
        <v>0</v>
      </c>
      <c r="I46" s="18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13.5" customHeight="1" x14ac:dyDescent="0.25">
      <c r="A47" s="36" t="s">
        <v>11</v>
      </c>
      <c r="B47" s="172">
        <v>0</v>
      </c>
      <c r="C47" s="54">
        <v>0</v>
      </c>
      <c r="D47" s="38">
        <v>0</v>
      </c>
      <c r="E47" s="40">
        <v>0</v>
      </c>
      <c r="F47" s="40">
        <v>0</v>
      </c>
      <c r="G47" s="283">
        <v>0</v>
      </c>
      <c r="H47" s="293">
        <v>0</v>
      </c>
      <c r="I47" s="18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13.5" customHeight="1" x14ac:dyDescent="0.25">
      <c r="A48" s="185" t="s">
        <v>86</v>
      </c>
      <c r="B48" s="174">
        <f>+B49+B50</f>
        <v>2323.087</v>
      </c>
      <c r="C48" s="186">
        <f t="shared" ref="C48:H48" si="11">+C49+C50</f>
        <v>3691.4466900000002</v>
      </c>
      <c r="D48" s="50">
        <f t="shared" si="11"/>
        <v>3691</v>
      </c>
      <c r="E48" s="187">
        <f t="shared" si="11"/>
        <v>3691</v>
      </c>
      <c r="F48" s="187">
        <f t="shared" si="11"/>
        <v>3691</v>
      </c>
      <c r="G48" s="286">
        <f t="shared" si="11"/>
        <v>3691</v>
      </c>
      <c r="H48" s="404">
        <f t="shared" si="11"/>
        <v>3691</v>
      </c>
      <c r="I48" s="18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3.5" customHeight="1" x14ac:dyDescent="0.25">
      <c r="A49" s="36" t="s">
        <v>10</v>
      </c>
      <c r="B49" s="170">
        <v>1870.7889599999999</v>
      </c>
      <c r="C49" s="26">
        <v>3239.4466900000002</v>
      </c>
      <c r="D49" s="25">
        <v>3239</v>
      </c>
      <c r="E49" s="28">
        <v>3239</v>
      </c>
      <c r="F49" s="28">
        <v>3239</v>
      </c>
      <c r="G49" s="55">
        <v>3239</v>
      </c>
      <c r="H49" s="291">
        <v>3239</v>
      </c>
      <c r="I49" s="18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ht="14.25" customHeight="1" thickBot="1" x14ac:dyDescent="0.3">
      <c r="A50" s="36" t="s">
        <v>11</v>
      </c>
      <c r="B50" s="188">
        <v>452.29803999999996</v>
      </c>
      <c r="C50" s="62">
        <v>452</v>
      </c>
      <c r="D50" s="61">
        <v>452</v>
      </c>
      <c r="E50" s="64">
        <v>452</v>
      </c>
      <c r="F50" s="64">
        <v>452</v>
      </c>
      <c r="G50" s="284">
        <v>452</v>
      </c>
      <c r="H50" s="294">
        <v>452</v>
      </c>
      <c r="I50" s="18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14.25" customHeight="1" thickBot="1" x14ac:dyDescent="0.3">
      <c r="A51" s="189" t="s">
        <v>61</v>
      </c>
      <c r="B51" s="79">
        <f t="shared" ref="B51:G51" si="12">B34+B30+B25+B14+B5+B48</f>
        <v>49844.360470000523</v>
      </c>
      <c r="C51" s="275">
        <f t="shared" si="12"/>
        <v>46517.32475</v>
      </c>
      <c r="D51" s="276">
        <f t="shared" si="12"/>
        <v>43205</v>
      </c>
      <c r="E51" s="277">
        <f t="shared" si="12"/>
        <v>43634</v>
      </c>
      <c r="F51" s="277">
        <f t="shared" si="12"/>
        <v>44106</v>
      </c>
      <c r="G51" s="298">
        <f t="shared" si="12"/>
        <v>44616</v>
      </c>
      <c r="H51" s="295">
        <f t="shared" ref="H51" si="13">H34+H30+H25+H14+H5+H48</f>
        <v>45189</v>
      </c>
      <c r="I51" s="18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13.5" customHeight="1" x14ac:dyDescent="0.25">
      <c r="A52" s="190" t="s">
        <v>62</v>
      </c>
      <c r="B52" s="233">
        <f>B9+B12+B13+B15+B16+B25+B41+B44+B46+B49+B35+B36+B37+B38</f>
        <v>41097.949430000517</v>
      </c>
      <c r="C52" s="409">
        <f t="shared" ref="C52:H52" si="14">C9+C12+C13+C15+C16+C25+C41+C44+C46+C49+C35+C36+C37+C38</f>
        <v>41888.32475</v>
      </c>
      <c r="D52" s="410">
        <f t="shared" si="14"/>
        <v>38638</v>
      </c>
      <c r="E52" s="85">
        <f t="shared" si="14"/>
        <v>39050</v>
      </c>
      <c r="F52" s="85">
        <f t="shared" si="14"/>
        <v>39553</v>
      </c>
      <c r="G52" s="299">
        <f t="shared" si="14"/>
        <v>40054</v>
      </c>
      <c r="H52" s="296">
        <f t="shared" si="14"/>
        <v>40628</v>
      </c>
      <c r="I52" s="18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13.5" customHeight="1" x14ac:dyDescent="0.25">
      <c r="A53" s="53" t="s">
        <v>64</v>
      </c>
      <c r="B53" s="233">
        <v>0</v>
      </c>
      <c r="C53" s="26">
        <v>0</v>
      </c>
      <c r="D53" s="25">
        <v>0</v>
      </c>
      <c r="E53" s="28">
        <v>0</v>
      </c>
      <c r="F53" s="28">
        <v>0</v>
      </c>
      <c r="G53" s="55">
        <v>0</v>
      </c>
      <c r="H53" s="291">
        <v>0</v>
      </c>
      <c r="I53" s="18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ht="13.5" customHeight="1" x14ac:dyDescent="0.25">
      <c r="A54" s="53" t="s">
        <v>65</v>
      </c>
      <c r="B54" s="170">
        <f t="shared" ref="B54:G54" si="15">B10+B31+B32+B42+B47+B50</f>
        <v>6258.1780399999989</v>
      </c>
      <c r="C54" s="26">
        <f t="shared" si="15"/>
        <v>3174</v>
      </c>
      <c r="D54" s="25">
        <f t="shared" si="15"/>
        <v>3125</v>
      </c>
      <c r="E54" s="28">
        <f t="shared" si="15"/>
        <v>3113</v>
      </c>
      <c r="F54" s="28">
        <f t="shared" si="15"/>
        <v>3093</v>
      </c>
      <c r="G54" s="55">
        <f t="shared" si="15"/>
        <v>3099</v>
      </c>
      <c r="H54" s="291">
        <f t="shared" ref="H54" si="16">H10+H31+H32+H42+H47+H50</f>
        <v>3098</v>
      </c>
      <c r="I54" s="18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ht="13.5" customHeight="1" x14ac:dyDescent="0.25">
      <c r="A55" s="53" t="s">
        <v>66</v>
      </c>
      <c r="B55" s="170">
        <f t="shared" ref="B55:G55" si="17">B11+B33</f>
        <v>2488.2330000000002</v>
      </c>
      <c r="C55" s="26">
        <f t="shared" si="17"/>
        <v>1455</v>
      </c>
      <c r="D55" s="25">
        <f t="shared" si="17"/>
        <v>1442</v>
      </c>
      <c r="E55" s="28">
        <f t="shared" si="17"/>
        <v>1471</v>
      </c>
      <c r="F55" s="28">
        <f t="shared" si="17"/>
        <v>1460</v>
      </c>
      <c r="G55" s="55">
        <f t="shared" si="17"/>
        <v>1463</v>
      </c>
      <c r="H55" s="291">
        <f t="shared" ref="H55" si="18">H11+H33</f>
        <v>1463</v>
      </c>
      <c r="I55" s="18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13.5" customHeight="1" x14ac:dyDescent="0.25">
      <c r="A56" s="53" t="s">
        <v>67</v>
      </c>
      <c r="B56" s="170">
        <f t="shared" ref="B56:G56" si="19">B39</f>
        <v>0</v>
      </c>
      <c r="C56" s="26">
        <f t="shared" si="19"/>
        <v>0</v>
      </c>
      <c r="D56" s="25">
        <f t="shared" si="19"/>
        <v>0</v>
      </c>
      <c r="E56" s="28">
        <f t="shared" si="19"/>
        <v>0</v>
      </c>
      <c r="F56" s="28">
        <f t="shared" si="19"/>
        <v>0</v>
      </c>
      <c r="G56" s="55">
        <f t="shared" si="19"/>
        <v>0</v>
      </c>
      <c r="H56" s="291">
        <f t="shared" ref="H56" si="20">H39</f>
        <v>0</v>
      </c>
      <c r="I56" s="18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14.25" customHeight="1" thickBot="1" x14ac:dyDescent="0.3">
      <c r="A57" s="191" t="s">
        <v>68</v>
      </c>
      <c r="B57" s="188">
        <f t="shared" ref="B57:G57" si="21">B43</f>
        <v>0</v>
      </c>
      <c r="C57" s="62">
        <f t="shared" si="21"/>
        <v>0</v>
      </c>
      <c r="D57" s="61">
        <f t="shared" si="21"/>
        <v>0</v>
      </c>
      <c r="E57" s="64">
        <f t="shared" si="21"/>
        <v>0</v>
      </c>
      <c r="F57" s="64">
        <f t="shared" si="21"/>
        <v>0</v>
      </c>
      <c r="G57" s="284">
        <f t="shared" si="21"/>
        <v>0</v>
      </c>
      <c r="H57" s="294">
        <f t="shared" ref="H57" si="22">H43</f>
        <v>0</v>
      </c>
      <c r="I57" s="18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ht="17.25" customHeight="1" thickBot="1" x14ac:dyDescent="0.35">
      <c r="A58" s="192"/>
      <c r="B58" s="234"/>
      <c r="C58" s="234"/>
      <c r="D58" s="234"/>
      <c r="E58" s="234"/>
      <c r="F58" s="234"/>
      <c r="G58" s="234"/>
      <c r="H58" s="234"/>
      <c r="I58" s="18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4" ht="13.5" customHeight="1" x14ac:dyDescent="0.25">
      <c r="A59" s="193" t="s">
        <v>54</v>
      </c>
      <c r="B59" s="235">
        <f t="shared" ref="B59:G59" si="23">B60+B61</f>
        <v>11329.04644</v>
      </c>
      <c r="C59" s="236">
        <f t="shared" si="23"/>
        <v>14273</v>
      </c>
      <c r="D59" s="235">
        <f t="shared" si="23"/>
        <v>14273</v>
      </c>
      <c r="E59" s="235">
        <f t="shared" si="23"/>
        <v>14273</v>
      </c>
      <c r="F59" s="235">
        <f t="shared" si="23"/>
        <v>14273</v>
      </c>
      <c r="G59" s="237">
        <f t="shared" si="23"/>
        <v>14273</v>
      </c>
      <c r="H59" s="237">
        <f t="shared" ref="H59" si="24">H60+H61</f>
        <v>14273</v>
      </c>
      <c r="I59" s="18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ht="13.5" customHeight="1" x14ac:dyDescent="0.25">
      <c r="A60" s="53" t="s">
        <v>55</v>
      </c>
      <c r="B60" s="28">
        <v>10994.712289999999</v>
      </c>
      <c r="C60" s="55">
        <v>13920</v>
      </c>
      <c r="D60" s="28">
        <v>13920</v>
      </c>
      <c r="E60" s="28">
        <v>13920</v>
      </c>
      <c r="F60" s="28">
        <v>13920</v>
      </c>
      <c r="G60" s="26">
        <v>13920</v>
      </c>
      <c r="H60" s="26">
        <v>13920</v>
      </c>
      <c r="I60" s="18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1:24" ht="14.25" customHeight="1" thickBot="1" x14ac:dyDescent="0.3">
      <c r="A61" s="53" t="s">
        <v>59</v>
      </c>
      <c r="B61" s="28">
        <v>334.33415000000014</v>
      </c>
      <c r="C61" s="55">
        <v>353</v>
      </c>
      <c r="D61" s="64">
        <v>353</v>
      </c>
      <c r="E61" s="64">
        <v>353</v>
      </c>
      <c r="F61" s="64">
        <v>353</v>
      </c>
      <c r="G61" s="62">
        <v>353</v>
      </c>
      <c r="H61" s="62">
        <v>353</v>
      </c>
      <c r="I61" s="18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1:24" ht="14.25" customHeight="1" thickBot="1" x14ac:dyDescent="0.3">
      <c r="A62" s="89" t="s">
        <v>70</v>
      </c>
      <c r="B62" s="82">
        <f t="shared" ref="B62:G62" si="25">B51+B59</f>
        <v>61173.406910000522</v>
      </c>
      <c r="C62" s="238">
        <f t="shared" si="25"/>
        <v>60790.32475</v>
      </c>
      <c r="D62" s="239">
        <f t="shared" si="25"/>
        <v>57478</v>
      </c>
      <c r="E62" s="239">
        <f t="shared" si="25"/>
        <v>57907</v>
      </c>
      <c r="F62" s="239">
        <f t="shared" si="25"/>
        <v>58379</v>
      </c>
      <c r="G62" s="90">
        <f t="shared" si="25"/>
        <v>58889</v>
      </c>
      <c r="H62" s="90">
        <f t="shared" ref="H62" si="26">H51+H59</f>
        <v>59462</v>
      </c>
      <c r="I62" s="18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ht="14.25" customHeight="1" x14ac:dyDescent="0.25">
      <c r="A63" s="194"/>
      <c r="B63" s="228"/>
      <c r="C63" s="228"/>
      <c r="D63" s="228"/>
      <c r="E63" s="228"/>
      <c r="F63" s="228"/>
      <c r="G63" s="228"/>
      <c r="H63" s="22"/>
      <c r="I63" s="184"/>
      <c r="J63" s="184"/>
      <c r="K63" s="184"/>
      <c r="L63" s="184"/>
      <c r="M63" s="184"/>
      <c r="N63" s="184"/>
      <c r="O63" s="184"/>
    </row>
    <row r="64" spans="1:24" ht="14.25" customHeight="1" x14ac:dyDescent="0.3">
      <c r="A64" s="195"/>
      <c r="B64" s="280">
        <f>+B51-SUM(B52:B57)</f>
        <v>0</v>
      </c>
      <c r="C64" s="280">
        <f t="shared" ref="C64:H64" si="27">+C51-SUM(C52:C57)</f>
        <v>0</v>
      </c>
      <c r="D64" s="280">
        <f t="shared" si="27"/>
        <v>0</v>
      </c>
      <c r="E64" s="280">
        <f t="shared" si="27"/>
        <v>0</v>
      </c>
      <c r="F64" s="280">
        <f t="shared" si="27"/>
        <v>0</v>
      </c>
      <c r="G64" s="280">
        <f t="shared" si="27"/>
        <v>0</v>
      </c>
      <c r="H64" s="280">
        <f t="shared" si="27"/>
        <v>0</v>
      </c>
      <c r="I64" s="184"/>
      <c r="J64" s="184"/>
      <c r="K64" s="184"/>
      <c r="L64" s="184"/>
      <c r="M64" s="184"/>
      <c r="N64" s="184"/>
      <c r="O64" s="184"/>
    </row>
    <row r="65" spans="2:8" ht="14.25" customHeight="1" x14ac:dyDescent="0.25">
      <c r="B65" s="23"/>
      <c r="C65" s="23"/>
      <c r="D65" s="23"/>
      <c r="E65" s="23"/>
      <c r="F65" s="23"/>
      <c r="G65" s="23"/>
      <c r="H65" s="23"/>
    </row>
    <row r="66" spans="2:8" ht="14.25" customHeight="1" x14ac:dyDescent="0.25">
      <c r="B66" s="184"/>
      <c r="C66" s="184"/>
      <c r="D66" s="23"/>
      <c r="E66" s="23"/>
      <c r="F66" s="23"/>
      <c r="G66" s="23"/>
      <c r="H66" s="23"/>
    </row>
    <row r="67" spans="2:8" x14ac:dyDescent="0.25">
      <c r="B67" s="184"/>
      <c r="C67" s="184"/>
      <c r="D67" s="23"/>
      <c r="E67" s="23"/>
      <c r="F67" s="23"/>
      <c r="G67" s="23"/>
      <c r="H67" s="23"/>
    </row>
    <row r="68" spans="2:8" x14ac:dyDescent="0.25">
      <c r="B68" s="184"/>
      <c r="C68" s="184"/>
      <c r="D68" s="23"/>
      <c r="E68" s="23"/>
      <c r="F68" s="23"/>
      <c r="G68" s="23"/>
      <c r="H68" s="23"/>
    </row>
    <row r="69" spans="2:8" x14ac:dyDescent="0.25">
      <c r="B69" s="184"/>
      <c r="C69" s="184"/>
      <c r="D69" s="23"/>
      <c r="E69" s="23"/>
      <c r="F69" s="23"/>
      <c r="G69" s="23"/>
      <c r="H69" s="23"/>
    </row>
    <row r="70" spans="2:8" x14ac:dyDescent="0.25">
      <c r="B70" s="184"/>
      <c r="C70" s="184"/>
      <c r="D70" s="23"/>
      <c r="E70" s="23"/>
      <c r="F70" s="23"/>
      <c r="G70" s="23"/>
      <c r="H70" s="23"/>
    </row>
    <row r="71" spans="2:8" x14ac:dyDescent="0.25">
      <c r="B71" s="184"/>
      <c r="C71" s="184"/>
      <c r="D71" s="23"/>
      <c r="E71" s="23"/>
      <c r="F71" s="23"/>
      <c r="G71" s="23"/>
      <c r="H71" s="23"/>
    </row>
    <row r="72" spans="2:8" x14ac:dyDescent="0.25">
      <c r="B72" s="184"/>
      <c r="C72" s="184"/>
      <c r="D72" s="23"/>
      <c r="E72" s="23"/>
      <c r="F72" s="23"/>
      <c r="G72" s="23"/>
      <c r="H72" s="23"/>
    </row>
    <row r="73" spans="2:8" x14ac:dyDescent="0.25">
      <c r="B73" s="184"/>
      <c r="C73" s="184"/>
      <c r="D73" s="23"/>
      <c r="E73" s="23"/>
      <c r="F73" s="23"/>
      <c r="G73" s="23"/>
      <c r="H73" s="23"/>
    </row>
    <row r="74" spans="2:8" x14ac:dyDescent="0.25">
      <c r="B74" s="184"/>
      <c r="C74" s="184"/>
      <c r="D74" s="23"/>
      <c r="E74" s="23"/>
      <c r="F74" s="23"/>
      <c r="G74" s="23"/>
      <c r="H74" s="23"/>
    </row>
    <row r="75" spans="2:8" x14ac:dyDescent="0.25">
      <c r="B75" s="184"/>
      <c r="C75" s="184"/>
      <c r="D75" s="184"/>
      <c r="E75" s="184"/>
      <c r="F75" s="184"/>
      <c r="G75" s="184"/>
    </row>
    <row r="76" spans="2:8" x14ac:dyDescent="0.25">
      <c r="B76" s="184"/>
      <c r="C76" s="184"/>
      <c r="D76" s="184"/>
      <c r="E76" s="184"/>
      <c r="F76" s="184"/>
      <c r="G76" s="184"/>
    </row>
    <row r="77" spans="2:8" x14ac:dyDescent="0.25">
      <c r="B77" s="184"/>
      <c r="C77" s="184"/>
      <c r="D77" s="184"/>
      <c r="E77" s="184"/>
      <c r="F77" s="184"/>
      <c r="G77" s="184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 r:id="rId1"/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T119"/>
  <sheetViews>
    <sheetView showGridLines="0" zoomScaleNormal="100" workbookViewId="0">
      <pane xSplit="1" ySplit="4" topLeftCell="B64" activePane="bottomRight" state="frozen"/>
      <selection activeCell="K84" sqref="K84"/>
      <selection pane="topRight" activeCell="K84" sqref="K84"/>
      <selection pane="bottomLeft" activeCell="K84" sqref="K84"/>
      <selection pane="bottomRight" activeCell="B99" sqref="B99:H114"/>
    </sheetView>
  </sheetViews>
  <sheetFormatPr defaultColWidth="9.1796875" defaultRowHeight="12.5" x14ac:dyDescent="0.25"/>
  <cols>
    <col min="1" max="1" width="45.1796875" style="1" customWidth="1"/>
    <col min="2" max="8" width="12.54296875" style="2" customWidth="1"/>
    <col min="9" max="9" width="12.453125" style="1" bestFit="1" customWidth="1"/>
    <col min="10" max="12" width="10.7265625" style="1" bestFit="1" customWidth="1"/>
    <col min="13" max="13" width="10.7265625" style="1" customWidth="1"/>
    <col min="14" max="14" width="12.81640625" style="1" customWidth="1"/>
    <col min="15" max="15" width="10.26953125" style="1" customWidth="1"/>
    <col min="16" max="16" width="11.26953125" style="1" customWidth="1"/>
    <col min="17" max="16384" width="9.1796875" style="1"/>
  </cols>
  <sheetData>
    <row r="1" spans="1:17" ht="15.75" customHeight="1" x14ac:dyDescent="0.25">
      <c r="A1" s="4" t="s">
        <v>90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7" ht="13.5" customHeight="1" thickBot="1" x14ac:dyDescent="0.3">
      <c r="A3" s="11" t="s">
        <v>1</v>
      </c>
      <c r="B3" s="9" t="s">
        <v>2</v>
      </c>
      <c r="C3" s="10" t="s">
        <v>3</v>
      </c>
      <c r="D3" s="421" t="s">
        <v>4</v>
      </c>
      <c r="E3" s="422"/>
      <c r="F3" s="422"/>
      <c r="G3" s="422"/>
      <c r="H3" s="423"/>
    </row>
    <row r="4" spans="1:17" ht="14.25" customHeight="1" thickBot="1" x14ac:dyDescent="0.3">
      <c r="A4" s="12"/>
      <c r="B4" s="13">
        <v>2024</v>
      </c>
      <c r="C4" s="14">
        <v>2025</v>
      </c>
      <c r="D4" s="342">
        <v>2026</v>
      </c>
      <c r="E4" s="313">
        <v>2027</v>
      </c>
      <c r="F4" s="313">
        <v>2028</v>
      </c>
      <c r="G4" s="340">
        <v>2029</v>
      </c>
      <c r="H4" s="340">
        <v>2030</v>
      </c>
    </row>
    <row r="5" spans="1:17" ht="13.5" customHeight="1" x14ac:dyDescent="0.25">
      <c r="A5" s="16" t="s">
        <v>5</v>
      </c>
      <c r="B5" s="17">
        <f>B6+B12+B14+B13</f>
        <v>113996.40399000008</v>
      </c>
      <c r="C5" s="18">
        <f t="shared" ref="C5:G5" si="0">C6+C12+C14+C13</f>
        <v>-71846.974929999909</v>
      </c>
      <c r="D5" s="196">
        <f t="shared" si="0"/>
        <v>-139865</v>
      </c>
      <c r="E5" s="20">
        <f t="shared" si="0"/>
        <v>-211925</v>
      </c>
      <c r="F5" s="20">
        <f t="shared" si="0"/>
        <v>-196351</v>
      </c>
      <c r="G5" s="281">
        <f t="shared" si="0"/>
        <v>-272544</v>
      </c>
      <c r="H5" s="281"/>
      <c r="I5" s="23"/>
      <c r="J5" s="23"/>
      <c r="K5" s="23"/>
      <c r="L5" s="23"/>
      <c r="M5" s="23"/>
      <c r="N5" s="23"/>
      <c r="O5" s="23"/>
      <c r="P5" s="23"/>
      <c r="Q5" s="23"/>
    </row>
    <row r="6" spans="1:17" ht="13.5" customHeight="1" x14ac:dyDescent="0.25">
      <c r="A6" s="24" t="s">
        <v>6</v>
      </c>
      <c r="B6" s="25">
        <f t="shared" ref="B6:F6" si="1">B7+B8</f>
        <v>45612.784049999493</v>
      </c>
      <c r="C6" s="26">
        <f t="shared" si="1"/>
        <v>31720</v>
      </c>
      <c r="D6" s="170">
        <f t="shared" si="1"/>
        <v>-21487</v>
      </c>
      <c r="E6" s="28">
        <f t="shared" si="1"/>
        <v>-54139</v>
      </c>
      <c r="F6" s="28">
        <f t="shared" si="1"/>
        <v>-73828</v>
      </c>
      <c r="G6" s="55">
        <f t="shared" ref="G6" si="2">G7+G8</f>
        <v>-135263</v>
      </c>
      <c r="H6" s="55"/>
      <c r="I6" s="23"/>
      <c r="J6" s="23"/>
      <c r="K6" s="23"/>
      <c r="L6" s="23"/>
      <c r="M6" s="23"/>
      <c r="N6" s="23"/>
      <c r="O6" s="23"/>
      <c r="P6" s="23"/>
      <c r="Q6" s="23"/>
    </row>
    <row r="7" spans="1:17" ht="13.5" customHeight="1" x14ac:dyDescent="0.25">
      <c r="A7" s="29" t="s">
        <v>8</v>
      </c>
      <c r="B7" s="30">
        <f>ESA2010_feb26!B7-ESA2010_sept25!B7</f>
        <v>39685.218189999461</v>
      </c>
      <c r="C7" s="31">
        <f>ESA2010_feb26!C7-ESA2010_sept25!C7</f>
        <v>25060</v>
      </c>
      <c r="D7" s="30">
        <f>ESA2010_feb26!D7-ESA2010_sept25!D7</f>
        <v>-33857</v>
      </c>
      <c r="E7" s="33">
        <f>ESA2010_feb26!E7-ESA2010_sept25!E7</f>
        <v>-66404</v>
      </c>
      <c r="F7" s="34">
        <f>ESA2010_feb26!F7-ESA2010_sept25!F7</f>
        <v>-86444</v>
      </c>
      <c r="G7" s="33">
        <f>ESA2010_feb26!G7-ESA2010_sept25!G7</f>
        <v>-146259</v>
      </c>
      <c r="H7" s="33"/>
      <c r="I7" s="23"/>
      <c r="J7" s="23"/>
      <c r="K7" s="23"/>
      <c r="L7" s="23"/>
      <c r="M7" s="23"/>
      <c r="N7" s="23"/>
      <c r="O7" s="23"/>
      <c r="P7" s="23"/>
      <c r="Q7" s="23"/>
    </row>
    <row r="8" spans="1:17" ht="13.5" customHeight="1" x14ac:dyDescent="0.25">
      <c r="A8" s="29" t="s">
        <v>9</v>
      </c>
      <c r="B8" s="30">
        <f>ESA2010_feb26!B8-ESA2010_sept25!B8</f>
        <v>5927.5658600000315</v>
      </c>
      <c r="C8" s="31">
        <f>ESA2010_feb26!C8-ESA2010_sept25!C8</f>
        <v>6660</v>
      </c>
      <c r="D8" s="30">
        <f>ESA2010_feb26!D8-ESA2010_sept25!D8</f>
        <v>12370</v>
      </c>
      <c r="E8" s="33">
        <f>ESA2010_feb26!E8-ESA2010_sept25!E8</f>
        <v>12265</v>
      </c>
      <c r="F8" s="34">
        <f>ESA2010_feb26!F8-ESA2010_sept25!F8</f>
        <v>12616</v>
      </c>
      <c r="G8" s="33">
        <f>ESA2010_feb26!G8-ESA2010_sept25!G8</f>
        <v>10996</v>
      </c>
      <c r="H8" s="33"/>
      <c r="I8" s="23"/>
      <c r="J8" s="23"/>
      <c r="K8" s="23"/>
      <c r="L8" s="23"/>
      <c r="M8" s="23"/>
      <c r="N8" s="23"/>
      <c r="O8" s="23"/>
      <c r="P8" s="23"/>
      <c r="Q8" s="23"/>
    </row>
    <row r="9" spans="1:17" ht="13.5" customHeight="1" x14ac:dyDescent="0.25">
      <c r="A9" s="36" t="s">
        <v>10</v>
      </c>
      <c r="B9" s="30">
        <f>ESA2010_feb26!B9-ESA2010_sept25!B9</f>
        <v>45612.7840499999</v>
      </c>
      <c r="C9" s="31">
        <f>ESA2010_feb26!C9-ESA2010_sept25!C9</f>
        <v>37895</v>
      </c>
      <c r="D9" s="30">
        <f>ESA2010_feb26!D9-ESA2010_sept25!D9</f>
        <v>44462</v>
      </c>
      <c r="E9" s="33">
        <f>ESA2010_feb26!E9-ESA2010_sept25!E9</f>
        <v>-71090</v>
      </c>
      <c r="F9" s="34">
        <f>ESA2010_feb26!F9-ESA2010_sept25!F9</f>
        <v>-36249</v>
      </c>
      <c r="G9" s="33">
        <f>ESA2010_feb26!G9-ESA2010_sept25!G9</f>
        <v>-64612</v>
      </c>
      <c r="H9" s="33"/>
      <c r="I9" s="23"/>
      <c r="J9" s="23"/>
      <c r="K9" s="23"/>
      <c r="L9" s="23"/>
      <c r="M9" s="23"/>
      <c r="N9" s="23"/>
      <c r="O9" s="23"/>
      <c r="P9" s="23"/>
      <c r="Q9" s="23"/>
    </row>
    <row r="10" spans="1:17" ht="13.5" customHeight="1" x14ac:dyDescent="0.25">
      <c r="A10" s="36" t="s">
        <v>11</v>
      </c>
      <c r="B10" s="30">
        <f>ESA2010_feb26!B10-ESA2010_sept25!B10</f>
        <v>0</v>
      </c>
      <c r="C10" s="31">
        <f>ESA2010_feb26!C10-ESA2010_sept25!C10</f>
        <v>-4022</v>
      </c>
      <c r="D10" s="30">
        <f>ESA2010_feb26!D10-ESA2010_sept25!D10</f>
        <v>-42832</v>
      </c>
      <c r="E10" s="33">
        <f>ESA2010_feb26!E10-ESA2010_sept25!E10</f>
        <v>-10462</v>
      </c>
      <c r="F10" s="34">
        <f>ESA2010_feb26!F10-ESA2010_sept25!F10</f>
        <v>-46888</v>
      </c>
      <c r="G10" s="33">
        <f>ESA2010_feb26!G10-ESA2010_sept25!G10</f>
        <v>-69572</v>
      </c>
      <c r="H10" s="3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13.5" customHeight="1" x14ac:dyDescent="0.25">
      <c r="A11" s="36" t="s">
        <v>12</v>
      </c>
      <c r="B11" s="30">
        <f>ESA2010_feb26!B11-ESA2010_sept25!B11</f>
        <v>0</v>
      </c>
      <c r="C11" s="31">
        <f>ESA2010_feb26!C11-ESA2010_sept25!C11</f>
        <v>-2153</v>
      </c>
      <c r="D11" s="30">
        <f>ESA2010_feb26!D11-ESA2010_sept25!D11</f>
        <v>-23117</v>
      </c>
      <c r="E11" s="33">
        <f>ESA2010_feb26!E11-ESA2010_sept25!E11</f>
        <v>27413</v>
      </c>
      <c r="F11" s="34">
        <f>ESA2010_feb26!F11-ESA2010_sept25!F11</f>
        <v>9309</v>
      </c>
      <c r="G11" s="33">
        <f>ESA2010_feb26!G11-ESA2010_sept25!G11</f>
        <v>-1079</v>
      </c>
      <c r="H11" s="3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13.5" customHeight="1" x14ac:dyDescent="0.25">
      <c r="A12" s="24" t="s">
        <v>13</v>
      </c>
      <c r="B12" s="30">
        <f>ESA2010_feb26!B12-ESA2010_sept25!B12</f>
        <v>68383.619940000586</v>
      </c>
      <c r="C12" s="31">
        <f>ESA2010_feb26!C12-ESA2010_sept25!C12</f>
        <v>-112242</v>
      </c>
      <c r="D12" s="30">
        <f>ESA2010_feb26!D12-ESA2010_sept25!D12</f>
        <v>-123663</v>
      </c>
      <c r="E12" s="33">
        <f>ESA2010_feb26!E12-ESA2010_sept25!E12</f>
        <v>-165106</v>
      </c>
      <c r="F12" s="34">
        <f>ESA2010_feb26!F12-ESA2010_sept25!F12</f>
        <v>-130504</v>
      </c>
      <c r="G12" s="33">
        <f>ESA2010_feb26!G12-ESA2010_sept25!G12</f>
        <v>-148195</v>
      </c>
      <c r="H12" s="33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3.5" customHeight="1" x14ac:dyDescent="0.25">
      <c r="A13" s="24" t="s">
        <v>95</v>
      </c>
      <c r="B13" s="30">
        <f>ESA2010_feb26!B16-ESA2010_sept25!B16</f>
        <v>0</v>
      </c>
      <c r="C13" s="31">
        <f>ESA2010_feb26!C16-ESA2010_sept25!C16</f>
        <v>0</v>
      </c>
      <c r="D13" s="30">
        <f>ESA2010_feb26!D16-ESA2010_sept25!D16</f>
        <v>0</v>
      </c>
      <c r="E13" s="33">
        <f>ESA2010_feb26!E16-ESA2010_sept25!E16</f>
        <v>0</v>
      </c>
      <c r="F13" s="34">
        <f>ESA2010_feb26!F16-ESA2010_sept25!F16</f>
        <v>0</v>
      </c>
      <c r="G13" s="33">
        <f>ESA2010_feb26!G16-ESA2010_sept25!G16</f>
        <v>0</v>
      </c>
      <c r="H13" s="3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3.5" customHeight="1" x14ac:dyDescent="0.25">
      <c r="A14" s="24" t="s">
        <v>15</v>
      </c>
      <c r="B14" s="30">
        <f>ESA2010_feb26!B17-ESA2010_sept25!B17</f>
        <v>0</v>
      </c>
      <c r="C14" s="31">
        <f>ESA2010_feb26!C17-ESA2010_sept25!C17</f>
        <v>8675.0250700000906</v>
      </c>
      <c r="D14" s="30">
        <f>ESA2010_feb26!D17-ESA2010_sept25!D17</f>
        <v>5285</v>
      </c>
      <c r="E14" s="33">
        <f>ESA2010_feb26!E17-ESA2010_sept25!E17</f>
        <v>7320</v>
      </c>
      <c r="F14" s="34">
        <f>ESA2010_feb26!F17-ESA2010_sept25!F17</f>
        <v>7981</v>
      </c>
      <c r="G14" s="33">
        <f>ESA2010_feb26!G17-ESA2010_sept25!G17</f>
        <v>10914</v>
      </c>
      <c r="H14" s="3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3.5" customHeight="1" x14ac:dyDescent="0.25">
      <c r="A15" s="41" t="s">
        <v>16</v>
      </c>
      <c r="B15" s="42">
        <f t="shared" ref="B15:F15" si="3">B16+B17</f>
        <v>0</v>
      </c>
      <c r="C15" s="43">
        <f t="shared" si="3"/>
        <v>-291517</v>
      </c>
      <c r="D15" s="171">
        <f t="shared" si="3"/>
        <v>-350855</v>
      </c>
      <c r="E15" s="45">
        <f t="shared" si="3"/>
        <v>-419868</v>
      </c>
      <c r="F15" s="45">
        <f t="shared" si="3"/>
        <v>-386520</v>
      </c>
      <c r="G15" s="282">
        <f t="shared" ref="G15" si="4">G16+G17</f>
        <v>-458564</v>
      </c>
      <c r="H15" s="282"/>
      <c r="I15" s="23"/>
      <c r="J15" s="23"/>
      <c r="K15" s="23"/>
      <c r="L15" s="23"/>
      <c r="M15" s="23"/>
      <c r="N15" s="23"/>
      <c r="O15" s="23"/>
      <c r="P15" s="23"/>
      <c r="Q15" s="23"/>
    </row>
    <row r="16" spans="1:17" ht="13.5" customHeight="1" x14ac:dyDescent="0.25">
      <c r="A16" s="24" t="s">
        <v>17</v>
      </c>
      <c r="B16" s="30">
        <f>ESA2010_feb26!B19-ESA2010_sept25!B19</f>
        <v>0</v>
      </c>
      <c r="C16" s="31">
        <f>ESA2010_feb26!C19-ESA2010_sept25!C19</f>
        <v>-294868</v>
      </c>
      <c r="D16" s="30">
        <f>ESA2010_feb26!D19-ESA2010_sept25!D19</f>
        <v>-320042</v>
      </c>
      <c r="E16" s="33">
        <f>ESA2010_feb26!E19-ESA2010_sept25!E19</f>
        <v>-375653</v>
      </c>
      <c r="F16" s="34">
        <f>ESA2010_feb26!F19-ESA2010_sept25!F19</f>
        <v>-321708</v>
      </c>
      <c r="G16" s="33">
        <f>ESA2010_feb26!G19-ESA2010_sept25!G19</f>
        <v>-382509</v>
      </c>
      <c r="H16" s="33"/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13.5" customHeight="1" x14ac:dyDescent="0.25">
      <c r="A17" s="24" t="s">
        <v>18</v>
      </c>
      <c r="B17" s="25">
        <f t="shared" ref="B17:C17" si="5">SUM(B18:B26)</f>
        <v>0</v>
      </c>
      <c r="C17" s="26">
        <f t="shared" si="5"/>
        <v>3351</v>
      </c>
      <c r="D17" s="30">
        <f>SUM(D18:D26)</f>
        <v>-30813</v>
      </c>
      <c r="E17" s="33">
        <f t="shared" ref="E17:G17" si="6">SUM(E18:E26)</f>
        <v>-44215</v>
      </c>
      <c r="F17" s="34">
        <f t="shared" si="6"/>
        <v>-64812</v>
      </c>
      <c r="G17" s="33">
        <f t="shared" si="6"/>
        <v>-76055</v>
      </c>
      <c r="H17" s="3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13.5" customHeight="1" x14ac:dyDescent="0.25">
      <c r="A18" s="29" t="s">
        <v>19</v>
      </c>
      <c r="B18" s="30">
        <f>ESA2010_feb26!B21-ESA2010_sept25!B21</f>
        <v>0</v>
      </c>
      <c r="C18" s="31">
        <f>ESA2010_feb26!C21-ESA2010_sept25!C21</f>
        <v>-3192</v>
      </c>
      <c r="D18" s="30">
        <f>ESA2010_feb26!D21-ESA2010_sept25!D21</f>
        <v>-6534</v>
      </c>
      <c r="E18" s="33">
        <f>ESA2010_feb26!E21-ESA2010_sept25!E21</f>
        <v>-9752</v>
      </c>
      <c r="F18" s="34">
        <f>ESA2010_feb26!F21-ESA2010_sept25!F21</f>
        <v>-11496</v>
      </c>
      <c r="G18" s="33">
        <f>ESA2010_feb26!G21-ESA2010_sept25!G21</f>
        <v>-13277</v>
      </c>
      <c r="H18" s="33"/>
      <c r="I18" s="23"/>
      <c r="J18" s="23"/>
      <c r="K18" s="23"/>
      <c r="L18" s="23"/>
      <c r="M18" s="23"/>
      <c r="N18" s="23"/>
      <c r="O18" s="23"/>
      <c r="P18" s="23"/>
      <c r="Q18" s="23"/>
    </row>
    <row r="19" spans="1:17" ht="13.5" customHeight="1" x14ac:dyDescent="0.25">
      <c r="A19" s="29" t="s">
        <v>20</v>
      </c>
      <c r="B19" s="30">
        <f>ESA2010_feb26!B22-ESA2010_sept25!B22</f>
        <v>0</v>
      </c>
      <c r="C19" s="31">
        <f>ESA2010_feb26!C22-ESA2010_sept25!C22</f>
        <v>-7093</v>
      </c>
      <c r="D19" s="30">
        <f>ESA2010_feb26!D22-ESA2010_sept25!D22</f>
        <v>-8365</v>
      </c>
      <c r="E19" s="33">
        <f>ESA2010_feb26!E22-ESA2010_sept25!E22</f>
        <v>-9116</v>
      </c>
      <c r="F19" s="34">
        <f>ESA2010_feb26!F22-ESA2010_sept25!F22</f>
        <v>-9587</v>
      </c>
      <c r="G19" s="33">
        <f>ESA2010_feb26!G22-ESA2010_sept25!G22</f>
        <v>-9671</v>
      </c>
      <c r="H19" s="33"/>
      <c r="I19" s="23"/>
      <c r="J19" s="23"/>
      <c r="K19" s="23"/>
      <c r="L19" s="23"/>
      <c r="M19" s="23"/>
      <c r="N19" s="23"/>
      <c r="O19" s="23"/>
      <c r="P19" s="23"/>
      <c r="Q19" s="23"/>
    </row>
    <row r="20" spans="1:17" ht="13.5" customHeight="1" x14ac:dyDescent="0.25">
      <c r="A20" s="29" t="s">
        <v>21</v>
      </c>
      <c r="B20" s="30">
        <f>ESA2010_feb26!B23-ESA2010_sept25!B23</f>
        <v>0</v>
      </c>
      <c r="C20" s="31">
        <f>ESA2010_feb26!C23-ESA2010_sept25!C23</f>
        <v>-1667</v>
      </c>
      <c r="D20" s="30">
        <f>ESA2010_feb26!D23-ESA2010_sept25!D23</f>
        <v>-1939</v>
      </c>
      <c r="E20" s="33">
        <f>ESA2010_feb26!E23-ESA2010_sept25!E23</f>
        <v>-2099</v>
      </c>
      <c r="F20" s="34">
        <f>ESA2010_feb26!F23-ESA2010_sept25!F23</f>
        <v>-2198</v>
      </c>
      <c r="G20" s="33">
        <f>ESA2010_feb26!G23-ESA2010_sept25!G23</f>
        <v>-2214</v>
      </c>
      <c r="H20" s="33"/>
      <c r="I20" s="23"/>
      <c r="J20" s="23"/>
      <c r="K20" s="23"/>
      <c r="L20" s="23"/>
      <c r="M20" s="23"/>
      <c r="N20" s="23"/>
      <c r="O20" s="23"/>
      <c r="P20" s="23"/>
      <c r="Q20" s="23"/>
    </row>
    <row r="21" spans="1:17" ht="13.5" customHeight="1" x14ac:dyDescent="0.25">
      <c r="A21" s="29" t="s">
        <v>22</v>
      </c>
      <c r="B21" s="30">
        <f>ESA2010_feb26!B24-ESA2010_sept25!B24</f>
        <v>0</v>
      </c>
      <c r="C21" s="31">
        <f>ESA2010_feb26!C24-ESA2010_sept25!C24</f>
        <v>-123</v>
      </c>
      <c r="D21" s="30">
        <f>ESA2010_feb26!D24-ESA2010_sept25!D24</f>
        <v>-147</v>
      </c>
      <c r="E21" s="33">
        <f>ESA2010_feb26!E24-ESA2010_sept25!E24</f>
        <v>-161</v>
      </c>
      <c r="F21" s="34">
        <f>ESA2010_feb26!F24-ESA2010_sept25!F24</f>
        <v>-169</v>
      </c>
      <c r="G21" s="33">
        <f>ESA2010_feb26!G24-ESA2010_sept25!G24</f>
        <v>-170</v>
      </c>
      <c r="H21" s="33"/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13.5" customHeight="1" x14ac:dyDescent="0.25">
      <c r="A22" s="29" t="s">
        <v>23</v>
      </c>
      <c r="B22" s="30">
        <f>ESA2010_feb26!B25-ESA2010_sept25!B25</f>
        <v>0</v>
      </c>
      <c r="C22" s="31">
        <f>ESA2010_feb26!C25-ESA2010_sept25!C25</f>
        <v>15461</v>
      </c>
      <c r="D22" s="30">
        <f>ESA2010_feb26!D25-ESA2010_sept25!D25</f>
        <v>-13666</v>
      </c>
      <c r="E22" s="33">
        <f>ESA2010_feb26!E25-ESA2010_sept25!E25</f>
        <v>-21908</v>
      </c>
      <c r="F22" s="34">
        <f>ESA2010_feb26!F25-ESA2010_sept25!F25</f>
        <v>-39890</v>
      </c>
      <c r="G22" s="33">
        <f>ESA2010_feb26!G25-ESA2010_sept25!G25</f>
        <v>-49191</v>
      </c>
      <c r="H22" s="33"/>
      <c r="I22" s="23"/>
      <c r="J22" s="23"/>
      <c r="K22" s="23"/>
      <c r="L22" s="23"/>
      <c r="M22" s="23"/>
      <c r="N22" s="23"/>
      <c r="O22" s="23"/>
      <c r="P22" s="23"/>
      <c r="Q22" s="23"/>
    </row>
    <row r="23" spans="1:17" ht="13.5" customHeight="1" x14ac:dyDescent="0.25">
      <c r="A23" s="29" t="s">
        <v>24</v>
      </c>
      <c r="B23" s="30">
        <f>ESA2010_feb26!B26-ESA2010_sept25!B26</f>
        <v>0</v>
      </c>
      <c r="C23" s="31">
        <f>ESA2010_feb26!C26-ESA2010_sept25!C26</f>
        <v>-913</v>
      </c>
      <c r="D23" s="30">
        <f>ESA2010_feb26!D26-ESA2010_sept25!D26</f>
        <v>-981</v>
      </c>
      <c r="E23" s="33">
        <f>ESA2010_feb26!E26-ESA2010_sept25!E26</f>
        <v>-1028</v>
      </c>
      <c r="F23" s="34">
        <f>ESA2010_feb26!F26-ESA2010_sept25!F26</f>
        <v>-1061</v>
      </c>
      <c r="G23" s="33">
        <f>ESA2010_feb26!G26-ESA2010_sept25!G26</f>
        <v>-1079</v>
      </c>
      <c r="H23" s="33"/>
      <c r="I23" s="23"/>
      <c r="J23" s="23"/>
      <c r="K23" s="23"/>
      <c r="L23" s="23"/>
      <c r="M23" s="23"/>
      <c r="N23" s="23"/>
      <c r="O23" s="23"/>
      <c r="P23" s="23"/>
      <c r="Q23" s="23"/>
    </row>
    <row r="24" spans="1:17" ht="13.5" customHeight="1" x14ac:dyDescent="0.25">
      <c r="A24" s="29" t="s">
        <v>25</v>
      </c>
      <c r="B24" s="30">
        <f>ESA2010_feb26!B27-ESA2010_sept25!B27</f>
        <v>0</v>
      </c>
      <c r="C24" s="31">
        <f>ESA2010_feb26!C27-ESA2010_sept25!C27</f>
        <v>-92</v>
      </c>
      <c r="D24" s="30">
        <f>ESA2010_feb26!D27-ESA2010_sept25!D27</f>
        <v>-206</v>
      </c>
      <c r="E24" s="33">
        <f>ESA2010_feb26!E27-ESA2010_sept25!E27</f>
        <v>-276</v>
      </c>
      <c r="F24" s="34">
        <f>ESA2010_feb26!F27-ESA2010_sept25!F27</f>
        <v>-324</v>
      </c>
      <c r="G24" s="33">
        <f>ESA2010_feb26!G27-ESA2010_sept25!G27</f>
        <v>-335</v>
      </c>
      <c r="H24" s="33"/>
      <c r="I24" s="23"/>
      <c r="J24" s="23"/>
      <c r="K24" s="23"/>
      <c r="L24" s="23"/>
      <c r="M24" s="23"/>
      <c r="N24" s="23"/>
      <c r="O24" s="23"/>
      <c r="P24" s="23"/>
      <c r="Q24" s="23"/>
    </row>
    <row r="25" spans="1:17" ht="13.5" customHeight="1" x14ac:dyDescent="0.25">
      <c r="A25" s="29" t="s">
        <v>26</v>
      </c>
      <c r="B25" s="30">
        <f>ESA2010_feb26!B28-ESA2010_sept25!B28</f>
        <v>0</v>
      </c>
      <c r="C25" s="31">
        <f>ESA2010_feb26!C28-ESA2010_sept25!C28</f>
        <v>30</v>
      </c>
      <c r="D25" s="30">
        <f>ESA2010_feb26!D28-ESA2010_sept25!D28</f>
        <v>25</v>
      </c>
      <c r="E25" s="33">
        <f>ESA2010_feb26!E28-ESA2010_sept25!E28</f>
        <v>21</v>
      </c>
      <c r="F25" s="34">
        <f>ESA2010_feb26!F28-ESA2010_sept25!F28</f>
        <v>18</v>
      </c>
      <c r="G25" s="33">
        <f>ESA2010_feb26!G28-ESA2010_sept25!G28</f>
        <v>15</v>
      </c>
      <c r="H25" s="33"/>
      <c r="I25" s="23"/>
      <c r="J25" s="23"/>
      <c r="K25" s="23"/>
      <c r="L25" s="23"/>
      <c r="M25" s="23"/>
      <c r="N25" s="23"/>
      <c r="O25" s="23"/>
      <c r="P25" s="23"/>
      <c r="Q25" s="23"/>
    </row>
    <row r="26" spans="1:17" ht="13.5" customHeight="1" x14ac:dyDescent="0.25">
      <c r="A26" s="29" t="s">
        <v>91</v>
      </c>
      <c r="B26" s="30">
        <f>ESA2010_feb26!B29-ESA2010_sept25!B29</f>
        <v>0</v>
      </c>
      <c r="C26" s="31">
        <f>ESA2010_feb26!C29-ESA2010_sept25!C29</f>
        <v>940</v>
      </c>
      <c r="D26" s="30">
        <f>ESA2010_feb26!D29-ESA2010_sept25!D29</f>
        <v>1000</v>
      </c>
      <c r="E26" s="33">
        <f>ESA2010_feb26!E29-ESA2010_sept25!E29</f>
        <v>104</v>
      </c>
      <c r="F26" s="34">
        <f>ESA2010_feb26!F29-ESA2010_sept25!F29</f>
        <v>-105</v>
      </c>
      <c r="G26" s="33">
        <f>ESA2010_feb26!G29-ESA2010_sept25!G29</f>
        <v>-133</v>
      </c>
      <c r="H26" s="33"/>
      <c r="I26" s="23"/>
      <c r="J26" s="23"/>
      <c r="K26" s="23"/>
      <c r="L26" s="23"/>
      <c r="M26" s="23"/>
      <c r="N26" s="23"/>
      <c r="O26" s="23"/>
      <c r="P26" s="23"/>
      <c r="Q26" s="23"/>
    </row>
    <row r="27" spans="1:17" ht="13.5" customHeight="1" x14ac:dyDescent="0.25">
      <c r="A27" s="41" t="s">
        <v>27</v>
      </c>
      <c r="B27" s="42">
        <f t="shared" ref="B27:F27" si="7">SUM(B28:B31)</f>
        <v>0</v>
      </c>
      <c r="C27" s="43">
        <f t="shared" si="7"/>
        <v>518.76073000000179</v>
      </c>
      <c r="D27" s="171">
        <f t="shared" si="7"/>
        <v>129</v>
      </c>
      <c r="E27" s="45">
        <f t="shared" si="7"/>
        <v>374</v>
      </c>
      <c r="F27" s="45">
        <f t="shared" si="7"/>
        <v>422</v>
      </c>
      <c r="G27" s="282">
        <f t="shared" ref="G27" si="8">SUM(G28:G31)</f>
        <v>511</v>
      </c>
      <c r="H27" s="282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13.5" customHeight="1" x14ac:dyDescent="0.25">
      <c r="A28" s="24" t="s">
        <v>28</v>
      </c>
      <c r="B28" s="30">
        <f>ESA2010_feb26!B31-ESA2010_sept25!B31</f>
        <v>0</v>
      </c>
      <c r="C28" s="31">
        <f>ESA2010_feb26!C31-ESA2010_sept25!C31</f>
        <v>-0.30530000000000257</v>
      </c>
      <c r="D28" s="30">
        <f>ESA2010_feb26!D31-ESA2010_sept25!D31</f>
        <v>0</v>
      </c>
      <c r="E28" s="33">
        <f>ESA2010_feb26!E31-ESA2010_sept25!E31</f>
        <v>0</v>
      </c>
      <c r="F28" s="34">
        <f>ESA2010_feb26!F31-ESA2010_sept25!F31</f>
        <v>0</v>
      </c>
      <c r="G28" s="33">
        <f>ESA2010_feb26!G31-ESA2010_sept25!G31</f>
        <v>0</v>
      </c>
      <c r="H28" s="33"/>
      <c r="I28" s="23"/>
      <c r="J28" s="23"/>
      <c r="K28" s="23"/>
      <c r="L28" s="23"/>
      <c r="M28" s="23"/>
      <c r="N28" s="23"/>
      <c r="O28" s="23"/>
      <c r="P28" s="23"/>
      <c r="Q28" s="23"/>
    </row>
    <row r="29" spans="1:17" ht="13.5" customHeight="1" x14ac:dyDescent="0.25">
      <c r="A29" s="24" t="s">
        <v>29</v>
      </c>
      <c r="B29" s="30">
        <f>ESA2010_feb26!B32-ESA2010_sept25!B32</f>
        <v>0</v>
      </c>
      <c r="C29" s="31">
        <f>ESA2010_feb26!C32-ESA2010_sept25!C32</f>
        <v>0</v>
      </c>
      <c r="D29" s="30">
        <f>ESA2010_feb26!D32-ESA2010_sept25!D32</f>
        <v>0</v>
      </c>
      <c r="E29" s="33">
        <f>ESA2010_feb26!E32-ESA2010_sept25!E32</f>
        <v>0</v>
      </c>
      <c r="F29" s="34">
        <f>ESA2010_feb26!F32-ESA2010_sept25!F32</f>
        <v>0</v>
      </c>
      <c r="G29" s="33">
        <f>ESA2010_feb26!G32-ESA2010_sept25!G32</f>
        <v>0</v>
      </c>
      <c r="H29" s="3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13.5" customHeight="1" x14ac:dyDescent="0.25">
      <c r="A30" s="24" t="s">
        <v>30</v>
      </c>
      <c r="B30" s="30">
        <f>ESA2010_feb26!B33-ESA2010_sept25!B33</f>
        <v>0</v>
      </c>
      <c r="C30" s="31">
        <f>ESA2010_feb26!C33-ESA2010_sept25!C33</f>
        <v>519.06603000000177</v>
      </c>
      <c r="D30" s="30">
        <f>ESA2010_feb26!D33-ESA2010_sept25!D33</f>
        <v>129</v>
      </c>
      <c r="E30" s="33">
        <f>ESA2010_feb26!E33-ESA2010_sept25!E33</f>
        <v>374</v>
      </c>
      <c r="F30" s="34">
        <f>ESA2010_feb26!F33-ESA2010_sept25!F33</f>
        <v>422</v>
      </c>
      <c r="G30" s="33">
        <f>ESA2010_feb26!G33-ESA2010_sept25!G33</f>
        <v>511</v>
      </c>
      <c r="H30" s="3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13.5" customHeight="1" x14ac:dyDescent="0.25">
      <c r="A31" s="24" t="s">
        <v>31</v>
      </c>
      <c r="B31" s="30">
        <f>ESA2010_feb26!B34-ESA2010_sept25!B34</f>
        <v>0</v>
      </c>
      <c r="C31" s="31">
        <f>ESA2010_feb26!C34-ESA2010_sept25!C34</f>
        <v>0</v>
      </c>
      <c r="D31" s="30">
        <f>ESA2010_feb26!D34-ESA2010_sept25!D34</f>
        <v>0</v>
      </c>
      <c r="E31" s="33">
        <f>ESA2010_feb26!E34-ESA2010_sept25!E34</f>
        <v>0</v>
      </c>
      <c r="F31" s="34">
        <f>ESA2010_feb26!F34-ESA2010_sept25!F34</f>
        <v>0</v>
      </c>
      <c r="G31" s="33">
        <f>ESA2010_feb26!G34-ESA2010_sept25!G34</f>
        <v>0</v>
      </c>
      <c r="H31" s="33"/>
      <c r="I31" s="23"/>
      <c r="J31" s="23"/>
      <c r="K31" s="23"/>
      <c r="L31" s="23"/>
      <c r="M31" s="23"/>
      <c r="N31" s="23"/>
      <c r="O31" s="23"/>
      <c r="P31" s="23"/>
      <c r="Q31" s="23"/>
    </row>
    <row r="32" spans="1:17" ht="13.5" customHeight="1" x14ac:dyDescent="0.25">
      <c r="A32" s="41" t="s">
        <v>32</v>
      </c>
      <c r="B32" s="42">
        <f t="shared" ref="B32:G32" si="9">SUM(B33:B34)</f>
        <v>0</v>
      </c>
      <c r="C32" s="43">
        <f t="shared" si="9"/>
        <v>1206</v>
      </c>
      <c r="D32" s="171">
        <f t="shared" si="9"/>
        <v>1919</v>
      </c>
      <c r="E32" s="45">
        <f t="shared" si="9"/>
        <v>555</v>
      </c>
      <c r="F32" s="45">
        <f t="shared" si="9"/>
        <v>-1468</v>
      </c>
      <c r="G32" s="282">
        <f t="shared" si="9"/>
        <v>-3388</v>
      </c>
      <c r="H32" s="282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13.5" customHeight="1" x14ac:dyDescent="0.25">
      <c r="A33" s="24" t="s">
        <v>33</v>
      </c>
      <c r="B33" s="30">
        <f>ESA2010_feb26!B36-ESA2010_sept25!B36</f>
        <v>0</v>
      </c>
      <c r="C33" s="31">
        <f>ESA2010_feb26!C36-ESA2010_sept25!C36</f>
        <v>-5863</v>
      </c>
      <c r="D33" s="30">
        <f>ESA2010_feb26!D36-ESA2010_sept25!D36</f>
        <v>-4910</v>
      </c>
      <c r="E33" s="33">
        <f>ESA2010_feb26!E36-ESA2010_sept25!E36</f>
        <v>-5526</v>
      </c>
      <c r="F33" s="34">
        <f>ESA2010_feb26!F36-ESA2010_sept25!F36</f>
        <v>-7245</v>
      </c>
      <c r="G33" s="33">
        <f>ESA2010_feb26!G36-ESA2010_sept25!G36</f>
        <v>-8907</v>
      </c>
      <c r="H33" s="3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13.5" customHeight="1" x14ac:dyDescent="0.25">
      <c r="A34" s="24" t="s">
        <v>34</v>
      </c>
      <c r="B34" s="30">
        <f>ESA2010_feb26!B37-ESA2010_sept25!B37</f>
        <v>0</v>
      </c>
      <c r="C34" s="31">
        <f>ESA2010_feb26!C37-ESA2010_sept25!C37</f>
        <v>7069</v>
      </c>
      <c r="D34" s="30">
        <f>ESA2010_feb26!D37-ESA2010_sept25!D37</f>
        <v>6829</v>
      </c>
      <c r="E34" s="33">
        <f>ESA2010_feb26!E37-ESA2010_sept25!E37</f>
        <v>6081</v>
      </c>
      <c r="F34" s="34">
        <f>ESA2010_feb26!F37-ESA2010_sept25!F37</f>
        <v>5777</v>
      </c>
      <c r="G34" s="33">
        <f>ESA2010_feb26!G37-ESA2010_sept25!G37</f>
        <v>5519</v>
      </c>
      <c r="H34" s="33"/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13.5" customHeight="1" x14ac:dyDescent="0.25">
      <c r="A35" s="41" t="s">
        <v>37</v>
      </c>
      <c r="B35" s="42">
        <f>ESA2010_feb26!B38-ESA2010_sept25!B38</f>
        <v>26345.824420000077</v>
      </c>
      <c r="C35" s="43">
        <f>ESA2010_feb26!C38-ESA2010_sept25!C38</f>
        <v>-2173.1536599998362</v>
      </c>
      <c r="D35" s="171">
        <f>ESA2010_feb26!D38-ESA2010_sept25!D38</f>
        <v>-23650</v>
      </c>
      <c r="E35" s="45">
        <f>ESA2010_feb26!E38-ESA2010_sept25!E38</f>
        <v>-29713</v>
      </c>
      <c r="F35" s="45">
        <f>ESA2010_feb26!F38-ESA2010_sept25!F38</f>
        <v>-25119</v>
      </c>
      <c r="G35" s="282">
        <f>ESA2010_feb26!G38-ESA2010_sept25!G38</f>
        <v>-26834</v>
      </c>
      <c r="H35" s="282"/>
      <c r="I35" s="23"/>
      <c r="J35" s="23"/>
      <c r="K35" s="23"/>
      <c r="L35" s="23"/>
      <c r="M35" s="23"/>
      <c r="N35" s="23"/>
      <c r="O35" s="23"/>
      <c r="P35" s="23"/>
      <c r="Q35" s="23"/>
    </row>
    <row r="36" spans="1:17" ht="13.5" customHeight="1" x14ac:dyDescent="0.25">
      <c r="A36" s="53" t="s">
        <v>38</v>
      </c>
      <c r="B36" s="30">
        <f>ESA2010_feb26!B39-ESA2010_sept25!B39</f>
        <v>0</v>
      </c>
      <c r="C36" s="31">
        <f>ESA2010_feb26!C39-ESA2010_sept25!C39</f>
        <v>0</v>
      </c>
      <c r="D36" s="30">
        <f>ESA2010_feb26!D39-ESA2010_sept25!D39</f>
        <v>0</v>
      </c>
      <c r="E36" s="33">
        <f>ESA2010_feb26!E39-ESA2010_sept25!E39</f>
        <v>0</v>
      </c>
      <c r="F36" s="34">
        <f>ESA2010_feb26!F39-ESA2010_sept25!F39</f>
        <v>0</v>
      </c>
      <c r="G36" s="33">
        <f>ESA2010_feb26!G39-ESA2010_sept25!G39</f>
        <v>0</v>
      </c>
      <c r="H36" s="33"/>
      <c r="I36" s="23"/>
      <c r="J36" s="23"/>
      <c r="K36" s="23"/>
      <c r="L36" s="23"/>
      <c r="M36" s="23"/>
      <c r="N36" s="23"/>
      <c r="O36" s="23"/>
      <c r="P36" s="23"/>
      <c r="Q36" s="23"/>
    </row>
    <row r="37" spans="1:17" ht="13.5" customHeight="1" x14ac:dyDescent="0.25">
      <c r="A37" s="24" t="s">
        <v>39</v>
      </c>
      <c r="B37" s="30">
        <f>ESA2010_feb26!B40-ESA2010_sept25!B40</f>
        <v>0</v>
      </c>
      <c r="C37" s="31">
        <f>ESA2010_feb26!C40-ESA2010_sept25!C40</f>
        <v>-201</v>
      </c>
      <c r="D37" s="30">
        <f>ESA2010_feb26!D40-ESA2010_sept25!D40</f>
        <v>-548</v>
      </c>
      <c r="E37" s="33">
        <f>ESA2010_feb26!E40-ESA2010_sept25!E40</f>
        <v>-883</v>
      </c>
      <c r="F37" s="34">
        <f>ESA2010_feb26!F40-ESA2010_sept25!F40</f>
        <v>-1066</v>
      </c>
      <c r="G37" s="33">
        <f>ESA2010_feb26!G40-ESA2010_sept25!G40</f>
        <v>-1252</v>
      </c>
      <c r="H37" s="33"/>
      <c r="I37" s="23"/>
      <c r="J37" s="23"/>
      <c r="K37" s="23"/>
      <c r="L37" s="23"/>
      <c r="M37" s="23"/>
      <c r="N37" s="23"/>
      <c r="O37" s="23"/>
      <c r="P37" s="23"/>
      <c r="Q37" s="23"/>
    </row>
    <row r="38" spans="1:17" ht="13.5" customHeight="1" x14ac:dyDescent="0.25">
      <c r="A38" s="53" t="s">
        <v>40</v>
      </c>
      <c r="B38" s="30">
        <f>ESA2010_feb26!B41-ESA2010_sept25!B41</f>
        <v>0</v>
      </c>
      <c r="C38" s="31">
        <f>ESA2010_feb26!C41-ESA2010_sept25!C41</f>
        <v>0</v>
      </c>
      <c r="D38" s="30">
        <f>ESA2010_feb26!D41-ESA2010_sept25!D41</f>
        <v>0</v>
      </c>
      <c r="E38" s="33">
        <f>ESA2010_feb26!E41-ESA2010_sept25!E41</f>
        <v>0</v>
      </c>
      <c r="F38" s="34">
        <f>ESA2010_feb26!F41-ESA2010_sept25!F41</f>
        <v>0</v>
      </c>
      <c r="G38" s="33">
        <f>ESA2010_feb26!G41-ESA2010_sept25!G41</f>
        <v>0</v>
      </c>
      <c r="H38" s="33"/>
      <c r="I38" s="23"/>
      <c r="J38" s="23"/>
      <c r="K38" s="23"/>
      <c r="L38" s="23"/>
      <c r="M38" s="23"/>
      <c r="N38" s="23"/>
      <c r="O38" s="23"/>
      <c r="P38" s="23"/>
      <c r="Q38" s="23"/>
    </row>
    <row r="39" spans="1:17" ht="13.5" customHeight="1" x14ac:dyDescent="0.25">
      <c r="A39" s="53" t="s">
        <v>41</v>
      </c>
      <c r="B39" s="30">
        <f>ESA2010_feb26!B42-ESA2010_sept25!B42</f>
        <v>26345.652620000066</v>
      </c>
      <c r="C39" s="31">
        <f>ESA2010_feb26!C42-ESA2010_sept25!C42</f>
        <v>400</v>
      </c>
      <c r="D39" s="30">
        <f>ESA2010_feb26!D42-ESA2010_sept25!D42</f>
        <v>932</v>
      </c>
      <c r="E39" s="33">
        <f>ESA2010_feb26!E42-ESA2010_sept25!E42</f>
        <v>-1373</v>
      </c>
      <c r="F39" s="34">
        <f>ESA2010_feb26!F42-ESA2010_sept25!F42</f>
        <v>2903</v>
      </c>
      <c r="G39" s="33">
        <f>ESA2010_feb26!G42-ESA2010_sept25!G42</f>
        <v>2234</v>
      </c>
      <c r="H39" s="33"/>
      <c r="I39" s="23"/>
      <c r="J39" s="23"/>
      <c r="K39" s="23"/>
      <c r="L39" s="23"/>
      <c r="M39" s="23"/>
      <c r="N39" s="23"/>
      <c r="O39" s="23"/>
      <c r="P39" s="23"/>
      <c r="Q39" s="23"/>
    </row>
    <row r="40" spans="1:17" ht="13.5" customHeight="1" x14ac:dyDescent="0.25">
      <c r="A40" s="53" t="s">
        <v>88</v>
      </c>
      <c r="B40" s="30">
        <f>ESA2010_feb26!B43-ESA2010_sept25!B43</f>
        <v>0.17179999999643769</v>
      </c>
      <c r="C40" s="31">
        <f>ESA2010_feb26!C43-ESA2010_sept25!C43</f>
        <v>0</v>
      </c>
      <c r="D40" s="30">
        <f>ESA2010_feb26!D43-ESA2010_sept25!D43</f>
        <v>0</v>
      </c>
      <c r="E40" s="33">
        <f>ESA2010_feb26!E43-ESA2010_sept25!E43</f>
        <v>0</v>
      </c>
      <c r="F40" s="34">
        <f>ESA2010_feb26!F43-ESA2010_sept25!F43</f>
        <v>0</v>
      </c>
      <c r="G40" s="33">
        <f>ESA2010_feb26!G43-ESA2010_sept25!G43</f>
        <v>0</v>
      </c>
      <c r="H40" s="3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13.5" customHeight="1" x14ac:dyDescent="0.25">
      <c r="A41" s="53" t="s">
        <v>89</v>
      </c>
      <c r="B41" s="30">
        <f>ESA2010_feb26!B44-ESA2010_sept25!B44</f>
        <v>0</v>
      </c>
      <c r="C41" s="31">
        <f>ESA2010_feb26!C44-ESA2010_sept25!C44</f>
        <v>0.46529999999700067</v>
      </c>
      <c r="D41" s="30">
        <f>ESA2010_feb26!D44-ESA2010_sept25!D44</f>
        <v>0</v>
      </c>
      <c r="E41" s="33">
        <f>ESA2010_feb26!E44-ESA2010_sept25!E44</f>
        <v>0</v>
      </c>
      <c r="F41" s="34">
        <f>ESA2010_feb26!F44-ESA2010_sept25!F44</f>
        <v>0</v>
      </c>
      <c r="G41" s="33">
        <f>ESA2010_feb26!G44-ESA2010_sept25!G44</f>
        <v>0</v>
      </c>
      <c r="H41" s="33"/>
      <c r="I41" s="23"/>
      <c r="J41" s="23"/>
      <c r="K41" s="23"/>
      <c r="L41" s="23"/>
      <c r="M41" s="23"/>
      <c r="N41" s="23"/>
      <c r="O41" s="23"/>
      <c r="P41" s="23"/>
      <c r="Q41" s="23"/>
    </row>
    <row r="42" spans="1:17" ht="13.5" customHeight="1" x14ac:dyDescent="0.25">
      <c r="A42" s="53" t="s">
        <v>42</v>
      </c>
      <c r="B42" s="30">
        <f>ESA2010_feb26!B45-ESA2010_sept25!B45</f>
        <v>0</v>
      </c>
      <c r="C42" s="31">
        <f>ESA2010_feb26!C45-ESA2010_sept25!C45</f>
        <v>0</v>
      </c>
      <c r="D42" s="30">
        <f>ESA2010_feb26!D45-ESA2010_sept25!D45</f>
        <v>0</v>
      </c>
      <c r="E42" s="33">
        <f>ESA2010_feb26!E45-ESA2010_sept25!E45</f>
        <v>0</v>
      </c>
      <c r="F42" s="34">
        <f>ESA2010_feb26!F45-ESA2010_sept25!F45</f>
        <v>0</v>
      </c>
      <c r="G42" s="33">
        <f>ESA2010_feb26!G45-ESA2010_sept25!G45</f>
        <v>0</v>
      </c>
      <c r="H42" s="33"/>
      <c r="I42" s="23"/>
      <c r="J42" s="23"/>
      <c r="K42" s="23"/>
      <c r="L42" s="23"/>
      <c r="M42" s="23"/>
      <c r="N42" s="23"/>
      <c r="O42" s="23"/>
      <c r="P42" s="23"/>
      <c r="Q42" s="23"/>
    </row>
    <row r="43" spans="1:17" ht="13.5" customHeight="1" x14ac:dyDescent="0.25">
      <c r="A43" s="53" t="s">
        <v>43</v>
      </c>
      <c r="B43" s="30">
        <f>ESA2010_feb26!B46-ESA2010_sept25!B46</f>
        <v>0</v>
      </c>
      <c r="C43" s="31">
        <f>ESA2010_feb26!C46-ESA2010_sept25!C46</f>
        <v>-1.4119999999991251E-2</v>
      </c>
      <c r="D43" s="30">
        <f>ESA2010_feb26!D46-ESA2010_sept25!D46</f>
        <v>0</v>
      </c>
      <c r="E43" s="33">
        <f>ESA2010_feb26!E46-ESA2010_sept25!E46</f>
        <v>0</v>
      </c>
      <c r="F43" s="34">
        <f>ESA2010_feb26!F46-ESA2010_sept25!F46</f>
        <v>0</v>
      </c>
      <c r="G43" s="33">
        <f>ESA2010_feb26!G46-ESA2010_sept25!G46</f>
        <v>0</v>
      </c>
      <c r="H43" s="33"/>
      <c r="I43" s="23"/>
      <c r="J43" s="23"/>
      <c r="K43" s="23"/>
      <c r="L43" s="23"/>
      <c r="M43" s="23"/>
      <c r="N43" s="23"/>
      <c r="O43" s="23"/>
      <c r="P43" s="23"/>
      <c r="Q43" s="23"/>
    </row>
    <row r="44" spans="1:17" ht="13.5" customHeight="1" x14ac:dyDescent="0.25">
      <c r="A44" s="56" t="s">
        <v>10</v>
      </c>
      <c r="B44" s="30">
        <f>ESA2010_feb26!B47-ESA2010_sept25!B47</f>
        <v>0</v>
      </c>
      <c r="C44" s="26">
        <f>ESA2010_feb26!C47-ESA2010_sept25!C47</f>
        <v>-1.4119999999991251E-2</v>
      </c>
      <c r="D44" s="172">
        <f>ESA2010_feb26!D47-ESA2010_sept25!D47</f>
        <v>0</v>
      </c>
      <c r="E44" s="40">
        <f>ESA2010_feb26!E47-ESA2010_sept25!E47</f>
        <v>0</v>
      </c>
      <c r="F44" s="40">
        <f>ESA2010_feb26!F47-ESA2010_sept25!F47</f>
        <v>0</v>
      </c>
      <c r="G44" s="283">
        <f>ESA2010_feb26!G47-ESA2010_sept25!G47</f>
        <v>0</v>
      </c>
      <c r="H44" s="283"/>
      <c r="I44" s="23"/>
      <c r="J44" s="23"/>
      <c r="K44" s="23"/>
      <c r="L44" s="23"/>
      <c r="M44" s="23"/>
      <c r="N44" s="23"/>
      <c r="O44" s="23"/>
      <c r="P44" s="23"/>
      <c r="Q44" s="23"/>
    </row>
    <row r="45" spans="1:17" ht="13.5" customHeight="1" x14ac:dyDescent="0.25">
      <c r="A45" s="56" t="s">
        <v>11</v>
      </c>
      <c r="B45" s="30">
        <f>ESA2010_feb26!B48-ESA2010_sept25!B48</f>
        <v>0</v>
      </c>
      <c r="C45" s="26">
        <f>ESA2010_feb26!C48-ESA2010_sept25!C48</f>
        <v>0</v>
      </c>
      <c r="D45" s="172">
        <f>ESA2010_feb26!D48-ESA2010_sept25!D48</f>
        <v>0</v>
      </c>
      <c r="E45" s="40">
        <f>ESA2010_feb26!E48-ESA2010_sept25!E48</f>
        <v>0</v>
      </c>
      <c r="F45" s="40">
        <f>ESA2010_feb26!F48-ESA2010_sept25!F48</f>
        <v>0</v>
      </c>
      <c r="G45" s="283">
        <f>ESA2010_feb26!G48-ESA2010_sept25!G48</f>
        <v>0</v>
      </c>
      <c r="H45" s="283"/>
      <c r="I45" s="23"/>
      <c r="J45" s="23"/>
      <c r="K45" s="23"/>
      <c r="L45" s="23"/>
      <c r="M45" s="23"/>
      <c r="N45" s="23"/>
      <c r="O45" s="23"/>
      <c r="P45" s="23"/>
      <c r="Q45" s="23"/>
    </row>
    <row r="46" spans="1:17" ht="13.5" customHeight="1" x14ac:dyDescent="0.25">
      <c r="A46" s="53" t="s">
        <v>44</v>
      </c>
      <c r="B46" s="30">
        <f>ESA2010_feb26!B49-ESA2010_sept25!B49</f>
        <v>0</v>
      </c>
      <c r="C46" s="26">
        <f>ESA2010_feb26!C49-ESA2010_sept25!C49</f>
        <v>-726.75126999999998</v>
      </c>
      <c r="D46" s="172">
        <f>ESA2010_feb26!D49-ESA2010_sept25!D49</f>
        <v>0</v>
      </c>
      <c r="E46" s="40">
        <f>ESA2010_feb26!E49-ESA2010_sept25!E49</f>
        <v>0</v>
      </c>
      <c r="F46" s="40">
        <f>ESA2010_feb26!F49-ESA2010_sept25!F49</f>
        <v>0</v>
      </c>
      <c r="G46" s="283">
        <f>ESA2010_feb26!G49-ESA2010_sept25!G49</f>
        <v>0</v>
      </c>
      <c r="H46" s="283"/>
      <c r="I46" s="23"/>
      <c r="J46" s="23"/>
      <c r="K46" s="23"/>
      <c r="L46" s="23"/>
      <c r="M46" s="23"/>
      <c r="N46" s="23"/>
      <c r="O46" s="23"/>
      <c r="P46" s="23"/>
      <c r="Q46" s="23"/>
    </row>
    <row r="47" spans="1:17" ht="13.5" customHeight="1" x14ac:dyDescent="0.25">
      <c r="A47" s="53" t="s">
        <v>45</v>
      </c>
      <c r="B47" s="30">
        <f>ESA2010_feb26!B50-ESA2010_sept25!B50</f>
        <v>0</v>
      </c>
      <c r="C47" s="26">
        <f>ESA2010_feb26!C50-ESA2010_sept25!C50</f>
        <v>-2145.5976200000005</v>
      </c>
      <c r="D47" s="172">
        <f>ESA2010_feb26!D50-ESA2010_sept25!D50</f>
        <v>-2241</v>
      </c>
      <c r="E47" s="40">
        <f>ESA2010_feb26!E50-ESA2010_sept25!E50</f>
        <v>-2338</v>
      </c>
      <c r="F47" s="40">
        <f>ESA2010_feb26!F50-ESA2010_sept25!F50</f>
        <v>-2412</v>
      </c>
      <c r="G47" s="283">
        <f>ESA2010_feb26!G50-ESA2010_sept25!G50</f>
        <v>-2502</v>
      </c>
      <c r="H47" s="283"/>
      <c r="I47" s="23"/>
      <c r="J47" s="23"/>
      <c r="K47" s="23"/>
      <c r="L47" s="23"/>
      <c r="M47" s="23"/>
      <c r="N47" s="23"/>
      <c r="O47" s="23"/>
      <c r="P47" s="23"/>
      <c r="Q47" s="23"/>
    </row>
    <row r="48" spans="1:17" ht="13.5" customHeight="1" x14ac:dyDescent="0.25">
      <c r="A48" s="345" t="s">
        <v>92</v>
      </c>
      <c r="B48" s="30">
        <f>ESA2010_feb26!B51-ESA2010_sept25!B51</f>
        <v>0</v>
      </c>
      <c r="C48" s="26">
        <f>ESA2010_feb26!C51-ESA2010_sept25!C51</f>
        <v>-3805.4681199999759</v>
      </c>
      <c r="D48" s="172">
        <f>ESA2010_feb26!D51-ESA2010_sept25!D51</f>
        <v>-22779</v>
      </c>
      <c r="E48" s="40">
        <f>ESA2010_feb26!E51-ESA2010_sept25!E51</f>
        <v>-25573</v>
      </c>
      <c r="F48" s="40">
        <f>ESA2010_feb26!F51-ESA2010_sept25!F51</f>
        <v>-25284</v>
      </c>
      <c r="G48" s="283">
        <f>ESA2010_feb26!G51-ESA2010_sept25!G51</f>
        <v>-26108</v>
      </c>
      <c r="H48" s="283"/>
      <c r="I48" s="23"/>
      <c r="J48" s="23"/>
      <c r="K48" s="23"/>
      <c r="L48" s="23"/>
      <c r="M48" s="23"/>
      <c r="N48" s="23"/>
      <c r="O48" s="23"/>
      <c r="P48" s="23"/>
      <c r="Q48" s="23"/>
    </row>
    <row r="49" spans="1:17" ht="13.5" customHeight="1" x14ac:dyDescent="0.25">
      <c r="A49" s="53" t="s">
        <v>46</v>
      </c>
      <c r="B49" s="30">
        <f>ESA2010_feb26!B52-ESA2010_sept25!B52</f>
        <v>0</v>
      </c>
      <c r="C49" s="26">
        <f>ESA2010_feb26!C52-ESA2010_sept25!C52</f>
        <v>-0.78783000000000003</v>
      </c>
      <c r="D49" s="172">
        <f>ESA2010_feb26!D52-ESA2010_sept25!D52</f>
        <v>0</v>
      </c>
      <c r="E49" s="40">
        <f>ESA2010_feb26!E52-ESA2010_sept25!E52</f>
        <v>0</v>
      </c>
      <c r="F49" s="40">
        <f>ESA2010_feb26!F52-ESA2010_sept25!F52</f>
        <v>0</v>
      </c>
      <c r="G49" s="283">
        <f>ESA2010_feb26!G52-ESA2010_sept25!G52</f>
        <v>0</v>
      </c>
      <c r="H49" s="283"/>
      <c r="I49" s="23"/>
      <c r="J49" s="23"/>
      <c r="K49" s="23"/>
      <c r="L49" s="23"/>
      <c r="M49" s="23"/>
      <c r="N49" s="23"/>
      <c r="O49" s="23"/>
      <c r="P49" s="23"/>
      <c r="Q49" s="23"/>
    </row>
    <row r="50" spans="1:17" ht="13.5" customHeight="1" x14ac:dyDescent="0.25">
      <c r="A50" s="24" t="s">
        <v>85</v>
      </c>
      <c r="B50" s="30">
        <f>ESA2010_feb26!B53-ESA2010_sept25!B53</f>
        <v>0</v>
      </c>
      <c r="C50" s="26">
        <f>ESA2010_feb26!C53-ESA2010_sept25!C53</f>
        <v>4306</v>
      </c>
      <c r="D50" s="172">
        <f>ESA2010_feb26!D53-ESA2010_sept25!D53</f>
        <v>986</v>
      </c>
      <c r="E50" s="40">
        <f>ESA2010_feb26!E53-ESA2010_sept25!E53</f>
        <v>454</v>
      </c>
      <c r="F50" s="40">
        <f>ESA2010_feb26!F53-ESA2010_sept25!F53</f>
        <v>740</v>
      </c>
      <c r="G50" s="283">
        <f>ESA2010_feb26!G53-ESA2010_sept25!G53</f>
        <v>794</v>
      </c>
      <c r="H50" s="283"/>
      <c r="I50" s="23"/>
      <c r="J50" s="23"/>
      <c r="K50" s="23"/>
      <c r="L50" s="23"/>
      <c r="M50" s="23"/>
      <c r="N50" s="23"/>
      <c r="O50" s="23"/>
      <c r="P50" s="23"/>
      <c r="Q50" s="23"/>
    </row>
    <row r="51" spans="1:17" ht="13.5" customHeight="1" x14ac:dyDescent="0.25">
      <c r="A51" s="36" t="s">
        <v>10</v>
      </c>
      <c r="B51" s="30">
        <f>ESA2010_feb26!B54-ESA2010_sept25!B54</f>
        <v>0</v>
      </c>
      <c r="C51" s="26">
        <f>ESA2010_feb26!C54-ESA2010_sept25!C54</f>
        <v>4341</v>
      </c>
      <c r="D51" s="172">
        <f>ESA2010_feb26!D54-ESA2010_sept25!D54</f>
        <v>1125</v>
      </c>
      <c r="E51" s="40">
        <f>ESA2010_feb26!E54-ESA2010_sept25!E54</f>
        <v>700</v>
      </c>
      <c r="F51" s="40">
        <f>ESA2010_feb26!F54-ESA2010_sept25!F54</f>
        <v>1051</v>
      </c>
      <c r="G51" s="283">
        <f>ESA2010_feb26!G54-ESA2010_sept25!G54</f>
        <v>1175</v>
      </c>
      <c r="H51" s="283"/>
      <c r="I51" s="23"/>
      <c r="J51" s="23"/>
      <c r="K51" s="23"/>
      <c r="L51" s="23"/>
      <c r="M51" s="23"/>
      <c r="N51" s="23"/>
      <c r="O51" s="23"/>
      <c r="P51" s="23"/>
      <c r="Q51" s="23"/>
    </row>
    <row r="52" spans="1:17" ht="14.25" customHeight="1" x14ac:dyDescent="0.25">
      <c r="A52" s="36" t="s">
        <v>11</v>
      </c>
      <c r="B52" s="30">
        <f>ESA2010_feb26!B55-ESA2010_sept25!B55</f>
        <v>0</v>
      </c>
      <c r="C52" s="26">
        <f>ESA2010_feb26!C55-ESA2010_sept25!C55</f>
        <v>0</v>
      </c>
      <c r="D52" s="172">
        <f>ESA2010_feb26!D55-ESA2010_sept25!D55</f>
        <v>0</v>
      </c>
      <c r="E52" s="40">
        <f>ESA2010_feb26!E55-ESA2010_sept25!E55</f>
        <v>0</v>
      </c>
      <c r="F52" s="40">
        <f>ESA2010_feb26!F55-ESA2010_sept25!F55</f>
        <v>0</v>
      </c>
      <c r="G52" s="283">
        <f>ESA2010_feb26!G55-ESA2010_sept25!G55</f>
        <v>0</v>
      </c>
      <c r="H52" s="283"/>
      <c r="I52" s="23"/>
      <c r="J52" s="23"/>
      <c r="K52" s="23"/>
      <c r="L52" s="23"/>
      <c r="M52" s="23"/>
      <c r="N52" s="23"/>
      <c r="O52" s="23"/>
      <c r="P52" s="23"/>
      <c r="Q52" s="23"/>
    </row>
    <row r="53" spans="1:17" ht="14.25" customHeight="1" x14ac:dyDescent="0.25">
      <c r="A53" s="58" t="s">
        <v>12</v>
      </c>
      <c r="B53" s="30">
        <f>ESA2010_feb26!B56-ESA2010_sept25!B56</f>
        <v>0</v>
      </c>
      <c r="C53" s="26">
        <f>ESA2010_feb26!C56-ESA2010_sept25!C56</f>
        <v>0</v>
      </c>
      <c r="D53" s="172">
        <f>ESA2010_feb26!D56-ESA2010_sept25!D56</f>
        <v>0</v>
      </c>
      <c r="E53" s="40">
        <f>ESA2010_feb26!E56-ESA2010_sept25!E56</f>
        <v>0</v>
      </c>
      <c r="F53" s="40">
        <f>ESA2010_feb26!F56-ESA2010_sept25!F56</f>
        <v>0</v>
      </c>
      <c r="G53" s="283">
        <f>ESA2010_feb26!G56-ESA2010_sept25!G56</f>
        <v>0</v>
      </c>
      <c r="H53" s="28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14.25" customHeight="1" x14ac:dyDescent="0.25">
      <c r="A54" s="36" t="s">
        <v>49</v>
      </c>
      <c r="B54" s="30">
        <f>ESA2010_feb26!B57-ESA2010_sept25!B57</f>
        <v>0</v>
      </c>
      <c r="C54" s="26">
        <f>ESA2010_feb26!C57-ESA2010_sept25!C57</f>
        <v>-35</v>
      </c>
      <c r="D54" s="172">
        <f>ESA2010_feb26!D57-ESA2010_sept25!D57</f>
        <v>-139</v>
      </c>
      <c r="E54" s="40">
        <f>ESA2010_feb26!E57-ESA2010_sept25!E57</f>
        <v>-246</v>
      </c>
      <c r="F54" s="40">
        <f>ESA2010_feb26!F57-ESA2010_sept25!F57</f>
        <v>-311</v>
      </c>
      <c r="G54" s="283">
        <f>ESA2010_feb26!G57-ESA2010_sept25!G57</f>
        <v>-381</v>
      </c>
      <c r="H54" s="283"/>
      <c r="I54" s="23"/>
      <c r="J54" s="23"/>
      <c r="K54" s="23"/>
      <c r="L54" s="23"/>
      <c r="M54" s="23"/>
      <c r="N54" s="23"/>
      <c r="O54" s="23"/>
      <c r="P54" s="23"/>
      <c r="Q54" s="23"/>
    </row>
    <row r="55" spans="1:17" ht="14.25" customHeight="1" x14ac:dyDescent="0.25">
      <c r="A55" s="59" t="s">
        <v>50</v>
      </c>
      <c r="B55" s="30">
        <f>ESA2010_feb26!B58-ESA2010_sept25!B58</f>
        <v>0</v>
      </c>
      <c r="C55" s="26">
        <f>ESA2010_feb26!C58-ESA2010_sept25!C58</f>
        <v>0</v>
      </c>
      <c r="D55" s="172">
        <f>ESA2010_feb26!D58-ESA2010_sept25!D58</f>
        <v>0</v>
      </c>
      <c r="E55" s="40">
        <f>ESA2010_feb26!E58-ESA2010_sept25!E58</f>
        <v>0</v>
      </c>
      <c r="F55" s="40">
        <f>ESA2010_feb26!F58-ESA2010_sept25!F58</f>
        <v>0</v>
      </c>
      <c r="G55" s="283">
        <f>ESA2010_feb26!G58-ESA2010_sept25!G58</f>
        <v>0</v>
      </c>
      <c r="H55" s="283"/>
      <c r="I55" s="23"/>
      <c r="J55" s="23"/>
      <c r="K55" s="23"/>
      <c r="L55" s="23"/>
      <c r="M55" s="23"/>
      <c r="N55" s="23"/>
      <c r="O55" s="23"/>
      <c r="P55" s="23"/>
      <c r="Q55" s="23"/>
    </row>
    <row r="56" spans="1:17" ht="14.25" customHeight="1" x14ac:dyDescent="0.25">
      <c r="A56" s="59" t="s">
        <v>51</v>
      </c>
      <c r="B56" s="30">
        <f>ESA2010_feb26!B59-ESA2010_sept25!B59</f>
        <v>0</v>
      </c>
      <c r="C56" s="26">
        <f>ESA2010_feb26!C59-ESA2010_sept25!C59</f>
        <v>2</v>
      </c>
      <c r="D56" s="172">
        <f>ESA2010_feb26!D59-ESA2010_sept25!D59</f>
        <v>0</v>
      </c>
      <c r="E56" s="40">
        <f>ESA2010_feb26!E59-ESA2010_sept25!E59</f>
        <v>0</v>
      </c>
      <c r="F56" s="40">
        <f>ESA2010_feb26!F59-ESA2010_sept25!F59</f>
        <v>0</v>
      </c>
      <c r="G56" s="283">
        <f>ESA2010_feb26!G59-ESA2010_sept25!G59</f>
        <v>0</v>
      </c>
      <c r="H56" s="283"/>
      <c r="I56" s="23"/>
      <c r="J56" s="23"/>
      <c r="K56" s="23"/>
      <c r="L56" s="23"/>
      <c r="M56" s="23"/>
      <c r="N56" s="23"/>
      <c r="O56" s="23"/>
      <c r="P56" s="23"/>
      <c r="Q56" s="23"/>
    </row>
    <row r="57" spans="1:17" ht="14.25" customHeight="1" x14ac:dyDescent="0.25">
      <c r="A57" s="59" t="s">
        <v>52</v>
      </c>
      <c r="B57" s="30">
        <f>ESA2010_feb26!B60-ESA2010_sept25!B60</f>
        <v>0</v>
      </c>
      <c r="C57" s="26">
        <f>ESA2010_feb26!C60-ESA2010_sept25!C60</f>
        <v>4339</v>
      </c>
      <c r="D57" s="172">
        <f>ESA2010_feb26!D60-ESA2010_sept25!D60</f>
        <v>1125</v>
      </c>
      <c r="E57" s="40">
        <f>ESA2010_feb26!E60-ESA2010_sept25!E60</f>
        <v>700</v>
      </c>
      <c r="F57" s="40">
        <f>ESA2010_feb26!F60-ESA2010_sept25!F60</f>
        <v>1051</v>
      </c>
      <c r="G57" s="283">
        <f>ESA2010_feb26!G60-ESA2010_sept25!G60</f>
        <v>1175</v>
      </c>
      <c r="H57" s="283"/>
      <c r="I57" s="23"/>
      <c r="J57" s="23"/>
      <c r="K57" s="23"/>
      <c r="L57" s="23"/>
      <c r="M57" s="23"/>
      <c r="N57" s="23"/>
      <c r="O57" s="23"/>
      <c r="P57" s="23"/>
      <c r="Q57" s="23"/>
    </row>
    <row r="58" spans="1:17" ht="14.25" customHeight="1" thickBot="1" x14ac:dyDescent="0.3">
      <c r="A58" s="60" t="s">
        <v>53</v>
      </c>
      <c r="B58" s="118">
        <f>ESA2010_feb26!B61-ESA2010_sept25!B61</f>
        <v>0</v>
      </c>
      <c r="C58" s="62">
        <f>ESA2010_feb26!C61-ESA2010_sept25!C61</f>
        <v>-35</v>
      </c>
      <c r="D58" s="188">
        <f>ESA2010_feb26!D61-ESA2010_sept25!D61</f>
        <v>-139</v>
      </c>
      <c r="E58" s="64">
        <f>ESA2010_feb26!E61-ESA2010_sept25!E61</f>
        <v>-246</v>
      </c>
      <c r="F58" s="64">
        <f>ESA2010_feb26!F61-ESA2010_sept25!F61</f>
        <v>-311</v>
      </c>
      <c r="G58" s="284">
        <f>ESA2010_feb26!G61-ESA2010_sept25!G61</f>
        <v>-381</v>
      </c>
      <c r="H58" s="284"/>
      <c r="I58" s="23"/>
      <c r="J58" s="23"/>
      <c r="K58" s="23"/>
      <c r="L58" s="23"/>
      <c r="M58" s="23"/>
      <c r="N58" s="23"/>
      <c r="O58" s="23"/>
      <c r="P58" s="23"/>
      <c r="Q58" s="23"/>
    </row>
    <row r="59" spans="1:17" ht="13.5" customHeight="1" x14ac:dyDescent="0.25">
      <c r="A59" s="16" t="s">
        <v>54</v>
      </c>
      <c r="B59" s="65">
        <f t="shared" ref="B59:F59" si="10">B60+B64</f>
        <v>0</v>
      </c>
      <c r="C59" s="66">
        <f t="shared" si="10"/>
        <v>-276</v>
      </c>
      <c r="D59" s="169">
        <f t="shared" si="10"/>
        <v>-84750</v>
      </c>
      <c r="E59" s="67">
        <f t="shared" si="10"/>
        <v>-204728</v>
      </c>
      <c r="F59" s="67">
        <f t="shared" si="10"/>
        <v>-128112</v>
      </c>
      <c r="G59" s="285">
        <f t="shared" ref="G59" si="11">G60+G64</f>
        <v>-160971</v>
      </c>
      <c r="H59" s="285"/>
      <c r="I59" s="23"/>
      <c r="J59" s="23"/>
      <c r="K59" s="23"/>
      <c r="L59" s="23"/>
      <c r="M59" s="23"/>
      <c r="N59" s="23"/>
      <c r="O59" s="23"/>
      <c r="P59" s="23"/>
      <c r="Q59" s="23"/>
    </row>
    <row r="60" spans="1:17" ht="13.5" customHeight="1" x14ac:dyDescent="0.25">
      <c r="A60" s="72" t="s">
        <v>55</v>
      </c>
      <c r="B60" s="42">
        <f t="shared" ref="B60:G60" si="12">B61</f>
        <v>0</v>
      </c>
      <c r="C60" s="43">
        <f t="shared" si="12"/>
        <v>-13595</v>
      </c>
      <c r="D60" s="171">
        <f t="shared" si="12"/>
        <v>-62090</v>
      </c>
      <c r="E60" s="45">
        <f t="shared" si="12"/>
        <v>-145745</v>
      </c>
      <c r="F60" s="45">
        <f t="shared" si="12"/>
        <v>-97696</v>
      </c>
      <c r="G60" s="282">
        <f t="shared" si="12"/>
        <v>-130208</v>
      </c>
      <c r="H60" s="282"/>
      <c r="I60" s="23"/>
      <c r="J60" s="23"/>
      <c r="K60" s="23"/>
      <c r="L60" s="23"/>
      <c r="M60" s="23"/>
      <c r="N60" s="23"/>
      <c r="O60" s="23"/>
      <c r="P60" s="23"/>
      <c r="Q60" s="23"/>
    </row>
    <row r="61" spans="1:17" ht="13.5" customHeight="1" x14ac:dyDescent="0.25">
      <c r="A61" s="29" t="s">
        <v>56</v>
      </c>
      <c r="B61" s="25">
        <f t="shared" ref="B61:F61" si="13">B62+B63</f>
        <v>0</v>
      </c>
      <c r="C61" s="26">
        <f t="shared" si="13"/>
        <v>-13595</v>
      </c>
      <c r="D61" s="170">
        <f t="shared" si="13"/>
        <v>-62090</v>
      </c>
      <c r="E61" s="28">
        <f t="shared" si="13"/>
        <v>-145745</v>
      </c>
      <c r="F61" s="28">
        <f t="shared" si="13"/>
        <v>-97696</v>
      </c>
      <c r="G61" s="55">
        <f t="shared" ref="G61" si="14">G62+G63</f>
        <v>-130208</v>
      </c>
      <c r="H61" s="55"/>
      <c r="I61" s="23"/>
      <c r="J61" s="23"/>
      <c r="K61" s="23"/>
      <c r="L61" s="23"/>
      <c r="M61" s="23"/>
      <c r="N61" s="23"/>
      <c r="O61" s="23"/>
      <c r="P61" s="23"/>
      <c r="Q61" s="23"/>
    </row>
    <row r="62" spans="1:17" ht="13.5" customHeight="1" x14ac:dyDescent="0.25">
      <c r="A62" s="29" t="s">
        <v>57</v>
      </c>
      <c r="B62" s="30">
        <f>ESA2010_feb26!B65-ESA2010_sept25!B65</f>
        <v>0</v>
      </c>
      <c r="C62" s="31">
        <f>ESA2010_feb26!C65-ESA2010_sept25!C65</f>
        <v>19470</v>
      </c>
      <c r="D62" s="30">
        <f>ESA2010_feb26!D65-ESA2010_sept25!D65</f>
        <v>-60682</v>
      </c>
      <c r="E62" s="33">
        <f>ESA2010_feb26!E65-ESA2010_sept25!E65</f>
        <v>-143736</v>
      </c>
      <c r="F62" s="34">
        <f>ESA2010_feb26!F65-ESA2010_sept25!F65</f>
        <v>-96200</v>
      </c>
      <c r="G62" s="33">
        <f>ESA2010_feb26!G65-ESA2010_sept25!G65</f>
        <v>-128726</v>
      </c>
      <c r="H62" s="33"/>
      <c r="I62" s="23"/>
      <c r="J62" s="23"/>
      <c r="K62" s="23"/>
      <c r="L62" s="23"/>
      <c r="M62" s="23"/>
      <c r="N62" s="23"/>
      <c r="O62" s="23"/>
      <c r="P62" s="23"/>
      <c r="Q62" s="23"/>
    </row>
    <row r="63" spans="1:17" ht="13.5" customHeight="1" x14ac:dyDescent="0.25">
      <c r="A63" s="29" t="s">
        <v>58</v>
      </c>
      <c r="B63" s="30">
        <f>ESA2010_feb26!B66-ESA2010_sept25!B66</f>
        <v>0</v>
      </c>
      <c r="C63" s="31">
        <f>ESA2010_feb26!C66-ESA2010_sept25!C66</f>
        <v>-33065</v>
      </c>
      <c r="D63" s="30">
        <f>ESA2010_feb26!D66-ESA2010_sept25!D66</f>
        <v>-1408</v>
      </c>
      <c r="E63" s="33">
        <f>ESA2010_feb26!E66-ESA2010_sept25!E66</f>
        <v>-2009</v>
      </c>
      <c r="F63" s="34">
        <f>ESA2010_feb26!F66-ESA2010_sept25!F66</f>
        <v>-1496</v>
      </c>
      <c r="G63" s="33">
        <f>ESA2010_feb26!G66-ESA2010_sept25!G66</f>
        <v>-1482</v>
      </c>
      <c r="H63" s="33"/>
      <c r="I63" s="23"/>
      <c r="J63" s="23"/>
      <c r="K63" s="23"/>
      <c r="L63" s="23"/>
      <c r="M63" s="23"/>
      <c r="N63" s="23"/>
      <c r="O63" s="23"/>
      <c r="P63" s="23"/>
      <c r="Q63" s="23"/>
    </row>
    <row r="64" spans="1:17" ht="13.5" customHeight="1" x14ac:dyDescent="0.25">
      <c r="A64" s="72" t="s">
        <v>59</v>
      </c>
      <c r="B64" s="42">
        <f t="shared" ref="B64:G64" si="15">B65</f>
        <v>0</v>
      </c>
      <c r="C64" s="43">
        <f t="shared" si="15"/>
        <v>13319</v>
      </c>
      <c r="D64" s="171">
        <f t="shared" si="15"/>
        <v>-22660</v>
      </c>
      <c r="E64" s="45">
        <f t="shared" si="15"/>
        <v>-58983</v>
      </c>
      <c r="F64" s="45">
        <f t="shared" si="15"/>
        <v>-30416</v>
      </c>
      <c r="G64" s="282">
        <f t="shared" si="15"/>
        <v>-30763</v>
      </c>
      <c r="H64" s="282"/>
      <c r="I64" s="23"/>
      <c r="J64" s="23"/>
      <c r="K64" s="23"/>
      <c r="L64" s="23"/>
      <c r="M64" s="23"/>
      <c r="N64" s="23"/>
      <c r="O64" s="23"/>
      <c r="P64" s="23"/>
      <c r="Q64" s="23"/>
    </row>
    <row r="65" spans="1:20" ht="13.5" customHeight="1" x14ac:dyDescent="0.25">
      <c r="A65" s="29" t="s">
        <v>56</v>
      </c>
      <c r="B65" s="30">
        <f>ESA2010_feb26!B68-ESA2010_sept25!B68</f>
        <v>0</v>
      </c>
      <c r="C65" s="31">
        <f>ESA2010_feb26!C68-ESA2010_sept25!C68</f>
        <v>13319</v>
      </c>
      <c r="D65" s="30">
        <f>ESA2010_feb26!D68-ESA2010_sept25!D68</f>
        <v>-22660</v>
      </c>
      <c r="E65" s="33">
        <f>ESA2010_feb26!E68-ESA2010_sept25!E68</f>
        <v>-58983</v>
      </c>
      <c r="F65" s="34">
        <f>ESA2010_feb26!F68-ESA2010_sept25!F68</f>
        <v>-30416</v>
      </c>
      <c r="G65" s="33">
        <f>ESA2010_feb26!G68-ESA2010_sept25!G68</f>
        <v>-30763</v>
      </c>
      <c r="H65" s="33"/>
      <c r="I65" s="23"/>
      <c r="J65" s="23"/>
      <c r="K65" s="23"/>
      <c r="L65" s="23"/>
      <c r="M65" s="23"/>
      <c r="N65" s="23"/>
      <c r="O65" s="23"/>
      <c r="P65" s="23"/>
      <c r="Q65" s="23"/>
    </row>
    <row r="66" spans="1:20" ht="14.25" customHeight="1" thickBot="1" x14ac:dyDescent="0.3">
      <c r="A66" s="76" t="s">
        <v>60</v>
      </c>
      <c r="B66" s="30">
        <f>ESA2010_feb26!B69-ESA2010_sept25!B69</f>
        <v>0</v>
      </c>
      <c r="C66" s="31">
        <f>ESA2010_feb26!C69-ESA2010_sept25!C69</f>
        <v>6507</v>
      </c>
      <c r="D66" s="30">
        <f>ESA2010_feb26!D69-ESA2010_sept25!D69</f>
        <v>9445</v>
      </c>
      <c r="E66" s="33">
        <f>ESA2010_feb26!E69-ESA2010_sept25!E69</f>
        <v>12078</v>
      </c>
      <c r="F66" s="34">
        <f>ESA2010_feb26!F69-ESA2010_sept25!F69</f>
        <v>14567</v>
      </c>
      <c r="G66" s="33">
        <f>ESA2010_feb26!G69-ESA2010_sept25!G69</f>
        <v>17311</v>
      </c>
      <c r="H66" s="33"/>
      <c r="I66" s="23"/>
      <c r="J66" s="23"/>
      <c r="K66" s="23"/>
      <c r="L66" s="23"/>
      <c r="M66" s="23"/>
      <c r="N66" s="23"/>
      <c r="O66" s="23"/>
      <c r="P66" s="23"/>
      <c r="Q66" s="23"/>
    </row>
    <row r="67" spans="1:20" ht="14.25" customHeight="1" thickBot="1" x14ac:dyDescent="0.3">
      <c r="A67" s="78" t="s">
        <v>61</v>
      </c>
      <c r="B67" s="79">
        <f t="shared" ref="B67:G67" si="16">B35+B32+B27+B15+B5</f>
        <v>140342.22841000016</v>
      </c>
      <c r="C67" s="80">
        <f t="shared" si="16"/>
        <v>-363812.36785999977</v>
      </c>
      <c r="D67" s="173">
        <f t="shared" si="16"/>
        <v>-512322</v>
      </c>
      <c r="E67" s="82">
        <f t="shared" si="16"/>
        <v>-660577</v>
      </c>
      <c r="F67" s="82">
        <f t="shared" si="16"/>
        <v>-609036</v>
      </c>
      <c r="G67" s="238">
        <f t="shared" si="16"/>
        <v>-760819</v>
      </c>
      <c r="H67" s="238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20" ht="13.5" customHeight="1" x14ac:dyDescent="0.25">
      <c r="A68" s="83" t="s">
        <v>62</v>
      </c>
      <c r="B68" s="25">
        <f>ESA2010_feb26!B71-ESA2010_sept25!B71</f>
        <v>140342.22840999812</v>
      </c>
      <c r="C68" s="84">
        <f>ESA2010_feb26!C71-ESA2010_sept25!C71</f>
        <v>-355936.01897000149</v>
      </c>
      <c r="D68" s="170">
        <f>ESA2010_feb26!D71-ESA2010_sept25!D71</f>
        <v>-445912</v>
      </c>
      <c r="E68" s="28">
        <f>ESA2010_feb26!E71-ESA2010_sept25!E71</f>
        <v>-675499</v>
      </c>
      <c r="F68" s="28">
        <f>ESA2010_feb26!F71-ESA2010_sept25!F71</f>
        <v>-567266</v>
      </c>
      <c r="G68" s="55">
        <f>ESA2010_feb26!G71-ESA2010_sept25!G71</f>
        <v>-683897</v>
      </c>
      <c r="H68" s="55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20" ht="13.5" customHeight="1" x14ac:dyDescent="0.25">
      <c r="A69" s="83" t="s">
        <v>63</v>
      </c>
      <c r="B69" s="25">
        <f>ESA2010_feb26!B72-ESA2010_sept25!B72</f>
        <v>0</v>
      </c>
      <c r="C69" s="84">
        <f>ESA2010_feb26!C72-ESA2010_sept25!C72</f>
        <v>-35</v>
      </c>
      <c r="D69" s="170">
        <f>ESA2010_feb26!D72-ESA2010_sept25!D72</f>
        <v>-139</v>
      </c>
      <c r="E69" s="28">
        <f>ESA2010_feb26!E72-ESA2010_sept25!E72</f>
        <v>-246</v>
      </c>
      <c r="F69" s="28">
        <f>ESA2010_feb26!F72-ESA2010_sept25!F72</f>
        <v>-311</v>
      </c>
      <c r="G69" s="55">
        <f>ESA2010_feb26!G72-ESA2010_sept25!G72</f>
        <v>-381</v>
      </c>
      <c r="H69" s="55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20" ht="13.5" customHeight="1" x14ac:dyDescent="0.25">
      <c r="A70" s="24" t="s">
        <v>64</v>
      </c>
      <c r="B70" s="25">
        <f>ESA2010_feb26!B73-ESA2010_sept25!B73</f>
        <v>0</v>
      </c>
      <c r="C70" s="84">
        <f>ESA2010_feb26!C73-ESA2010_sept25!C73</f>
        <v>0</v>
      </c>
      <c r="D70" s="170">
        <f>ESA2010_feb26!D73-ESA2010_sept25!D73</f>
        <v>0</v>
      </c>
      <c r="E70" s="28">
        <f>ESA2010_feb26!E73-ESA2010_sept25!E73</f>
        <v>0</v>
      </c>
      <c r="F70" s="28">
        <f>ESA2010_feb26!F73-ESA2010_sept25!F73</f>
        <v>0</v>
      </c>
      <c r="G70" s="55">
        <f>ESA2010_feb26!G73-ESA2010_sept25!G73</f>
        <v>0</v>
      </c>
      <c r="H70" s="55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20" ht="13.5" customHeight="1" x14ac:dyDescent="0.25">
      <c r="A71" s="24" t="s">
        <v>65</v>
      </c>
      <c r="B71" s="25">
        <f>ESA2010_feb26!B74-ESA2010_sept25!B74</f>
        <v>0</v>
      </c>
      <c r="C71" s="84">
        <f>ESA2010_feb26!C74-ESA2010_sept25!C74</f>
        <v>-2816</v>
      </c>
      <c r="D71" s="170">
        <f>ESA2010_feb26!D74-ESA2010_sept25!D74</f>
        <v>-40913</v>
      </c>
      <c r="E71" s="28">
        <f>ESA2010_feb26!E74-ESA2010_sept25!E74</f>
        <v>-9907</v>
      </c>
      <c r="F71" s="28">
        <f>ESA2010_feb26!F74-ESA2010_sept25!F74</f>
        <v>-48356</v>
      </c>
      <c r="G71" s="55">
        <f>ESA2010_feb26!G74-ESA2010_sept25!G74</f>
        <v>-72960</v>
      </c>
      <c r="H71" s="55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20" ht="13.5" customHeight="1" x14ac:dyDescent="0.25">
      <c r="A72" s="24" t="s">
        <v>66</v>
      </c>
      <c r="B72" s="25">
        <f>ESA2010_feb26!B75-ESA2010_sept25!B75</f>
        <v>0</v>
      </c>
      <c r="C72" s="84">
        <f>ESA2010_feb26!C75-ESA2010_sept25!C75</f>
        <v>-2153</v>
      </c>
      <c r="D72" s="170">
        <f>ESA2010_feb26!D75-ESA2010_sept25!D75</f>
        <v>-23117</v>
      </c>
      <c r="E72" s="28">
        <f>ESA2010_feb26!E75-ESA2010_sept25!E75</f>
        <v>27413</v>
      </c>
      <c r="F72" s="28">
        <f>ESA2010_feb26!F75-ESA2010_sept25!F75</f>
        <v>9309</v>
      </c>
      <c r="G72" s="55">
        <f>ESA2010_feb26!G75-ESA2010_sept25!G75</f>
        <v>-1079</v>
      </c>
      <c r="H72" s="55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20" ht="13.5" customHeight="1" x14ac:dyDescent="0.25">
      <c r="A73" s="24" t="s">
        <v>67</v>
      </c>
      <c r="B73" s="25">
        <f>ESA2010_feb26!B76-ESA2010_sept25!B76</f>
        <v>0</v>
      </c>
      <c r="C73" s="84">
        <f>ESA2010_feb26!C76-ESA2010_sept25!C76</f>
        <v>0</v>
      </c>
      <c r="D73" s="170">
        <f>ESA2010_feb26!D76-ESA2010_sept25!D76</f>
        <v>0</v>
      </c>
      <c r="E73" s="28">
        <f>ESA2010_feb26!E76-ESA2010_sept25!E76</f>
        <v>0</v>
      </c>
      <c r="F73" s="28">
        <f>ESA2010_feb26!F76-ESA2010_sept25!F76</f>
        <v>0</v>
      </c>
      <c r="G73" s="55">
        <f>ESA2010_feb26!G76-ESA2010_sept25!G76</f>
        <v>0</v>
      </c>
      <c r="H73" s="55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20" ht="13.5" customHeight="1" x14ac:dyDescent="0.25">
      <c r="A74" s="24" t="s">
        <v>68</v>
      </c>
      <c r="B74" s="25">
        <f>ESA2010_feb26!B77-ESA2010_sept25!B77</f>
        <v>0</v>
      </c>
      <c r="C74" s="84">
        <f>ESA2010_feb26!C77-ESA2010_sept25!C77</f>
        <v>-2872.3488900000011</v>
      </c>
      <c r="D74" s="170">
        <f>ESA2010_feb26!D77-ESA2010_sept25!D77</f>
        <v>-2241</v>
      </c>
      <c r="E74" s="28">
        <f>ESA2010_feb26!E77-ESA2010_sept25!E77</f>
        <v>-2338</v>
      </c>
      <c r="F74" s="28">
        <f>ESA2010_feb26!F77-ESA2010_sept25!F77</f>
        <v>-2412</v>
      </c>
      <c r="G74" s="55">
        <f>ESA2010_feb26!G77-ESA2010_sept25!G77</f>
        <v>-2502</v>
      </c>
      <c r="H74" s="55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20" ht="14.25" customHeight="1" thickBot="1" x14ac:dyDescent="0.3">
      <c r="A75" s="86" t="s">
        <v>69</v>
      </c>
      <c r="B75" s="50">
        <f t="shared" ref="B75:F75" si="17">B59</f>
        <v>0</v>
      </c>
      <c r="C75" s="87">
        <f t="shared" si="17"/>
        <v>-276</v>
      </c>
      <c r="D75" s="174">
        <f t="shared" si="17"/>
        <v>-84750</v>
      </c>
      <c r="E75" s="187">
        <f t="shared" si="17"/>
        <v>-204728</v>
      </c>
      <c r="F75" s="187">
        <f t="shared" si="17"/>
        <v>-128112</v>
      </c>
      <c r="G75" s="286">
        <f t="shared" ref="G75" si="18">G59</f>
        <v>-160971</v>
      </c>
      <c r="H75" s="28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20" ht="14.25" customHeight="1" thickBot="1" x14ac:dyDescent="0.3">
      <c r="A76" s="89" t="s">
        <v>70</v>
      </c>
      <c r="B76" s="79">
        <f t="shared" ref="B76:F76" si="19">B67+B75</f>
        <v>140342.22841000016</v>
      </c>
      <c r="C76" s="90">
        <f t="shared" si="19"/>
        <v>-364088.36785999977</v>
      </c>
      <c r="D76" s="173">
        <f t="shared" si="19"/>
        <v>-597072</v>
      </c>
      <c r="E76" s="82">
        <f t="shared" si="19"/>
        <v>-865305</v>
      </c>
      <c r="F76" s="82">
        <f t="shared" si="19"/>
        <v>-737148</v>
      </c>
      <c r="G76" s="238">
        <f t="shared" ref="G76" si="20">G67+G75</f>
        <v>-921790</v>
      </c>
      <c r="H76" s="238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20" s="91" customFormat="1" ht="13.5" customHeight="1" thickBot="1" x14ac:dyDescent="0.3">
      <c r="A77" s="92"/>
      <c r="B77" s="396"/>
      <c r="C77" s="396"/>
      <c r="D77" s="396"/>
      <c r="E77" s="396"/>
      <c r="F77" s="396"/>
      <c r="G77" s="396"/>
      <c r="H77" s="396"/>
      <c r="I77" s="23"/>
      <c r="J77" s="23"/>
      <c r="K77" s="23"/>
      <c r="L77" s="23"/>
      <c r="M77" s="23"/>
      <c r="N77" s="23"/>
      <c r="O77" s="23"/>
      <c r="P77" s="23"/>
      <c r="Q77" s="23"/>
    </row>
    <row r="78" spans="1:20" ht="14.25" customHeight="1" thickBot="1" x14ac:dyDescent="0.3">
      <c r="A78" s="95" t="s">
        <v>71</v>
      </c>
      <c r="B78" s="197">
        <f t="shared" ref="B78:F78" si="21">SUM(B79:B80)</f>
        <v>0</v>
      </c>
      <c r="C78" s="97">
        <f t="shared" si="21"/>
        <v>3187</v>
      </c>
      <c r="D78" s="98">
        <f t="shared" si="21"/>
        <v>721</v>
      </c>
      <c r="E78" s="99">
        <f t="shared" si="21"/>
        <v>485</v>
      </c>
      <c r="F78" s="99">
        <f t="shared" si="21"/>
        <v>-962</v>
      </c>
      <c r="G78" s="97">
        <f t="shared" ref="G78" si="22">SUM(G79:G80)</f>
        <v>-1079</v>
      </c>
      <c r="H78" s="97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 ht="13.5" customHeight="1" x14ac:dyDescent="0.25">
      <c r="A79" s="105" t="s">
        <v>72</v>
      </c>
      <c r="B79" s="198">
        <f>ESA2010_feb26!B82-ESA2010_sept25!B82</f>
        <v>0</v>
      </c>
      <c r="C79" s="107">
        <f>ESA2010_feb26!C82-ESA2010_sept25!C82</f>
        <v>610</v>
      </c>
      <c r="D79" s="108">
        <f>ESA2010_feb26!D82-ESA2010_sept25!D82</f>
        <v>1512</v>
      </c>
      <c r="E79" s="109">
        <f>ESA2010_feb26!E82-ESA2010_sept25!E82</f>
        <v>318</v>
      </c>
      <c r="F79" s="109">
        <f>ESA2010_feb26!F82-ESA2010_sept25!F82</f>
        <v>21</v>
      </c>
      <c r="G79" s="107">
        <f>ESA2010_feb26!G82-ESA2010_sept25!G82</f>
        <v>-181</v>
      </c>
      <c r="H79" s="107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1:20" ht="14.25" customHeight="1" thickBot="1" x14ac:dyDescent="0.3">
      <c r="A80" s="112" t="s">
        <v>73</v>
      </c>
      <c r="B80" s="199">
        <f>ESA2010_feb26!B83-ESA2010_sept25!B83</f>
        <v>0</v>
      </c>
      <c r="C80" s="200">
        <f>ESA2010_feb26!C83-ESA2010_sept25!C83</f>
        <v>2577</v>
      </c>
      <c r="D80" s="201">
        <f>ESA2010_feb26!D83-ESA2010_sept25!D83</f>
        <v>-791</v>
      </c>
      <c r="E80" s="199">
        <f>ESA2010_feb26!E83-ESA2010_sept25!E83</f>
        <v>167</v>
      </c>
      <c r="F80" s="199">
        <f>ESA2010_feb26!F83-ESA2010_sept25!F83</f>
        <v>-983</v>
      </c>
      <c r="G80" s="200">
        <f>ESA2010_feb26!G83-ESA2010_sept25!G83</f>
        <v>-898</v>
      </c>
      <c r="H80" s="200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1:17" ht="17.25" customHeight="1" thickBot="1" x14ac:dyDescent="0.35">
      <c r="A81" s="120"/>
      <c r="B81" s="202"/>
      <c r="C81" s="202"/>
      <c r="D81" s="202"/>
      <c r="E81" s="202"/>
      <c r="F81" s="202"/>
      <c r="G81" s="202"/>
      <c r="H81" s="202"/>
      <c r="I81" s="23"/>
      <c r="J81" s="23"/>
      <c r="K81" s="23"/>
      <c r="L81" s="23"/>
      <c r="M81" s="23"/>
      <c r="N81" s="23"/>
      <c r="O81" s="23"/>
      <c r="P81" s="23"/>
      <c r="Q81" s="23"/>
    </row>
    <row r="82" spans="1:17" ht="17.25" customHeight="1" thickBot="1" x14ac:dyDescent="0.3">
      <c r="A82" s="95" t="s">
        <v>94</v>
      </c>
      <c r="B82" s="96">
        <f>+B83</f>
        <v>0</v>
      </c>
      <c r="C82" s="97">
        <f t="shared" ref="C82:G82" si="23">+C83</f>
        <v>0</v>
      </c>
      <c r="D82" s="98">
        <f t="shared" si="23"/>
        <v>1418</v>
      </c>
      <c r="E82" s="99">
        <f t="shared" si="23"/>
        <v>985</v>
      </c>
      <c r="F82" s="99">
        <f t="shared" si="23"/>
        <v>-914</v>
      </c>
      <c r="G82" s="197">
        <f t="shared" si="23"/>
        <v>-1328</v>
      </c>
      <c r="H82" s="321"/>
      <c r="I82" s="23"/>
      <c r="J82" s="23"/>
      <c r="K82" s="23"/>
      <c r="L82" s="23"/>
      <c r="M82" s="23"/>
      <c r="N82" s="23"/>
      <c r="O82" s="23"/>
      <c r="P82" s="23"/>
      <c r="Q82" s="23"/>
    </row>
    <row r="83" spans="1:17" ht="17.25" customHeight="1" thickBot="1" x14ac:dyDescent="0.3">
      <c r="A83" s="112" t="s">
        <v>72</v>
      </c>
      <c r="B83" s="106">
        <f>ESA2010_feb26!B86-ESA2010_sept25!B86</f>
        <v>0</v>
      </c>
      <c r="C83" s="107">
        <f>ESA2010_feb26!C86-ESA2010_sept25!C86</f>
        <v>0</v>
      </c>
      <c r="D83" s="108">
        <f>ESA2010_feb26!D86-ESA2010_sept25!D86</f>
        <v>1418</v>
      </c>
      <c r="E83" s="109">
        <f>ESA2010_feb26!E86-ESA2010_sept25!E86+ESA2010_feb26!E90</f>
        <v>985</v>
      </c>
      <c r="F83" s="109">
        <f>ESA2010_feb26!F86-ESA2010_sept25!F86+ESA2010_feb26!F90</f>
        <v>-914</v>
      </c>
      <c r="G83" s="324">
        <f>ESA2010_feb26!G86-ESA2010_sept25!G86+ESA2010_feb26!G90</f>
        <v>-1328</v>
      </c>
      <c r="H83" s="322"/>
      <c r="I83" s="23"/>
      <c r="J83" s="23"/>
      <c r="K83" s="23"/>
      <c r="L83" s="23"/>
      <c r="M83" s="23"/>
      <c r="N83" s="23"/>
      <c r="O83" s="23"/>
      <c r="P83" s="23"/>
      <c r="Q83" s="23"/>
    </row>
    <row r="84" spans="1:17" ht="17.25" customHeight="1" thickBot="1" x14ac:dyDescent="0.35">
      <c r="A84" s="120"/>
      <c r="B84" s="202"/>
      <c r="C84" s="202"/>
      <c r="D84" s="202"/>
      <c r="E84" s="202"/>
      <c r="F84" s="202"/>
      <c r="G84" s="202"/>
      <c r="H84" s="202"/>
      <c r="I84" s="23"/>
      <c r="J84" s="23"/>
      <c r="K84" s="23"/>
      <c r="L84" s="23"/>
      <c r="M84" s="23"/>
      <c r="N84" s="23"/>
      <c r="O84" s="23"/>
      <c r="P84" s="23"/>
      <c r="Q84" s="23"/>
    </row>
    <row r="85" spans="1:17" s="125" customFormat="1" ht="14.25" customHeight="1" thickBot="1" x14ac:dyDescent="0.3">
      <c r="A85" s="100" t="s">
        <v>74</v>
      </c>
      <c r="B85" s="131">
        <f>ESA2010_feb26!B89-ESA2010_sept25!B88</f>
        <v>0</v>
      </c>
      <c r="C85" s="127">
        <f>ESA2010_feb26!C89-ESA2010_sept25!C88</f>
        <v>1703</v>
      </c>
      <c r="D85" s="128">
        <f>ESA2010_feb26!D89-ESA2010_sept25!D88</f>
        <v>-32752</v>
      </c>
      <c r="E85" s="131">
        <f>ESA2010_feb26!E89-ESA2010_sept25!E88</f>
        <v>-43358</v>
      </c>
      <c r="F85" s="130">
        <f>ESA2010_feb26!F89-ESA2010_sept25!F88</f>
        <v>-40794</v>
      </c>
      <c r="G85" s="127">
        <f>ESA2010_feb26!G89-ESA2010_sept25!G88</f>
        <v>-14440</v>
      </c>
      <c r="H85" s="127"/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6.5" customHeight="1" thickBot="1" x14ac:dyDescent="0.35">
      <c r="A86" s="120"/>
      <c r="B86" s="225"/>
      <c r="C86" s="225"/>
      <c r="D86" s="225"/>
      <c r="E86" s="225"/>
      <c r="F86" s="225"/>
      <c r="G86" s="225"/>
      <c r="H86" s="225"/>
      <c r="I86" s="23"/>
      <c r="J86" s="23"/>
      <c r="K86" s="23"/>
      <c r="L86" s="23"/>
      <c r="M86" s="23"/>
      <c r="N86" s="23"/>
      <c r="O86" s="23"/>
      <c r="P86" s="23"/>
      <c r="Q86" s="23"/>
    </row>
    <row r="87" spans="1:17" ht="14.25" customHeight="1" thickBot="1" x14ac:dyDescent="0.3">
      <c r="A87" s="134" t="s">
        <v>75</v>
      </c>
      <c r="B87" s="203">
        <f t="shared" ref="B87:F87" si="24">SUM(B88,B91,B94)</f>
        <v>43261.677190000017</v>
      </c>
      <c r="C87" s="204">
        <f t="shared" si="24"/>
        <v>26391.5741764134</v>
      </c>
      <c r="D87" s="203">
        <f t="shared" si="24"/>
        <v>17133.625615779536</v>
      </c>
      <c r="E87" s="205">
        <f t="shared" si="24"/>
        <v>5017.0690082995352</v>
      </c>
      <c r="F87" s="230">
        <f t="shared" si="24"/>
        <v>5024.9687317732132</v>
      </c>
      <c r="G87" s="204">
        <f t="shared" ref="G87" si="25">SUM(G88,G91,G94)</f>
        <v>4912.9687317732132</v>
      </c>
      <c r="H87" s="204"/>
      <c r="I87" s="23"/>
      <c r="J87" s="23"/>
      <c r="K87" s="23"/>
      <c r="L87" s="23"/>
      <c r="M87" s="23"/>
      <c r="N87" s="23"/>
      <c r="O87" s="23"/>
      <c r="P87" s="23"/>
      <c r="Q87" s="23"/>
    </row>
    <row r="88" spans="1:17" ht="13.5" customHeight="1" x14ac:dyDescent="0.25">
      <c r="A88" s="53" t="s">
        <v>76</v>
      </c>
      <c r="B88" s="206">
        <f t="shared" ref="B88:F88" si="26">SUM(B89:B90)</f>
        <v>0</v>
      </c>
      <c r="C88" s="207">
        <f t="shared" si="26"/>
        <v>0.80464000000000002</v>
      </c>
      <c r="D88" s="208">
        <f t="shared" si="26"/>
        <v>0</v>
      </c>
      <c r="E88" s="209">
        <f t="shared" si="26"/>
        <v>0</v>
      </c>
      <c r="F88" s="231">
        <f t="shared" si="26"/>
        <v>0</v>
      </c>
      <c r="G88" s="207">
        <f t="shared" ref="G88" si="27">SUM(G89:G90)</f>
        <v>0</v>
      </c>
      <c r="H88" s="207"/>
      <c r="I88" s="23"/>
      <c r="J88" s="23"/>
      <c r="K88" s="23"/>
      <c r="L88" s="23"/>
      <c r="M88" s="23"/>
      <c r="N88" s="23"/>
      <c r="O88" s="23"/>
      <c r="P88" s="23"/>
      <c r="Q88" s="23"/>
    </row>
    <row r="89" spans="1:17" ht="13.5" customHeight="1" x14ac:dyDescent="0.25">
      <c r="A89" s="210" t="s">
        <v>8</v>
      </c>
      <c r="B89" s="211">
        <f>ESA2010_feb26!B93-ESA2010_sept25!B92</f>
        <v>0</v>
      </c>
      <c r="C89" s="142">
        <f>ESA2010_feb26!C93-ESA2010_sept25!C92</f>
        <v>0.80464000000000002</v>
      </c>
      <c r="D89" s="212">
        <f>ESA2010_feb26!D93-ESA2010_sept25!D92</f>
        <v>0</v>
      </c>
      <c r="E89" s="144">
        <f>ESA2010_feb26!E93-ESA2010_sept25!E92</f>
        <v>0</v>
      </c>
      <c r="F89" s="145">
        <f>ESA2010_feb26!F93-ESA2010_sept25!F92</f>
        <v>0</v>
      </c>
      <c r="G89" s="142">
        <f>ESA2010_feb26!G93-ESA2010_sept25!G92</f>
        <v>0</v>
      </c>
      <c r="H89" s="142"/>
      <c r="I89" s="23"/>
      <c r="J89" s="23"/>
      <c r="K89" s="23"/>
      <c r="L89" s="23"/>
      <c r="M89" s="23"/>
      <c r="N89" s="23"/>
      <c r="O89" s="23"/>
      <c r="P89" s="23"/>
      <c r="Q89" s="23"/>
    </row>
    <row r="90" spans="1:17" ht="13.5" customHeight="1" x14ac:dyDescent="0.25">
      <c r="A90" s="210" t="s">
        <v>9</v>
      </c>
      <c r="B90" s="211">
        <f>ESA2010_feb26!B94-ESA2010_sept25!B93</f>
        <v>0</v>
      </c>
      <c r="C90" s="142">
        <f>ESA2010_feb26!C94-ESA2010_sept25!C93</f>
        <v>0</v>
      </c>
      <c r="D90" s="212">
        <f>ESA2010_feb26!D94-ESA2010_sept25!D93</f>
        <v>0</v>
      </c>
      <c r="E90" s="144">
        <f>ESA2010_feb26!E94-ESA2010_sept25!E93</f>
        <v>0</v>
      </c>
      <c r="F90" s="145">
        <f>ESA2010_feb26!F94-ESA2010_sept25!F93</f>
        <v>0</v>
      </c>
      <c r="G90" s="142">
        <f>ESA2010_feb26!G94-ESA2010_sept25!G93</f>
        <v>0</v>
      </c>
      <c r="H90" s="142"/>
      <c r="I90" s="23"/>
      <c r="J90" s="23"/>
      <c r="K90" s="23"/>
      <c r="L90" s="23"/>
      <c r="M90" s="23"/>
      <c r="N90" s="23"/>
      <c r="O90" s="23"/>
      <c r="P90" s="23"/>
      <c r="Q90" s="23"/>
    </row>
    <row r="91" spans="1:17" ht="13.5" customHeight="1" x14ac:dyDescent="0.25">
      <c r="A91" s="53" t="s">
        <v>77</v>
      </c>
      <c r="B91" s="211">
        <f t="shared" ref="B91:E91" si="28">SUM(B92:B93)</f>
        <v>57642.677190000017</v>
      </c>
      <c r="C91" s="213">
        <f t="shared" si="28"/>
        <v>29664</v>
      </c>
      <c r="D91" s="214">
        <f t="shared" si="28"/>
        <v>30312</v>
      </c>
      <c r="E91" s="215">
        <f t="shared" si="28"/>
        <v>30507</v>
      </c>
      <c r="F91" s="232">
        <f t="shared" ref="F91:G91" si="29">SUM(F92:F93)</f>
        <v>29386</v>
      </c>
      <c r="G91" s="213">
        <f t="shared" si="29"/>
        <v>28588</v>
      </c>
      <c r="H91" s="213"/>
      <c r="I91" s="23"/>
      <c r="J91" s="23"/>
      <c r="K91" s="23"/>
      <c r="L91" s="23"/>
      <c r="M91" s="23"/>
      <c r="N91" s="23"/>
      <c r="O91" s="23"/>
      <c r="P91" s="23"/>
      <c r="Q91" s="23"/>
    </row>
    <row r="92" spans="1:17" ht="13.5" customHeight="1" x14ac:dyDescent="0.25">
      <c r="A92" s="210" t="s">
        <v>8</v>
      </c>
      <c r="B92" s="211">
        <f>ESA2010_feb26!B96-ESA2010_sept25!B95</f>
        <v>54685.218190000043</v>
      </c>
      <c r="C92" s="142">
        <f>ESA2010_feb26!C96-ESA2010_sept25!C95</f>
        <v>27445</v>
      </c>
      <c r="D92" s="212">
        <f>ESA2010_feb26!D96-ESA2010_sept25!D95</f>
        <v>28111</v>
      </c>
      <c r="E92" s="144">
        <f>ESA2010_feb26!E96-ESA2010_sept25!E95</f>
        <v>28415</v>
      </c>
      <c r="F92" s="145">
        <f>ESA2010_feb26!F96-ESA2010_sept25!F95</f>
        <v>27395</v>
      </c>
      <c r="G92" s="142">
        <f>ESA2010_feb26!G96-ESA2010_sept25!G95</f>
        <v>26663</v>
      </c>
      <c r="H92" s="142"/>
      <c r="I92" s="23"/>
      <c r="J92" s="23"/>
      <c r="K92" s="23"/>
      <c r="L92" s="23"/>
      <c r="M92" s="23"/>
      <c r="N92" s="23"/>
      <c r="O92" s="23"/>
      <c r="P92" s="23"/>
      <c r="Q92" s="23"/>
    </row>
    <row r="93" spans="1:17" ht="14.25" customHeight="1" x14ac:dyDescent="0.25">
      <c r="A93" s="210" t="s">
        <v>9</v>
      </c>
      <c r="B93" s="211">
        <f>ESA2010_feb26!B97-ESA2010_sept25!B96</f>
        <v>2957.4589999999735</v>
      </c>
      <c r="C93" s="142">
        <f>ESA2010_feb26!C97-ESA2010_sept25!C96</f>
        <v>2219</v>
      </c>
      <c r="D93" s="212">
        <f>ESA2010_feb26!D97-ESA2010_sept25!D96</f>
        <v>2201</v>
      </c>
      <c r="E93" s="144">
        <f>ESA2010_feb26!E97-ESA2010_sept25!E96</f>
        <v>2092</v>
      </c>
      <c r="F93" s="145">
        <f>ESA2010_feb26!F97-ESA2010_sept25!F96</f>
        <v>1991</v>
      </c>
      <c r="G93" s="142">
        <f>ESA2010_feb26!G97-ESA2010_sept25!G96</f>
        <v>1925</v>
      </c>
      <c r="H93" s="142"/>
      <c r="I93" s="23"/>
      <c r="J93" s="23"/>
      <c r="K93" s="23"/>
      <c r="L93" s="23"/>
      <c r="M93" s="23"/>
      <c r="N93" s="23"/>
      <c r="O93" s="23"/>
      <c r="P93" s="23"/>
      <c r="Q93" s="23"/>
    </row>
    <row r="94" spans="1:17" ht="14.25" customHeight="1" x14ac:dyDescent="0.25">
      <c r="A94" s="190" t="s">
        <v>78</v>
      </c>
      <c r="B94" s="153">
        <f t="shared" ref="B94:E94" si="30">SUM(B95:B96)</f>
        <v>-14381</v>
      </c>
      <c r="C94" s="154">
        <f t="shared" si="30"/>
        <v>-3273.2304635866003</v>
      </c>
      <c r="D94" s="155">
        <f t="shared" si="30"/>
        <v>-13178.374384220462</v>
      </c>
      <c r="E94" s="156">
        <f t="shared" si="30"/>
        <v>-25489.930991700465</v>
      </c>
      <c r="F94" s="156">
        <f t="shared" ref="F94:G94" si="31">SUM(F95:F96)</f>
        <v>-24361.031268226787</v>
      </c>
      <c r="G94" s="157">
        <f t="shared" si="31"/>
        <v>-23675.031268226787</v>
      </c>
      <c r="H94" s="157"/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14.25" customHeight="1" x14ac:dyDescent="0.25">
      <c r="A95" s="210" t="s">
        <v>8</v>
      </c>
      <c r="B95" s="147">
        <f>ESA2010_feb26!B99-ESA2010_sept25!B98</f>
        <v>-15000</v>
      </c>
      <c r="C95" s="148">
        <f>ESA2010_feb26!C99-ESA2010_sept25!C98</f>
        <v>-6040</v>
      </c>
      <c r="D95" s="149">
        <f>ESA2010_feb26!D99-ESA2010_sept25!D98</f>
        <v>-16710</v>
      </c>
      <c r="E95" s="149">
        <f>ESA2010_feb26!E99-ESA2010_sept25!E98</f>
        <v>-29524</v>
      </c>
      <c r="F95" s="219">
        <f>ESA2010_feb26!F99-ESA2010_sept25!F98</f>
        <v>-28745</v>
      </c>
      <c r="G95" s="148">
        <f>ESA2010_feb26!G99-ESA2010_sept25!G98</f>
        <v>-28202</v>
      </c>
      <c r="H95" s="148"/>
      <c r="I95" s="23"/>
      <c r="J95" s="23"/>
      <c r="K95" s="23"/>
      <c r="L95" s="23"/>
      <c r="M95" s="23"/>
      <c r="N95" s="23"/>
      <c r="O95" s="23"/>
      <c r="P95" s="23"/>
      <c r="Q95" s="23"/>
    </row>
    <row r="96" spans="1:17" ht="14.25" customHeight="1" thickBot="1" x14ac:dyDescent="0.3">
      <c r="A96" s="159" t="s">
        <v>9</v>
      </c>
      <c r="B96" s="160">
        <f>ESA2010_feb26!B100-ESA2010_sept25!B99</f>
        <v>619</v>
      </c>
      <c r="C96" s="161">
        <f>ESA2010_feb26!C100-ESA2010_sept25!C99</f>
        <v>2766.7695364133997</v>
      </c>
      <c r="D96" s="160">
        <f>ESA2010_feb26!D100-ESA2010_sept25!D99</f>
        <v>3531.6256157795378</v>
      </c>
      <c r="E96" s="160">
        <f>ESA2010_feb26!E100-ESA2010_sept25!E99</f>
        <v>4034.0690082995343</v>
      </c>
      <c r="F96" s="220">
        <f>ESA2010_feb26!F100-ESA2010_sept25!F99</f>
        <v>4383.9687317732141</v>
      </c>
      <c r="G96" s="161">
        <f>ESA2010_feb26!G100-ESA2010_sept25!G99</f>
        <v>4526.9687317732141</v>
      </c>
      <c r="H96" s="161"/>
      <c r="I96" s="23"/>
      <c r="J96" s="23"/>
      <c r="K96" s="23"/>
      <c r="L96" s="23"/>
      <c r="M96" s="23"/>
      <c r="N96" s="23"/>
      <c r="O96" s="23"/>
      <c r="P96" s="23"/>
      <c r="Q96" s="23"/>
    </row>
    <row r="97" spans="1:15" ht="14.25" customHeight="1" x14ac:dyDescent="0.25">
      <c r="A97" s="216"/>
      <c r="B97" s="217"/>
      <c r="C97" s="217"/>
      <c r="D97" s="217"/>
      <c r="E97" s="217"/>
      <c r="F97" s="217"/>
      <c r="G97" s="217"/>
      <c r="H97" s="217"/>
      <c r="I97" s="23"/>
      <c r="J97" s="23"/>
      <c r="K97" s="23"/>
      <c r="L97" s="23"/>
      <c r="M97" s="23"/>
      <c r="N97" s="23"/>
      <c r="O97" s="23"/>
    </row>
    <row r="98" spans="1:15" x14ac:dyDescent="0.25">
      <c r="B98" s="224"/>
      <c r="C98" s="224"/>
      <c r="D98" s="224"/>
      <c r="E98" s="224"/>
      <c r="F98" s="224"/>
      <c r="G98" s="224"/>
      <c r="H98" s="224"/>
      <c r="I98" s="23"/>
      <c r="J98" s="23"/>
      <c r="K98" s="23"/>
      <c r="L98" s="23"/>
      <c r="M98" s="23"/>
      <c r="N98" s="23"/>
      <c r="O98" s="23"/>
    </row>
    <row r="99" spans="1:15" ht="13" x14ac:dyDescent="0.3">
      <c r="A99" s="218"/>
      <c r="B99" s="132"/>
      <c r="C99" s="132"/>
      <c r="D99" s="132"/>
      <c r="E99" s="132"/>
      <c r="F99" s="132"/>
      <c r="G99" s="132"/>
      <c r="H99" s="132"/>
      <c r="I99" s="22"/>
      <c r="J99" s="22"/>
      <c r="K99" s="22"/>
      <c r="L99" s="22"/>
      <c r="M99" s="22"/>
    </row>
    <row r="100" spans="1:15" x14ac:dyDescent="0.25">
      <c r="B100" s="132"/>
      <c r="C100" s="132"/>
      <c r="D100" s="132"/>
      <c r="E100" s="132"/>
      <c r="F100" s="132"/>
      <c r="G100" s="132"/>
      <c r="H100" s="132"/>
    </row>
    <row r="101" spans="1:15" x14ac:dyDescent="0.25">
      <c r="B101" s="132"/>
      <c r="C101" s="132"/>
      <c r="D101" s="132"/>
      <c r="E101" s="132"/>
      <c r="F101" s="132"/>
      <c r="G101" s="132"/>
      <c r="H101" s="132"/>
    </row>
    <row r="102" spans="1:15" x14ac:dyDescent="0.25">
      <c r="B102" s="132"/>
      <c r="C102" s="132"/>
      <c r="D102" s="132"/>
      <c r="E102" s="132"/>
      <c r="F102" s="132"/>
      <c r="G102" s="132"/>
      <c r="H102" s="132"/>
    </row>
    <row r="103" spans="1:15" x14ac:dyDescent="0.25">
      <c r="B103" s="132"/>
      <c r="C103" s="132"/>
      <c r="D103" s="132"/>
      <c r="E103" s="132"/>
      <c r="F103" s="132"/>
      <c r="G103" s="132"/>
      <c r="H103" s="132"/>
    </row>
    <row r="104" spans="1:15" x14ac:dyDescent="0.25">
      <c r="B104" s="132"/>
      <c r="C104" s="132"/>
      <c r="D104" s="132"/>
      <c r="E104" s="132"/>
      <c r="F104" s="132"/>
      <c r="G104" s="132"/>
      <c r="H104" s="132"/>
    </row>
    <row r="105" spans="1:15" x14ac:dyDescent="0.25">
      <c r="B105" s="132"/>
      <c r="C105" s="132"/>
      <c r="D105" s="132"/>
      <c r="E105" s="132"/>
      <c r="F105" s="132"/>
      <c r="G105" s="132"/>
      <c r="H105" s="132"/>
    </row>
    <row r="106" spans="1:15" x14ac:dyDescent="0.25">
      <c r="B106" s="132"/>
      <c r="C106" s="132"/>
      <c r="D106" s="132"/>
      <c r="E106" s="132"/>
      <c r="F106" s="132"/>
      <c r="G106" s="132"/>
      <c r="H106" s="132"/>
    </row>
    <row r="107" spans="1:15" x14ac:dyDescent="0.25">
      <c r="B107" s="132"/>
      <c r="C107" s="132"/>
      <c r="D107" s="132"/>
      <c r="E107" s="132"/>
      <c r="F107" s="132"/>
      <c r="G107" s="132"/>
      <c r="H107" s="132"/>
    </row>
    <row r="108" spans="1:15" x14ac:dyDescent="0.25">
      <c r="B108" s="132"/>
      <c r="C108" s="132"/>
      <c r="D108" s="132"/>
      <c r="E108" s="132"/>
      <c r="F108" s="132"/>
      <c r="G108" s="132"/>
      <c r="H108" s="132"/>
    </row>
    <row r="109" spans="1:15" x14ac:dyDescent="0.25">
      <c r="B109" s="132"/>
      <c r="C109" s="132"/>
      <c r="D109" s="132"/>
      <c r="E109" s="132"/>
      <c r="F109" s="132"/>
      <c r="G109" s="132"/>
      <c r="H109" s="132"/>
    </row>
    <row r="110" spans="1:15" x14ac:dyDescent="0.25">
      <c r="B110" s="132"/>
      <c r="C110" s="132"/>
      <c r="D110" s="132"/>
      <c r="E110" s="132"/>
      <c r="F110" s="132"/>
      <c r="G110" s="132"/>
      <c r="H110" s="132"/>
    </row>
    <row r="111" spans="1:15" x14ac:dyDescent="0.25">
      <c r="B111" s="132"/>
      <c r="C111" s="132"/>
      <c r="D111" s="132"/>
      <c r="E111" s="132"/>
      <c r="F111" s="132"/>
      <c r="G111" s="132"/>
      <c r="H111" s="132"/>
    </row>
    <row r="112" spans="1:15" x14ac:dyDescent="0.25">
      <c r="B112" s="132"/>
      <c r="C112" s="132"/>
      <c r="D112" s="132"/>
      <c r="E112" s="132"/>
      <c r="F112" s="132"/>
      <c r="G112" s="132"/>
      <c r="H112" s="132"/>
    </row>
    <row r="113" spans="2:8" x14ac:dyDescent="0.25">
      <c r="B113" s="132"/>
      <c r="C113" s="132"/>
      <c r="D113" s="132"/>
      <c r="E113" s="132"/>
      <c r="F113" s="132"/>
      <c r="G113" s="132"/>
      <c r="H113" s="132"/>
    </row>
    <row r="114" spans="2:8" x14ac:dyDescent="0.25">
      <c r="B114" s="132"/>
      <c r="C114" s="132"/>
      <c r="D114" s="132"/>
      <c r="E114" s="132"/>
      <c r="F114" s="132"/>
      <c r="G114" s="132"/>
      <c r="H114" s="132"/>
    </row>
    <row r="115" spans="2:8" x14ac:dyDescent="0.25">
      <c r="B115" s="132"/>
      <c r="C115" s="132"/>
      <c r="D115" s="132"/>
      <c r="E115" s="132"/>
      <c r="F115" s="132"/>
      <c r="G115" s="132"/>
      <c r="H115" s="132"/>
    </row>
    <row r="116" spans="2:8" x14ac:dyDescent="0.25">
      <c r="B116" s="132"/>
      <c r="C116" s="132"/>
      <c r="D116" s="132"/>
      <c r="E116" s="132"/>
      <c r="F116" s="132"/>
      <c r="G116" s="132"/>
      <c r="H116" s="132"/>
    </row>
    <row r="117" spans="2:8" x14ac:dyDescent="0.25">
      <c r="B117" s="132"/>
    </row>
    <row r="118" spans="2:8" x14ac:dyDescent="0.25">
      <c r="B118" s="132"/>
    </row>
    <row r="119" spans="2:8" x14ac:dyDescent="0.25">
      <c r="B119" s="132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190"/>
  <sheetViews>
    <sheetView showGridLines="0" topLeftCell="A24" zoomScaleNormal="100" workbookViewId="0">
      <selection activeCell="C53" sqref="C53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9.1796875" style="1"/>
    <col min="10" max="10" width="9.81640625" style="1" bestFit="1" customWidth="1"/>
    <col min="11" max="16384" width="9.1796875" style="1"/>
  </cols>
  <sheetData>
    <row r="1" spans="1:17" ht="15.75" customHeight="1" x14ac:dyDescent="0.25">
      <c r="A1" s="4" t="s">
        <v>97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7" ht="13.5" customHeight="1" thickBot="1" x14ac:dyDescent="0.3">
      <c r="A3" s="11" t="s">
        <v>1</v>
      </c>
      <c r="B3" s="9" t="s">
        <v>2</v>
      </c>
      <c r="C3" s="337" t="s">
        <v>3</v>
      </c>
      <c r="D3" s="421" t="s">
        <v>4</v>
      </c>
      <c r="E3" s="422"/>
      <c r="F3" s="422"/>
      <c r="G3" s="422"/>
      <c r="H3" s="423"/>
      <c r="J3" s="22"/>
      <c r="K3" s="22"/>
      <c r="L3" s="22"/>
      <c r="M3" s="22"/>
      <c r="N3" s="22"/>
      <c r="O3" s="22"/>
      <c r="P3" s="22"/>
    </row>
    <row r="4" spans="1:17" ht="14.25" customHeight="1" thickBot="1" x14ac:dyDescent="0.3">
      <c r="A4" s="12"/>
      <c r="B4" s="13">
        <v>2024</v>
      </c>
      <c r="C4" s="15">
        <v>2025</v>
      </c>
      <c r="D4" s="342">
        <v>2026</v>
      </c>
      <c r="E4" s="313">
        <v>2027</v>
      </c>
      <c r="F4" s="313">
        <v>2028</v>
      </c>
      <c r="G4" s="329">
        <v>2029</v>
      </c>
      <c r="H4" s="341">
        <v>2030</v>
      </c>
      <c r="J4" s="22"/>
      <c r="K4" s="22"/>
      <c r="L4" s="22"/>
      <c r="M4" s="22"/>
      <c r="N4" s="22"/>
      <c r="O4" s="22"/>
      <c r="P4" s="22"/>
    </row>
    <row r="5" spans="1:17" ht="13.5" customHeight="1" x14ac:dyDescent="0.25">
      <c r="A5" s="16" t="s">
        <v>5</v>
      </c>
      <c r="B5" s="348">
        <f>B6+B12+B17+B16</f>
        <v>9832955.4541533329</v>
      </c>
      <c r="C5" s="349">
        <f t="shared" ref="C5:H5" si="0">C6+C12+C17+C16</f>
        <v>10637774</v>
      </c>
      <c r="D5" s="350">
        <f t="shared" si="0"/>
        <v>11278645</v>
      </c>
      <c r="E5" s="351">
        <f t="shared" si="0"/>
        <v>11690731</v>
      </c>
      <c r="F5" s="351">
        <f t="shared" si="0"/>
        <v>12220347</v>
      </c>
      <c r="G5" s="352">
        <f t="shared" si="0"/>
        <v>12790679</v>
      </c>
      <c r="H5" s="353">
        <f t="shared" si="0"/>
        <v>0</v>
      </c>
      <c r="I5" s="22"/>
      <c r="J5" s="22"/>
      <c r="K5" s="23"/>
      <c r="L5" s="23"/>
      <c r="M5" s="23"/>
      <c r="N5" s="23"/>
      <c r="O5" s="23"/>
      <c r="P5" s="23"/>
      <c r="Q5" s="23"/>
    </row>
    <row r="6" spans="1:17" ht="13.5" customHeight="1" x14ac:dyDescent="0.25">
      <c r="A6" s="24" t="s">
        <v>6</v>
      </c>
      <c r="B6" s="73">
        <f t="shared" ref="B6:H6" si="1">B7+B8</f>
        <v>4810991.9639933333</v>
      </c>
      <c r="C6" s="48">
        <f t="shared" si="1"/>
        <v>5139253</v>
      </c>
      <c r="D6" s="74">
        <f t="shared" si="1"/>
        <v>5535728</v>
      </c>
      <c r="E6" s="47">
        <f t="shared" si="1"/>
        <v>5762415</v>
      </c>
      <c r="F6" s="47">
        <f t="shared" si="1"/>
        <v>6025211</v>
      </c>
      <c r="G6" s="318">
        <f t="shared" si="1"/>
        <v>6348576</v>
      </c>
      <c r="H6" s="316">
        <f t="shared" si="1"/>
        <v>0</v>
      </c>
      <c r="I6" s="22"/>
      <c r="J6" s="22"/>
      <c r="K6" s="23"/>
      <c r="L6" s="23"/>
      <c r="M6" s="23"/>
      <c r="N6" s="23"/>
      <c r="O6" s="23"/>
      <c r="P6" s="23"/>
      <c r="Q6" s="23"/>
    </row>
    <row r="7" spans="1:17" ht="13.5" customHeight="1" x14ac:dyDescent="0.25">
      <c r="A7" s="29" t="s">
        <v>8</v>
      </c>
      <c r="B7" s="147">
        <v>4616591.9639933333</v>
      </c>
      <c r="C7" s="346">
        <v>4956740</v>
      </c>
      <c r="D7" s="149">
        <v>5328097</v>
      </c>
      <c r="E7" s="150">
        <v>5559049</v>
      </c>
      <c r="F7" s="347">
        <v>5818373</v>
      </c>
      <c r="G7" s="150">
        <v>6138627</v>
      </c>
      <c r="H7" s="151"/>
      <c r="I7" s="22"/>
      <c r="J7" s="22"/>
      <c r="K7" s="23"/>
      <c r="L7" s="23"/>
      <c r="M7" s="23"/>
      <c r="N7" s="23"/>
      <c r="O7" s="23"/>
      <c r="P7" s="23"/>
      <c r="Q7" s="23"/>
    </row>
    <row r="8" spans="1:17" ht="13.5" customHeight="1" x14ac:dyDescent="0.25">
      <c r="A8" s="29" t="s">
        <v>9</v>
      </c>
      <c r="B8" s="147">
        <v>194400</v>
      </c>
      <c r="C8" s="346">
        <v>182513</v>
      </c>
      <c r="D8" s="149">
        <v>207631</v>
      </c>
      <c r="E8" s="150">
        <v>203366</v>
      </c>
      <c r="F8" s="347">
        <v>206838</v>
      </c>
      <c r="G8" s="150">
        <v>209949</v>
      </c>
      <c r="H8" s="151"/>
      <c r="I8" s="22"/>
      <c r="J8" s="22"/>
      <c r="K8" s="23"/>
      <c r="L8" s="23"/>
      <c r="M8" s="23"/>
      <c r="N8" s="23"/>
      <c r="O8" s="23"/>
      <c r="P8" s="23"/>
      <c r="Q8" s="23"/>
    </row>
    <row r="9" spans="1:17" ht="13.5" customHeight="1" x14ac:dyDescent="0.25">
      <c r="A9" s="36" t="s">
        <v>10</v>
      </c>
      <c r="B9" s="147">
        <f>B6-B10-B11</f>
        <v>1363763.1483033327</v>
      </c>
      <c r="C9" s="346">
        <f t="shared" ref="C9:F9" si="2">C6-C10-C11</f>
        <v>1698948</v>
      </c>
      <c r="D9" s="149">
        <f t="shared" si="2"/>
        <v>1753121</v>
      </c>
      <c r="E9" s="150">
        <f t="shared" si="2"/>
        <v>1863263</v>
      </c>
      <c r="F9" s="347">
        <f t="shared" si="2"/>
        <v>1918290</v>
      </c>
      <c r="G9" s="150">
        <f>G6-G10-G11</f>
        <v>1990910</v>
      </c>
      <c r="H9" s="151">
        <f>H6-H10-H11</f>
        <v>0</v>
      </c>
      <c r="I9" s="22"/>
      <c r="J9" s="22"/>
      <c r="K9" s="23"/>
      <c r="L9" s="23"/>
      <c r="M9" s="23"/>
      <c r="N9" s="23"/>
      <c r="O9" s="23"/>
      <c r="P9" s="23"/>
      <c r="Q9" s="23"/>
    </row>
    <row r="10" spans="1:17" ht="13.5" customHeight="1" x14ac:dyDescent="0.25">
      <c r="A10" s="36" t="s">
        <v>11</v>
      </c>
      <c r="B10" s="147">
        <v>2413060.1910800003</v>
      </c>
      <c r="C10" s="346">
        <v>2241731</v>
      </c>
      <c r="D10" s="149">
        <v>2456951</v>
      </c>
      <c r="E10" s="150">
        <v>2532537</v>
      </c>
      <c r="F10" s="347">
        <v>2667485</v>
      </c>
      <c r="G10" s="150">
        <v>2830347</v>
      </c>
      <c r="H10" s="151"/>
      <c r="I10" s="22"/>
      <c r="J10" s="22"/>
      <c r="K10" s="23"/>
      <c r="L10" s="23"/>
      <c r="M10" s="23"/>
      <c r="N10" s="23"/>
      <c r="O10" s="23"/>
      <c r="P10" s="23"/>
      <c r="Q10" s="23"/>
    </row>
    <row r="11" spans="1:17" ht="13.5" customHeight="1" x14ac:dyDescent="0.25">
      <c r="A11" s="36" t="s">
        <v>12</v>
      </c>
      <c r="B11" s="147">
        <v>1034168.6246100002</v>
      </c>
      <c r="C11" s="346">
        <v>1198574</v>
      </c>
      <c r="D11" s="149">
        <v>1325656</v>
      </c>
      <c r="E11" s="150">
        <v>1366615</v>
      </c>
      <c r="F11" s="347">
        <v>1439436</v>
      </c>
      <c r="G11" s="150">
        <v>1527319</v>
      </c>
      <c r="H11" s="151"/>
      <c r="I11" s="22"/>
      <c r="J11" s="22"/>
      <c r="K11" s="23"/>
      <c r="L11" s="23"/>
      <c r="M11" s="23"/>
      <c r="N11" s="23"/>
      <c r="O11" s="23"/>
      <c r="P11" s="23"/>
      <c r="Q11" s="23"/>
    </row>
    <row r="12" spans="1:17" ht="13.5" customHeight="1" x14ac:dyDescent="0.25">
      <c r="A12" s="24" t="s">
        <v>13</v>
      </c>
      <c r="B12" s="153">
        <v>4444313</v>
      </c>
      <c r="C12" s="346">
        <v>4909045</v>
      </c>
      <c r="D12" s="149">
        <v>5183544</v>
      </c>
      <c r="E12" s="150">
        <v>5320786</v>
      </c>
      <c r="F12" s="347">
        <v>5582694</v>
      </c>
      <c r="G12" s="150">
        <v>5822009</v>
      </c>
      <c r="H12" s="151"/>
      <c r="I12" s="22"/>
      <c r="J12" s="22"/>
      <c r="K12" s="23"/>
      <c r="L12" s="23"/>
      <c r="M12" s="23"/>
      <c r="N12" s="23"/>
      <c r="O12" s="23"/>
      <c r="P12" s="23"/>
      <c r="Q12" s="23"/>
    </row>
    <row r="13" spans="1:17" ht="13.5" customHeight="1" x14ac:dyDescent="0.25">
      <c r="A13" s="29" t="s">
        <v>10</v>
      </c>
      <c r="B13" s="153">
        <f>B12-B14-B15</f>
        <v>4106390</v>
      </c>
      <c r="C13" s="346">
        <f>C12-C14-C15</f>
        <v>4909045</v>
      </c>
      <c r="D13" s="354">
        <f t="shared" ref="D13:H13" si="3">D12-D14-D15</f>
        <v>5183544</v>
      </c>
      <c r="E13" s="355">
        <f t="shared" si="3"/>
        <v>5320786</v>
      </c>
      <c r="F13" s="347">
        <f t="shared" si="3"/>
        <v>5582694</v>
      </c>
      <c r="G13" s="150">
        <f t="shared" si="3"/>
        <v>5822009</v>
      </c>
      <c r="H13" s="151">
        <f t="shared" si="3"/>
        <v>0</v>
      </c>
      <c r="I13" s="22"/>
      <c r="J13" s="22"/>
      <c r="K13" s="23"/>
      <c r="L13" s="23"/>
      <c r="M13" s="23"/>
      <c r="N13" s="23"/>
      <c r="O13" s="23"/>
      <c r="P13" s="23"/>
      <c r="Q13" s="23"/>
    </row>
    <row r="14" spans="1:17" ht="13.5" customHeight="1" x14ac:dyDescent="0.25">
      <c r="A14" s="29" t="s">
        <v>11</v>
      </c>
      <c r="B14" s="153">
        <v>236546</v>
      </c>
      <c r="C14" s="346">
        <v>0</v>
      </c>
      <c r="D14" s="354">
        <v>0</v>
      </c>
      <c r="E14" s="355">
        <v>0</v>
      </c>
      <c r="F14" s="347">
        <v>0</v>
      </c>
      <c r="G14" s="150">
        <v>0</v>
      </c>
      <c r="H14" s="151">
        <v>0</v>
      </c>
      <c r="I14" s="22"/>
      <c r="J14" s="22"/>
      <c r="K14" s="23"/>
      <c r="L14" s="23"/>
      <c r="M14" s="23"/>
      <c r="N14" s="23"/>
      <c r="O14" s="23"/>
      <c r="P14" s="23"/>
      <c r="Q14" s="23"/>
    </row>
    <row r="15" spans="1:17" ht="13.5" customHeight="1" x14ac:dyDescent="0.25">
      <c r="A15" s="29" t="s">
        <v>12</v>
      </c>
      <c r="B15" s="153">
        <v>101377</v>
      </c>
      <c r="C15" s="346">
        <v>0</v>
      </c>
      <c r="D15" s="354">
        <v>0</v>
      </c>
      <c r="E15" s="355">
        <v>0</v>
      </c>
      <c r="F15" s="347">
        <v>0</v>
      </c>
      <c r="G15" s="150">
        <v>0</v>
      </c>
      <c r="H15" s="151">
        <v>0</v>
      </c>
      <c r="I15" s="22"/>
      <c r="J15" s="22"/>
      <c r="K15" s="23"/>
      <c r="L15" s="23"/>
      <c r="M15" s="23"/>
      <c r="N15" s="23"/>
      <c r="O15" s="23"/>
      <c r="P15" s="23"/>
      <c r="Q15" s="23"/>
    </row>
    <row r="16" spans="1:17" ht="13.5" customHeight="1" x14ac:dyDescent="0.25">
      <c r="A16" s="24" t="s">
        <v>95</v>
      </c>
      <c r="B16" s="401">
        <v>48500</v>
      </c>
      <c r="C16" s="346">
        <v>48500</v>
      </c>
      <c r="D16" s="354">
        <v>48500</v>
      </c>
      <c r="E16" s="355">
        <v>48500</v>
      </c>
      <c r="F16" s="347">
        <v>48500</v>
      </c>
      <c r="G16" s="150">
        <v>48500</v>
      </c>
      <c r="H16" s="151"/>
      <c r="I16" s="22"/>
      <c r="J16" s="22"/>
      <c r="K16" s="23"/>
      <c r="L16" s="23"/>
      <c r="M16" s="23"/>
      <c r="N16" s="23"/>
      <c r="O16" s="23"/>
      <c r="P16" s="23"/>
      <c r="Q16" s="23"/>
    </row>
    <row r="17" spans="1:17" ht="13.5" customHeight="1" x14ac:dyDescent="0.25">
      <c r="A17" s="24" t="s">
        <v>15</v>
      </c>
      <c r="B17" s="77">
        <v>529150.49016000004</v>
      </c>
      <c r="C17" s="48">
        <v>540976</v>
      </c>
      <c r="D17" s="356">
        <v>510873</v>
      </c>
      <c r="E17" s="357">
        <v>559030</v>
      </c>
      <c r="F17" s="47">
        <v>563942</v>
      </c>
      <c r="G17" s="318">
        <v>571594</v>
      </c>
      <c r="H17" s="316"/>
      <c r="I17" s="22"/>
      <c r="J17" s="22"/>
      <c r="K17" s="23"/>
      <c r="L17" s="23"/>
      <c r="M17" s="23"/>
      <c r="N17" s="23"/>
      <c r="O17" s="23"/>
      <c r="P17" s="23"/>
      <c r="Q17" s="23"/>
    </row>
    <row r="18" spans="1:17" ht="13.5" customHeight="1" x14ac:dyDescent="0.25">
      <c r="A18" s="41" t="s">
        <v>16</v>
      </c>
      <c r="B18" s="358">
        <f t="shared" ref="B18:H18" si="4">B19+B20</f>
        <v>12614980.136799997</v>
      </c>
      <c r="C18" s="359">
        <f t="shared" si="4"/>
        <v>13751884</v>
      </c>
      <c r="D18" s="360">
        <f t="shared" si="4"/>
        <v>14466303</v>
      </c>
      <c r="E18" s="361">
        <f t="shared" si="4"/>
        <v>14514127</v>
      </c>
      <c r="F18" s="361">
        <f t="shared" si="4"/>
        <v>14976129</v>
      </c>
      <c r="G18" s="362">
        <f t="shared" si="4"/>
        <v>15599150</v>
      </c>
      <c r="H18" s="363">
        <f t="shared" si="4"/>
        <v>0</v>
      </c>
      <c r="I18" s="22"/>
      <c r="J18" s="22"/>
      <c r="K18" s="23"/>
      <c r="L18" s="23"/>
      <c r="M18" s="23"/>
      <c r="N18" s="23"/>
      <c r="O18" s="23"/>
      <c r="P18" s="23"/>
      <c r="Q18" s="23"/>
    </row>
    <row r="19" spans="1:17" ht="13.5" customHeight="1" x14ac:dyDescent="0.25">
      <c r="A19" s="24" t="s">
        <v>17</v>
      </c>
      <c r="B19" s="77">
        <v>9914695.8221099973</v>
      </c>
      <c r="C19" s="48">
        <v>10995764</v>
      </c>
      <c r="D19" s="356">
        <v>11592464</v>
      </c>
      <c r="E19" s="357">
        <v>11569843</v>
      </c>
      <c r="F19" s="47">
        <v>11912021</v>
      </c>
      <c r="G19" s="318">
        <v>12460242</v>
      </c>
      <c r="H19" s="316"/>
      <c r="I19" s="22"/>
      <c r="J19" s="22"/>
      <c r="K19" s="23"/>
      <c r="L19" s="23"/>
      <c r="M19" s="23"/>
      <c r="N19" s="23"/>
      <c r="O19" s="23"/>
      <c r="P19" s="23"/>
      <c r="Q19" s="23"/>
    </row>
    <row r="20" spans="1:17" ht="13.5" customHeight="1" x14ac:dyDescent="0.25">
      <c r="A20" s="24" t="s">
        <v>18</v>
      </c>
      <c r="B20" s="73">
        <f>SUM(B21:B29)</f>
        <v>2700284.3146899999</v>
      </c>
      <c r="C20" s="48">
        <f t="shared" ref="C20:H20" si="5">SUM(C21:C29)</f>
        <v>2756120</v>
      </c>
      <c r="D20" s="149">
        <f t="shared" si="5"/>
        <v>2873839</v>
      </c>
      <c r="E20" s="150">
        <f t="shared" si="5"/>
        <v>2944284</v>
      </c>
      <c r="F20" s="47">
        <f t="shared" si="5"/>
        <v>3064108</v>
      </c>
      <c r="G20" s="318">
        <f t="shared" si="5"/>
        <v>3138908</v>
      </c>
      <c r="H20" s="316">
        <f t="shared" si="5"/>
        <v>0</v>
      </c>
      <c r="I20" s="22"/>
      <c r="J20" s="22"/>
      <c r="K20" s="23"/>
      <c r="L20" s="23"/>
      <c r="M20" s="23"/>
      <c r="N20" s="23"/>
      <c r="O20" s="23"/>
      <c r="P20" s="23"/>
      <c r="Q20" s="23"/>
    </row>
    <row r="21" spans="1:17" ht="13.5" customHeight="1" x14ac:dyDescent="0.25">
      <c r="A21" s="29" t="s">
        <v>19</v>
      </c>
      <c r="B21" s="77">
        <v>1352021.7734699999</v>
      </c>
      <c r="C21" s="48">
        <v>1360728</v>
      </c>
      <c r="D21" s="356">
        <v>1374975</v>
      </c>
      <c r="E21" s="357">
        <v>1391347</v>
      </c>
      <c r="F21" s="47">
        <v>1413454</v>
      </c>
      <c r="G21" s="318">
        <v>1444275</v>
      </c>
      <c r="H21" s="316"/>
      <c r="I21" s="22"/>
      <c r="J21" s="22"/>
      <c r="K21" s="23"/>
      <c r="L21" s="23"/>
      <c r="M21" s="23"/>
      <c r="N21" s="23"/>
      <c r="O21" s="23"/>
      <c r="P21" s="23"/>
      <c r="Q21" s="23"/>
    </row>
    <row r="22" spans="1:17" ht="13.5" customHeight="1" x14ac:dyDescent="0.25">
      <c r="A22" s="29" t="s">
        <v>20</v>
      </c>
      <c r="B22" s="77">
        <v>232299.74083000002</v>
      </c>
      <c r="C22" s="48">
        <v>252622</v>
      </c>
      <c r="D22" s="356">
        <v>251083</v>
      </c>
      <c r="E22" s="357">
        <v>250856</v>
      </c>
      <c r="F22" s="47">
        <v>250047</v>
      </c>
      <c r="G22" s="318">
        <v>250632</v>
      </c>
      <c r="H22" s="316"/>
      <c r="I22" s="22"/>
      <c r="J22" s="22"/>
      <c r="K22" s="23"/>
      <c r="L22" s="23"/>
      <c r="M22" s="23"/>
      <c r="N22" s="23"/>
      <c r="O22" s="23"/>
      <c r="P22" s="23"/>
      <c r="Q22" s="23"/>
    </row>
    <row r="23" spans="1:17" ht="13.5" customHeight="1" x14ac:dyDescent="0.25">
      <c r="A23" s="29" t="s">
        <v>21</v>
      </c>
      <c r="B23" s="77">
        <v>55801.913319999992</v>
      </c>
      <c r="C23" s="48">
        <v>54771</v>
      </c>
      <c r="D23" s="356">
        <v>54378</v>
      </c>
      <c r="E23" s="357">
        <v>54268</v>
      </c>
      <c r="F23" s="47">
        <v>54033</v>
      </c>
      <c r="G23" s="318">
        <v>54099</v>
      </c>
      <c r="H23" s="316"/>
      <c r="I23" s="22"/>
      <c r="J23" s="22"/>
      <c r="K23" s="23"/>
      <c r="L23" s="23"/>
      <c r="M23" s="23"/>
      <c r="N23" s="23"/>
      <c r="O23" s="23"/>
      <c r="P23" s="23"/>
      <c r="Q23" s="23"/>
    </row>
    <row r="24" spans="1:17" ht="13.5" customHeight="1" x14ac:dyDescent="0.25">
      <c r="A24" s="29" t="s">
        <v>22</v>
      </c>
      <c r="B24" s="77">
        <v>4983.5142699999988</v>
      </c>
      <c r="C24" s="48">
        <v>4812</v>
      </c>
      <c r="D24" s="356">
        <v>4766</v>
      </c>
      <c r="E24" s="357">
        <v>4744</v>
      </c>
      <c r="F24" s="47">
        <v>4711</v>
      </c>
      <c r="G24" s="318">
        <v>4707</v>
      </c>
      <c r="H24" s="316"/>
      <c r="I24" s="22"/>
      <c r="J24" s="22"/>
      <c r="K24" s="23"/>
      <c r="L24" s="23"/>
      <c r="M24" s="23"/>
      <c r="N24" s="23"/>
      <c r="O24" s="23"/>
      <c r="P24" s="23"/>
      <c r="Q24" s="23"/>
    </row>
    <row r="25" spans="1:17" ht="13.5" customHeight="1" x14ac:dyDescent="0.25">
      <c r="A25" s="29" t="s">
        <v>23</v>
      </c>
      <c r="B25" s="77">
        <v>1021078.1292499996</v>
      </c>
      <c r="C25" s="48">
        <v>951977</v>
      </c>
      <c r="D25" s="356">
        <v>1056303</v>
      </c>
      <c r="E25" s="357">
        <v>1108904</v>
      </c>
      <c r="F25" s="47">
        <v>1206148</v>
      </c>
      <c r="G25" s="318">
        <v>1247147</v>
      </c>
      <c r="H25" s="316"/>
      <c r="I25" s="22"/>
      <c r="J25" s="22"/>
      <c r="K25" s="23"/>
      <c r="L25" s="23"/>
      <c r="M25" s="23"/>
      <c r="N25" s="23"/>
      <c r="O25" s="23"/>
      <c r="P25" s="23"/>
      <c r="Q25" s="23"/>
    </row>
    <row r="26" spans="1:17" ht="13.5" customHeight="1" x14ac:dyDescent="0.25">
      <c r="A26" s="29" t="s">
        <v>24</v>
      </c>
      <c r="B26" s="77">
        <v>12777.880029999998</v>
      </c>
      <c r="C26" s="48">
        <v>12363</v>
      </c>
      <c r="D26" s="356">
        <v>12437</v>
      </c>
      <c r="E26" s="357">
        <v>12575</v>
      </c>
      <c r="F26" s="47">
        <v>12686</v>
      </c>
      <c r="G26" s="318">
        <v>12869</v>
      </c>
      <c r="H26" s="316"/>
      <c r="I26" s="22"/>
      <c r="J26" s="22"/>
      <c r="K26" s="23"/>
      <c r="L26" s="23"/>
      <c r="M26" s="23"/>
      <c r="N26" s="23"/>
      <c r="O26" s="23"/>
      <c r="P26" s="23"/>
      <c r="Q26" s="23"/>
    </row>
    <row r="27" spans="1:17" ht="13.5" customHeight="1" x14ac:dyDescent="0.25">
      <c r="A27" s="29" t="s">
        <v>25</v>
      </c>
      <c r="B27" s="77">
        <v>21127.798239999996</v>
      </c>
      <c r="C27" s="48">
        <v>21002</v>
      </c>
      <c r="D27" s="356">
        <v>21183</v>
      </c>
      <c r="E27" s="357">
        <v>21475</v>
      </c>
      <c r="F27" s="47">
        <v>21723</v>
      </c>
      <c r="G27" s="318">
        <v>22096</v>
      </c>
      <c r="H27" s="316"/>
      <c r="I27" s="22"/>
      <c r="J27" s="22"/>
      <c r="K27" s="23"/>
      <c r="L27" s="23"/>
      <c r="M27" s="23"/>
      <c r="N27" s="23"/>
      <c r="O27" s="23"/>
      <c r="P27" s="23"/>
      <c r="Q27" s="23"/>
    </row>
    <row r="28" spans="1:17" ht="13.5" customHeight="1" x14ac:dyDescent="0.25">
      <c r="A28" s="29" t="s">
        <v>26</v>
      </c>
      <c r="B28" s="77">
        <v>193.56527999999997</v>
      </c>
      <c r="C28" s="48">
        <v>180</v>
      </c>
      <c r="D28" s="356">
        <v>154</v>
      </c>
      <c r="E28" s="357">
        <v>134</v>
      </c>
      <c r="F28" s="47">
        <v>117</v>
      </c>
      <c r="G28" s="318">
        <v>100</v>
      </c>
      <c r="H28" s="316"/>
      <c r="I28" s="22"/>
      <c r="J28" s="22"/>
      <c r="K28" s="23"/>
      <c r="L28" s="23"/>
      <c r="M28" s="23"/>
      <c r="N28" s="23"/>
      <c r="O28" s="23"/>
      <c r="P28" s="23"/>
      <c r="Q28" s="23"/>
    </row>
    <row r="29" spans="1:17" ht="13.5" customHeight="1" x14ac:dyDescent="0.25">
      <c r="A29" s="29" t="s">
        <v>91</v>
      </c>
      <c r="B29" s="77">
        <v>0</v>
      </c>
      <c r="C29" s="48">
        <v>97665</v>
      </c>
      <c r="D29" s="356">
        <v>98560</v>
      </c>
      <c r="E29" s="357">
        <v>99981</v>
      </c>
      <c r="F29" s="47">
        <v>101189</v>
      </c>
      <c r="G29" s="318">
        <v>102983</v>
      </c>
      <c r="H29" s="316"/>
      <c r="I29" s="22"/>
      <c r="J29" s="22"/>
      <c r="K29" s="23"/>
      <c r="L29" s="23"/>
      <c r="M29" s="23"/>
      <c r="N29" s="23"/>
      <c r="O29" s="23"/>
      <c r="P29" s="23"/>
      <c r="Q29" s="23"/>
    </row>
    <row r="30" spans="1:17" ht="13.5" customHeight="1" x14ac:dyDescent="0.25">
      <c r="A30" s="41" t="s">
        <v>27</v>
      </c>
      <c r="B30" s="358">
        <f t="shared" ref="B30:H30" si="6">SUM(B31:B34)</f>
        <v>36827.937919999997</v>
      </c>
      <c r="C30" s="359">
        <f t="shared" si="6"/>
        <v>44901</v>
      </c>
      <c r="D30" s="360">
        <f t="shared" si="6"/>
        <v>48573</v>
      </c>
      <c r="E30" s="361">
        <f t="shared" si="6"/>
        <v>51421</v>
      </c>
      <c r="F30" s="361">
        <f t="shared" si="6"/>
        <v>54286</v>
      </c>
      <c r="G30" s="362">
        <f t="shared" si="6"/>
        <v>57316</v>
      </c>
      <c r="H30" s="363">
        <f t="shared" si="6"/>
        <v>0</v>
      </c>
      <c r="I30" s="22"/>
      <c r="J30" s="22"/>
      <c r="K30" s="23"/>
      <c r="L30" s="23"/>
      <c r="M30" s="23"/>
      <c r="N30" s="23"/>
      <c r="O30" s="23"/>
      <c r="P30" s="23"/>
      <c r="Q30" s="23"/>
    </row>
    <row r="31" spans="1:17" ht="13.5" customHeight="1" x14ac:dyDescent="0.25">
      <c r="A31" s="24" t="s">
        <v>28</v>
      </c>
      <c r="B31" s="77">
        <v>14.2415</v>
      </c>
      <c r="C31" s="48">
        <v>50</v>
      </c>
      <c r="D31" s="356">
        <v>0</v>
      </c>
      <c r="E31" s="357">
        <v>0</v>
      </c>
      <c r="F31" s="47">
        <v>0</v>
      </c>
      <c r="G31" s="318">
        <v>0</v>
      </c>
      <c r="H31" s="316"/>
      <c r="I31" s="22"/>
      <c r="J31" s="22"/>
      <c r="K31" s="23"/>
      <c r="L31" s="23"/>
      <c r="M31" s="23"/>
      <c r="N31" s="23"/>
      <c r="O31" s="23"/>
      <c r="P31" s="23"/>
      <c r="Q31" s="23"/>
    </row>
    <row r="32" spans="1:17" ht="13.5" customHeight="1" x14ac:dyDescent="0.25">
      <c r="A32" s="24" t="s">
        <v>29</v>
      </c>
      <c r="B32" s="77">
        <v>0</v>
      </c>
      <c r="C32" s="48">
        <v>0</v>
      </c>
      <c r="D32" s="356">
        <v>0</v>
      </c>
      <c r="E32" s="357">
        <v>0</v>
      </c>
      <c r="F32" s="47">
        <v>0</v>
      </c>
      <c r="G32" s="318">
        <v>0</v>
      </c>
      <c r="H32" s="316"/>
      <c r="I32" s="22"/>
      <c r="J32" s="22"/>
      <c r="K32" s="23"/>
      <c r="L32" s="23"/>
      <c r="M32" s="23"/>
      <c r="N32" s="23"/>
      <c r="O32" s="23"/>
      <c r="P32" s="23"/>
      <c r="Q32" s="23"/>
    </row>
    <row r="33" spans="1:17" ht="13.5" customHeight="1" x14ac:dyDescent="0.25">
      <c r="A33" s="24" t="s">
        <v>30</v>
      </c>
      <c r="B33" s="77">
        <v>36813.69642</v>
      </c>
      <c r="C33" s="48">
        <v>44851</v>
      </c>
      <c r="D33" s="356">
        <v>48573</v>
      </c>
      <c r="E33" s="357">
        <v>51421</v>
      </c>
      <c r="F33" s="47">
        <v>54286</v>
      </c>
      <c r="G33" s="318">
        <v>57316</v>
      </c>
      <c r="H33" s="316"/>
      <c r="I33" s="22"/>
      <c r="J33" s="22"/>
      <c r="K33" s="23"/>
      <c r="L33" s="23"/>
      <c r="M33" s="23"/>
      <c r="N33" s="23"/>
      <c r="O33" s="23"/>
      <c r="P33" s="23"/>
      <c r="Q33" s="23"/>
    </row>
    <row r="34" spans="1:17" ht="13.5" customHeight="1" x14ac:dyDescent="0.25">
      <c r="A34" s="24" t="s">
        <v>31</v>
      </c>
      <c r="B34" s="77">
        <v>0</v>
      </c>
      <c r="C34" s="48">
        <v>0</v>
      </c>
      <c r="D34" s="356">
        <v>0</v>
      </c>
      <c r="E34" s="357">
        <v>0</v>
      </c>
      <c r="F34" s="47">
        <v>0</v>
      </c>
      <c r="G34" s="318">
        <v>0</v>
      </c>
      <c r="H34" s="316"/>
      <c r="I34" s="22"/>
      <c r="J34" s="22"/>
      <c r="K34" s="23"/>
      <c r="L34" s="23"/>
      <c r="M34" s="23"/>
      <c r="N34" s="23"/>
      <c r="O34" s="23"/>
      <c r="P34" s="23"/>
      <c r="Q34" s="23"/>
    </row>
    <row r="35" spans="1:17" ht="13.5" customHeight="1" x14ac:dyDescent="0.25">
      <c r="A35" s="41" t="s">
        <v>32</v>
      </c>
      <c r="B35" s="358">
        <f t="shared" ref="B35:H35" si="7">SUM(B36:B37)</f>
        <v>973461.24368000007</v>
      </c>
      <c r="C35" s="359">
        <f t="shared" si="7"/>
        <v>1023183</v>
      </c>
      <c r="D35" s="360">
        <f t="shared" si="7"/>
        <v>1059560</v>
      </c>
      <c r="E35" s="361">
        <f t="shared" si="7"/>
        <v>1074028</v>
      </c>
      <c r="F35" s="361">
        <f t="shared" si="7"/>
        <v>1090708</v>
      </c>
      <c r="G35" s="362">
        <f t="shared" si="7"/>
        <v>1109355</v>
      </c>
      <c r="H35" s="363">
        <f t="shared" si="7"/>
        <v>0</v>
      </c>
      <c r="I35" s="22"/>
      <c r="J35" s="22"/>
      <c r="K35" s="23"/>
      <c r="L35" s="23"/>
      <c r="M35" s="23"/>
      <c r="N35" s="23"/>
      <c r="O35" s="23"/>
      <c r="P35" s="23"/>
      <c r="Q35" s="23"/>
    </row>
    <row r="36" spans="1:17" ht="13.5" customHeight="1" x14ac:dyDescent="0.25">
      <c r="A36" s="24" t="s">
        <v>33</v>
      </c>
      <c r="B36" s="77">
        <v>618717.19252000004</v>
      </c>
      <c r="C36" s="48">
        <v>656692</v>
      </c>
      <c r="D36" s="356">
        <v>672569</v>
      </c>
      <c r="E36" s="357">
        <v>680806</v>
      </c>
      <c r="F36" s="47">
        <v>689561</v>
      </c>
      <c r="G36" s="318">
        <v>697733</v>
      </c>
      <c r="H36" s="316"/>
      <c r="I36" s="22"/>
      <c r="J36" s="22"/>
      <c r="K36" s="23"/>
      <c r="L36" s="23"/>
      <c r="M36" s="23"/>
      <c r="N36" s="23"/>
      <c r="O36" s="23"/>
      <c r="P36" s="23"/>
      <c r="Q36" s="23"/>
    </row>
    <row r="37" spans="1:17" ht="13.5" customHeight="1" x14ac:dyDescent="0.25">
      <c r="A37" s="24" t="s">
        <v>34</v>
      </c>
      <c r="B37" s="77">
        <v>354744.05116000003</v>
      </c>
      <c r="C37" s="48">
        <v>366491</v>
      </c>
      <c r="D37" s="356">
        <v>386991</v>
      </c>
      <c r="E37" s="357">
        <v>393222</v>
      </c>
      <c r="F37" s="47">
        <v>401147</v>
      </c>
      <c r="G37" s="318">
        <v>411622</v>
      </c>
      <c r="H37" s="316"/>
      <c r="I37" s="22"/>
      <c r="J37" s="22"/>
      <c r="K37" s="23"/>
      <c r="L37" s="23"/>
      <c r="M37" s="23"/>
      <c r="N37" s="23"/>
      <c r="O37" s="23"/>
      <c r="P37" s="23"/>
      <c r="Q37" s="23"/>
    </row>
    <row r="38" spans="1:17" ht="13.5" customHeight="1" x14ac:dyDescent="0.25">
      <c r="A38" s="41" t="s">
        <v>36</v>
      </c>
      <c r="B38" s="358">
        <f t="shared" ref="B38:H38" si="8">SUM(B39:B46,B49:B53)</f>
        <v>924241.38088999991</v>
      </c>
      <c r="C38" s="359">
        <f t="shared" si="8"/>
        <v>1195930</v>
      </c>
      <c r="D38" s="360">
        <f t="shared" si="8"/>
        <v>1333294</v>
      </c>
      <c r="E38" s="361">
        <f t="shared" si="8"/>
        <v>1309593</v>
      </c>
      <c r="F38" s="361">
        <f t="shared" si="8"/>
        <v>1223001</v>
      </c>
      <c r="G38" s="362">
        <f t="shared" si="8"/>
        <v>1271032</v>
      </c>
      <c r="H38" s="363">
        <f t="shared" si="8"/>
        <v>0</v>
      </c>
      <c r="I38" s="22"/>
      <c r="J38" s="22"/>
      <c r="K38" s="23"/>
      <c r="L38" s="23"/>
      <c r="M38" s="23"/>
      <c r="N38" s="23"/>
      <c r="O38" s="23"/>
      <c r="P38" s="23"/>
      <c r="Q38" s="23"/>
    </row>
    <row r="39" spans="1:17" ht="13.5" customHeight="1" x14ac:dyDescent="0.25">
      <c r="A39" s="53" t="s">
        <v>38</v>
      </c>
      <c r="B39" s="77">
        <v>0</v>
      </c>
      <c r="C39" s="48">
        <v>0</v>
      </c>
      <c r="D39" s="356">
        <v>0</v>
      </c>
      <c r="E39" s="357">
        <v>0</v>
      </c>
      <c r="F39" s="47">
        <v>0</v>
      </c>
      <c r="G39" s="318">
        <v>0</v>
      </c>
      <c r="H39" s="316"/>
      <c r="I39" s="22"/>
      <c r="J39" s="22"/>
      <c r="K39" s="23"/>
      <c r="L39" s="23"/>
      <c r="M39" s="23"/>
      <c r="N39" s="23"/>
      <c r="O39" s="23"/>
      <c r="P39" s="23"/>
      <c r="Q39" s="23"/>
    </row>
    <row r="40" spans="1:17" ht="13.5" customHeight="1" x14ac:dyDescent="0.25">
      <c r="A40" s="24" t="s">
        <v>39</v>
      </c>
      <c r="B40" s="77">
        <v>140288.88676999998</v>
      </c>
      <c r="C40" s="48">
        <v>137668</v>
      </c>
      <c r="D40" s="356">
        <v>139440</v>
      </c>
      <c r="E40" s="357">
        <v>141440</v>
      </c>
      <c r="F40" s="47">
        <v>144048</v>
      </c>
      <c r="G40" s="318">
        <v>147580</v>
      </c>
      <c r="H40" s="316"/>
      <c r="I40" s="22"/>
      <c r="J40" s="22"/>
      <c r="K40" s="23"/>
      <c r="L40" s="23"/>
      <c r="M40" s="23"/>
      <c r="N40" s="23"/>
      <c r="O40" s="23"/>
      <c r="P40" s="23"/>
      <c r="Q40" s="23"/>
    </row>
    <row r="41" spans="1:17" ht="13.5" customHeight="1" x14ac:dyDescent="0.25">
      <c r="A41" s="53" t="s">
        <v>40</v>
      </c>
      <c r="B41" s="77">
        <v>0</v>
      </c>
      <c r="C41" s="48">
        <v>0</v>
      </c>
      <c r="D41" s="356">
        <v>0</v>
      </c>
      <c r="E41" s="357">
        <v>0</v>
      </c>
      <c r="F41" s="47">
        <v>0</v>
      </c>
      <c r="G41" s="318"/>
      <c r="H41" s="316"/>
      <c r="I41" s="22"/>
      <c r="J41" s="22"/>
      <c r="K41" s="23"/>
      <c r="L41" s="23"/>
      <c r="M41" s="23"/>
      <c r="N41" s="23"/>
      <c r="O41" s="23"/>
      <c r="P41" s="23"/>
      <c r="Q41" s="23"/>
    </row>
    <row r="42" spans="1:17" ht="13.5" customHeight="1" x14ac:dyDescent="0.25">
      <c r="A42" s="53" t="s">
        <v>41</v>
      </c>
      <c r="B42" s="77">
        <v>533620</v>
      </c>
      <c r="C42" s="48">
        <v>473657</v>
      </c>
      <c r="D42" s="356">
        <v>427399</v>
      </c>
      <c r="E42" s="357">
        <v>377401</v>
      </c>
      <c r="F42" s="47">
        <v>256561</v>
      </c>
      <c r="G42" s="318">
        <v>263734</v>
      </c>
      <c r="H42" s="316"/>
      <c r="I42" s="22"/>
      <c r="J42" s="22"/>
      <c r="K42" s="23"/>
      <c r="L42" s="23"/>
      <c r="M42" s="23"/>
      <c r="N42" s="23"/>
      <c r="O42" s="23"/>
      <c r="P42" s="23"/>
      <c r="Q42" s="23"/>
    </row>
    <row r="43" spans="1:17" ht="13.5" customHeight="1" x14ac:dyDescent="0.25">
      <c r="A43" s="53" t="s">
        <v>88</v>
      </c>
      <c r="B43" s="77">
        <v>55672</v>
      </c>
      <c r="C43" s="48">
        <v>0</v>
      </c>
      <c r="D43" s="356">
        <v>0</v>
      </c>
      <c r="E43" s="357">
        <v>0</v>
      </c>
      <c r="F43" s="47">
        <v>0</v>
      </c>
      <c r="G43" s="318">
        <v>0</v>
      </c>
      <c r="H43" s="316"/>
      <c r="I43" s="22"/>
      <c r="J43" s="22"/>
      <c r="K43" s="23"/>
      <c r="L43" s="23"/>
      <c r="M43" s="23"/>
      <c r="N43" s="23"/>
      <c r="O43" s="23"/>
      <c r="P43" s="23"/>
      <c r="Q43" s="23"/>
    </row>
    <row r="44" spans="1:17" ht="13.5" customHeight="1" x14ac:dyDescent="0.25">
      <c r="A44" s="53" t="s">
        <v>89</v>
      </c>
      <c r="B44" s="77">
        <v>7528.9286100000008</v>
      </c>
      <c r="C44" s="48">
        <v>347</v>
      </c>
      <c r="D44" s="356">
        <v>0</v>
      </c>
      <c r="E44" s="357">
        <v>0</v>
      </c>
      <c r="F44" s="47">
        <v>0</v>
      </c>
      <c r="G44" s="318">
        <v>0</v>
      </c>
      <c r="H44" s="316"/>
      <c r="I44" s="22"/>
      <c r="J44" s="22"/>
      <c r="K44" s="23"/>
      <c r="L44" s="23"/>
      <c r="M44" s="23"/>
      <c r="N44" s="23"/>
      <c r="O44" s="23"/>
      <c r="P44" s="23"/>
      <c r="Q44" s="23"/>
    </row>
    <row r="45" spans="1:17" ht="13.5" customHeight="1" x14ac:dyDescent="0.25">
      <c r="A45" s="53" t="s">
        <v>42</v>
      </c>
      <c r="B45" s="77">
        <v>2117.90022</v>
      </c>
      <c r="C45" s="48">
        <v>0</v>
      </c>
      <c r="D45" s="356">
        <v>0</v>
      </c>
      <c r="E45" s="357">
        <v>0</v>
      </c>
      <c r="F45" s="47">
        <v>0</v>
      </c>
      <c r="G45" s="318">
        <v>0</v>
      </c>
      <c r="H45" s="316"/>
      <c r="I45" s="22"/>
      <c r="J45" s="22"/>
      <c r="K45" s="23"/>
      <c r="L45" s="23"/>
      <c r="M45" s="23"/>
      <c r="N45" s="23"/>
      <c r="O45" s="23"/>
      <c r="P45" s="23"/>
      <c r="Q45" s="23"/>
    </row>
    <row r="46" spans="1:17" ht="13.5" customHeight="1" x14ac:dyDescent="0.25">
      <c r="A46" s="53" t="s">
        <v>43</v>
      </c>
      <c r="B46" s="77">
        <v>360.98953999999998</v>
      </c>
      <c r="C46" s="48">
        <v>362</v>
      </c>
      <c r="D46" s="356">
        <v>361</v>
      </c>
      <c r="E46" s="357">
        <v>361</v>
      </c>
      <c r="F46" s="47">
        <v>361</v>
      </c>
      <c r="G46" s="318">
        <v>361</v>
      </c>
      <c r="H46" s="316"/>
      <c r="I46" s="22"/>
      <c r="J46" s="22"/>
      <c r="K46" s="23"/>
      <c r="L46" s="23"/>
      <c r="M46" s="23"/>
      <c r="N46" s="23"/>
      <c r="O46" s="23"/>
      <c r="P46" s="23"/>
      <c r="Q46" s="23"/>
    </row>
    <row r="47" spans="1:17" ht="13.5" customHeight="1" x14ac:dyDescent="0.25">
      <c r="A47" s="56" t="s">
        <v>10</v>
      </c>
      <c r="B47" s="77">
        <v>82.454829999999959</v>
      </c>
      <c r="C47" s="48">
        <v>83</v>
      </c>
      <c r="D47" s="356">
        <v>0</v>
      </c>
      <c r="E47" s="357">
        <v>0</v>
      </c>
      <c r="F47" s="47">
        <v>0</v>
      </c>
      <c r="G47" s="318">
        <v>0</v>
      </c>
      <c r="H47" s="316"/>
      <c r="I47" s="22"/>
      <c r="J47" s="22"/>
      <c r="K47" s="23"/>
      <c r="L47" s="23"/>
      <c r="M47" s="23"/>
      <c r="N47" s="23"/>
      <c r="O47" s="23"/>
      <c r="P47" s="23"/>
      <c r="Q47" s="23"/>
    </row>
    <row r="48" spans="1:17" ht="13.5" customHeight="1" x14ac:dyDescent="0.25">
      <c r="A48" s="56" t="s">
        <v>11</v>
      </c>
      <c r="B48" s="77">
        <v>278.53471000000002</v>
      </c>
      <c r="C48" s="48">
        <v>279</v>
      </c>
      <c r="D48" s="356">
        <v>361</v>
      </c>
      <c r="E48" s="357">
        <v>361</v>
      </c>
      <c r="F48" s="47">
        <v>361</v>
      </c>
      <c r="G48" s="318">
        <v>361</v>
      </c>
      <c r="H48" s="316"/>
      <c r="I48" s="22"/>
      <c r="J48" s="22"/>
      <c r="K48" s="23"/>
      <c r="L48" s="23"/>
      <c r="M48" s="23"/>
      <c r="N48" s="23"/>
      <c r="O48" s="23"/>
      <c r="P48" s="23"/>
      <c r="Q48" s="23"/>
    </row>
    <row r="49" spans="1:17" ht="13.5" customHeight="1" x14ac:dyDescent="0.25">
      <c r="A49" s="53" t="s">
        <v>44</v>
      </c>
      <c r="B49" s="77">
        <v>765.42763000000002</v>
      </c>
      <c r="C49" s="48">
        <v>1000</v>
      </c>
      <c r="D49" s="356">
        <v>1000</v>
      </c>
      <c r="E49" s="357">
        <v>1000</v>
      </c>
      <c r="F49" s="47">
        <v>1000</v>
      </c>
      <c r="G49" s="318">
        <v>1000</v>
      </c>
      <c r="H49" s="316"/>
      <c r="I49" s="22"/>
      <c r="J49" s="22"/>
      <c r="K49" s="23"/>
      <c r="L49" s="23"/>
      <c r="M49" s="23"/>
      <c r="N49" s="23"/>
      <c r="O49" s="23"/>
      <c r="P49" s="23"/>
      <c r="Q49" s="23"/>
    </row>
    <row r="50" spans="1:17" ht="13.5" customHeight="1" x14ac:dyDescent="0.25">
      <c r="A50" s="53" t="s">
        <v>45</v>
      </c>
      <c r="B50" s="77">
        <v>30281.73488</v>
      </c>
      <c r="C50" s="48">
        <v>30101</v>
      </c>
      <c r="D50" s="356">
        <v>30478</v>
      </c>
      <c r="E50" s="357">
        <v>19894</v>
      </c>
      <c r="F50" s="47">
        <v>20375</v>
      </c>
      <c r="G50" s="318">
        <v>21052</v>
      </c>
      <c r="H50" s="316"/>
      <c r="I50" s="22"/>
      <c r="J50" s="22"/>
      <c r="K50" s="23"/>
      <c r="L50" s="23"/>
      <c r="M50" s="23"/>
      <c r="N50" s="23"/>
      <c r="O50" s="23"/>
      <c r="P50" s="23"/>
      <c r="Q50" s="23"/>
    </row>
    <row r="51" spans="1:17" ht="13.5" customHeight="1" x14ac:dyDescent="0.25">
      <c r="A51" s="345" t="s">
        <v>92</v>
      </c>
      <c r="B51" s="77">
        <v>0</v>
      </c>
      <c r="C51" s="48">
        <v>393146</v>
      </c>
      <c r="D51" s="356">
        <v>530542</v>
      </c>
      <c r="E51" s="357">
        <v>551556</v>
      </c>
      <c r="F51" s="47">
        <v>573426</v>
      </c>
      <c r="G51" s="318">
        <v>599153</v>
      </c>
      <c r="H51" s="316"/>
      <c r="I51" s="22"/>
      <c r="J51" s="22"/>
      <c r="K51" s="23"/>
      <c r="L51" s="23"/>
      <c r="M51" s="23"/>
      <c r="N51" s="23"/>
      <c r="O51" s="23"/>
      <c r="P51" s="23"/>
      <c r="Q51" s="23"/>
    </row>
    <row r="52" spans="1:17" ht="13.5" customHeight="1" x14ac:dyDescent="0.25">
      <c r="A52" s="53" t="s">
        <v>46</v>
      </c>
      <c r="B52" s="77">
        <v>10.8108</v>
      </c>
      <c r="C52" s="48">
        <v>0</v>
      </c>
      <c r="D52" s="356">
        <v>0</v>
      </c>
      <c r="E52" s="357">
        <v>0</v>
      </c>
      <c r="F52" s="47">
        <v>0</v>
      </c>
      <c r="G52" s="318">
        <v>0</v>
      </c>
      <c r="H52" s="316"/>
      <c r="I52" s="22"/>
      <c r="J52" s="22"/>
      <c r="K52" s="23"/>
      <c r="L52" s="23"/>
      <c r="M52" s="23"/>
      <c r="N52" s="23"/>
      <c r="O52" s="23"/>
      <c r="P52" s="23"/>
      <c r="Q52" s="23"/>
    </row>
    <row r="53" spans="1:17" ht="13.5" customHeight="1" x14ac:dyDescent="0.25">
      <c r="A53" s="24" t="s">
        <v>47</v>
      </c>
      <c r="B53" s="73">
        <f t="shared" ref="B53" si="9">+B54+B55+B56+B57</f>
        <v>153594.70243999999</v>
      </c>
      <c r="C53" s="48">
        <f>+C54+C55+C56+C57</f>
        <v>159649</v>
      </c>
      <c r="D53" s="74">
        <f t="shared" ref="D53:H53" si="10">+D54+D55+D56+D57</f>
        <v>204074</v>
      </c>
      <c r="E53" s="47">
        <f t="shared" si="10"/>
        <v>217941</v>
      </c>
      <c r="F53" s="47">
        <f t="shared" si="10"/>
        <v>227230</v>
      </c>
      <c r="G53" s="318">
        <f t="shared" si="10"/>
        <v>238152</v>
      </c>
      <c r="H53" s="316">
        <f t="shared" si="10"/>
        <v>0</v>
      </c>
      <c r="I53" s="22"/>
      <c r="J53" s="22"/>
      <c r="K53" s="23"/>
      <c r="L53" s="23"/>
      <c r="M53" s="23"/>
      <c r="N53" s="23"/>
      <c r="O53" s="23"/>
      <c r="P53" s="23"/>
      <c r="Q53" s="23"/>
    </row>
    <row r="54" spans="1:17" ht="13.5" customHeight="1" x14ac:dyDescent="0.25">
      <c r="A54" s="36" t="s">
        <v>10</v>
      </c>
      <c r="B54" s="73">
        <f>+B58+B59+B60+73.45814</f>
        <v>111991.48939</v>
      </c>
      <c r="C54" s="48">
        <f t="shared" ref="C54:G54" si="11">+C58+C59+C60</f>
        <v>118833</v>
      </c>
      <c r="D54" s="74">
        <f t="shared" si="11"/>
        <v>152068</v>
      </c>
      <c r="E54" s="47">
        <f t="shared" si="11"/>
        <v>162175</v>
      </c>
      <c r="F54" s="47">
        <f t="shared" si="11"/>
        <v>168695</v>
      </c>
      <c r="G54" s="318">
        <f t="shared" si="11"/>
        <v>176349</v>
      </c>
      <c r="H54" s="316"/>
      <c r="I54" s="22"/>
      <c r="J54" s="22"/>
      <c r="K54" s="23"/>
      <c r="L54" s="23"/>
      <c r="M54" s="23"/>
      <c r="N54" s="23"/>
      <c r="O54" s="23"/>
      <c r="P54" s="23"/>
      <c r="Q54" s="23"/>
    </row>
    <row r="55" spans="1:17" ht="14.25" customHeight="1" x14ac:dyDescent="0.25">
      <c r="A55" s="36" t="s">
        <v>11</v>
      </c>
      <c r="B55" s="73">
        <f>2346.05058+6.00035</f>
        <v>2352.0509299999999</v>
      </c>
      <c r="C55" s="48">
        <v>0</v>
      </c>
      <c r="D55" s="74">
        <v>0</v>
      </c>
      <c r="E55" s="47">
        <v>0</v>
      </c>
      <c r="F55" s="47">
        <v>0</v>
      </c>
      <c r="G55" s="318">
        <v>0</v>
      </c>
      <c r="H55" s="316"/>
      <c r="I55" s="22"/>
      <c r="J55" s="22"/>
      <c r="K55" s="23"/>
      <c r="L55" s="23"/>
      <c r="M55" s="23"/>
      <c r="N55" s="23"/>
      <c r="O55" s="23"/>
      <c r="P55" s="23"/>
      <c r="Q55" s="23"/>
    </row>
    <row r="56" spans="1:17" ht="14.25" customHeight="1" x14ac:dyDescent="0.25">
      <c r="A56" s="58" t="s">
        <v>12</v>
      </c>
      <c r="B56" s="73">
        <v>0</v>
      </c>
      <c r="C56" s="48">
        <v>0</v>
      </c>
      <c r="D56" s="74">
        <v>0</v>
      </c>
      <c r="E56" s="47">
        <v>0</v>
      </c>
      <c r="F56" s="47">
        <v>0</v>
      </c>
      <c r="G56" s="318">
        <v>0</v>
      </c>
      <c r="H56" s="316"/>
      <c r="I56" s="22"/>
      <c r="J56" s="22"/>
      <c r="K56" s="23"/>
      <c r="L56" s="23"/>
      <c r="M56" s="23"/>
      <c r="N56" s="23"/>
      <c r="O56" s="23"/>
      <c r="P56" s="23"/>
      <c r="Q56" s="23"/>
    </row>
    <row r="57" spans="1:17" ht="14.25" customHeight="1" x14ac:dyDescent="0.25">
      <c r="A57" s="36" t="s">
        <v>49</v>
      </c>
      <c r="B57" s="73">
        <f t="shared" ref="B57:G57" si="12">+B61</f>
        <v>39251.162120000001</v>
      </c>
      <c r="C57" s="48">
        <f t="shared" si="12"/>
        <v>40816</v>
      </c>
      <c r="D57" s="74">
        <f t="shared" si="12"/>
        <v>52006</v>
      </c>
      <c r="E57" s="47">
        <f t="shared" si="12"/>
        <v>55766</v>
      </c>
      <c r="F57" s="47">
        <f t="shared" si="12"/>
        <v>58535</v>
      </c>
      <c r="G57" s="318">
        <f t="shared" si="12"/>
        <v>61803</v>
      </c>
      <c r="H57" s="316"/>
      <c r="I57" s="22"/>
      <c r="J57" s="22"/>
      <c r="K57" s="23"/>
      <c r="L57" s="23"/>
      <c r="M57" s="23"/>
      <c r="N57" s="23"/>
      <c r="O57" s="23"/>
      <c r="P57" s="23"/>
      <c r="Q57" s="23"/>
    </row>
    <row r="58" spans="1:17" ht="14.25" customHeight="1" x14ac:dyDescent="0.25">
      <c r="A58" s="252" t="s">
        <v>50</v>
      </c>
      <c r="B58" s="73">
        <v>0.25095000000000001</v>
      </c>
      <c r="C58" s="48">
        <v>0</v>
      </c>
      <c r="D58" s="74">
        <v>0</v>
      </c>
      <c r="E58" s="47">
        <v>0</v>
      </c>
      <c r="F58" s="47">
        <v>0</v>
      </c>
      <c r="G58" s="318"/>
      <c r="H58" s="316"/>
      <c r="I58" s="22"/>
      <c r="J58" s="22"/>
      <c r="K58" s="23"/>
      <c r="L58" s="23"/>
      <c r="M58" s="23"/>
      <c r="N58" s="23"/>
      <c r="O58" s="23"/>
      <c r="P58" s="23"/>
      <c r="Q58" s="23"/>
    </row>
    <row r="59" spans="1:17" ht="14.25" customHeight="1" x14ac:dyDescent="0.25">
      <c r="A59" s="252" t="s">
        <v>51</v>
      </c>
      <c r="B59" s="73">
        <v>-42.588760000000001</v>
      </c>
      <c r="C59" s="48">
        <v>0</v>
      </c>
      <c r="D59" s="74">
        <v>0</v>
      </c>
      <c r="E59" s="47">
        <v>0</v>
      </c>
      <c r="F59" s="47">
        <v>0</v>
      </c>
      <c r="G59" s="318">
        <v>0</v>
      </c>
      <c r="H59" s="316"/>
      <c r="I59" s="22"/>
      <c r="J59" s="22"/>
      <c r="K59" s="23"/>
      <c r="L59" s="23"/>
      <c r="M59" s="23"/>
      <c r="N59" s="23"/>
      <c r="O59" s="23"/>
      <c r="P59" s="23"/>
      <c r="Q59" s="23"/>
    </row>
    <row r="60" spans="1:17" ht="14.25" customHeight="1" x14ac:dyDescent="0.25">
      <c r="A60" s="252" t="s">
        <v>52</v>
      </c>
      <c r="B60" s="73">
        <v>111960.36906</v>
      </c>
      <c r="C60" s="48">
        <v>118833</v>
      </c>
      <c r="D60" s="74">
        <v>152068</v>
      </c>
      <c r="E60" s="47">
        <v>162175</v>
      </c>
      <c r="F60" s="47">
        <v>168695</v>
      </c>
      <c r="G60" s="318">
        <v>176349</v>
      </c>
      <c r="H60" s="316"/>
      <c r="I60" s="22"/>
      <c r="J60" s="22"/>
      <c r="K60" s="23"/>
      <c r="L60" s="23"/>
      <c r="M60" s="23"/>
      <c r="N60" s="23"/>
      <c r="O60" s="23"/>
      <c r="P60" s="23"/>
      <c r="Q60" s="23"/>
    </row>
    <row r="61" spans="1:17" ht="14.25" customHeight="1" thickBot="1" x14ac:dyDescent="0.3">
      <c r="A61" s="253" t="s">
        <v>53</v>
      </c>
      <c r="B61" s="364">
        <v>39251.162120000001</v>
      </c>
      <c r="C61" s="365">
        <v>40816</v>
      </c>
      <c r="D61" s="366">
        <v>52006</v>
      </c>
      <c r="E61" s="367">
        <v>55766</v>
      </c>
      <c r="F61" s="367">
        <v>58535</v>
      </c>
      <c r="G61" s="368">
        <v>61803</v>
      </c>
      <c r="H61" s="369"/>
      <c r="I61" s="22"/>
      <c r="J61" s="22"/>
      <c r="K61" s="23"/>
      <c r="L61" s="23"/>
      <c r="M61" s="23"/>
      <c r="N61" s="23"/>
      <c r="O61" s="23"/>
      <c r="P61" s="23"/>
      <c r="Q61" s="23"/>
    </row>
    <row r="62" spans="1:17" ht="13.5" customHeight="1" x14ac:dyDescent="0.25">
      <c r="A62" s="16" t="s">
        <v>54</v>
      </c>
      <c r="B62" s="370">
        <f t="shared" ref="B62:H62" si="13">B63+B67</f>
        <v>17303235.117621232</v>
      </c>
      <c r="C62" s="371">
        <f t="shared" si="13"/>
        <v>18395260</v>
      </c>
      <c r="D62" s="372">
        <f t="shared" si="13"/>
        <v>19917359</v>
      </c>
      <c r="E62" s="373">
        <f t="shared" si="13"/>
        <v>20923159</v>
      </c>
      <c r="F62" s="373">
        <f t="shared" si="13"/>
        <v>21218281</v>
      </c>
      <c r="G62" s="374">
        <f t="shared" si="13"/>
        <v>22096245</v>
      </c>
      <c r="H62" s="375">
        <f t="shared" si="13"/>
        <v>0</v>
      </c>
      <c r="I62" s="22"/>
      <c r="J62" s="22"/>
      <c r="K62" s="23"/>
      <c r="L62" s="23"/>
      <c r="M62" s="23"/>
      <c r="N62" s="23"/>
      <c r="O62" s="23"/>
      <c r="P62" s="23"/>
      <c r="Q62" s="23"/>
    </row>
    <row r="63" spans="1:17" ht="13.5" customHeight="1" x14ac:dyDescent="0.25">
      <c r="A63" s="72" t="s">
        <v>55</v>
      </c>
      <c r="B63" s="358">
        <f>B64</f>
        <v>11345254.749081191</v>
      </c>
      <c r="C63" s="359">
        <f t="shared" ref="C63:H63" si="14">C64</f>
        <v>12053666</v>
      </c>
      <c r="D63" s="360">
        <f t="shared" si="14"/>
        <v>12840373</v>
      </c>
      <c r="E63" s="361">
        <f t="shared" si="14"/>
        <v>13532254</v>
      </c>
      <c r="F63" s="361">
        <f t="shared" si="14"/>
        <v>14019582</v>
      </c>
      <c r="G63" s="362">
        <f t="shared" si="14"/>
        <v>14600094</v>
      </c>
      <c r="H63" s="363">
        <f t="shared" si="14"/>
        <v>0</v>
      </c>
      <c r="I63" s="22"/>
      <c r="J63" s="22"/>
      <c r="K63" s="23"/>
      <c r="L63" s="23"/>
      <c r="M63" s="23"/>
      <c r="N63" s="23"/>
      <c r="O63" s="23"/>
      <c r="P63" s="23"/>
      <c r="Q63" s="23"/>
    </row>
    <row r="64" spans="1:17" ht="13.5" customHeight="1" x14ac:dyDescent="0.25">
      <c r="A64" s="29" t="s">
        <v>56</v>
      </c>
      <c r="B64" s="73">
        <f>+B65+B66</f>
        <v>11345254.749081191</v>
      </c>
      <c r="C64" s="48">
        <f>+C65+C66</f>
        <v>12053666</v>
      </c>
      <c r="D64" s="74">
        <f>+D65+D66</f>
        <v>12840373</v>
      </c>
      <c r="E64" s="47">
        <f t="shared" ref="E64:H64" si="15">+E65+E66</f>
        <v>13532254</v>
      </c>
      <c r="F64" s="47">
        <f t="shared" si="15"/>
        <v>14019582</v>
      </c>
      <c r="G64" s="318">
        <f t="shared" si="15"/>
        <v>14600094</v>
      </c>
      <c r="H64" s="316">
        <f t="shared" si="15"/>
        <v>0</v>
      </c>
      <c r="I64" s="22"/>
      <c r="J64" s="22"/>
      <c r="K64" s="23"/>
      <c r="L64" s="23"/>
      <c r="M64" s="23"/>
      <c r="N64" s="23"/>
      <c r="O64" s="23"/>
      <c r="P64" s="23"/>
      <c r="Q64" s="23"/>
    </row>
    <row r="65" spans="1:19" ht="13.5" customHeight="1" x14ac:dyDescent="0.25">
      <c r="A65" s="29" t="s">
        <v>57</v>
      </c>
      <c r="B65" s="73">
        <v>10909899.678581191</v>
      </c>
      <c r="C65" s="48">
        <v>11834016</v>
      </c>
      <c r="D65" s="74">
        <v>12621482</v>
      </c>
      <c r="E65" s="47">
        <v>13314583</v>
      </c>
      <c r="F65" s="47">
        <v>13803730</v>
      </c>
      <c r="G65" s="318">
        <v>14385660</v>
      </c>
      <c r="H65" s="316"/>
      <c r="I65" s="22"/>
      <c r="J65" s="22"/>
      <c r="K65" s="23"/>
      <c r="L65" s="23"/>
      <c r="M65" s="23"/>
      <c r="N65" s="23"/>
      <c r="O65" s="23"/>
      <c r="P65" s="23"/>
      <c r="Q65" s="23"/>
    </row>
    <row r="66" spans="1:19" ht="13.5" customHeight="1" x14ac:dyDescent="0.25">
      <c r="A66" s="29" t="s">
        <v>58</v>
      </c>
      <c r="B66" s="73">
        <v>435355.07050000003</v>
      </c>
      <c r="C66" s="48">
        <v>219650</v>
      </c>
      <c r="D66" s="74">
        <v>218891</v>
      </c>
      <c r="E66" s="47">
        <v>217671</v>
      </c>
      <c r="F66" s="47">
        <v>215852</v>
      </c>
      <c r="G66" s="318">
        <v>214434</v>
      </c>
      <c r="H66" s="316"/>
      <c r="I66" s="22"/>
      <c r="J66" s="22"/>
      <c r="K66" s="23"/>
      <c r="L66" s="23"/>
      <c r="M66" s="23"/>
      <c r="N66" s="23"/>
      <c r="O66" s="23"/>
      <c r="P66" s="23"/>
      <c r="Q66" s="23"/>
    </row>
    <row r="67" spans="1:19" ht="13.5" customHeight="1" x14ac:dyDescent="0.25">
      <c r="A67" s="72" t="s">
        <v>59</v>
      </c>
      <c r="B67" s="358">
        <f>B68</f>
        <v>5957980.3685400411</v>
      </c>
      <c r="C67" s="359">
        <f t="shared" ref="C67:H67" si="16">C68</f>
        <v>6341594</v>
      </c>
      <c r="D67" s="360">
        <f>D68</f>
        <v>7076986</v>
      </c>
      <c r="E67" s="361">
        <f t="shared" si="16"/>
        <v>7390905</v>
      </c>
      <c r="F67" s="361">
        <f t="shared" si="16"/>
        <v>7198699</v>
      </c>
      <c r="G67" s="362">
        <f t="shared" si="16"/>
        <v>7496151</v>
      </c>
      <c r="H67" s="363">
        <f t="shared" si="16"/>
        <v>0</v>
      </c>
      <c r="I67" s="22"/>
      <c r="J67" s="22"/>
      <c r="K67" s="23"/>
      <c r="L67" s="23"/>
      <c r="M67" s="23"/>
      <c r="N67" s="23"/>
      <c r="O67" s="23"/>
      <c r="P67" s="23"/>
      <c r="Q67" s="23"/>
    </row>
    <row r="68" spans="1:19" ht="13.5" customHeight="1" x14ac:dyDescent="0.25">
      <c r="A68" s="29" t="s">
        <v>56</v>
      </c>
      <c r="B68" s="73">
        <v>5957980.3685400411</v>
      </c>
      <c r="C68" s="48">
        <v>6341594</v>
      </c>
      <c r="D68" s="74">
        <v>7076986</v>
      </c>
      <c r="E68" s="47">
        <v>7390905</v>
      </c>
      <c r="F68" s="47">
        <v>7198699</v>
      </c>
      <c r="G68" s="318">
        <v>7496151</v>
      </c>
      <c r="H68" s="316"/>
      <c r="I68" s="22"/>
      <c r="J68" s="22"/>
      <c r="K68" s="23"/>
      <c r="L68" s="23"/>
      <c r="M68" s="23"/>
      <c r="N68" s="23"/>
      <c r="O68" s="23"/>
      <c r="P68" s="23"/>
      <c r="Q68" s="23"/>
    </row>
    <row r="69" spans="1:19" ht="14.25" customHeight="1" thickBot="1" x14ac:dyDescent="0.3">
      <c r="A69" s="76" t="s">
        <v>60</v>
      </c>
      <c r="B69" s="77">
        <v>49423</v>
      </c>
      <c r="C69" s="48">
        <v>46931</v>
      </c>
      <c r="D69" s="356">
        <v>47979</v>
      </c>
      <c r="E69" s="357">
        <v>45920</v>
      </c>
      <c r="F69" s="357">
        <v>43638</v>
      </c>
      <c r="G69" s="376">
        <v>40965</v>
      </c>
      <c r="H69" s="377"/>
      <c r="I69" s="22"/>
      <c r="J69" s="22"/>
      <c r="K69" s="23"/>
      <c r="L69" s="23"/>
      <c r="M69" s="23"/>
      <c r="N69" s="23"/>
      <c r="O69" s="23"/>
      <c r="P69" s="23"/>
      <c r="Q69" s="23"/>
    </row>
    <row r="70" spans="1:19" ht="14.25" customHeight="1" thickBot="1" x14ac:dyDescent="0.3">
      <c r="A70" s="78" t="s">
        <v>61</v>
      </c>
      <c r="B70" s="378">
        <f t="shared" ref="B70:H70" si="17">B38+B35+B30+B18+B5</f>
        <v>24382466.153443329</v>
      </c>
      <c r="C70" s="379">
        <f t="shared" si="17"/>
        <v>26653672</v>
      </c>
      <c r="D70" s="380">
        <f t="shared" si="17"/>
        <v>28186375</v>
      </c>
      <c r="E70" s="381">
        <f t="shared" si="17"/>
        <v>28639900</v>
      </c>
      <c r="F70" s="381">
        <f t="shared" si="17"/>
        <v>29564471</v>
      </c>
      <c r="G70" s="382">
        <f t="shared" si="17"/>
        <v>30827532</v>
      </c>
      <c r="H70" s="383">
        <f t="shared" si="17"/>
        <v>0</v>
      </c>
      <c r="I70" s="22"/>
      <c r="J70" s="184"/>
      <c r="K70" s="184"/>
      <c r="L70" s="184"/>
      <c r="M70" s="184"/>
      <c r="N70" s="184"/>
      <c r="O70" s="184"/>
      <c r="P70" s="184"/>
      <c r="Q70" s="184"/>
      <c r="R70" s="22"/>
      <c r="S70" s="22"/>
    </row>
    <row r="71" spans="1:19" ht="13.5" customHeight="1" x14ac:dyDescent="0.25">
      <c r="A71" s="83" t="s">
        <v>62</v>
      </c>
      <c r="B71" s="384">
        <f>B9+B13+B17+B19+B20+B30+B47+B52+B54+B40+B39+B43+B44+B51+B42+B16</f>
        <v>19548806.283583332</v>
      </c>
      <c r="C71" s="157">
        <f>C9+C13+C17+C19+C20+C30+C47+C52+C54+C40+C39+C43+C44+C51+C42+C16</f>
        <v>22117988</v>
      </c>
      <c r="D71" s="385">
        <f>D9+D13+D17+D19+D20+D30+D47+D52+D54+D40+D39+D43+D44+D51+D42+D16+D49</f>
        <v>23261363</v>
      </c>
      <c r="E71" s="156">
        <f t="shared" ref="E71:H71" si="18">E9+E13+E17+E19+E20+E30+E47+E52+E54+E40+E39+E43+E44+E51+E42+E16+E49</f>
        <v>23590699</v>
      </c>
      <c r="F71" s="156">
        <f t="shared" si="18"/>
        <v>24287571</v>
      </c>
      <c r="G71" s="319">
        <f t="shared" si="18"/>
        <v>25277295</v>
      </c>
      <c r="H71" s="317">
        <f t="shared" si="18"/>
        <v>0</v>
      </c>
      <c r="I71" s="22"/>
      <c r="J71" s="184"/>
      <c r="K71" s="184"/>
      <c r="L71" s="184"/>
      <c r="M71" s="184"/>
      <c r="N71" s="184"/>
      <c r="O71" s="184"/>
      <c r="P71" s="184"/>
      <c r="Q71" s="184"/>
      <c r="R71" s="22"/>
      <c r="S71" s="22"/>
    </row>
    <row r="72" spans="1:19" ht="13.5" customHeight="1" x14ac:dyDescent="0.25">
      <c r="A72" s="83" t="s">
        <v>63</v>
      </c>
      <c r="B72" s="384">
        <f>+B61</f>
        <v>39251.162120000001</v>
      </c>
      <c r="C72" s="157">
        <f t="shared" ref="C72:H72" si="19">0+C57</f>
        <v>40816</v>
      </c>
      <c r="D72" s="385">
        <f t="shared" si="19"/>
        <v>52006</v>
      </c>
      <c r="E72" s="156">
        <f t="shared" si="19"/>
        <v>55766</v>
      </c>
      <c r="F72" s="156">
        <f t="shared" si="19"/>
        <v>58535</v>
      </c>
      <c r="G72" s="319">
        <f t="shared" si="19"/>
        <v>61803</v>
      </c>
      <c r="H72" s="317">
        <f t="shared" si="19"/>
        <v>0</v>
      </c>
      <c r="I72" s="22"/>
      <c r="J72" s="184"/>
      <c r="K72" s="184"/>
      <c r="L72" s="184"/>
      <c r="M72" s="184"/>
      <c r="N72" s="184"/>
      <c r="O72" s="184"/>
      <c r="P72" s="184"/>
      <c r="Q72" s="184"/>
      <c r="R72" s="22"/>
      <c r="S72" s="22"/>
    </row>
    <row r="73" spans="1:19" ht="13.5" customHeight="1" x14ac:dyDescent="0.25">
      <c r="A73" s="24" t="s">
        <v>64</v>
      </c>
      <c r="B73" s="384">
        <v>0</v>
      </c>
      <c r="C73" s="157">
        <v>0</v>
      </c>
      <c r="D73" s="385">
        <v>0</v>
      </c>
      <c r="E73" s="156">
        <v>0</v>
      </c>
      <c r="F73" s="156">
        <v>0</v>
      </c>
      <c r="G73" s="319">
        <v>0</v>
      </c>
      <c r="H73" s="317">
        <v>0</v>
      </c>
      <c r="I73" s="22"/>
      <c r="J73" s="184"/>
      <c r="K73" s="184"/>
      <c r="L73" s="184"/>
      <c r="M73" s="184"/>
      <c r="N73" s="184"/>
      <c r="O73" s="184"/>
      <c r="P73" s="184"/>
      <c r="Q73" s="184"/>
      <c r="R73" s="22"/>
      <c r="S73" s="22"/>
    </row>
    <row r="74" spans="1:19" ht="13.5" customHeight="1" x14ac:dyDescent="0.25">
      <c r="A74" s="24" t="s">
        <v>65</v>
      </c>
      <c r="B74" s="384">
        <f t="shared" ref="B74:H74" si="20">B10+B37+B36+B48+B55+B14</f>
        <v>3625698.0204000003</v>
      </c>
      <c r="C74" s="157">
        <f t="shared" si="20"/>
        <v>3265193</v>
      </c>
      <c r="D74" s="385">
        <f t="shared" si="20"/>
        <v>3516872</v>
      </c>
      <c r="E74" s="156">
        <f t="shared" si="20"/>
        <v>3606926</v>
      </c>
      <c r="F74" s="156">
        <f t="shared" si="20"/>
        <v>3758554</v>
      </c>
      <c r="G74" s="319">
        <f t="shared" si="20"/>
        <v>3940063</v>
      </c>
      <c r="H74" s="317">
        <f t="shared" si="20"/>
        <v>0</v>
      </c>
      <c r="I74" s="22"/>
      <c r="J74" s="184"/>
      <c r="K74" s="184"/>
      <c r="L74" s="184"/>
      <c r="M74" s="184"/>
      <c r="N74" s="184"/>
      <c r="O74" s="184"/>
      <c r="P74" s="184"/>
      <c r="Q74" s="184"/>
      <c r="R74" s="22"/>
      <c r="S74" s="22"/>
    </row>
    <row r="75" spans="1:19" ht="13.5" customHeight="1" x14ac:dyDescent="0.25">
      <c r="A75" s="24" t="s">
        <v>66</v>
      </c>
      <c r="B75" s="384">
        <f t="shared" ref="B75:H75" si="21">B11+B56+B15</f>
        <v>1135545.6246100003</v>
      </c>
      <c r="C75" s="157">
        <f t="shared" si="21"/>
        <v>1198574</v>
      </c>
      <c r="D75" s="385">
        <f t="shared" si="21"/>
        <v>1325656</v>
      </c>
      <c r="E75" s="156">
        <f t="shared" si="21"/>
        <v>1366615</v>
      </c>
      <c r="F75" s="156">
        <f t="shared" si="21"/>
        <v>1439436</v>
      </c>
      <c r="G75" s="319">
        <f t="shared" si="21"/>
        <v>1527319</v>
      </c>
      <c r="H75" s="317">
        <f t="shared" si="21"/>
        <v>0</v>
      </c>
      <c r="I75" s="22"/>
      <c r="J75" s="184"/>
      <c r="K75" s="184"/>
      <c r="L75" s="184"/>
      <c r="M75" s="184"/>
      <c r="N75" s="184"/>
      <c r="O75" s="184"/>
      <c r="P75" s="184"/>
      <c r="Q75" s="184"/>
      <c r="R75" s="22"/>
      <c r="S75" s="22"/>
    </row>
    <row r="76" spans="1:19" ht="13.5" customHeight="1" x14ac:dyDescent="0.25">
      <c r="A76" s="24" t="s">
        <v>67</v>
      </c>
      <c r="B76" s="384">
        <f t="shared" ref="B76:H76" si="22">B45</f>
        <v>2117.90022</v>
      </c>
      <c r="C76" s="157">
        <f t="shared" si="22"/>
        <v>0</v>
      </c>
      <c r="D76" s="385">
        <f t="shared" si="22"/>
        <v>0</v>
      </c>
      <c r="E76" s="156">
        <f t="shared" si="22"/>
        <v>0</v>
      </c>
      <c r="F76" s="156">
        <f t="shared" si="22"/>
        <v>0</v>
      </c>
      <c r="G76" s="319">
        <f t="shared" si="22"/>
        <v>0</v>
      </c>
      <c r="H76" s="317">
        <f t="shared" si="22"/>
        <v>0</v>
      </c>
      <c r="I76" s="22"/>
      <c r="J76" s="184"/>
      <c r="K76" s="184"/>
      <c r="L76" s="184"/>
      <c r="M76" s="184"/>
      <c r="N76" s="184"/>
      <c r="O76" s="184"/>
      <c r="P76" s="184"/>
      <c r="Q76" s="184"/>
      <c r="R76" s="22"/>
      <c r="S76" s="22"/>
    </row>
    <row r="77" spans="1:19" ht="13.5" customHeight="1" x14ac:dyDescent="0.25">
      <c r="A77" s="24" t="s">
        <v>68</v>
      </c>
      <c r="B77" s="384">
        <f t="shared" ref="B77:C77" si="23">B50+B49</f>
        <v>31047.162509999998</v>
      </c>
      <c r="C77" s="157">
        <f t="shared" si="23"/>
        <v>31101</v>
      </c>
      <c r="D77" s="385">
        <f>D50</f>
        <v>30478</v>
      </c>
      <c r="E77" s="156">
        <f t="shared" ref="E77:H77" si="24">E50</f>
        <v>19894</v>
      </c>
      <c r="F77" s="156">
        <f t="shared" si="24"/>
        <v>20375</v>
      </c>
      <c r="G77" s="319">
        <f t="shared" si="24"/>
        <v>21052</v>
      </c>
      <c r="H77" s="317">
        <f t="shared" si="24"/>
        <v>0</v>
      </c>
      <c r="I77" s="22"/>
      <c r="J77" s="184"/>
      <c r="K77" s="184"/>
      <c r="L77" s="184"/>
      <c r="M77" s="184"/>
      <c r="N77" s="184"/>
      <c r="O77" s="184"/>
      <c r="P77" s="184"/>
      <c r="Q77" s="184"/>
      <c r="R77" s="22"/>
      <c r="S77" s="22"/>
    </row>
    <row r="78" spans="1:19" ht="14.25" customHeight="1" thickBot="1" x14ac:dyDescent="0.3">
      <c r="A78" s="86" t="s">
        <v>69</v>
      </c>
      <c r="B78" s="386">
        <f t="shared" ref="B78:H78" si="25">B62</f>
        <v>17303235.117621232</v>
      </c>
      <c r="C78" s="387">
        <f t="shared" si="25"/>
        <v>18395260</v>
      </c>
      <c r="D78" s="388">
        <f t="shared" si="25"/>
        <v>19917359</v>
      </c>
      <c r="E78" s="389">
        <f t="shared" si="25"/>
        <v>20923159</v>
      </c>
      <c r="F78" s="389">
        <f t="shared" si="25"/>
        <v>21218281</v>
      </c>
      <c r="G78" s="390">
        <f t="shared" si="25"/>
        <v>22096245</v>
      </c>
      <c r="H78" s="391">
        <f t="shared" si="25"/>
        <v>0</v>
      </c>
      <c r="I78" s="22"/>
      <c r="J78" s="184"/>
      <c r="K78" s="184"/>
      <c r="L78" s="184"/>
      <c r="M78" s="184"/>
      <c r="N78" s="184"/>
      <c r="O78" s="184"/>
      <c r="P78" s="184"/>
      <c r="Q78" s="184"/>
      <c r="R78" s="22"/>
      <c r="S78" s="22"/>
    </row>
    <row r="79" spans="1:19" ht="14.25" customHeight="1" thickBot="1" x14ac:dyDescent="0.3">
      <c r="A79" s="89" t="s">
        <v>70</v>
      </c>
      <c r="B79" s="378">
        <f t="shared" ref="B79:H79" si="26">B70+B78</f>
        <v>41685701.271064565</v>
      </c>
      <c r="C79" s="392">
        <f t="shared" si="26"/>
        <v>45048932</v>
      </c>
      <c r="D79" s="380">
        <f t="shared" si="26"/>
        <v>48103734</v>
      </c>
      <c r="E79" s="381">
        <f t="shared" si="26"/>
        <v>49563059</v>
      </c>
      <c r="F79" s="381">
        <f t="shared" si="26"/>
        <v>50782752</v>
      </c>
      <c r="G79" s="382">
        <f t="shared" si="26"/>
        <v>52923777</v>
      </c>
      <c r="H79" s="383">
        <f t="shared" si="26"/>
        <v>0</v>
      </c>
      <c r="I79" s="22"/>
      <c r="J79" s="184"/>
      <c r="K79" s="184"/>
      <c r="L79" s="184"/>
      <c r="M79" s="184"/>
      <c r="N79" s="184"/>
      <c r="O79" s="184"/>
      <c r="P79" s="184"/>
      <c r="Q79" s="184"/>
      <c r="R79" s="22"/>
      <c r="S79" s="22"/>
    </row>
    <row r="80" spans="1:19" s="91" customFormat="1" ht="13.5" customHeight="1" thickBot="1" x14ac:dyDescent="0.3">
      <c r="A80" s="92"/>
      <c r="B80" s="221"/>
      <c r="C80" s="221"/>
      <c r="D80" s="221"/>
      <c r="E80" s="221"/>
      <c r="F80" s="221"/>
      <c r="G80" s="221"/>
      <c r="H80" s="221"/>
      <c r="I80" s="23"/>
      <c r="J80" s="23"/>
      <c r="K80" s="23"/>
      <c r="L80" s="23"/>
      <c r="M80" s="23"/>
      <c r="N80" s="23"/>
      <c r="O80" s="23"/>
      <c r="P80" s="23"/>
      <c r="Q80" s="23"/>
    </row>
    <row r="81" spans="1:17" ht="14.25" customHeight="1" thickBot="1" x14ac:dyDescent="0.3">
      <c r="A81" s="95" t="s">
        <v>71</v>
      </c>
      <c r="B81" s="97">
        <f t="shared" ref="B81:G81" si="27">SUM(B82:B83)</f>
        <v>105253.26207</v>
      </c>
      <c r="C81" s="98">
        <f t="shared" si="27"/>
        <v>106585</v>
      </c>
      <c r="D81" s="99">
        <f t="shared" si="27"/>
        <v>123272</v>
      </c>
      <c r="E81" s="99">
        <f t="shared" si="27"/>
        <v>131331</v>
      </c>
      <c r="F81" s="97">
        <f t="shared" si="27"/>
        <v>136694</v>
      </c>
      <c r="G81" s="97">
        <f t="shared" si="27"/>
        <v>144010</v>
      </c>
      <c r="H81" s="97">
        <f t="shared" ref="H81" si="28">SUM(H82:H83)</f>
        <v>0</v>
      </c>
      <c r="I81" s="23"/>
      <c r="J81" s="23"/>
      <c r="K81" s="23"/>
      <c r="L81" s="23"/>
      <c r="M81" s="23"/>
      <c r="N81" s="23"/>
      <c r="O81" s="23"/>
      <c r="P81" s="23"/>
      <c r="Q81" s="23"/>
    </row>
    <row r="82" spans="1:17" ht="13.5" customHeight="1" x14ac:dyDescent="0.25">
      <c r="A82" s="105" t="s">
        <v>72</v>
      </c>
      <c r="B82" s="106">
        <v>47704.866009999998</v>
      </c>
      <c r="C82" s="107">
        <v>48832</v>
      </c>
      <c r="D82" s="108">
        <v>58352</v>
      </c>
      <c r="E82" s="109">
        <v>63852</v>
      </c>
      <c r="F82" s="109">
        <v>66785</v>
      </c>
      <c r="G82" s="324">
        <v>70222</v>
      </c>
      <c r="H82" s="322"/>
      <c r="I82" s="23"/>
      <c r="J82" s="23"/>
      <c r="K82" s="23"/>
      <c r="L82" s="23"/>
      <c r="M82" s="23"/>
      <c r="N82" s="23"/>
      <c r="O82" s="23"/>
      <c r="P82" s="23"/>
      <c r="Q82" s="23"/>
    </row>
    <row r="83" spans="1:17" ht="14.25" customHeight="1" thickBot="1" x14ac:dyDescent="0.3">
      <c r="A83" s="112" t="s">
        <v>73</v>
      </c>
      <c r="B83" s="113">
        <v>57548.396059999999</v>
      </c>
      <c r="C83" s="114">
        <v>57753</v>
      </c>
      <c r="D83" s="115">
        <v>64920</v>
      </c>
      <c r="E83" s="116">
        <v>67479</v>
      </c>
      <c r="F83" s="116">
        <v>69909</v>
      </c>
      <c r="G83" s="325">
        <v>73788</v>
      </c>
      <c r="H83" s="3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ht="17.25" customHeight="1" thickBot="1" x14ac:dyDescent="0.35">
      <c r="A84" s="120"/>
      <c r="B84" s="121"/>
      <c r="C84" s="121"/>
      <c r="D84" s="121"/>
      <c r="E84" s="121"/>
      <c r="F84" s="121"/>
      <c r="G84" s="121"/>
      <c r="H84" s="121"/>
      <c r="I84" s="23"/>
      <c r="J84" s="23"/>
      <c r="K84" s="23"/>
      <c r="L84" s="23"/>
      <c r="M84" s="23"/>
      <c r="N84" s="23"/>
      <c r="O84" s="23"/>
      <c r="P84" s="23"/>
      <c r="Q84" s="23"/>
    </row>
    <row r="85" spans="1:17" ht="17.25" customHeight="1" thickBot="1" x14ac:dyDescent="0.3">
      <c r="A85" s="95" t="s">
        <v>94</v>
      </c>
      <c r="B85" s="96">
        <f>SUM(B86)</f>
        <v>0</v>
      </c>
      <c r="C85" s="97">
        <f t="shared" ref="C85:H85" si="29">SUM(C86)</f>
        <v>0</v>
      </c>
      <c r="D85" s="98">
        <f t="shared" si="29"/>
        <v>68454</v>
      </c>
      <c r="E85" s="99">
        <f t="shared" si="29"/>
        <v>73848</v>
      </c>
      <c r="F85" s="99">
        <f t="shared" si="29"/>
        <v>78648</v>
      </c>
      <c r="G85" s="197">
        <f t="shared" si="29"/>
        <v>82889</v>
      </c>
      <c r="H85" s="321">
        <f t="shared" si="29"/>
        <v>0</v>
      </c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7.25" customHeight="1" thickBot="1" x14ac:dyDescent="0.3">
      <c r="A86" s="112" t="s">
        <v>72</v>
      </c>
      <c r="B86" s="106">
        <v>0</v>
      </c>
      <c r="C86" s="107">
        <v>0</v>
      </c>
      <c r="D86" s="108">
        <v>68454</v>
      </c>
      <c r="E86" s="109">
        <v>73848</v>
      </c>
      <c r="F86" s="109">
        <v>78648</v>
      </c>
      <c r="G86" s="324">
        <v>82889</v>
      </c>
      <c r="H86" s="322"/>
      <c r="I86" s="23"/>
      <c r="J86" s="23"/>
      <c r="K86" s="23"/>
      <c r="L86" s="23"/>
      <c r="M86" s="23"/>
      <c r="N86" s="23"/>
      <c r="O86" s="23"/>
      <c r="P86" s="23"/>
      <c r="Q86" s="23"/>
    </row>
    <row r="87" spans="1:17" ht="17.25" customHeight="1" thickBot="1" x14ac:dyDescent="0.35">
      <c r="A87" s="120"/>
      <c r="B87" s="121"/>
      <c r="C87" s="121"/>
      <c r="D87" s="121"/>
      <c r="E87" s="121"/>
      <c r="F87" s="121"/>
      <c r="G87" s="121"/>
      <c r="H87" s="121"/>
      <c r="I87" s="23"/>
      <c r="J87" s="23"/>
      <c r="K87" s="23"/>
      <c r="L87" s="23"/>
      <c r="M87" s="23"/>
      <c r="N87" s="23"/>
      <c r="O87" s="23"/>
      <c r="P87" s="23"/>
      <c r="Q87" s="23"/>
    </row>
    <row r="88" spans="1:17" s="125" customFormat="1" ht="14.25" customHeight="1" thickBot="1" x14ac:dyDescent="0.3">
      <c r="A88" s="100" t="s">
        <v>74</v>
      </c>
      <c r="B88" s="126">
        <v>971786.70429880952</v>
      </c>
      <c r="C88" s="127">
        <v>1034333</v>
      </c>
      <c r="D88" s="128">
        <v>1131030</v>
      </c>
      <c r="E88" s="129">
        <v>1182375</v>
      </c>
      <c r="F88" s="130">
        <v>1246991</v>
      </c>
      <c r="G88" s="127">
        <v>1286701</v>
      </c>
      <c r="H88" s="127"/>
      <c r="I88" s="23"/>
      <c r="J88" s="23"/>
      <c r="K88" s="23"/>
      <c r="L88" s="23"/>
      <c r="M88" s="23"/>
      <c r="N88" s="23"/>
      <c r="O88" s="23"/>
      <c r="P88" s="23"/>
      <c r="Q88" s="23"/>
    </row>
    <row r="89" spans="1:17" ht="14.25" customHeight="1" thickBot="1" x14ac:dyDescent="0.3">
      <c r="B89" s="132"/>
      <c r="C89" s="132"/>
      <c r="D89" s="132"/>
      <c r="E89" s="132"/>
      <c r="F89" s="132"/>
      <c r="G89" s="132"/>
      <c r="H89" s="132"/>
      <c r="I89" s="23"/>
      <c r="J89" s="23"/>
      <c r="K89" s="23"/>
      <c r="L89" s="23"/>
      <c r="M89" s="23"/>
      <c r="N89" s="23"/>
      <c r="O89" s="23"/>
      <c r="P89" s="23"/>
      <c r="Q89" s="23"/>
    </row>
    <row r="90" spans="1:17" ht="13.5" customHeight="1" x14ac:dyDescent="0.25">
      <c r="A90" s="134" t="s">
        <v>75</v>
      </c>
      <c r="B90" s="135">
        <f t="shared" ref="B90:G90" si="30">SUM(B91,B94,B97)</f>
        <v>1335148.97786</v>
      </c>
      <c r="C90" s="139">
        <f t="shared" si="30"/>
        <v>779297.25246358663</v>
      </c>
      <c r="D90" s="137">
        <f t="shared" si="30"/>
        <v>798129.39638422045</v>
      </c>
      <c r="E90" s="136">
        <f t="shared" si="30"/>
        <v>816979.9529917005</v>
      </c>
      <c r="F90" s="138">
        <f t="shared" si="30"/>
        <v>819917.05326822679</v>
      </c>
      <c r="G90" s="136">
        <f t="shared" si="30"/>
        <v>821603.05326822679</v>
      </c>
      <c r="H90" s="314"/>
      <c r="I90" s="23"/>
      <c r="J90" s="23"/>
      <c r="K90" s="23"/>
      <c r="L90" s="23"/>
      <c r="M90" s="23"/>
      <c r="N90" s="23"/>
      <c r="O90" s="23"/>
      <c r="P90" s="23"/>
      <c r="Q90" s="23"/>
    </row>
    <row r="91" spans="1:17" ht="13.5" customHeight="1" x14ac:dyDescent="0.25">
      <c r="A91" s="140" t="s">
        <v>76</v>
      </c>
      <c r="B91" s="141">
        <f t="shared" ref="B91:G91" si="31">SUM(B92:B93)</f>
        <v>3.9778600000000002</v>
      </c>
      <c r="C91" s="142">
        <f t="shared" si="31"/>
        <v>4.0220000000000002</v>
      </c>
      <c r="D91" s="143">
        <f t="shared" si="31"/>
        <v>4.0220000000000002</v>
      </c>
      <c r="E91" s="144">
        <f t="shared" si="31"/>
        <v>4.0220000000000002</v>
      </c>
      <c r="F91" s="145">
        <f t="shared" si="31"/>
        <v>4.0220000000000002</v>
      </c>
      <c r="G91" s="144">
        <f t="shared" si="31"/>
        <v>4.0220000000000002</v>
      </c>
      <c r="H91" s="315"/>
      <c r="I91" s="23"/>
      <c r="J91" s="23"/>
      <c r="K91" s="23"/>
      <c r="L91" s="23"/>
      <c r="M91" s="23"/>
      <c r="N91" s="23"/>
      <c r="O91" s="23"/>
      <c r="P91" s="23"/>
      <c r="Q91" s="23"/>
    </row>
    <row r="92" spans="1:17" ht="13.5" customHeight="1" x14ac:dyDescent="0.25">
      <c r="A92" s="146" t="s">
        <v>8</v>
      </c>
      <c r="B92" s="141">
        <v>-4.4139999999999999E-2</v>
      </c>
      <c r="C92" s="142">
        <v>0</v>
      </c>
      <c r="D92" s="143">
        <v>0</v>
      </c>
      <c r="E92" s="144">
        <v>0</v>
      </c>
      <c r="F92" s="145">
        <v>0</v>
      </c>
      <c r="G92" s="144">
        <v>0</v>
      </c>
      <c r="H92" s="315"/>
      <c r="I92" s="23"/>
      <c r="J92" s="23"/>
      <c r="K92" s="23"/>
      <c r="L92" s="23"/>
      <c r="M92" s="23"/>
      <c r="N92" s="23"/>
      <c r="O92" s="23"/>
      <c r="P92" s="23"/>
      <c r="Q92" s="23"/>
    </row>
    <row r="93" spans="1:17" ht="13.5" customHeight="1" x14ac:dyDescent="0.25">
      <c r="A93" s="146" t="s">
        <v>9</v>
      </c>
      <c r="B93" s="141">
        <v>4.0220000000000002</v>
      </c>
      <c r="C93" s="142">
        <v>4.0220000000000002</v>
      </c>
      <c r="D93" s="143">
        <v>4.0220000000000002</v>
      </c>
      <c r="E93" s="144">
        <v>4.0220000000000002</v>
      </c>
      <c r="F93" s="145">
        <v>4.0220000000000002</v>
      </c>
      <c r="G93" s="144">
        <v>4.0220000000000002</v>
      </c>
      <c r="H93" s="315"/>
      <c r="I93" s="23"/>
      <c r="J93" s="23"/>
      <c r="K93" s="23"/>
      <c r="L93" s="23"/>
      <c r="M93" s="23"/>
      <c r="N93" s="23"/>
      <c r="O93" s="23"/>
      <c r="P93" s="23"/>
      <c r="Q93" s="23"/>
    </row>
    <row r="94" spans="1:17" ht="13.5" customHeight="1" x14ac:dyDescent="0.25">
      <c r="A94" s="140" t="s">
        <v>77</v>
      </c>
      <c r="B94" s="153">
        <f t="shared" ref="B94:G94" si="32">SUM(B95:B96)</f>
        <v>1307807</v>
      </c>
      <c r="C94" s="154">
        <f t="shared" si="32"/>
        <v>759264</v>
      </c>
      <c r="D94" s="155">
        <f t="shared" si="32"/>
        <v>763186</v>
      </c>
      <c r="E94" s="156">
        <f t="shared" si="32"/>
        <v>767294</v>
      </c>
      <c r="F94" s="156">
        <f t="shared" si="32"/>
        <v>769840</v>
      </c>
      <c r="G94" s="319">
        <f t="shared" si="32"/>
        <v>771495</v>
      </c>
      <c r="H94" s="317"/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13.5" customHeight="1" x14ac:dyDescent="0.25">
      <c r="A95" s="146" t="s">
        <v>8</v>
      </c>
      <c r="B95" s="141">
        <v>951707</v>
      </c>
      <c r="C95" s="142">
        <v>537742</v>
      </c>
      <c r="D95" s="143">
        <v>540227</v>
      </c>
      <c r="E95" s="144">
        <v>542967</v>
      </c>
      <c r="F95" s="145">
        <v>544535</v>
      </c>
      <c r="G95" s="144">
        <v>545395</v>
      </c>
      <c r="H95" s="315"/>
      <c r="I95" s="23"/>
      <c r="J95" s="23"/>
      <c r="K95" s="23"/>
      <c r="L95" s="23"/>
      <c r="M95" s="23"/>
      <c r="N95" s="23"/>
      <c r="O95" s="23"/>
      <c r="P95" s="23"/>
      <c r="Q95" s="23"/>
    </row>
    <row r="96" spans="1:17" ht="14.25" customHeight="1" x14ac:dyDescent="0.25">
      <c r="A96" s="146" t="s">
        <v>9</v>
      </c>
      <c r="B96" s="141">
        <v>356100</v>
      </c>
      <c r="C96" s="142">
        <v>221522</v>
      </c>
      <c r="D96" s="143">
        <v>222959</v>
      </c>
      <c r="E96" s="144">
        <v>224327</v>
      </c>
      <c r="F96" s="145">
        <v>225305</v>
      </c>
      <c r="G96" s="144">
        <v>226100</v>
      </c>
      <c r="H96" s="315"/>
      <c r="I96" s="23"/>
      <c r="J96" s="23"/>
      <c r="K96" s="23"/>
      <c r="L96" s="23"/>
      <c r="M96" s="23"/>
      <c r="N96" s="23"/>
      <c r="O96" s="23"/>
      <c r="P96" s="23"/>
      <c r="Q96" s="23"/>
    </row>
    <row r="97" spans="1:17" ht="13.5" customHeight="1" x14ac:dyDescent="0.25">
      <c r="A97" s="152" t="s">
        <v>78</v>
      </c>
      <c r="B97" s="153">
        <f t="shared" ref="B97:G97" si="33">SUM(B98:B99)</f>
        <v>27338</v>
      </c>
      <c r="C97" s="154">
        <f t="shared" si="33"/>
        <v>20029.230463586602</v>
      </c>
      <c r="D97" s="155">
        <f t="shared" si="33"/>
        <v>34939.374384220464</v>
      </c>
      <c r="E97" s="156">
        <f t="shared" si="33"/>
        <v>49681.930991700465</v>
      </c>
      <c r="F97" s="156">
        <f t="shared" si="33"/>
        <v>50073.031268226783</v>
      </c>
      <c r="G97" s="319">
        <f t="shared" si="33"/>
        <v>50104.031268226783</v>
      </c>
      <c r="H97" s="317"/>
      <c r="I97" s="23"/>
      <c r="J97" s="23"/>
      <c r="K97" s="23"/>
      <c r="L97" s="23"/>
      <c r="M97" s="23"/>
      <c r="N97" s="23"/>
      <c r="O97" s="23"/>
      <c r="P97" s="23"/>
      <c r="Q97" s="23"/>
    </row>
    <row r="98" spans="1:17" ht="13.5" customHeight="1" x14ac:dyDescent="0.25">
      <c r="A98" s="146" t="s">
        <v>8</v>
      </c>
      <c r="B98" s="149">
        <v>22378</v>
      </c>
      <c r="C98" s="148">
        <v>14691</v>
      </c>
      <c r="D98" s="149">
        <v>29277</v>
      </c>
      <c r="E98" s="149">
        <v>43780</v>
      </c>
      <c r="F98" s="149">
        <v>44151</v>
      </c>
      <c r="G98" s="150">
        <v>44182</v>
      </c>
      <c r="H98" s="151"/>
      <c r="I98" s="23"/>
      <c r="J98" s="23"/>
      <c r="K98" s="23"/>
      <c r="L98" s="23"/>
      <c r="M98" s="23"/>
      <c r="N98" s="23"/>
      <c r="O98" s="23"/>
      <c r="P98" s="23"/>
      <c r="Q98" s="23"/>
    </row>
    <row r="99" spans="1:17" ht="13.5" customHeight="1" thickBot="1" x14ac:dyDescent="0.3">
      <c r="A99" s="159" t="s">
        <v>9</v>
      </c>
      <c r="B99" s="160">
        <v>4960</v>
      </c>
      <c r="C99" s="161">
        <v>5338.2304635866003</v>
      </c>
      <c r="D99" s="160">
        <v>5662.3743842204622</v>
      </c>
      <c r="E99" s="160">
        <v>5901.9309917004657</v>
      </c>
      <c r="F99" s="160">
        <v>5922.0312682267859</v>
      </c>
      <c r="G99" s="320">
        <v>5922.0312682267859</v>
      </c>
      <c r="H99" s="162"/>
      <c r="I99" s="23"/>
      <c r="J99" s="23"/>
      <c r="K99" s="23"/>
      <c r="L99" s="23"/>
      <c r="M99" s="23"/>
      <c r="N99" s="23"/>
      <c r="O99" s="23"/>
      <c r="P99" s="23"/>
      <c r="Q99" s="23"/>
    </row>
    <row r="100" spans="1:17" ht="13.5" customHeight="1" x14ac:dyDescent="0.25">
      <c r="A100" s="163" t="s">
        <v>79</v>
      </c>
      <c r="B100" s="133"/>
      <c r="C100" s="133"/>
      <c r="D100" s="133"/>
      <c r="E100" s="133"/>
      <c r="F100" s="133"/>
      <c r="G100" s="133"/>
      <c r="H100" s="133"/>
    </row>
    <row r="101" spans="1:17" ht="13.5" customHeight="1" x14ac:dyDescent="0.25">
      <c r="A101" s="163" t="s">
        <v>80</v>
      </c>
      <c r="B101" s="133"/>
      <c r="C101" s="133"/>
      <c r="D101" s="133"/>
      <c r="E101" s="133"/>
      <c r="F101" s="133"/>
      <c r="G101" s="133"/>
      <c r="H101" s="133"/>
    </row>
    <row r="102" spans="1:17" ht="13.5" customHeight="1" x14ac:dyDescent="0.25">
      <c r="A102" s="420" t="s">
        <v>81</v>
      </c>
      <c r="B102" s="420"/>
      <c r="C102" s="420"/>
      <c r="D102" s="420"/>
      <c r="E102" s="420"/>
      <c r="F102" s="420"/>
      <c r="G102" s="420"/>
      <c r="H102" s="1"/>
    </row>
    <row r="103" spans="1:17" ht="13.5" customHeight="1" x14ac:dyDescent="0.25">
      <c r="A103" s="420"/>
      <c r="B103" s="420"/>
      <c r="C103" s="420"/>
      <c r="D103" s="420"/>
      <c r="E103" s="420"/>
      <c r="F103" s="420"/>
      <c r="G103" s="420"/>
      <c r="H103" s="1"/>
    </row>
    <row r="104" spans="1:17" ht="13.5" customHeight="1" x14ac:dyDescent="0.25">
      <c r="A104" s="91"/>
      <c r="B104" s="164"/>
      <c r="C104" s="164"/>
      <c r="D104" s="164"/>
      <c r="E104" s="164"/>
      <c r="F104" s="164"/>
      <c r="G104" s="164"/>
      <c r="H104" s="164"/>
    </row>
    <row r="105" spans="1:17" ht="13.5" customHeight="1" x14ac:dyDescent="0.25">
      <c r="B105" s="164"/>
      <c r="C105" s="164"/>
      <c r="D105" s="164"/>
      <c r="E105" s="164"/>
      <c r="F105" s="164"/>
      <c r="G105" s="164"/>
      <c r="H105" s="164"/>
    </row>
    <row r="106" spans="1:17" ht="13.5" customHeight="1" x14ac:dyDescent="0.25">
      <c r="B106" s="164"/>
      <c r="C106" s="164"/>
      <c r="D106" s="164"/>
      <c r="E106" s="164"/>
      <c r="F106" s="164"/>
      <c r="G106" s="164"/>
      <c r="H106" s="164"/>
    </row>
    <row r="107" spans="1:17" ht="13.5" customHeight="1" x14ac:dyDescent="0.25">
      <c r="B107" s="164"/>
      <c r="C107" s="164"/>
      <c r="D107" s="164"/>
      <c r="E107" s="164"/>
      <c r="F107" s="164"/>
      <c r="G107" s="164"/>
      <c r="H107" s="164"/>
    </row>
    <row r="108" spans="1:17" ht="13.5" customHeight="1" x14ac:dyDescent="0.25">
      <c r="B108" s="164"/>
      <c r="C108" s="164"/>
      <c r="D108" s="164"/>
      <c r="E108" s="164"/>
      <c r="F108" s="164"/>
      <c r="G108" s="164"/>
      <c r="H108" s="164"/>
    </row>
    <row r="109" spans="1:17" ht="13.5" customHeight="1" x14ac:dyDescent="0.25">
      <c r="B109" s="164"/>
      <c r="C109" s="164"/>
      <c r="D109" s="164"/>
      <c r="E109" s="164"/>
      <c r="F109" s="164"/>
      <c r="G109" s="164"/>
      <c r="H109" s="164"/>
    </row>
    <row r="110" spans="1:17" ht="13.5" customHeight="1" x14ac:dyDescent="0.25">
      <c r="B110" s="164"/>
      <c r="C110" s="164"/>
      <c r="D110" s="164"/>
      <c r="E110" s="164"/>
      <c r="F110" s="164"/>
      <c r="G110" s="164"/>
      <c r="H110" s="164"/>
    </row>
    <row r="111" spans="1:17" ht="13.5" customHeight="1" x14ac:dyDescent="0.25">
      <c r="B111" s="164"/>
      <c r="C111" s="164"/>
      <c r="D111" s="164"/>
      <c r="E111" s="164"/>
      <c r="F111" s="164"/>
      <c r="G111" s="164"/>
      <c r="H111" s="164"/>
    </row>
    <row r="112" spans="1:17" ht="13.5" customHeight="1" x14ac:dyDescent="0.25">
      <c r="B112" s="164"/>
      <c r="C112" s="164"/>
      <c r="D112" s="164"/>
      <c r="E112" s="164"/>
      <c r="F112" s="164"/>
      <c r="G112" s="164"/>
      <c r="H112" s="164"/>
    </row>
    <row r="113" spans="2:8" ht="13.5" customHeight="1" x14ac:dyDescent="0.25">
      <c r="B113" s="164"/>
      <c r="C113" s="164"/>
      <c r="D113" s="164"/>
      <c r="E113" s="164"/>
      <c r="F113" s="164"/>
      <c r="G113" s="164"/>
      <c r="H113" s="164"/>
    </row>
    <row r="114" spans="2:8" ht="13.5" customHeight="1" x14ac:dyDescent="0.25">
      <c r="B114" s="164"/>
      <c r="C114" s="164"/>
      <c r="D114" s="164"/>
      <c r="E114" s="164"/>
      <c r="F114" s="164"/>
      <c r="G114" s="164"/>
      <c r="H114" s="164"/>
    </row>
    <row r="115" spans="2:8" ht="13.5" customHeight="1" x14ac:dyDescent="0.25">
      <c r="B115" s="164"/>
      <c r="C115" s="164"/>
      <c r="D115" s="164"/>
      <c r="E115" s="164"/>
      <c r="F115" s="164"/>
      <c r="G115" s="164"/>
      <c r="H115" s="164"/>
    </row>
    <row r="116" spans="2:8" ht="13.5" customHeight="1" x14ac:dyDescent="0.25">
      <c r="B116" s="164"/>
      <c r="C116" s="164"/>
      <c r="D116" s="164"/>
      <c r="E116" s="164"/>
      <c r="F116" s="164"/>
      <c r="G116" s="164"/>
      <c r="H116" s="164"/>
    </row>
    <row r="117" spans="2:8" ht="13.5" customHeight="1" x14ac:dyDescent="0.25">
      <c r="B117" s="164"/>
      <c r="C117" s="164"/>
      <c r="D117" s="164"/>
      <c r="E117" s="164"/>
      <c r="F117" s="164"/>
      <c r="G117" s="164"/>
      <c r="H117" s="164"/>
    </row>
    <row r="118" spans="2:8" ht="13.5" customHeight="1" x14ac:dyDescent="0.25">
      <c r="B118" s="164"/>
      <c r="C118" s="164"/>
      <c r="D118" s="164"/>
      <c r="E118" s="164"/>
      <c r="F118" s="164"/>
      <c r="G118" s="164"/>
      <c r="H118" s="164"/>
    </row>
    <row r="119" spans="2:8" ht="13.5" customHeight="1" x14ac:dyDescent="0.25">
      <c r="B119" s="164"/>
      <c r="C119" s="164"/>
      <c r="D119" s="164"/>
      <c r="E119" s="164"/>
      <c r="F119" s="164"/>
      <c r="G119" s="164"/>
      <c r="H119" s="164"/>
    </row>
    <row r="120" spans="2:8" ht="13.5" customHeight="1" x14ac:dyDescent="0.25">
      <c r="B120" s="164"/>
      <c r="C120" s="164"/>
      <c r="D120" s="164"/>
      <c r="E120" s="164"/>
      <c r="F120" s="164"/>
      <c r="G120" s="164"/>
      <c r="H120" s="164"/>
    </row>
    <row r="121" spans="2:8" ht="13.5" customHeight="1" x14ac:dyDescent="0.25">
      <c r="B121" s="164"/>
      <c r="C121" s="164"/>
      <c r="D121" s="164"/>
      <c r="E121" s="164"/>
      <c r="F121" s="164"/>
      <c r="G121" s="164"/>
      <c r="H121" s="164"/>
    </row>
    <row r="122" spans="2:8" ht="13.5" customHeight="1" x14ac:dyDescent="0.25">
      <c r="B122" s="164"/>
      <c r="C122" s="164"/>
      <c r="D122" s="164"/>
      <c r="E122" s="164"/>
      <c r="F122" s="164"/>
      <c r="G122" s="164"/>
      <c r="H122" s="164"/>
    </row>
    <row r="123" spans="2:8" ht="13.5" customHeight="1" x14ac:dyDescent="0.25">
      <c r="B123" s="164"/>
      <c r="C123" s="164"/>
      <c r="D123" s="164"/>
      <c r="E123" s="164"/>
      <c r="F123" s="164"/>
      <c r="G123" s="164"/>
      <c r="H123" s="164"/>
    </row>
    <row r="124" spans="2:8" ht="13.5" customHeight="1" x14ac:dyDescent="0.25">
      <c r="B124" s="164"/>
      <c r="C124" s="164"/>
      <c r="D124" s="164"/>
      <c r="E124" s="164"/>
      <c r="F124" s="164"/>
      <c r="G124" s="164"/>
      <c r="H124" s="164"/>
    </row>
    <row r="125" spans="2:8" ht="13.5" customHeight="1" x14ac:dyDescent="0.25">
      <c r="B125" s="164"/>
      <c r="C125" s="164"/>
      <c r="D125" s="164"/>
      <c r="E125" s="164"/>
      <c r="F125" s="164"/>
      <c r="G125" s="164"/>
      <c r="H125" s="164"/>
    </row>
    <row r="126" spans="2:8" ht="13.5" customHeight="1" x14ac:dyDescent="0.25">
      <c r="B126" s="164"/>
      <c r="C126" s="164"/>
      <c r="D126" s="164"/>
      <c r="E126" s="164"/>
      <c r="F126" s="164"/>
      <c r="G126" s="164"/>
      <c r="H126" s="164"/>
    </row>
    <row r="127" spans="2:8" ht="13.5" customHeight="1" x14ac:dyDescent="0.25">
      <c r="B127" s="164"/>
      <c r="C127" s="164"/>
      <c r="D127" s="164"/>
      <c r="E127" s="164"/>
      <c r="F127" s="164"/>
      <c r="G127" s="164"/>
      <c r="H127" s="164"/>
    </row>
    <row r="128" spans="2:8" ht="13.5" customHeight="1" x14ac:dyDescent="0.25">
      <c r="B128" s="164"/>
      <c r="C128" s="164"/>
      <c r="D128" s="164"/>
      <c r="E128" s="164"/>
      <c r="F128" s="164"/>
      <c r="G128" s="164"/>
      <c r="H128" s="164"/>
    </row>
    <row r="129" spans="2:8" ht="13.5" customHeight="1" x14ac:dyDescent="0.25">
      <c r="B129" s="164"/>
      <c r="C129" s="164"/>
      <c r="D129" s="164"/>
      <c r="E129" s="164"/>
      <c r="F129" s="164"/>
      <c r="G129" s="164"/>
      <c r="H129" s="164"/>
    </row>
    <row r="130" spans="2:8" ht="13.5" customHeight="1" x14ac:dyDescent="0.25">
      <c r="B130" s="164"/>
      <c r="C130" s="164"/>
      <c r="D130" s="164"/>
      <c r="E130" s="164"/>
      <c r="F130" s="164"/>
      <c r="G130" s="164"/>
      <c r="H130" s="164"/>
    </row>
    <row r="131" spans="2:8" ht="13.5" customHeight="1" x14ac:dyDescent="0.25">
      <c r="B131" s="164"/>
      <c r="C131" s="164"/>
      <c r="D131" s="164"/>
      <c r="E131" s="164"/>
      <c r="F131" s="164"/>
      <c r="G131" s="164"/>
      <c r="H131" s="164"/>
    </row>
    <row r="132" spans="2:8" ht="13.5" customHeight="1" x14ac:dyDescent="0.25">
      <c r="B132" s="164"/>
      <c r="C132" s="164"/>
      <c r="D132" s="164"/>
      <c r="E132" s="164"/>
      <c r="F132" s="164"/>
      <c r="G132" s="164"/>
      <c r="H132" s="164"/>
    </row>
    <row r="133" spans="2:8" ht="13.5" customHeight="1" x14ac:dyDescent="0.25">
      <c r="B133" s="164"/>
      <c r="C133" s="164"/>
      <c r="D133" s="164"/>
      <c r="E133" s="164"/>
      <c r="F133" s="164"/>
      <c r="G133" s="164"/>
      <c r="H133" s="164"/>
    </row>
    <row r="134" spans="2:8" ht="13.5" customHeight="1" x14ac:dyDescent="0.25">
      <c r="B134" s="164"/>
      <c r="C134" s="164"/>
      <c r="D134" s="164"/>
      <c r="E134" s="164"/>
      <c r="F134" s="164"/>
      <c r="G134" s="164"/>
      <c r="H134" s="164"/>
    </row>
    <row r="135" spans="2:8" ht="13.5" customHeight="1" x14ac:dyDescent="0.25">
      <c r="B135" s="164"/>
      <c r="C135" s="164"/>
      <c r="D135" s="164"/>
      <c r="E135" s="164"/>
      <c r="F135" s="164"/>
      <c r="G135" s="164"/>
      <c r="H135" s="164"/>
    </row>
    <row r="136" spans="2:8" ht="13.5" customHeight="1" x14ac:dyDescent="0.25">
      <c r="B136" s="164"/>
      <c r="C136" s="164"/>
      <c r="D136" s="164"/>
      <c r="E136" s="164"/>
      <c r="F136" s="164"/>
      <c r="G136" s="164"/>
      <c r="H136" s="164"/>
    </row>
    <row r="137" spans="2:8" ht="13.5" customHeight="1" x14ac:dyDescent="0.25">
      <c r="B137" s="164"/>
      <c r="C137" s="164"/>
      <c r="D137" s="164"/>
      <c r="E137" s="164"/>
      <c r="F137" s="164"/>
      <c r="G137" s="164"/>
      <c r="H137" s="164"/>
    </row>
    <row r="138" spans="2:8" ht="13.5" customHeight="1" x14ac:dyDescent="0.25">
      <c r="B138" s="164"/>
      <c r="C138" s="164"/>
      <c r="D138" s="164"/>
      <c r="E138" s="164"/>
      <c r="F138" s="164"/>
      <c r="G138" s="164"/>
      <c r="H138" s="164"/>
    </row>
    <row r="139" spans="2:8" ht="13.5" customHeight="1" x14ac:dyDescent="0.25">
      <c r="B139" s="164"/>
      <c r="C139" s="164"/>
      <c r="D139" s="164"/>
      <c r="E139" s="164"/>
      <c r="F139" s="164"/>
      <c r="G139" s="164"/>
      <c r="H139" s="164"/>
    </row>
    <row r="140" spans="2:8" ht="13.5" customHeight="1" x14ac:dyDescent="0.25">
      <c r="B140" s="164"/>
      <c r="C140" s="164"/>
      <c r="D140" s="164"/>
      <c r="E140" s="164"/>
      <c r="F140" s="164"/>
      <c r="G140" s="164"/>
      <c r="H140" s="164"/>
    </row>
    <row r="141" spans="2:8" ht="13.5" customHeight="1" x14ac:dyDescent="0.25">
      <c r="B141" s="164"/>
      <c r="C141" s="164"/>
      <c r="D141" s="164"/>
      <c r="E141" s="164"/>
      <c r="F141" s="164"/>
      <c r="G141" s="164"/>
      <c r="H141" s="164"/>
    </row>
    <row r="142" spans="2:8" ht="13.5" customHeight="1" x14ac:dyDescent="0.25">
      <c r="B142" s="164"/>
      <c r="C142" s="164"/>
      <c r="D142" s="164"/>
      <c r="E142" s="164"/>
      <c r="F142" s="164"/>
      <c r="G142" s="164"/>
      <c r="H142" s="164"/>
    </row>
    <row r="143" spans="2:8" ht="13.5" customHeight="1" x14ac:dyDescent="0.25">
      <c r="B143" s="164"/>
      <c r="C143" s="164"/>
      <c r="D143" s="164"/>
      <c r="E143" s="164"/>
      <c r="F143" s="164"/>
      <c r="G143" s="164"/>
      <c r="H143" s="164"/>
    </row>
    <row r="144" spans="2:8" ht="13.5" customHeight="1" x14ac:dyDescent="0.25">
      <c r="B144" s="164"/>
      <c r="C144" s="164"/>
      <c r="D144" s="164"/>
      <c r="E144" s="164"/>
      <c r="F144" s="164"/>
      <c r="G144" s="164"/>
      <c r="H144" s="164"/>
    </row>
    <row r="145" spans="2:8" ht="13.5" customHeight="1" x14ac:dyDescent="0.25">
      <c r="B145" s="164"/>
      <c r="C145" s="164"/>
      <c r="D145" s="164"/>
      <c r="E145" s="164"/>
      <c r="F145" s="164"/>
      <c r="G145" s="164"/>
      <c r="H145" s="164"/>
    </row>
    <row r="146" spans="2:8" ht="13.5" customHeight="1" x14ac:dyDescent="0.25">
      <c r="B146" s="164"/>
      <c r="C146" s="164"/>
      <c r="D146" s="164"/>
      <c r="E146" s="164"/>
      <c r="F146" s="164"/>
      <c r="G146" s="164"/>
      <c r="H146" s="164"/>
    </row>
    <row r="147" spans="2:8" ht="13.5" customHeight="1" x14ac:dyDescent="0.25">
      <c r="B147" s="164"/>
      <c r="C147" s="164"/>
      <c r="D147" s="164"/>
      <c r="E147" s="164"/>
      <c r="F147" s="164"/>
      <c r="G147" s="164"/>
      <c r="H147" s="164"/>
    </row>
    <row r="148" spans="2:8" ht="13.5" customHeight="1" x14ac:dyDescent="0.25">
      <c r="B148" s="164"/>
      <c r="C148" s="164"/>
      <c r="D148" s="164"/>
      <c r="E148" s="164"/>
      <c r="F148" s="164"/>
      <c r="G148" s="164"/>
      <c r="H148" s="164"/>
    </row>
    <row r="149" spans="2:8" ht="13.5" customHeight="1" x14ac:dyDescent="0.25">
      <c r="B149" s="164"/>
      <c r="C149" s="164"/>
      <c r="D149" s="164"/>
      <c r="E149" s="164"/>
      <c r="F149" s="164"/>
      <c r="G149" s="164"/>
      <c r="H149" s="164"/>
    </row>
    <row r="150" spans="2:8" ht="13.5" customHeight="1" x14ac:dyDescent="0.25">
      <c r="B150" s="164"/>
      <c r="C150" s="164"/>
      <c r="D150" s="164"/>
      <c r="E150" s="164"/>
      <c r="F150" s="164"/>
      <c r="G150" s="164"/>
      <c r="H150" s="164"/>
    </row>
    <row r="151" spans="2:8" ht="13.5" customHeight="1" x14ac:dyDescent="0.25">
      <c r="B151" s="164"/>
      <c r="C151" s="164"/>
      <c r="D151" s="164"/>
      <c r="E151" s="164"/>
      <c r="F151" s="164"/>
      <c r="G151" s="164"/>
      <c r="H151" s="164"/>
    </row>
    <row r="152" spans="2:8" ht="13.5" customHeight="1" x14ac:dyDescent="0.25">
      <c r="B152" s="164"/>
      <c r="C152" s="164"/>
      <c r="D152" s="164"/>
      <c r="E152" s="164"/>
      <c r="F152" s="164"/>
      <c r="G152" s="164"/>
      <c r="H152" s="164"/>
    </row>
    <row r="153" spans="2:8" ht="13.5" customHeight="1" x14ac:dyDescent="0.25">
      <c r="B153" s="164"/>
      <c r="C153" s="164"/>
      <c r="D153" s="164"/>
      <c r="E153" s="164"/>
      <c r="F153" s="164"/>
      <c r="G153" s="164"/>
      <c r="H153" s="164"/>
    </row>
    <row r="154" spans="2:8" ht="13.5" customHeight="1" x14ac:dyDescent="0.25">
      <c r="B154" s="164"/>
      <c r="C154" s="164"/>
      <c r="D154" s="164"/>
      <c r="E154" s="164"/>
      <c r="F154" s="164"/>
      <c r="G154" s="164"/>
      <c r="H154" s="164"/>
    </row>
    <row r="155" spans="2:8" ht="13.5" customHeight="1" x14ac:dyDescent="0.25">
      <c r="B155" s="164"/>
      <c r="C155" s="164"/>
      <c r="D155" s="164"/>
      <c r="E155" s="164"/>
      <c r="F155" s="164"/>
      <c r="G155" s="164"/>
      <c r="H155" s="164"/>
    </row>
    <row r="156" spans="2:8" ht="13.5" customHeight="1" x14ac:dyDescent="0.25">
      <c r="B156" s="164"/>
      <c r="C156" s="164"/>
      <c r="D156" s="164"/>
      <c r="E156" s="164"/>
      <c r="F156" s="164"/>
      <c r="G156" s="164"/>
      <c r="H156" s="164"/>
    </row>
    <row r="157" spans="2:8" ht="13.5" customHeight="1" x14ac:dyDescent="0.25">
      <c r="B157" s="164"/>
      <c r="C157" s="164"/>
      <c r="D157" s="164"/>
      <c r="E157" s="164"/>
      <c r="F157" s="164"/>
      <c r="G157" s="164"/>
      <c r="H157" s="164"/>
    </row>
    <row r="158" spans="2:8" ht="13.5" customHeight="1" x14ac:dyDescent="0.25">
      <c r="B158" s="164"/>
      <c r="C158" s="164"/>
      <c r="D158" s="164"/>
      <c r="E158" s="164"/>
      <c r="F158" s="164"/>
      <c r="G158" s="164"/>
      <c r="H158" s="164"/>
    </row>
    <row r="159" spans="2:8" ht="13.5" customHeight="1" x14ac:dyDescent="0.25">
      <c r="B159" s="164"/>
      <c r="C159" s="164"/>
      <c r="D159" s="164"/>
      <c r="E159" s="164"/>
      <c r="F159" s="164"/>
      <c r="G159" s="164"/>
      <c r="H159" s="164"/>
    </row>
    <row r="160" spans="2:8" ht="13.5" customHeight="1" x14ac:dyDescent="0.25">
      <c r="B160" s="164"/>
      <c r="C160" s="164"/>
      <c r="D160" s="164"/>
      <c r="E160" s="164"/>
      <c r="F160" s="164"/>
      <c r="G160" s="164"/>
      <c r="H160" s="164"/>
    </row>
    <row r="161" spans="2:8" ht="13.5" customHeight="1" x14ac:dyDescent="0.25">
      <c r="B161" s="164"/>
      <c r="C161" s="164"/>
      <c r="D161" s="164"/>
      <c r="E161" s="164"/>
      <c r="F161" s="164"/>
      <c r="G161" s="164"/>
      <c r="H161" s="164"/>
    </row>
    <row r="162" spans="2:8" ht="13.5" customHeight="1" x14ac:dyDescent="0.25">
      <c r="B162" s="164"/>
      <c r="C162" s="164"/>
      <c r="D162" s="164"/>
      <c r="E162" s="164"/>
      <c r="F162" s="164"/>
      <c r="G162" s="164"/>
      <c r="H162" s="164"/>
    </row>
    <row r="163" spans="2:8" ht="13.5" customHeight="1" x14ac:dyDescent="0.25">
      <c r="B163" s="164"/>
      <c r="C163" s="164"/>
      <c r="D163" s="164"/>
      <c r="E163" s="164"/>
      <c r="F163" s="164"/>
      <c r="G163" s="164"/>
      <c r="H163" s="164"/>
    </row>
    <row r="164" spans="2:8" ht="13.5" customHeight="1" x14ac:dyDescent="0.25">
      <c r="B164" s="164"/>
      <c r="C164" s="164"/>
      <c r="D164" s="164"/>
      <c r="E164" s="164"/>
      <c r="F164" s="164"/>
      <c r="G164" s="164"/>
      <c r="H164" s="164"/>
    </row>
    <row r="165" spans="2:8" ht="13.5" customHeight="1" x14ac:dyDescent="0.25">
      <c r="B165" s="164"/>
      <c r="C165" s="164"/>
      <c r="D165" s="164"/>
      <c r="E165" s="164"/>
      <c r="F165" s="164"/>
      <c r="G165" s="164"/>
      <c r="H165" s="164"/>
    </row>
    <row r="166" spans="2:8" ht="13.5" customHeight="1" x14ac:dyDescent="0.25">
      <c r="B166" s="164"/>
      <c r="C166" s="164"/>
      <c r="D166" s="164"/>
      <c r="E166" s="164"/>
      <c r="F166" s="164"/>
      <c r="G166" s="164"/>
      <c r="H166" s="164"/>
    </row>
    <row r="167" spans="2:8" ht="13.5" customHeight="1" x14ac:dyDescent="0.25">
      <c r="B167" s="164"/>
      <c r="C167" s="164"/>
      <c r="D167" s="164"/>
      <c r="E167" s="164"/>
      <c r="F167" s="164"/>
      <c r="G167" s="164"/>
      <c r="H167" s="164"/>
    </row>
    <row r="168" spans="2:8" ht="13.5" customHeight="1" x14ac:dyDescent="0.25">
      <c r="B168" s="164"/>
      <c r="C168" s="164"/>
      <c r="D168" s="164"/>
      <c r="E168" s="164"/>
      <c r="F168" s="164"/>
      <c r="G168" s="164"/>
      <c r="H168" s="164"/>
    </row>
    <row r="169" spans="2:8" ht="13.5" customHeight="1" x14ac:dyDescent="0.25">
      <c r="B169" s="164"/>
      <c r="C169" s="164"/>
      <c r="D169" s="164"/>
      <c r="E169" s="164"/>
      <c r="F169" s="164"/>
      <c r="G169" s="164"/>
      <c r="H169" s="164"/>
    </row>
    <row r="170" spans="2:8" ht="13.5" customHeight="1" x14ac:dyDescent="0.25">
      <c r="B170" s="164"/>
      <c r="C170" s="164"/>
      <c r="D170" s="164"/>
      <c r="E170" s="164"/>
      <c r="F170" s="164"/>
      <c r="G170" s="164"/>
      <c r="H170" s="164"/>
    </row>
    <row r="171" spans="2:8" ht="13.5" customHeight="1" x14ac:dyDescent="0.25">
      <c r="B171" s="164"/>
      <c r="C171" s="164"/>
      <c r="D171" s="164"/>
      <c r="E171" s="164"/>
      <c r="F171" s="164"/>
      <c r="G171" s="164"/>
      <c r="H171" s="164"/>
    </row>
    <row r="172" spans="2:8" ht="13.5" customHeight="1" x14ac:dyDescent="0.25">
      <c r="B172" s="164"/>
      <c r="C172" s="164"/>
      <c r="D172" s="164"/>
      <c r="E172" s="164"/>
      <c r="F172" s="164"/>
      <c r="G172" s="164"/>
      <c r="H172" s="164"/>
    </row>
    <row r="173" spans="2:8" ht="13.5" customHeight="1" x14ac:dyDescent="0.25">
      <c r="B173" s="164">
        <v>0</v>
      </c>
      <c r="C173" s="164">
        <v>0</v>
      </c>
      <c r="D173" s="164">
        <v>0</v>
      </c>
      <c r="E173" s="164">
        <v>0</v>
      </c>
      <c r="F173" s="164">
        <v>0</v>
      </c>
      <c r="G173" s="164">
        <v>0</v>
      </c>
      <c r="H173" s="164"/>
    </row>
    <row r="174" spans="2:8" ht="13.5" customHeight="1" x14ac:dyDescent="0.25">
      <c r="B174" s="164">
        <v>0</v>
      </c>
      <c r="C174" s="164">
        <v>0</v>
      </c>
      <c r="D174" s="164">
        <v>0</v>
      </c>
      <c r="E174" s="164">
        <v>0</v>
      </c>
      <c r="F174" s="164">
        <v>0</v>
      </c>
      <c r="G174" s="164">
        <v>0</v>
      </c>
      <c r="H174" s="164"/>
    </row>
    <row r="175" spans="2:8" ht="13.5" customHeight="1" x14ac:dyDescent="0.25">
      <c r="B175" s="164">
        <v>0</v>
      </c>
      <c r="C175" s="164">
        <v>0</v>
      </c>
      <c r="D175" s="164">
        <v>0</v>
      </c>
      <c r="E175" s="164">
        <v>0</v>
      </c>
      <c r="F175" s="164">
        <v>0</v>
      </c>
      <c r="G175" s="164">
        <v>0</v>
      </c>
      <c r="H175" s="164"/>
    </row>
    <row r="176" spans="2:8" ht="13.5" customHeight="1" x14ac:dyDescent="0.25">
      <c r="B176" s="164">
        <v>0</v>
      </c>
      <c r="C176" s="164">
        <v>0</v>
      </c>
      <c r="D176" s="164">
        <v>0</v>
      </c>
      <c r="E176" s="164">
        <v>0</v>
      </c>
      <c r="F176" s="164">
        <v>0</v>
      </c>
      <c r="G176" s="164">
        <v>0</v>
      </c>
      <c r="H176" s="164"/>
    </row>
    <row r="177" spans="2:8" ht="13.5" customHeight="1" x14ac:dyDescent="0.25">
      <c r="B177" s="164"/>
      <c r="C177" s="164"/>
      <c r="D177" s="164"/>
      <c r="E177" s="164"/>
      <c r="F177" s="164"/>
      <c r="G177" s="164"/>
      <c r="H177" s="164"/>
    </row>
    <row r="178" spans="2:8" ht="13.5" customHeight="1" x14ac:dyDescent="0.25">
      <c r="B178" s="164"/>
      <c r="C178" s="164"/>
      <c r="D178" s="164"/>
      <c r="E178" s="164"/>
      <c r="F178" s="164"/>
      <c r="G178" s="164"/>
      <c r="H178" s="164"/>
    </row>
    <row r="179" spans="2:8" ht="13.5" customHeight="1" x14ac:dyDescent="0.25">
      <c r="B179" s="164"/>
      <c r="C179" s="164"/>
      <c r="D179" s="164"/>
      <c r="E179" s="164"/>
      <c r="F179" s="164"/>
      <c r="G179" s="164"/>
      <c r="H179" s="164"/>
    </row>
    <row r="180" spans="2:8" ht="13.5" customHeight="1" x14ac:dyDescent="0.25">
      <c r="B180" s="164"/>
      <c r="C180" s="164"/>
      <c r="D180" s="164"/>
      <c r="E180" s="164"/>
      <c r="F180" s="164"/>
      <c r="G180" s="164"/>
      <c r="H180" s="164"/>
    </row>
    <row r="181" spans="2:8" ht="13.5" customHeight="1" x14ac:dyDescent="0.25">
      <c r="B181" s="164"/>
      <c r="C181" s="164"/>
      <c r="D181" s="164"/>
      <c r="E181" s="164"/>
      <c r="F181" s="164"/>
      <c r="G181" s="164"/>
      <c r="H181" s="164"/>
    </row>
    <row r="182" spans="2:8" ht="13.5" customHeight="1" x14ac:dyDescent="0.25">
      <c r="B182" s="164"/>
      <c r="C182" s="164"/>
      <c r="D182" s="164"/>
      <c r="E182" s="164"/>
      <c r="F182" s="164"/>
      <c r="G182" s="164"/>
      <c r="H182" s="164"/>
    </row>
    <row r="183" spans="2:8" ht="13.5" customHeight="1" x14ac:dyDescent="0.25">
      <c r="B183" s="164"/>
      <c r="C183" s="164"/>
      <c r="D183" s="164"/>
      <c r="E183" s="164"/>
      <c r="F183" s="164"/>
      <c r="G183" s="164"/>
      <c r="H183" s="164"/>
    </row>
    <row r="184" spans="2:8" ht="13.5" customHeight="1" x14ac:dyDescent="0.25">
      <c r="B184" s="164"/>
      <c r="C184" s="164"/>
      <c r="D184" s="164"/>
      <c r="E184" s="164"/>
      <c r="F184" s="164"/>
      <c r="G184" s="164"/>
      <c r="H184" s="164"/>
    </row>
    <row r="185" spans="2:8" ht="13.5" customHeight="1" x14ac:dyDescent="0.25">
      <c r="B185" s="164"/>
      <c r="C185" s="164"/>
      <c r="D185" s="164"/>
      <c r="E185" s="164"/>
      <c r="F185" s="164"/>
      <c r="G185" s="164"/>
      <c r="H185" s="164"/>
    </row>
    <row r="186" spans="2:8" ht="13.5" customHeight="1" x14ac:dyDescent="0.25">
      <c r="B186" s="164"/>
      <c r="C186" s="164"/>
      <c r="D186" s="164"/>
      <c r="E186" s="164"/>
      <c r="F186" s="164"/>
      <c r="G186" s="164"/>
      <c r="H186" s="164"/>
    </row>
    <row r="187" spans="2:8" ht="13.5" customHeight="1" x14ac:dyDescent="0.25">
      <c r="B187" s="164"/>
      <c r="C187" s="164"/>
      <c r="D187" s="164"/>
      <c r="E187" s="164"/>
      <c r="F187" s="164"/>
      <c r="G187" s="164"/>
      <c r="H187" s="164"/>
    </row>
    <row r="188" spans="2:8" ht="13.5" customHeight="1" x14ac:dyDescent="0.25">
      <c r="B188" s="164"/>
      <c r="C188" s="164"/>
      <c r="D188" s="164"/>
      <c r="E188" s="164"/>
      <c r="F188" s="164"/>
      <c r="G188" s="164"/>
      <c r="H188" s="164"/>
    </row>
    <row r="189" spans="2:8" ht="13.5" customHeight="1" x14ac:dyDescent="0.25">
      <c r="B189" s="164"/>
      <c r="C189" s="164"/>
      <c r="D189" s="164"/>
      <c r="E189" s="164"/>
      <c r="F189" s="164"/>
      <c r="G189" s="164"/>
      <c r="H189" s="164"/>
    </row>
    <row r="190" spans="2:8" ht="13.5" customHeight="1" x14ac:dyDescent="0.25">
      <c r="B190" s="164"/>
      <c r="C190" s="164"/>
      <c r="D190" s="164"/>
      <c r="E190" s="164"/>
      <c r="F190" s="164"/>
      <c r="G190" s="164"/>
      <c r="H190" s="164"/>
    </row>
  </sheetData>
  <mergeCells count="2">
    <mergeCell ref="A102:G103"/>
    <mergeCell ref="D3:H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V190"/>
  <sheetViews>
    <sheetView showGridLines="0" zoomScaleNormal="100" workbookViewId="0">
      <pane xSplit="1" ySplit="4" topLeftCell="B7" activePane="bottomRight" state="frozen"/>
      <selection activeCell="K84" sqref="K84"/>
      <selection pane="topRight" activeCell="K84" sqref="K84"/>
      <selection pane="bottomLeft" activeCell="K84" sqref="K84"/>
      <selection pane="bottomRight" activeCell="F110" sqref="F110"/>
    </sheetView>
  </sheetViews>
  <sheetFormatPr defaultColWidth="9.1796875" defaultRowHeight="13.5" customHeight="1" x14ac:dyDescent="0.25"/>
  <cols>
    <col min="1" max="1" width="43.54296875" style="1" customWidth="1"/>
    <col min="2" max="5" width="12.54296875" style="2" customWidth="1"/>
    <col min="6" max="6" width="10.26953125" style="1" customWidth="1"/>
    <col min="7" max="7" width="6.7265625" style="1" customWidth="1"/>
    <col min="8" max="8" width="47.81640625" style="1" customWidth="1"/>
    <col min="9" max="13" width="12.54296875" style="1" customWidth="1"/>
    <col min="14" max="14" width="9.1796875" style="1" customWidth="1"/>
    <col min="15" max="16384" width="9.1796875" style="1"/>
  </cols>
  <sheetData>
    <row r="1" spans="1:22" ht="15.75" customHeight="1" x14ac:dyDescent="0.25">
      <c r="A1" s="4" t="s">
        <v>98</v>
      </c>
      <c r="B1" s="5"/>
      <c r="C1" s="5"/>
      <c r="D1" s="5"/>
      <c r="E1" s="5"/>
      <c r="H1" s="4" t="s">
        <v>87</v>
      </c>
    </row>
    <row r="2" spans="1:22" ht="14.25" customHeight="1" thickBot="1" x14ac:dyDescent="0.3">
      <c r="A2" s="6" t="s">
        <v>0</v>
      </c>
      <c r="B2" s="7"/>
      <c r="C2" s="7"/>
      <c r="D2" s="7"/>
      <c r="E2" s="7"/>
      <c r="H2" s="6" t="s">
        <v>0</v>
      </c>
    </row>
    <row r="3" spans="1:22" ht="13.5" customHeight="1" x14ac:dyDescent="0.25">
      <c r="A3" s="254" t="s">
        <v>1</v>
      </c>
      <c r="B3" s="427" t="s">
        <v>4</v>
      </c>
      <c r="C3" s="428"/>
      <c r="D3" s="428"/>
      <c r="E3" s="429"/>
      <c r="H3" s="11" t="s">
        <v>1</v>
      </c>
      <c r="I3" s="430" t="s">
        <v>4</v>
      </c>
      <c r="J3" s="431"/>
      <c r="K3" s="431"/>
      <c r="L3" s="432"/>
    </row>
    <row r="4" spans="1:22" ht="14.25" customHeight="1" thickBot="1" x14ac:dyDescent="0.3">
      <c r="A4" s="255"/>
      <c r="B4" s="15">
        <v>2025</v>
      </c>
      <c r="C4" s="15">
        <v>2026</v>
      </c>
      <c r="D4" s="15">
        <v>2027</v>
      </c>
      <c r="E4" s="14">
        <v>2028</v>
      </c>
      <c r="H4" s="12"/>
      <c r="I4" s="15">
        <v>2025</v>
      </c>
      <c r="J4" s="15">
        <v>2026</v>
      </c>
      <c r="K4" s="15">
        <v>2027</v>
      </c>
      <c r="L4" s="14">
        <v>2028</v>
      </c>
    </row>
    <row r="5" spans="1:22" ht="13.5" customHeight="1" x14ac:dyDescent="0.25">
      <c r="A5" s="256" t="s">
        <v>5</v>
      </c>
      <c r="B5" s="20">
        <f>B6+B12+B17+B16</f>
        <v>10637774</v>
      </c>
      <c r="C5" s="20">
        <f t="shared" ref="C5:E5" si="0">C6+C12+C17+C16</f>
        <v>11278645</v>
      </c>
      <c r="D5" s="20">
        <f t="shared" si="0"/>
        <v>11690731</v>
      </c>
      <c r="E5" s="18">
        <f t="shared" si="0"/>
        <v>12220347</v>
      </c>
      <c r="F5" s="21"/>
      <c r="H5" s="16" t="s">
        <v>5</v>
      </c>
      <c r="I5" s="20">
        <f>I6+I12+I17+I16</f>
        <v>-71846.974929999909</v>
      </c>
      <c r="J5" s="20">
        <f t="shared" ref="J5:L5" si="1">J6+J12+J17+J16</f>
        <v>-139865</v>
      </c>
      <c r="K5" s="20">
        <f t="shared" si="1"/>
        <v>-211925</v>
      </c>
      <c r="L5" s="18">
        <f t="shared" si="1"/>
        <v>-196351</v>
      </c>
      <c r="M5" s="22"/>
      <c r="N5" s="23"/>
      <c r="O5" s="23"/>
      <c r="P5" s="23"/>
      <c r="Q5" s="23"/>
      <c r="R5" s="23"/>
      <c r="S5" s="23"/>
      <c r="T5" s="23"/>
      <c r="U5" s="23"/>
      <c r="V5" s="23"/>
    </row>
    <row r="6" spans="1:22" ht="13.5" customHeight="1" x14ac:dyDescent="0.25">
      <c r="A6" s="257" t="s">
        <v>6</v>
      </c>
      <c r="B6" s="28">
        <f t="shared" ref="B6:E6" si="2">B7+B8</f>
        <v>5139253</v>
      </c>
      <c r="C6" s="28">
        <f t="shared" si="2"/>
        <v>5535728</v>
      </c>
      <c r="D6" s="28">
        <f t="shared" si="2"/>
        <v>5762415</v>
      </c>
      <c r="E6" s="26">
        <f t="shared" si="2"/>
        <v>6025211</v>
      </c>
      <c r="F6" s="21"/>
      <c r="H6" s="24" t="s">
        <v>7</v>
      </c>
      <c r="I6" s="28">
        <f t="shared" ref="I6:L6" si="3">I7+I8</f>
        <v>31720</v>
      </c>
      <c r="J6" s="28">
        <f t="shared" si="3"/>
        <v>-21487</v>
      </c>
      <c r="K6" s="28">
        <f t="shared" si="3"/>
        <v>-54139</v>
      </c>
      <c r="L6" s="26">
        <f t="shared" si="3"/>
        <v>-73828</v>
      </c>
      <c r="M6" s="22"/>
      <c r="N6" s="23"/>
      <c r="O6" s="23"/>
      <c r="P6" s="23"/>
      <c r="Q6" s="23"/>
      <c r="R6" s="23"/>
      <c r="S6" s="23"/>
      <c r="T6" s="23"/>
      <c r="U6" s="23"/>
      <c r="V6" s="23"/>
    </row>
    <row r="7" spans="1:22" ht="13.5" customHeight="1" x14ac:dyDescent="0.25">
      <c r="A7" s="258" t="s">
        <v>8</v>
      </c>
      <c r="B7" s="33">
        <v>4956740</v>
      </c>
      <c r="C7" s="33">
        <v>5328097</v>
      </c>
      <c r="D7" s="34">
        <v>5559049</v>
      </c>
      <c r="E7" s="35">
        <v>5818373</v>
      </c>
      <c r="F7" s="21"/>
      <c r="H7" s="29" t="s">
        <v>8</v>
      </c>
      <c r="I7" s="33">
        <f>ESA2010_feb26!C7-A_RVS_26_28!B7</f>
        <v>25060</v>
      </c>
      <c r="J7" s="33">
        <f>ESA2010_feb26!D7-A_RVS_26_28!C7</f>
        <v>-33857</v>
      </c>
      <c r="K7" s="33">
        <f>ESA2010_feb26!E7-A_RVS_26_28!D7</f>
        <v>-66404</v>
      </c>
      <c r="L7" s="26">
        <f>ESA2010_feb26!F7-A_RVS_26_28!E7</f>
        <v>-86444</v>
      </c>
      <c r="M7" s="22"/>
      <c r="N7" s="23"/>
      <c r="O7" s="23"/>
      <c r="P7" s="23"/>
      <c r="Q7" s="23"/>
      <c r="R7" s="23"/>
      <c r="S7" s="23"/>
      <c r="T7" s="23"/>
      <c r="U7" s="23"/>
      <c r="V7" s="23"/>
    </row>
    <row r="8" spans="1:22" ht="13.5" customHeight="1" x14ac:dyDescent="0.25">
      <c r="A8" s="258" t="s">
        <v>9</v>
      </c>
      <c r="B8" s="33">
        <v>182513</v>
      </c>
      <c r="C8" s="33">
        <v>207631</v>
      </c>
      <c r="D8" s="34">
        <v>203366</v>
      </c>
      <c r="E8" s="35">
        <v>206838</v>
      </c>
      <c r="F8" s="21"/>
      <c r="H8" s="29" t="s">
        <v>9</v>
      </c>
      <c r="I8" s="33">
        <f>ESA2010_feb26!C8-A_RVS_26_28!B8</f>
        <v>6660</v>
      </c>
      <c r="J8" s="33">
        <f>ESA2010_feb26!D8-A_RVS_26_28!C8</f>
        <v>12370</v>
      </c>
      <c r="K8" s="33">
        <f>ESA2010_feb26!E8-A_RVS_26_28!D8</f>
        <v>12265</v>
      </c>
      <c r="L8" s="26">
        <f>ESA2010_feb26!F8-A_RVS_26_28!E8</f>
        <v>12616</v>
      </c>
      <c r="M8" s="22"/>
      <c r="N8" s="23"/>
      <c r="O8" s="23"/>
      <c r="P8" s="23"/>
      <c r="Q8" s="23"/>
      <c r="R8" s="23"/>
      <c r="S8" s="23"/>
      <c r="T8" s="23"/>
      <c r="U8" s="23"/>
      <c r="V8" s="23"/>
    </row>
    <row r="9" spans="1:22" ht="13.5" customHeight="1" x14ac:dyDescent="0.25">
      <c r="A9" s="259" t="s">
        <v>10</v>
      </c>
      <c r="B9" s="33">
        <v>1698948</v>
      </c>
      <c r="C9" s="33">
        <v>1753121</v>
      </c>
      <c r="D9" s="34">
        <v>1863263</v>
      </c>
      <c r="E9" s="35">
        <v>1918290</v>
      </c>
      <c r="F9" s="21"/>
      <c r="H9" s="36" t="s">
        <v>10</v>
      </c>
      <c r="I9" s="33">
        <f>ESA2010_feb26!C9-A_RVS_26_28!B9</f>
        <v>37895</v>
      </c>
      <c r="J9" s="33">
        <f>ESA2010_feb26!D9-A_RVS_26_28!C9</f>
        <v>44462</v>
      </c>
      <c r="K9" s="33">
        <f>ESA2010_feb26!E9-A_RVS_26_28!D9</f>
        <v>-71090</v>
      </c>
      <c r="L9" s="26">
        <f>ESA2010_feb26!F9-A_RVS_26_28!E9</f>
        <v>-36249</v>
      </c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22" ht="13.5" customHeight="1" x14ac:dyDescent="0.25">
      <c r="A10" s="259" t="s">
        <v>11</v>
      </c>
      <c r="B10" s="33">
        <v>2241731</v>
      </c>
      <c r="C10" s="33">
        <v>2456951</v>
      </c>
      <c r="D10" s="34">
        <v>2532537</v>
      </c>
      <c r="E10" s="35">
        <v>2667485</v>
      </c>
      <c r="F10" s="21"/>
      <c r="H10" s="36" t="s">
        <v>11</v>
      </c>
      <c r="I10" s="33">
        <f>ESA2010_feb26!C10-A_RVS_26_28!B10</f>
        <v>-4022</v>
      </c>
      <c r="J10" s="33">
        <f>ESA2010_feb26!D10-A_RVS_26_28!C10</f>
        <v>-42832</v>
      </c>
      <c r="K10" s="33">
        <f>ESA2010_feb26!E10-A_RVS_26_28!D10</f>
        <v>-10462</v>
      </c>
      <c r="L10" s="26">
        <f>ESA2010_feb26!F10-A_RVS_26_28!E10</f>
        <v>-46888</v>
      </c>
      <c r="M10" s="22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13.5" customHeight="1" x14ac:dyDescent="0.25">
      <c r="A11" s="259" t="s">
        <v>12</v>
      </c>
      <c r="B11" s="33">
        <v>1198574</v>
      </c>
      <c r="C11" s="33">
        <v>1325656</v>
      </c>
      <c r="D11" s="34">
        <v>1366615</v>
      </c>
      <c r="E11" s="35">
        <v>1439436</v>
      </c>
      <c r="F11" s="21"/>
      <c r="H11" s="36" t="s">
        <v>12</v>
      </c>
      <c r="I11" s="33">
        <f>ESA2010_feb26!C11-A_RVS_26_28!B11</f>
        <v>-2153</v>
      </c>
      <c r="J11" s="33">
        <f>ESA2010_feb26!D11-A_RVS_26_28!C11</f>
        <v>-23117</v>
      </c>
      <c r="K11" s="33">
        <f>ESA2010_feb26!E11-A_RVS_26_28!D11</f>
        <v>27413</v>
      </c>
      <c r="L11" s="26">
        <f>ESA2010_feb26!F11-A_RVS_26_28!E11</f>
        <v>9309</v>
      </c>
      <c r="M11" s="22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3.5" customHeight="1" x14ac:dyDescent="0.25">
      <c r="A12" s="257" t="s">
        <v>13</v>
      </c>
      <c r="B12" s="33">
        <v>4909045</v>
      </c>
      <c r="C12" s="33">
        <v>5183544</v>
      </c>
      <c r="D12" s="34">
        <v>5320786</v>
      </c>
      <c r="E12" s="35">
        <v>5582694</v>
      </c>
      <c r="F12" s="21"/>
      <c r="H12" s="24" t="s">
        <v>14</v>
      </c>
      <c r="I12" s="33">
        <f>ESA2010_feb26!C12-A_RVS_26_28!B12</f>
        <v>-112242</v>
      </c>
      <c r="J12" s="33">
        <f>ESA2010_feb26!D12-A_RVS_26_28!C12</f>
        <v>-123663</v>
      </c>
      <c r="K12" s="33">
        <f>ESA2010_feb26!E12-A_RVS_26_28!D12</f>
        <v>-165106</v>
      </c>
      <c r="L12" s="26">
        <f>ESA2010_feb26!F12-A_RVS_26_28!E12</f>
        <v>-130504</v>
      </c>
      <c r="M12" s="22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13.5" customHeight="1" x14ac:dyDescent="0.25">
      <c r="A13" s="259" t="s">
        <v>10</v>
      </c>
      <c r="B13" s="279">
        <v>4909045</v>
      </c>
      <c r="C13" s="279">
        <v>5183544</v>
      </c>
      <c r="D13" s="279">
        <v>5320786</v>
      </c>
      <c r="E13" s="35">
        <v>5582694</v>
      </c>
      <c r="F13" s="21"/>
      <c r="H13" s="259" t="s">
        <v>10</v>
      </c>
      <c r="I13" s="33">
        <f>ESA2010_feb26!C13-A_RVS_26_28!B13</f>
        <v>-112242</v>
      </c>
      <c r="J13" s="33">
        <f>ESA2010_feb26!D13-A_RVS_26_28!C13</f>
        <v>-123663</v>
      </c>
      <c r="K13" s="33">
        <f>ESA2010_feb26!E13-A_RVS_26_28!D13</f>
        <v>-165106</v>
      </c>
      <c r="L13" s="26">
        <f>ESA2010_feb26!F13-A_RVS_26_28!E13</f>
        <v>-130504</v>
      </c>
      <c r="M13" s="22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13.5" customHeight="1" x14ac:dyDescent="0.25">
      <c r="A14" s="259" t="s">
        <v>11</v>
      </c>
      <c r="B14" s="279">
        <v>0</v>
      </c>
      <c r="C14" s="279">
        <v>0</v>
      </c>
      <c r="D14" s="34">
        <v>0</v>
      </c>
      <c r="E14" s="35">
        <v>0</v>
      </c>
      <c r="F14" s="21"/>
      <c r="H14" s="259" t="s">
        <v>11</v>
      </c>
      <c r="I14" s="33">
        <f>ESA2010_feb26!C14-A_RVS_26_28!B14</f>
        <v>0</v>
      </c>
      <c r="J14" s="33">
        <f>ESA2010_feb26!D14-A_RVS_26_28!C14</f>
        <v>0</v>
      </c>
      <c r="K14" s="33">
        <f>ESA2010_feb26!E14-A_RVS_26_28!D14</f>
        <v>0</v>
      </c>
      <c r="L14" s="26">
        <f>ESA2010_feb26!F14-A_RVS_26_28!E14</f>
        <v>0</v>
      </c>
      <c r="M14" s="22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3.5" customHeight="1" x14ac:dyDescent="0.25">
      <c r="A15" s="259" t="s">
        <v>12</v>
      </c>
      <c r="B15" s="279">
        <v>0</v>
      </c>
      <c r="C15" s="279">
        <v>0</v>
      </c>
      <c r="D15" s="34">
        <v>0</v>
      </c>
      <c r="E15" s="35">
        <v>0</v>
      </c>
      <c r="F15" s="21"/>
      <c r="H15" s="259" t="s">
        <v>12</v>
      </c>
      <c r="I15" s="33">
        <f>ESA2010_feb26!C15-A_RVS_26_28!B15</f>
        <v>0</v>
      </c>
      <c r="J15" s="33">
        <f>ESA2010_feb26!D15-A_RVS_26_28!C15</f>
        <v>0</v>
      </c>
      <c r="K15" s="33">
        <f>ESA2010_feb26!E15-A_RVS_26_28!D15</f>
        <v>0</v>
      </c>
      <c r="L15" s="26">
        <f>ESA2010_feb26!F15-A_RVS_26_28!E15</f>
        <v>0</v>
      </c>
      <c r="M15" s="22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3.5" customHeight="1" x14ac:dyDescent="0.25">
      <c r="A16" s="257" t="s">
        <v>95</v>
      </c>
      <c r="B16" s="279">
        <v>48500</v>
      </c>
      <c r="C16" s="279">
        <v>48500</v>
      </c>
      <c r="D16" s="34">
        <v>48500</v>
      </c>
      <c r="E16" s="35">
        <v>48500</v>
      </c>
      <c r="F16" s="21"/>
      <c r="H16" s="257" t="s">
        <v>95</v>
      </c>
      <c r="I16" s="33">
        <f>ESA2010_feb26!C16-A_RVS_26_28!B16</f>
        <v>0</v>
      </c>
      <c r="J16" s="33">
        <f>ESA2010_feb26!D16-A_RVS_26_28!C16</f>
        <v>0</v>
      </c>
      <c r="K16" s="33">
        <f>ESA2010_feb26!E16-A_RVS_26_28!D16</f>
        <v>0</v>
      </c>
      <c r="L16" s="26">
        <f>ESA2010_feb26!F16-A_RVS_26_28!E16</f>
        <v>0</v>
      </c>
      <c r="M16" s="22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3.5" customHeight="1" x14ac:dyDescent="0.25">
      <c r="A17" s="257" t="s">
        <v>15</v>
      </c>
      <c r="B17" s="40">
        <v>540976</v>
      </c>
      <c r="C17" s="40">
        <v>510873</v>
      </c>
      <c r="D17" s="28">
        <v>559030</v>
      </c>
      <c r="E17" s="26">
        <v>563942</v>
      </c>
      <c r="F17" s="21"/>
      <c r="H17" s="24" t="s">
        <v>15</v>
      </c>
      <c r="I17" s="33">
        <f>ESA2010_feb26!C17-A_RVS_26_28!B17</f>
        <v>8675.0250700000906</v>
      </c>
      <c r="J17" s="33">
        <f>ESA2010_feb26!D17-A_RVS_26_28!C17</f>
        <v>5285</v>
      </c>
      <c r="K17" s="33">
        <f>ESA2010_feb26!E17-A_RVS_26_28!D17</f>
        <v>7320</v>
      </c>
      <c r="L17" s="26">
        <f>ESA2010_feb26!F17-A_RVS_26_28!E17</f>
        <v>7981</v>
      </c>
      <c r="M17" s="22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3.5" customHeight="1" x14ac:dyDescent="0.25">
      <c r="A18" s="260" t="s">
        <v>16</v>
      </c>
      <c r="B18" s="45">
        <f t="shared" ref="B18:E18" si="4">B19+B20</f>
        <v>13751884</v>
      </c>
      <c r="C18" s="45">
        <f t="shared" si="4"/>
        <v>14466303</v>
      </c>
      <c r="D18" s="45">
        <f t="shared" si="4"/>
        <v>14514127</v>
      </c>
      <c r="E18" s="43">
        <f t="shared" si="4"/>
        <v>14976129</v>
      </c>
      <c r="F18" s="21"/>
      <c r="H18" s="41" t="s">
        <v>16</v>
      </c>
      <c r="I18" s="45">
        <f t="shared" ref="I18:L18" si="5">I19+I20</f>
        <v>-291517</v>
      </c>
      <c r="J18" s="45">
        <f t="shared" si="5"/>
        <v>-350855</v>
      </c>
      <c r="K18" s="45">
        <f t="shared" si="5"/>
        <v>-419868</v>
      </c>
      <c r="L18" s="43">
        <f t="shared" si="5"/>
        <v>-386520</v>
      </c>
      <c r="M18" s="22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3.5" customHeight="1" x14ac:dyDescent="0.25">
      <c r="A19" s="257" t="s">
        <v>17</v>
      </c>
      <c r="B19" s="40">
        <v>10995764</v>
      </c>
      <c r="C19" s="40">
        <v>11592464</v>
      </c>
      <c r="D19" s="28">
        <v>11569843</v>
      </c>
      <c r="E19" s="26">
        <v>11912021</v>
      </c>
      <c r="F19" s="46"/>
      <c r="H19" s="24" t="s">
        <v>17</v>
      </c>
      <c r="I19" s="33">
        <f>ESA2010_feb26!C19-A_RVS_26_28!B19</f>
        <v>-294868</v>
      </c>
      <c r="J19" s="33">
        <f>ESA2010_feb26!D19-A_RVS_26_28!C19</f>
        <v>-320042</v>
      </c>
      <c r="K19" s="33">
        <f>ESA2010_feb26!E19-A_RVS_26_28!D19</f>
        <v>-375653</v>
      </c>
      <c r="L19" s="26">
        <f>ESA2010_feb26!F19-A_RVS_26_28!E19</f>
        <v>-321708</v>
      </c>
      <c r="M19" s="22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3.5" customHeight="1" x14ac:dyDescent="0.25">
      <c r="A20" s="257" t="s">
        <v>18</v>
      </c>
      <c r="B20" s="33">
        <f>SUM(B21:B29)</f>
        <v>2756120</v>
      </c>
      <c r="C20" s="33">
        <f t="shared" ref="C20:E20" si="6">SUM(C21:C29)</f>
        <v>2873839</v>
      </c>
      <c r="D20" s="28">
        <f t="shared" si="6"/>
        <v>2944284</v>
      </c>
      <c r="E20" s="26">
        <f t="shared" si="6"/>
        <v>3064108</v>
      </c>
      <c r="F20" s="21"/>
      <c r="H20" s="24" t="s">
        <v>18</v>
      </c>
      <c r="I20" s="33">
        <f>SUM(I21:I29)</f>
        <v>3351</v>
      </c>
      <c r="J20" s="33">
        <f t="shared" ref="J20:L20" si="7">SUM(J21:J29)</f>
        <v>-30813</v>
      </c>
      <c r="K20" s="28">
        <f t="shared" si="7"/>
        <v>-44215</v>
      </c>
      <c r="L20" s="26">
        <f t="shared" si="7"/>
        <v>-64812</v>
      </c>
      <c r="M20" s="22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3.5" customHeight="1" x14ac:dyDescent="0.25">
      <c r="A21" s="258" t="s">
        <v>19</v>
      </c>
      <c r="B21" s="40">
        <v>1360728</v>
      </c>
      <c r="C21" s="40">
        <v>1374975</v>
      </c>
      <c r="D21" s="28">
        <v>1391347</v>
      </c>
      <c r="E21" s="26">
        <v>1413454</v>
      </c>
      <c r="F21" s="21"/>
      <c r="H21" s="29" t="s">
        <v>19</v>
      </c>
      <c r="I21" s="33">
        <f>ESA2010_feb26!C21-A_RVS_26_28!B21</f>
        <v>-3192</v>
      </c>
      <c r="J21" s="33">
        <f>ESA2010_feb26!D21-A_RVS_26_28!C21</f>
        <v>-6534</v>
      </c>
      <c r="K21" s="33">
        <f>ESA2010_feb26!E21-A_RVS_26_28!D21</f>
        <v>-9752</v>
      </c>
      <c r="L21" s="26">
        <f>ESA2010_feb26!F21-A_RVS_26_28!E21</f>
        <v>-11496</v>
      </c>
      <c r="M21" s="22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13.5" customHeight="1" x14ac:dyDescent="0.25">
      <c r="A22" s="258" t="s">
        <v>20</v>
      </c>
      <c r="B22" s="40">
        <v>252622</v>
      </c>
      <c r="C22" s="40">
        <v>251083</v>
      </c>
      <c r="D22" s="28">
        <v>250856</v>
      </c>
      <c r="E22" s="26">
        <v>250047</v>
      </c>
      <c r="F22" s="21"/>
      <c r="H22" s="29" t="s">
        <v>20</v>
      </c>
      <c r="I22" s="33">
        <f>ESA2010_feb26!C22-A_RVS_26_28!B22</f>
        <v>-7093</v>
      </c>
      <c r="J22" s="33">
        <f>ESA2010_feb26!D22-A_RVS_26_28!C22</f>
        <v>-8365</v>
      </c>
      <c r="K22" s="33">
        <f>ESA2010_feb26!E22-A_RVS_26_28!D22</f>
        <v>-9116</v>
      </c>
      <c r="L22" s="26">
        <f>ESA2010_feb26!F22-A_RVS_26_28!E22</f>
        <v>-9587</v>
      </c>
      <c r="M22" s="22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13.5" customHeight="1" x14ac:dyDescent="0.25">
      <c r="A23" s="258" t="s">
        <v>21</v>
      </c>
      <c r="B23" s="40">
        <v>54771</v>
      </c>
      <c r="C23" s="40">
        <v>54378</v>
      </c>
      <c r="D23" s="28">
        <v>54268</v>
      </c>
      <c r="E23" s="26">
        <v>54033</v>
      </c>
      <c r="F23" s="21"/>
      <c r="H23" s="29" t="s">
        <v>21</v>
      </c>
      <c r="I23" s="33">
        <f>ESA2010_feb26!C23-A_RVS_26_28!B23</f>
        <v>-1667</v>
      </c>
      <c r="J23" s="33">
        <f>ESA2010_feb26!D23-A_RVS_26_28!C23</f>
        <v>-1939</v>
      </c>
      <c r="K23" s="33">
        <f>ESA2010_feb26!E23-A_RVS_26_28!D23</f>
        <v>-2099</v>
      </c>
      <c r="L23" s="26">
        <f>ESA2010_feb26!F23-A_RVS_26_28!E23</f>
        <v>-2198</v>
      </c>
      <c r="M23" s="22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3.5" customHeight="1" x14ac:dyDescent="0.25">
      <c r="A24" s="258" t="s">
        <v>22</v>
      </c>
      <c r="B24" s="40">
        <v>4812</v>
      </c>
      <c r="C24" s="40">
        <v>4766</v>
      </c>
      <c r="D24" s="28">
        <v>4744</v>
      </c>
      <c r="E24" s="26">
        <v>4711</v>
      </c>
      <c r="F24" s="21"/>
      <c r="H24" s="29" t="s">
        <v>22</v>
      </c>
      <c r="I24" s="33">
        <f>ESA2010_feb26!C24-A_RVS_26_28!B24</f>
        <v>-123</v>
      </c>
      <c r="J24" s="33">
        <f>ESA2010_feb26!D24-A_RVS_26_28!C24</f>
        <v>-147</v>
      </c>
      <c r="K24" s="33">
        <f>ESA2010_feb26!E24-A_RVS_26_28!D24</f>
        <v>-161</v>
      </c>
      <c r="L24" s="26">
        <f>ESA2010_feb26!F24-A_RVS_26_28!E24</f>
        <v>-169</v>
      </c>
      <c r="M24" s="22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13.5" customHeight="1" x14ac:dyDescent="0.25">
      <c r="A25" s="258" t="s">
        <v>23</v>
      </c>
      <c r="B25" s="40">
        <v>951977</v>
      </c>
      <c r="C25" s="40">
        <v>1056303</v>
      </c>
      <c r="D25" s="28">
        <v>1108904</v>
      </c>
      <c r="E25" s="26">
        <v>1206148</v>
      </c>
      <c r="F25" s="21"/>
      <c r="H25" s="29" t="s">
        <v>23</v>
      </c>
      <c r="I25" s="33">
        <f>ESA2010_feb26!C25-A_RVS_26_28!B25</f>
        <v>15461</v>
      </c>
      <c r="J25" s="33">
        <f>ESA2010_feb26!D25-A_RVS_26_28!C25</f>
        <v>-13666</v>
      </c>
      <c r="K25" s="33">
        <f>ESA2010_feb26!E25-A_RVS_26_28!D25</f>
        <v>-21908</v>
      </c>
      <c r="L25" s="26">
        <f>ESA2010_feb26!F25-A_RVS_26_28!E25</f>
        <v>-39890</v>
      </c>
      <c r="M25" s="22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13.5" customHeight="1" x14ac:dyDescent="0.25">
      <c r="A26" s="258" t="s">
        <v>24</v>
      </c>
      <c r="B26" s="40">
        <v>12363</v>
      </c>
      <c r="C26" s="40">
        <v>12437</v>
      </c>
      <c r="D26" s="28">
        <v>12575</v>
      </c>
      <c r="E26" s="26">
        <v>12686</v>
      </c>
      <c r="F26" s="21"/>
      <c r="H26" s="29" t="s">
        <v>24</v>
      </c>
      <c r="I26" s="33">
        <f>ESA2010_feb26!C26-A_RVS_26_28!B26</f>
        <v>-913</v>
      </c>
      <c r="J26" s="33">
        <f>ESA2010_feb26!D26-A_RVS_26_28!C26</f>
        <v>-981</v>
      </c>
      <c r="K26" s="33">
        <f>ESA2010_feb26!E26-A_RVS_26_28!D26</f>
        <v>-1028</v>
      </c>
      <c r="L26" s="26">
        <f>ESA2010_feb26!F26-A_RVS_26_28!E26</f>
        <v>-1061</v>
      </c>
      <c r="M26" s="22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3.5" customHeight="1" x14ac:dyDescent="0.25">
      <c r="A27" s="258" t="s">
        <v>25</v>
      </c>
      <c r="B27" s="40">
        <v>21002</v>
      </c>
      <c r="C27" s="40">
        <v>21183</v>
      </c>
      <c r="D27" s="28">
        <v>21475</v>
      </c>
      <c r="E27" s="26">
        <v>21723</v>
      </c>
      <c r="F27" s="21"/>
      <c r="H27" s="29" t="s">
        <v>25</v>
      </c>
      <c r="I27" s="33">
        <f>ESA2010_feb26!C27-A_RVS_26_28!B27</f>
        <v>-92</v>
      </c>
      <c r="J27" s="33">
        <f>ESA2010_feb26!D27-A_RVS_26_28!C27</f>
        <v>-206</v>
      </c>
      <c r="K27" s="33">
        <f>ESA2010_feb26!E27-A_RVS_26_28!D27</f>
        <v>-276</v>
      </c>
      <c r="L27" s="26">
        <f>ESA2010_feb26!F27-A_RVS_26_28!E27</f>
        <v>-324</v>
      </c>
      <c r="M27" s="22"/>
      <c r="N27" s="23"/>
      <c r="O27" s="23"/>
      <c r="P27" s="23"/>
      <c r="Q27" s="23"/>
      <c r="R27" s="23"/>
      <c r="S27" s="23"/>
      <c r="T27" s="23"/>
      <c r="U27" s="23"/>
      <c r="V27" s="23"/>
    </row>
    <row r="28" spans="1:22" ht="13.5" customHeight="1" x14ac:dyDescent="0.25">
      <c r="A28" s="258" t="s">
        <v>26</v>
      </c>
      <c r="B28" s="40">
        <v>180</v>
      </c>
      <c r="C28" s="40">
        <v>154</v>
      </c>
      <c r="D28" s="28">
        <v>134</v>
      </c>
      <c r="E28" s="26">
        <v>117</v>
      </c>
      <c r="F28" s="21"/>
      <c r="H28" s="29" t="s">
        <v>26</v>
      </c>
      <c r="I28" s="33">
        <f>ESA2010_feb26!C28-A_RVS_26_28!B28</f>
        <v>30</v>
      </c>
      <c r="J28" s="33">
        <f>ESA2010_feb26!D28-A_RVS_26_28!C28</f>
        <v>25</v>
      </c>
      <c r="K28" s="33">
        <f>ESA2010_feb26!E28-A_RVS_26_28!D28</f>
        <v>21</v>
      </c>
      <c r="L28" s="26">
        <f>ESA2010_feb26!F28-A_RVS_26_28!E28</f>
        <v>18</v>
      </c>
      <c r="M28" s="22"/>
      <c r="N28" s="23"/>
      <c r="O28" s="23"/>
      <c r="P28" s="23"/>
      <c r="Q28" s="23"/>
      <c r="R28" s="23"/>
      <c r="S28" s="23"/>
      <c r="T28" s="23"/>
      <c r="U28" s="23"/>
      <c r="V28" s="23"/>
    </row>
    <row r="29" spans="1:22" ht="13.5" customHeight="1" x14ac:dyDescent="0.25">
      <c r="A29" s="258" t="s">
        <v>91</v>
      </c>
      <c r="B29" s="40">
        <v>97665</v>
      </c>
      <c r="C29" s="40">
        <v>98560</v>
      </c>
      <c r="D29" s="28">
        <v>99981</v>
      </c>
      <c r="E29" s="26">
        <v>101189</v>
      </c>
      <c r="F29" s="21"/>
      <c r="H29" s="258" t="s">
        <v>91</v>
      </c>
      <c r="I29" s="33">
        <f>ESA2010_feb26!C29-A_RVS_26_28!B29</f>
        <v>940</v>
      </c>
      <c r="J29" s="33">
        <f>ESA2010_feb26!D29-A_RVS_26_28!C29</f>
        <v>1000</v>
      </c>
      <c r="K29" s="33">
        <f>ESA2010_feb26!E29-A_RVS_26_28!D29</f>
        <v>104</v>
      </c>
      <c r="L29" s="26">
        <f>ESA2010_feb26!F29-A_RVS_26_28!E29</f>
        <v>-105</v>
      </c>
      <c r="M29" s="22"/>
      <c r="N29" s="23"/>
      <c r="O29" s="23"/>
      <c r="P29" s="23"/>
      <c r="Q29" s="23"/>
      <c r="R29" s="23"/>
      <c r="S29" s="23"/>
      <c r="T29" s="23"/>
      <c r="U29" s="23"/>
      <c r="V29" s="23"/>
    </row>
    <row r="30" spans="1:22" ht="13.5" customHeight="1" x14ac:dyDescent="0.25">
      <c r="A30" s="260" t="s">
        <v>27</v>
      </c>
      <c r="B30" s="45">
        <f t="shared" ref="B30:E30" si="8">SUM(B31:B34)</f>
        <v>44901</v>
      </c>
      <c r="C30" s="45">
        <f t="shared" si="8"/>
        <v>48573</v>
      </c>
      <c r="D30" s="45">
        <f t="shared" si="8"/>
        <v>51421</v>
      </c>
      <c r="E30" s="43">
        <f t="shared" si="8"/>
        <v>54286</v>
      </c>
      <c r="F30" s="21"/>
      <c r="H30" s="41" t="s">
        <v>27</v>
      </c>
      <c r="I30" s="45">
        <f t="shared" ref="I30:L30" si="9">SUM(I31:I34)</f>
        <v>518.76073000000179</v>
      </c>
      <c r="J30" s="45">
        <f t="shared" si="9"/>
        <v>129</v>
      </c>
      <c r="K30" s="45">
        <f t="shared" si="9"/>
        <v>374</v>
      </c>
      <c r="L30" s="43">
        <f t="shared" si="9"/>
        <v>422</v>
      </c>
      <c r="M30" s="22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13.5" customHeight="1" x14ac:dyDescent="0.25">
      <c r="A31" s="257" t="s">
        <v>28</v>
      </c>
      <c r="B31" s="40">
        <v>50</v>
      </c>
      <c r="C31" s="40">
        <v>0</v>
      </c>
      <c r="D31" s="28">
        <v>0</v>
      </c>
      <c r="E31" s="26">
        <v>0</v>
      </c>
      <c r="F31" s="21"/>
      <c r="H31" s="24" t="s">
        <v>28</v>
      </c>
      <c r="I31" s="33">
        <f>ESA2010_feb26!C31-A_RVS_26_28!B31</f>
        <v>-0.30530000000000257</v>
      </c>
      <c r="J31" s="33">
        <f>ESA2010_feb26!D31-A_RVS_26_28!C31</f>
        <v>0</v>
      </c>
      <c r="K31" s="33">
        <f>ESA2010_feb26!E31-A_RVS_26_28!D31</f>
        <v>0</v>
      </c>
      <c r="L31" s="26">
        <f>ESA2010_feb26!F31-A_RVS_26_28!E31</f>
        <v>0</v>
      </c>
      <c r="M31" s="22"/>
      <c r="N31" s="23"/>
      <c r="O31" s="23"/>
      <c r="P31" s="23"/>
      <c r="Q31" s="23"/>
      <c r="R31" s="23"/>
      <c r="S31" s="23"/>
      <c r="T31" s="23"/>
      <c r="U31" s="23"/>
      <c r="V31" s="23"/>
    </row>
    <row r="32" spans="1:22" ht="13.5" customHeight="1" x14ac:dyDescent="0.25">
      <c r="A32" s="257" t="s">
        <v>29</v>
      </c>
      <c r="B32" s="40">
        <v>0</v>
      </c>
      <c r="C32" s="40">
        <v>0</v>
      </c>
      <c r="D32" s="28">
        <v>0</v>
      </c>
      <c r="E32" s="26">
        <v>0</v>
      </c>
      <c r="F32" s="21"/>
      <c r="H32" s="24" t="s">
        <v>29</v>
      </c>
      <c r="I32" s="33">
        <f>ESA2010_feb26!C32-A_RVS_26_28!B32</f>
        <v>0</v>
      </c>
      <c r="J32" s="33">
        <f>ESA2010_feb26!D32-A_RVS_26_28!C32</f>
        <v>0</v>
      </c>
      <c r="K32" s="33">
        <f>ESA2010_feb26!E32-A_RVS_26_28!D32</f>
        <v>0</v>
      </c>
      <c r="L32" s="26">
        <f>ESA2010_feb26!F32-A_RVS_26_28!E32</f>
        <v>0</v>
      </c>
      <c r="M32" s="22"/>
      <c r="N32" s="23"/>
      <c r="O32" s="23"/>
      <c r="P32" s="23"/>
      <c r="Q32" s="23"/>
      <c r="R32" s="23"/>
      <c r="S32" s="23"/>
      <c r="T32" s="23"/>
      <c r="U32" s="23"/>
      <c r="V32" s="23"/>
    </row>
    <row r="33" spans="1:22" ht="13.5" customHeight="1" x14ac:dyDescent="0.25">
      <c r="A33" s="257" t="s">
        <v>30</v>
      </c>
      <c r="B33" s="40">
        <v>44851</v>
      </c>
      <c r="C33" s="40">
        <v>48573</v>
      </c>
      <c r="D33" s="28">
        <v>51421</v>
      </c>
      <c r="E33" s="26">
        <v>54286</v>
      </c>
      <c r="F33" s="21"/>
      <c r="H33" s="24" t="s">
        <v>30</v>
      </c>
      <c r="I33" s="33">
        <f>ESA2010_feb26!C33-A_RVS_26_28!B33</f>
        <v>519.06603000000177</v>
      </c>
      <c r="J33" s="33">
        <f>ESA2010_feb26!D33-A_RVS_26_28!C33</f>
        <v>129</v>
      </c>
      <c r="K33" s="33">
        <f>ESA2010_feb26!E33-A_RVS_26_28!D33</f>
        <v>374</v>
      </c>
      <c r="L33" s="26">
        <f>ESA2010_feb26!F33-A_RVS_26_28!E33</f>
        <v>422</v>
      </c>
      <c r="M33" s="22"/>
      <c r="N33" s="23"/>
      <c r="O33" s="23"/>
      <c r="P33" s="23"/>
      <c r="Q33" s="23"/>
      <c r="R33" s="23"/>
      <c r="S33" s="23"/>
      <c r="T33" s="23"/>
      <c r="U33" s="23"/>
      <c r="V33" s="23"/>
    </row>
    <row r="34" spans="1:22" ht="13.5" customHeight="1" x14ac:dyDescent="0.25">
      <c r="A34" s="257" t="s">
        <v>31</v>
      </c>
      <c r="B34" s="40">
        <v>0</v>
      </c>
      <c r="C34" s="40">
        <v>0</v>
      </c>
      <c r="D34" s="28">
        <v>0</v>
      </c>
      <c r="E34" s="26">
        <v>0</v>
      </c>
      <c r="F34" s="21"/>
      <c r="H34" s="24" t="s">
        <v>31</v>
      </c>
      <c r="I34" s="33">
        <f>ESA2010_feb26!C34-A_RVS_26_28!B34</f>
        <v>0</v>
      </c>
      <c r="J34" s="33">
        <f>ESA2010_feb26!D34-A_RVS_26_28!C34</f>
        <v>0</v>
      </c>
      <c r="K34" s="33">
        <f>ESA2010_feb26!E34-A_RVS_26_28!D34</f>
        <v>0</v>
      </c>
      <c r="L34" s="26">
        <f>ESA2010_feb26!F34-A_RVS_26_28!E34</f>
        <v>0</v>
      </c>
      <c r="M34" s="22"/>
      <c r="N34" s="23"/>
      <c r="O34" s="23"/>
      <c r="P34" s="23"/>
      <c r="Q34" s="23"/>
      <c r="R34" s="23"/>
      <c r="S34" s="23"/>
      <c r="T34" s="23"/>
      <c r="U34" s="23"/>
      <c r="V34" s="23"/>
    </row>
    <row r="35" spans="1:22" ht="13.5" customHeight="1" x14ac:dyDescent="0.25">
      <c r="A35" s="260" t="s">
        <v>32</v>
      </c>
      <c r="B35" s="45">
        <f>SUM(B36:B37)</f>
        <v>1023183</v>
      </c>
      <c r="C35" s="45">
        <f>SUM(C36:C37)</f>
        <v>1059560</v>
      </c>
      <c r="D35" s="45">
        <f>SUM(D36:D37)</f>
        <v>1074028</v>
      </c>
      <c r="E35" s="43">
        <f>SUM(E36:E37)</f>
        <v>1090708</v>
      </c>
      <c r="F35" s="21"/>
      <c r="G35" s="51"/>
      <c r="H35" s="41" t="s">
        <v>32</v>
      </c>
      <c r="I35" s="45">
        <f>SUM(I36:I37)</f>
        <v>1206</v>
      </c>
      <c r="J35" s="45">
        <f>SUM(J36:J37)</f>
        <v>1919</v>
      </c>
      <c r="K35" s="45">
        <f>SUM(K36:K37)</f>
        <v>555</v>
      </c>
      <c r="L35" s="43">
        <f>SUM(L36:L37)</f>
        <v>-1468</v>
      </c>
      <c r="M35" s="22"/>
      <c r="N35" s="23"/>
      <c r="O35" s="23"/>
      <c r="P35" s="23"/>
      <c r="Q35" s="23"/>
      <c r="R35" s="23"/>
      <c r="S35" s="23"/>
      <c r="T35" s="23"/>
      <c r="U35" s="23"/>
      <c r="V35" s="23"/>
    </row>
    <row r="36" spans="1:22" ht="13.5" customHeight="1" x14ac:dyDescent="0.25">
      <c r="A36" s="257" t="s">
        <v>33</v>
      </c>
      <c r="B36" s="40">
        <v>656692</v>
      </c>
      <c r="C36" s="40">
        <v>672569</v>
      </c>
      <c r="D36" s="28">
        <v>680806</v>
      </c>
      <c r="E36" s="26">
        <v>689561</v>
      </c>
      <c r="F36" s="21"/>
      <c r="H36" s="24" t="s">
        <v>33</v>
      </c>
      <c r="I36" s="33">
        <f>ESA2010_feb26!C36-A_RVS_26_28!B36</f>
        <v>-5863</v>
      </c>
      <c r="J36" s="33">
        <f>ESA2010_feb26!D36-A_RVS_26_28!C36</f>
        <v>-4910</v>
      </c>
      <c r="K36" s="33">
        <f>ESA2010_feb26!E36-A_RVS_26_28!D36</f>
        <v>-5526</v>
      </c>
      <c r="L36" s="26">
        <f>ESA2010_feb26!F36-A_RVS_26_28!E36</f>
        <v>-7245</v>
      </c>
      <c r="M36" s="22"/>
      <c r="N36" s="23"/>
      <c r="O36" s="23"/>
      <c r="P36" s="23"/>
      <c r="Q36" s="23"/>
      <c r="R36" s="23"/>
      <c r="S36" s="23"/>
      <c r="T36" s="23"/>
      <c r="U36" s="23"/>
      <c r="V36" s="23"/>
    </row>
    <row r="37" spans="1:22" ht="13.5" customHeight="1" x14ac:dyDescent="0.25">
      <c r="A37" s="257" t="s">
        <v>34</v>
      </c>
      <c r="B37" s="40">
        <v>366491</v>
      </c>
      <c r="C37" s="40">
        <v>386991</v>
      </c>
      <c r="D37" s="28">
        <v>393222</v>
      </c>
      <c r="E37" s="26">
        <v>401147</v>
      </c>
      <c r="F37" s="21"/>
      <c r="H37" s="24" t="s">
        <v>34</v>
      </c>
      <c r="I37" s="33">
        <f>ESA2010_feb26!C37-A_RVS_26_28!B37</f>
        <v>7069</v>
      </c>
      <c r="J37" s="33">
        <f>ESA2010_feb26!D37-A_RVS_26_28!C37</f>
        <v>6829</v>
      </c>
      <c r="K37" s="33">
        <f>ESA2010_feb26!E37-A_RVS_26_28!D37</f>
        <v>6081</v>
      </c>
      <c r="L37" s="26">
        <f>ESA2010_feb26!F37-A_RVS_26_28!E37</f>
        <v>5777</v>
      </c>
      <c r="M37" s="22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13.5" customHeight="1" x14ac:dyDescent="0.25">
      <c r="A38" s="260" t="s">
        <v>36</v>
      </c>
      <c r="B38" s="45">
        <f>SUM(B39,B41,B42,B45,B46,B49:B53,B40,B43,B44)</f>
        <v>1195930</v>
      </c>
      <c r="C38" s="45">
        <f>SUM(C39,C41,C42,C45,C46,C49:C53,C40,C43,C44)</f>
        <v>1333294</v>
      </c>
      <c r="D38" s="45">
        <f>SUM(D39,D41,D42,D45,D46,D49:D53,D40,D43,D44)</f>
        <v>1309593</v>
      </c>
      <c r="E38" s="43">
        <f>SUM(E39,E41,E42,E45,E46,E49:E53,E40,E43,E44)</f>
        <v>1223001</v>
      </c>
      <c r="F38" s="21"/>
      <c r="H38" s="41" t="s">
        <v>37</v>
      </c>
      <c r="I38" s="45">
        <f>SUM(I39,I41,I42,I45,I46,I49:I53,I40,I43,I44)</f>
        <v>-2173.1536599999799</v>
      </c>
      <c r="J38" s="45">
        <f>SUM(J39,J41,J42,J45,J46,J49:J53,J40,J43,J44)</f>
        <v>-23650</v>
      </c>
      <c r="K38" s="45">
        <f>SUM(K39,K41,K42,K45,K46,K49:K53,K40,K43,K44)</f>
        <v>-29713</v>
      </c>
      <c r="L38" s="43">
        <f>SUM(L39,L41,L42,L45,L46,L49:L53,L40,L43,L44)</f>
        <v>-25119</v>
      </c>
      <c r="M38" s="22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13.5" customHeight="1" x14ac:dyDescent="0.25">
      <c r="A39" s="261" t="s">
        <v>38</v>
      </c>
      <c r="B39" s="40">
        <v>0</v>
      </c>
      <c r="C39" s="40">
        <v>0</v>
      </c>
      <c r="D39" s="28">
        <v>0</v>
      </c>
      <c r="E39" s="26">
        <v>0</v>
      </c>
      <c r="F39" s="21"/>
      <c r="H39" s="24" t="s">
        <v>38</v>
      </c>
      <c r="I39" s="33">
        <f>ESA2010_feb26!C39-A_RVS_26_28!B39</f>
        <v>0</v>
      </c>
      <c r="J39" s="33">
        <f>ESA2010_feb26!D39-A_RVS_26_28!C39</f>
        <v>0</v>
      </c>
      <c r="K39" s="33">
        <f>ESA2010_feb26!E39-A_RVS_26_28!D39</f>
        <v>0</v>
      </c>
      <c r="L39" s="26">
        <f>ESA2010_feb26!F39-A_RVS_26_28!E39</f>
        <v>0</v>
      </c>
      <c r="M39" s="22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13.5" customHeight="1" x14ac:dyDescent="0.25">
      <c r="A40" s="257" t="s">
        <v>39</v>
      </c>
      <c r="B40" s="40">
        <v>137668</v>
      </c>
      <c r="C40" s="40">
        <v>139440</v>
      </c>
      <c r="D40" s="28">
        <v>141440</v>
      </c>
      <c r="E40" s="26">
        <v>144048</v>
      </c>
      <c r="F40" s="21"/>
      <c r="H40" s="24" t="s">
        <v>39</v>
      </c>
      <c r="I40" s="33">
        <f>ESA2010_feb26!C40-A_RVS_26_28!B40</f>
        <v>-201</v>
      </c>
      <c r="J40" s="33">
        <f>ESA2010_feb26!D40-A_RVS_26_28!C40</f>
        <v>-548</v>
      </c>
      <c r="K40" s="33">
        <f>ESA2010_feb26!E40-A_RVS_26_28!D40</f>
        <v>-883</v>
      </c>
      <c r="L40" s="26">
        <f>ESA2010_feb26!F40-A_RVS_26_28!E40</f>
        <v>-1066</v>
      </c>
      <c r="M40" s="22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13.5" customHeight="1" x14ac:dyDescent="0.25">
      <c r="A41" s="261" t="s">
        <v>40</v>
      </c>
      <c r="B41" s="40">
        <v>0</v>
      </c>
      <c r="C41" s="40">
        <v>0</v>
      </c>
      <c r="D41" s="28">
        <v>0</v>
      </c>
      <c r="E41" s="26">
        <v>0</v>
      </c>
      <c r="F41" s="21"/>
      <c r="H41" s="24" t="s">
        <v>40</v>
      </c>
      <c r="I41" s="33">
        <f>ESA2010_feb26!C41-A_RVS_26_28!B41</f>
        <v>0</v>
      </c>
      <c r="J41" s="33">
        <f>ESA2010_feb26!D41-A_RVS_26_28!C41</f>
        <v>0</v>
      </c>
      <c r="K41" s="33">
        <f>ESA2010_feb26!E41-A_RVS_26_28!D41</f>
        <v>0</v>
      </c>
      <c r="L41" s="26">
        <f>ESA2010_feb26!F41-A_RVS_26_28!E41</f>
        <v>0</v>
      </c>
      <c r="M41" s="22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3.5" customHeight="1" x14ac:dyDescent="0.25">
      <c r="A42" s="261" t="s">
        <v>41</v>
      </c>
      <c r="B42" s="40">
        <v>473657</v>
      </c>
      <c r="C42" s="40">
        <v>427399</v>
      </c>
      <c r="D42" s="28">
        <v>377401</v>
      </c>
      <c r="E42" s="26">
        <v>256561</v>
      </c>
      <c r="F42" s="21"/>
      <c r="H42" s="24" t="s">
        <v>41</v>
      </c>
      <c r="I42" s="33">
        <f>ESA2010_feb26!C42-A_RVS_26_28!B42</f>
        <v>400</v>
      </c>
      <c r="J42" s="33">
        <f>ESA2010_feb26!D42-A_RVS_26_28!C42</f>
        <v>932</v>
      </c>
      <c r="K42" s="33">
        <f>ESA2010_feb26!E42-A_RVS_26_28!D42</f>
        <v>-1373</v>
      </c>
      <c r="L42" s="26">
        <f>ESA2010_feb26!F42-A_RVS_26_28!E42</f>
        <v>2903</v>
      </c>
      <c r="M42" s="22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13.5" customHeight="1" x14ac:dyDescent="0.25">
      <c r="A43" s="261" t="s">
        <v>88</v>
      </c>
      <c r="B43" s="40">
        <v>0</v>
      </c>
      <c r="C43" s="40">
        <v>0</v>
      </c>
      <c r="D43" s="28">
        <v>0</v>
      </c>
      <c r="E43" s="26">
        <v>0</v>
      </c>
      <c r="F43" s="21"/>
      <c r="H43" s="24" t="s">
        <v>88</v>
      </c>
      <c r="I43" s="33">
        <f>ESA2010_feb26!C43-A_RVS_26_28!B43</f>
        <v>0</v>
      </c>
      <c r="J43" s="33">
        <f>ESA2010_feb26!D43-A_RVS_26_28!C43</f>
        <v>0</v>
      </c>
      <c r="K43" s="33">
        <f>ESA2010_feb26!E43-A_RVS_26_28!D43</f>
        <v>0</v>
      </c>
      <c r="L43" s="26">
        <f>ESA2010_feb26!F43-A_RVS_26_28!E43</f>
        <v>0</v>
      </c>
      <c r="M43" s="22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3.5" customHeight="1" x14ac:dyDescent="0.25">
      <c r="A44" s="261" t="s">
        <v>89</v>
      </c>
      <c r="B44" s="40">
        <v>347</v>
      </c>
      <c r="C44" s="40">
        <v>0</v>
      </c>
      <c r="D44" s="28">
        <v>0</v>
      </c>
      <c r="E44" s="26">
        <v>0</v>
      </c>
      <c r="F44" s="21"/>
      <c r="H44" s="24" t="s">
        <v>89</v>
      </c>
      <c r="I44" s="33">
        <f>ESA2010_feb26!C44-A_RVS_26_28!B44</f>
        <v>0.46529999999700067</v>
      </c>
      <c r="J44" s="33">
        <f>ESA2010_feb26!D44-A_RVS_26_28!C44</f>
        <v>0</v>
      </c>
      <c r="K44" s="33">
        <f>ESA2010_feb26!E44-A_RVS_26_28!D44</f>
        <v>0</v>
      </c>
      <c r="L44" s="26">
        <f>ESA2010_feb26!F44-A_RVS_26_28!E44</f>
        <v>0</v>
      </c>
      <c r="M44" s="22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3.5" customHeight="1" x14ac:dyDescent="0.25">
      <c r="A45" s="261" t="s">
        <v>42</v>
      </c>
      <c r="B45" s="40">
        <v>0</v>
      </c>
      <c r="C45" s="40">
        <v>0</v>
      </c>
      <c r="D45" s="28">
        <v>0</v>
      </c>
      <c r="E45" s="26">
        <v>0</v>
      </c>
      <c r="F45" s="21"/>
      <c r="H45" s="24" t="s">
        <v>42</v>
      </c>
      <c r="I45" s="33">
        <f>ESA2010_feb26!C45-A_RVS_26_28!B45</f>
        <v>0</v>
      </c>
      <c r="J45" s="33">
        <f>ESA2010_feb26!D45-A_RVS_26_28!C45</f>
        <v>0</v>
      </c>
      <c r="K45" s="33">
        <f>ESA2010_feb26!E45-A_RVS_26_28!D45</f>
        <v>0</v>
      </c>
      <c r="L45" s="26">
        <f>ESA2010_feb26!F45-A_RVS_26_28!E45</f>
        <v>0</v>
      </c>
      <c r="M45" s="22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13.5" customHeight="1" x14ac:dyDescent="0.25">
      <c r="A46" s="261" t="s">
        <v>43</v>
      </c>
      <c r="B46" s="40">
        <v>362</v>
      </c>
      <c r="C46" s="40">
        <v>361</v>
      </c>
      <c r="D46" s="28">
        <v>361</v>
      </c>
      <c r="E46" s="26">
        <v>361</v>
      </c>
      <c r="F46" s="21"/>
      <c r="H46" s="53" t="s">
        <v>43</v>
      </c>
      <c r="I46" s="33">
        <f>ESA2010_feb26!C46-A_RVS_26_28!B46</f>
        <v>-1.4119999999991251E-2</v>
      </c>
      <c r="J46" s="33">
        <f>ESA2010_feb26!D46-A_RVS_26_28!C46</f>
        <v>0</v>
      </c>
      <c r="K46" s="33">
        <f>ESA2010_feb26!E46-A_RVS_26_28!D46</f>
        <v>0</v>
      </c>
      <c r="L46" s="26">
        <f>ESA2010_feb26!F46-A_RVS_26_28!E46</f>
        <v>0</v>
      </c>
      <c r="M46" s="22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3.5" customHeight="1" x14ac:dyDescent="0.25">
      <c r="A47" s="262" t="s">
        <v>10</v>
      </c>
      <c r="B47" s="40">
        <v>83</v>
      </c>
      <c r="C47" s="40">
        <v>0</v>
      </c>
      <c r="D47" s="28">
        <v>0</v>
      </c>
      <c r="E47" s="26">
        <v>0</v>
      </c>
      <c r="F47" s="21"/>
      <c r="H47" s="56" t="s">
        <v>10</v>
      </c>
      <c r="I47" s="33">
        <f>ESA2010_feb26!C47-A_RVS_26_28!B47</f>
        <v>-1.4119999999991251E-2</v>
      </c>
      <c r="J47" s="33">
        <f>ESA2010_feb26!D47-A_RVS_26_28!C47</f>
        <v>0</v>
      </c>
      <c r="K47" s="33">
        <f>ESA2010_feb26!E47-A_RVS_26_28!D47</f>
        <v>0</v>
      </c>
      <c r="L47" s="26">
        <f>ESA2010_feb26!F47-A_RVS_26_28!E47</f>
        <v>0</v>
      </c>
      <c r="M47" s="22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3.5" customHeight="1" x14ac:dyDescent="0.25">
      <c r="A48" s="262" t="s">
        <v>11</v>
      </c>
      <c r="B48" s="40">
        <v>279</v>
      </c>
      <c r="C48" s="40">
        <v>361</v>
      </c>
      <c r="D48" s="28">
        <v>361</v>
      </c>
      <c r="E48" s="26">
        <v>361</v>
      </c>
      <c r="F48" s="21"/>
      <c r="H48" s="56" t="s">
        <v>11</v>
      </c>
      <c r="I48" s="33">
        <f>ESA2010_feb26!C48-A_RVS_26_28!B48</f>
        <v>0</v>
      </c>
      <c r="J48" s="33">
        <f>ESA2010_feb26!D48-A_RVS_26_28!C48</f>
        <v>0</v>
      </c>
      <c r="K48" s="33">
        <f>ESA2010_feb26!E48-A_RVS_26_28!D48</f>
        <v>0</v>
      </c>
      <c r="L48" s="26">
        <f>ESA2010_feb26!F48-A_RVS_26_28!E48</f>
        <v>0</v>
      </c>
      <c r="M48" s="22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13.5" customHeight="1" x14ac:dyDescent="0.25">
      <c r="A49" s="261" t="s">
        <v>44</v>
      </c>
      <c r="B49" s="40">
        <v>1000</v>
      </c>
      <c r="C49" s="40">
        <v>1000</v>
      </c>
      <c r="D49" s="28">
        <v>1000</v>
      </c>
      <c r="E49" s="26">
        <v>1000</v>
      </c>
      <c r="F49" s="21"/>
      <c r="H49" s="53" t="s">
        <v>44</v>
      </c>
      <c r="I49" s="33">
        <f>ESA2010_feb26!C49-A_RVS_26_28!B49</f>
        <v>-726.75126999999998</v>
      </c>
      <c r="J49" s="33">
        <f>ESA2010_feb26!D49-A_RVS_26_28!C49</f>
        <v>0</v>
      </c>
      <c r="K49" s="33">
        <f>ESA2010_feb26!E49-A_RVS_26_28!D49</f>
        <v>0</v>
      </c>
      <c r="L49" s="26">
        <f>ESA2010_feb26!F49-A_RVS_26_28!E49</f>
        <v>0</v>
      </c>
      <c r="M49" s="22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3.5" customHeight="1" x14ac:dyDescent="0.25">
      <c r="A50" s="261" t="s">
        <v>45</v>
      </c>
      <c r="B50" s="40">
        <v>30101</v>
      </c>
      <c r="C50" s="40">
        <v>30478</v>
      </c>
      <c r="D50" s="28">
        <v>19894</v>
      </c>
      <c r="E50" s="26">
        <v>20375</v>
      </c>
      <c r="F50" s="21"/>
      <c r="H50" s="53" t="s">
        <v>45</v>
      </c>
      <c r="I50" s="33">
        <f>ESA2010_feb26!C50-A_RVS_26_28!B50</f>
        <v>-2145.5976200000005</v>
      </c>
      <c r="J50" s="33">
        <f>ESA2010_feb26!D50-A_RVS_26_28!C50</f>
        <v>-2241</v>
      </c>
      <c r="K50" s="33">
        <f>ESA2010_feb26!E50-A_RVS_26_28!D50</f>
        <v>-2338</v>
      </c>
      <c r="L50" s="26">
        <f>ESA2010_feb26!F50-A_RVS_26_28!E50</f>
        <v>-2412</v>
      </c>
      <c r="M50" s="22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13.5" customHeight="1" x14ac:dyDescent="0.25">
      <c r="A51" s="53" t="s">
        <v>92</v>
      </c>
      <c r="B51" s="40">
        <v>393146</v>
      </c>
      <c r="C51" s="40">
        <v>530542</v>
      </c>
      <c r="D51" s="28">
        <v>551556</v>
      </c>
      <c r="E51" s="26">
        <v>573426</v>
      </c>
      <c r="F51" s="21"/>
      <c r="H51" s="53" t="s">
        <v>92</v>
      </c>
      <c r="I51" s="33">
        <f>ESA2010_feb26!C51-A_RVS_26_28!B51</f>
        <v>-3805.4681199999759</v>
      </c>
      <c r="J51" s="33">
        <f>ESA2010_feb26!D51-A_RVS_26_28!C51</f>
        <v>-22779</v>
      </c>
      <c r="K51" s="33">
        <f>ESA2010_feb26!E51-A_RVS_26_28!D51</f>
        <v>-25573</v>
      </c>
      <c r="L51" s="26">
        <f>ESA2010_feb26!F51-A_RVS_26_28!E51</f>
        <v>-25284</v>
      </c>
      <c r="M51" s="22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13.5" customHeight="1" x14ac:dyDescent="0.25">
      <c r="A52" s="261" t="s">
        <v>46</v>
      </c>
      <c r="B52" s="40">
        <v>0</v>
      </c>
      <c r="C52" s="40">
        <v>0</v>
      </c>
      <c r="D52" s="28">
        <v>0</v>
      </c>
      <c r="E52" s="26">
        <v>0</v>
      </c>
      <c r="F52" s="21"/>
      <c r="H52" s="53" t="s">
        <v>46</v>
      </c>
      <c r="I52" s="33">
        <f>ESA2010_feb26!C52-A_RVS_26_28!B52</f>
        <v>-0.78783000000000003</v>
      </c>
      <c r="J52" s="33">
        <f>ESA2010_feb26!D52-A_RVS_26_28!C52</f>
        <v>0</v>
      </c>
      <c r="K52" s="33">
        <f>ESA2010_feb26!E52-A_RVS_26_28!D52</f>
        <v>0</v>
      </c>
      <c r="L52" s="26">
        <f>ESA2010_feb26!F52-A_RVS_26_28!E52</f>
        <v>0</v>
      </c>
      <c r="M52" s="22"/>
      <c r="N52" s="23"/>
      <c r="O52" s="23"/>
      <c r="P52" s="23"/>
      <c r="Q52" s="23"/>
      <c r="R52" s="23"/>
      <c r="S52" s="23"/>
      <c r="T52" s="23"/>
      <c r="U52" s="23"/>
      <c r="V52" s="23"/>
    </row>
    <row r="53" spans="1:22" ht="13.5" customHeight="1" x14ac:dyDescent="0.25">
      <c r="A53" s="257" t="s">
        <v>47</v>
      </c>
      <c r="B53" s="28">
        <f>+B54+B55+B56+B57</f>
        <v>159649</v>
      </c>
      <c r="C53" s="28">
        <f t="shared" ref="C53:E53" si="10">+C54+C55+C56+C57</f>
        <v>204074</v>
      </c>
      <c r="D53" s="28">
        <f t="shared" si="10"/>
        <v>217941</v>
      </c>
      <c r="E53" s="26">
        <f t="shared" si="10"/>
        <v>227230</v>
      </c>
      <c r="F53" s="21"/>
      <c r="H53" s="24" t="s">
        <v>48</v>
      </c>
      <c r="I53" s="33">
        <f>ESA2010_feb26!C53-A_RVS_26_28!B53</f>
        <v>4306</v>
      </c>
      <c r="J53" s="33">
        <f>ESA2010_feb26!D53-A_RVS_26_28!C53</f>
        <v>986</v>
      </c>
      <c r="K53" s="33">
        <f>ESA2010_feb26!E53-A_RVS_26_28!D53</f>
        <v>454</v>
      </c>
      <c r="L53" s="26">
        <f>ESA2010_feb26!F53-A_RVS_26_28!E53</f>
        <v>740</v>
      </c>
      <c r="M53" s="22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13.5" customHeight="1" x14ac:dyDescent="0.25">
      <c r="A54" s="259" t="s">
        <v>10</v>
      </c>
      <c r="B54" s="28">
        <v>118833</v>
      </c>
      <c r="C54" s="28">
        <v>152068</v>
      </c>
      <c r="D54" s="28">
        <v>162175</v>
      </c>
      <c r="E54" s="26">
        <v>168695</v>
      </c>
      <c r="F54" s="21"/>
      <c r="H54" s="36" t="s">
        <v>10</v>
      </c>
      <c r="I54" s="33">
        <f>ESA2010_feb26!C54-A_RVS_26_28!B54</f>
        <v>4341</v>
      </c>
      <c r="J54" s="33">
        <f>ESA2010_feb26!D54-A_RVS_26_28!C54</f>
        <v>1125</v>
      </c>
      <c r="K54" s="33">
        <f>ESA2010_feb26!E54-A_RVS_26_28!D54</f>
        <v>700</v>
      </c>
      <c r="L54" s="26">
        <f>ESA2010_feb26!F54-A_RVS_26_28!E54</f>
        <v>1051</v>
      </c>
      <c r="M54" s="22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14.25" customHeight="1" x14ac:dyDescent="0.25">
      <c r="A55" s="259" t="s">
        <v>11</v>
      </c>
      <c r="B55" s="28">
        <v>0</v>
      </c>
      <c r="C55" s="28">
        <v>0</v>
      </c>
      <c r="D55" s="28">
        <v>0</v>
      </c>
      <c r="E55" s="26">
        <v>0</v>
      </c>
      <c r="F55" s="21"/>
      <c r="H55" s="36" t="s">
        <v>11</v>
      </c>
      <c r="I55" s="33">
        <f>ESA2010_feb26!C55-A_RVS_26_28!B55</f>
        <v>0</v>
      </c>
      <c r="J55" s="33">
        <f>ESA2010_feb26!D55-A_RVS_26_28!C55</f>
        <v>0</v>
      </c>
      <c r="K55" s="33">
        <f>ESA2010_feb26!E55-A_RVS_26_28!D55</f>
        <v>0</v>
      </c>
      <c r="L55" s="26">
        <f>ESA2010_feb26!F55-A_RVS_26_28!E55</f>
        <v>0</v>
      </c>
      <c r="M55" s="22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14.25" customHeight="1" x14ac:dyDescent="0.25">
      <c r="A56" s="263" t="s">
        <v>12</v>
      </c>
      <c r="B56" s="28">
        <v>0</v>
      </c>
      <c r="C56" s="28">
        <v>0</v>
      </c>
      <c r="D56" s="28">
        <v>0</v>
      </c>
      <c r="E56" s="26">
        <v>0</v>
      </c>
      <c r="F56" s="21"/>
      <c r="H56" s="58" t="s">
        <v>12</v>
      </c>
      <c r="I56" s="33">
        <f>ESA2010_feb26!C56-A_RVS_26_28!B56</f>
        <v>0</v>
      </c>
      <c r="J56" s="33">
        <f>ESA2010_feb26!D56-A_RVS_26_28!C56</f>
        <v>0</v>
      </c>
      <c r="K56" s="33">
        <f>ESA2010_feb26!E56-A_RVS_26_28!D56</f>
        <v>0</v>
      </c>
      <c r="L56" s="26">
        <f>ESA2010_feb26!F56-A_RVS_26_28!E56</f>
        <v>0</v>
      </c>
      <c r="M56" s="22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14.25" customHeight="1" x14ac:dyDescent="0.25">
      <c r="A57" s="259" t="s">
        <v>49</v>
      </c>
      <c r="B57" s="28">
        <v>40816</v>
      </c>
      <c r="C57" s="28">
        <v>52006</v>
      </c>
      <c r="D57" s="28">
        <v>55766</v>
      </c>
      <c r="E57" s="26">
        <v>58535</v>
      </c>
      <c r="F57" s="21"/>
      <c r="H57" s="36" t="s">
        <v>49</v>
      </c>
      <c r="I57" s="33">
        <f>ESA2010_feb26!C57-A_RVS_26_28!B57</f>
        <v>-35</v>
      </c>
      <c r="J57" s="33">
        <f>ESA2010_feb26!D57-A_RVS_26_28!C57</f>
        <v>-139</v>
      </c>
      <c r="K57" s="33">
        <f>ESA2010_feb26!E57-A_RVS_26_28!D57</f>
        <v>-246</v>
      </c>
      <c r="L57" s="26">
        <f>ESA2010_feb26!F57-A_RVS_26_28!E57</f>
        <v>-311</v>
      </c>
      <c r="M57" s="22"/>
      <c r="N57" s="23"/>
      <c r="O57" s="23"/>
      <c r="P57" s="23"/>
      <c r="Q57" s="23"/>
      <c r="R57" s="23"/>
      <c r="S57" s="23"/>
      <c r="T57" s="23"/>
      <c r="U57" s="23"/>
      <c r="V57" s="23"/>
    </row>
    <row r="58" spans="1:22" ht="14.25" customHeight="1" x14ac:dyDescent="0.25">
      <c r="A58" s="264" t="s">
        <v>50</v>
      </c>
      <c r="B58" s="28">
        <v>0</v>
      </c>
      <c r="C58" s="28">
        <v>0</v>
      </c>
      <c r="D58" s="28">
        <v>0</v>
      </c>
      <c r="E58" s="26">
        <v>0</v>
      </c>
      <c r="F58" s="21"/>
      <c r="H58" s="252" t="s">
        <v>50</v>
      </c>
      <c r="I58" s="33">
        <f>ESA2010_feb26!C58-A_RVS_26_28!B58</f>
        <v>0</v>
      </c>
      <c r="J58" s="33">
        <f>ESA2010_feb26!D58-A_RVS_26_28!C58</f>
        <v>0</v>
      </c>
      <c r="K58" s="33">
        <f>ESA2010_feb26!E58-A_RVS_26_28!D58</f>
        <v>0</v>
      </c>
      <c r="L58" s="26">
        <f>ESA2010_feb26!F58-A_RVS_26_28!E58</f>
        <v>0</v>
      </c>
      <c r="M58" s="22"/>
      <c r="N58" s="23"/>
      <c r="O58" s="23"/>
      <c r="P58" s="23"/>
      <c r="Q58" s="23"/>
      <c r="R58" s="23"/>
      <c r="S58" s="23"/>
      <c r="T58" s="23"/>
      <c r="U58" s="23"/>
      <c r="V58" s="23"/>
    </row>
    <row r="59" spans="1:22" ht="14.25" customHeight="1" x14ac:dyDescent="0.25">
      <c r="A59" s="264" t="s">
        <v>51</v>
      </c>
      <c r="B59" s="28">
        <v>0</v>
      </c>
      <c r="C59" s="28">
        <v>0</v>
      </c>
      <c r="D59" s="28">
        <v>0</v>
      </c>
      <c r="E59" s="26">
        <v>0</v>
      </c>
      <c r="F59" s="21"/>
      <c r="H59" s="252" t="s">
        <v>51</v>
      </c>
      <c r="I59" s="33">
        <f>ESA2010_feb26!C59-A_RVS_26_28!B59</f>
        <v>2</v>
      </c>
      <c r="J59" s="33">
        <f>ESA2010_feb26!D59-A_RVS_26_28!C59</f>
        <v>0</v>
      </c>
      <c r="K59" s="33">
        <f>ESA2010_feb26!E59-A_RVS_26_28!D59</f>
        <v>0</v>
      </c>
      <c r="L59" s="26">
        <f>ESA2010_feb26!F59-A_RVS_26_28!E59</f>
        <v>0</v>
      </c>
      <c r="M59" s="22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14.25" customHeight="1" x14ac:dyDescent="0.25">
      <c r="A60" s="264" t="s">
        <v>52</v>
      </c>
      <c r="B60" s="28">
        <v>118833</v>
      </c>
      <c r="C60" s="28">
        <v>152068</v>
      </c>
      <c r="D60" s="28">
        <v>162175</v>
      </c>
      <c r="E60" s="26">
        <v>168695</v>
      </c>
      <c r="F60" s="21"/>
      <c r="H60" s="252" t="s">
        <v>52</v>
      </c>
      <c r="I60" s="33">
        <f>ESA2010_feb26!C60-A_RVS_26_28!B60</f>
        <v>4339</v>
      </c>
      <c r="J60" s="33">
        <f>ESA2010_feb26!D60-A_RVS_26_28!C60</f>
        <v>1125</v>
      </c>
      <c r="K60" s="33">
        <f>ESA2010_feb26!E60-A_RVS_26_28!D60</f>
        <v>700</v>
      </c>
      <c r="L60" s="26">
        <f>ESA2010_feb26!F60-A_RVS_26_28!E60</f>
        <v>1051</v>
      </c>
      <c r="M60" s="22"/>
      <c r="N60" s="23"/>
      <c r="O60" s="23"/>
      <c r="P60" s="23"/>
      <c r="Q60" s="23"/>
      <c r="R60" s="23"/>
      <c r="S60" s="23"/>
      <c r="T60" s="23"/>
      <c r="U60" s="23"/>
      <c r="V60" s="23"/>
    </row>
    <row r="61" spans="1:22" ht="14.25" customHeight="1" thickBot="1" x14ac:dyDescent="0.3">
      <c r="A61" s="265" t="s">
        <v>53</v>
      </c>
      <c r="B61" s="64">
        <v>40816</v>
      </c>
      <c r="C61" s="64">
        <v>52006</v>
      </c>
      <c r="D61" s="64">
        <v>55766</v>
      </c>
      <c r="E61" s="62">
        <v>58535</v>
      </c>
      <c r="F61" s="21"/>
      <c r="H61" s="253" t="s">
        <v>53</v>
      </c>
      <c r="I61" s="33">
        <f>ESA2010_feb26!C61-A_RVS_26_28!B61</f>
        <v>-35</v>
      </c>
      <c r="J61" s="33">
        <f>ESA2010_feb26!D61-A_RVS_26_28!C61</f>
        <v>-139</v>
      </c>
      <c r="K61" s="33">
        <f>ESA2010_feb26!E61-A_RVS_26_28!D61</f>
        <v>-246</v>
      </c>
      <c r="L61" s="26">
        <f>ESA2010_feb26!F61-A_RVS_26_28!E61</f>
        <v>-311</v>
      </c>
      <c r="M61" s="22"/>
      <c r="N61" s="23"/>
      <c r="O61" s="23"/>
      <c r="P61" s="23"/>
      <c r="Q61" s="23"/>
      <c r="R61" s="23"/>
      <c r="S61" s="23"/>
      <c r="T61" s="23"/>
      <c r="U61" s="23"/>
      <c r="V61" s="23"/>
    </row>
    <row r="62" spans="1:22" ht="13.5" customHeight="1" x14ac:dyDescent="0.25">
      <c r="A62" s="256" t="s">
        <v>54</v>
      </c>
      <c r="B62" s="67">
        <f t="shared" ref="B62:E62" si="11">B63+B67</f>
        <v>18395260</v>
      </c>
      <c r="C62" s="67">
        <f t="shared" si="11"/>
        <v>19917359</v>
      </c>
      <c r="D62" s="67">
        <f t="shared" si="11"/>
        <v>20923159</v>
      </c>
      <c r="E62" s="66">
        <f t="shared" si="11"/>
        <v>21218281</v>
      </c>
      <c r="F62" s="21"/>
      <c r="H62" s="16" t="s">
        <v>54</v>
      </c>
      <c r="I62" s="70">
        <f t="shared" ref="I62:L62" si="12">I63+I67</f>
        <v>-276</v>
      </c>
      <c r="J62" s="70">
        <f t="shared" si="12"/>
        <v>-84750</v>
      </c>
      <c r="K62" s="70">
        <f t="shared" si="12"/>
        <v>-204728</v>
      </c>
      <c r="L62" s="71">
        <f t="shared" si="12"/>
        <v>-128112</v>
      </c>
      <c r="M62" s="22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13.5" customHeight="1" x14ac:dyDescent="0.25">
      <c r="A63" s="266" t="s">
        <v>55</v>
      </c>
      <c r="B63" s="45">
        <f t="shared" ref="B63:E63" si="13">B64</f>
        <v>12053666</v>
      </c>
      <c r="C63" s="45">
        <f t="shared" si="13"/>
        <v>12840373</v>
      </c>
      <c r="D63" s="45">
        <f t="shared" si="13"/>
        <v>13532254</v>
      </c>
      <c r="E63" s="43">
        <f t="shared" si="13"/>
        <v>14019582</v>
      </c>
      <c r="F63" s="21"/>
      <c r="H63" s="72" t="s">
        <v>55</v>
      </c>
      <c r="I63" s="45">
        <f t="shared" ref="I63:L63" si="14">I64</f>
        <v>-13595</v>
      </c>
      <c r="J63" s="45">
        <f t="shared" si="14"/>
        <v>-62090</v>
      </c>
      <c r="K63" s="45">
        <f t="shared" si="14"/>
        <v>-145745</v>
      </c>
      <c r="L63" s="43">
        <f t="shared" si="14"/>
        <v>-97696</v>
      </c>
      <c r="M63" s="22"/>
      <c r="N63" s="23"/>
      <c r="O63" s="23"/>
      <c r="P63" s="23"/>
      <c r="Q63" s="23"/>
      <c r="R63" s="23"/>
      <c r="S63" s="23"/>
      <c r="T63" s="23"/>
      <c r="U63" s="23"/>
      <c r="V63" s="23"/>
    </row>
    <row r="64" spans="1:22" ht="13.5" customHeight="1" x14ac:dyDescent="0.25">
      <c r="A64" s="258" t="s">
        <v>56</v>
      </c>
      <c r="B64" s="28">
        <f t="shared" ref="B64:E64" si="15">B65+B66</f>
        <v>12053666</v>
      </c>
      <c r="C64" s="28">
        <f t="shared" si="15"/>
        <v>12840373</v>
      </c>
      <c r="D64" s="28">
        <f t="shared" si="15"/>
        <v>13532254</v>
      </c>
      <c r="E64" s="26">
        <f t="shared" si="15"/>
        <v>14019582</v>
      </c>
      <c r="F64" s="21"/>
      <c r="H64" s="29" t="s">
        <v>56</v>
      </c>
      <c r="I64" s="28">
        <f t="shared" ref="I64:L64" si="16">I65+I66</f>
        <v>-13595</v>
      </c>
      <c r="J64" s="28">
        <f t="shared" si="16"/>
        <v>-62090</v>
      </c>
      <c r="K64" s="28">
        <f t="shared" si="16"/>
        <v>-145745</v>
      </c>
      <c r="L64" s="26">
        <f t="shared" si="16"/>
        <v>-97696</v>
      </c>
      <c r="M64" s="22"/>
      <c r="N64" s="23"/>
      <c r="O64" s="23"/>
      <c r="P64" s="23"/>
      <c r="Q64" s="23"/>
      <c r="R64" s="23"/>
      <c r="S64" s="23"/>
      <c r="T64" s="23"/>
      <c r="U64" s="23"/>
      <c r="V64" s="23"/>
    </row>
    <row r="65" spans="1:22" ht="13.5" customHeight="1" x14ac:dyDescent="0.25">
      <c r="A65" s="258" t="s">
        <v>57</v>
      </c>
      <c r="B65" s="28">
        <v>11834016</v>
      </c>
      <c r="C65" s="28">
        <v>12621482</v>
      </c>
      <c r="D65" s="28">
        <v>13314583</v>
      </c>
      <c r="E65" s="26">
        <v>13803730</v>
      </c>
      <c r="F65" s="21"/>
      <c r="H65" s="29" t="s">
        <v>57</v>
      </c>
      <c r="I65" s="33">
        <f>ESA2010_feb26!C65-A_RVS_26_28!B65</f>
        <v>19470</v>
      </c>
      <c r="J65" s="33">
        <f>ESA2010_feb26!D65-A_RVS_26_28!C65</f>
        <v>-60682</v>
      </c>
      <c r="K65" s="33">
        <f>ESA2010_feb26!E65-A_RVS_26_28!D65</f>
        <v>-143736</v>
      </c>
      <c r="L65" s="26">
        <f>ESA2010_feb26!F65-A_RVS_26_28!E65</f>
        <v>-96200</v>
      </c>
      <c r="M65" s="22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13.5" customHeight="1" x14ac:dyDescent="0.25">
      <c r="A66" s="258" t="s">
        <v>58</v>
      </c>
      <c r="B66" s="28">
        <v>219650</v>
      </c>
      <c r="C66" s="28">
        <v>218891</v>
      </c>
      <c r="D66" s="28">
        <v>217671</v>
      </c>
      <c r="E66" s="26">
        <v>215852</v>
      </c>
      <c r="F66" s="21"/>
      <c r="H66" s="29" t="s">
        <v>58</v>
      </c>
      <c r="I66" s="33">
        <f>ESA2010_feb26!C66-A_RVS_26_28!B66</f>
        <v>-33065</v>
      </c>
      <c r="J66" s="33">
        <f>ESA2010_feb26!D66-A_RVS_26_28!C66</f>
        <v>-1408</v>
      </c>
      <c r="K66" s="33">
        <f>ESA2010_feb26!E66-A_RVS_26_28!D66</f>
        <v>-2009</v>
      </c>
      <c r="L66" s="26">
        <f>ESA2010_feb26!F66-A_RVS_26_28!E66</f>
        <v>-1496</v>
      </c>
      <c r="M66" s="22"/>
      <c r="N66" s="23"/>
      <c r="O66" s="23"/>
      <c r="P66" s="23"/>
      <c r="Q66" s="23"/>
      <c r="R66" s="23"/>
      <c r="S66" s="23"/>
      <c r="T66" s="23"/>
      <c r="U66" s="23"/>
      <c r="V66" s="23"/>
    </row>
    <row r="67" spans="1:22" ht="13.5" customHeight="1" x14ac:dyDescent="0.25">
      <c r="A67" s="266" t="s">
        <v>59</v>
      </c>
      <c r="B67" s="45">
        <f t="shared" ref="B67:E67" si="17">B68</f>
        <v>6341594</v>
      </c>
      <c r="C67" s="45">
        <f t="shared" si="17"/>
        <v>7076986</v>
      </c>
      <c r="D67" s="45">
        <f t="shared" si="17"/>
        <v>7390905</v>
      </c>
      <c r="E67" s="43">
        <f t="shared" si="17"/>
        <v>7198699</v>
      </c>
      <c r="F67" s="75"/>
      <c r="H67" s="72" t="s">
        <v>59</v>
      </c>
      <c r="I67" s="45">
        <f t="shared" ref="I67:L67" si="18">I68</f>
        <v>13319</v>
      </c>
      <c r="J67" s="45">
        <f t="shared" si="18"/>
        <v>-22660</v>
      </c>
      <c r="K67" s="45">
        <f t="shared" si="18"/>
        <v>-58983</v>
      </c>
      <c r="L67" s="43">
        <f t="shared" si="18"/>
        <v>-30416</v>
      </c>
      <c r="M67" s="22"/>
      <c r="N67" s="23"/>
      <c r="O67" s="23"/>
      <c r="P67" s="23"/>
      <c r="Q67" s="23"/>
      <c r="R67" s="23"/>
      <c r="S67" s="23"/>
      <c r="T67" s="23"/>
      <c r="U67" s="23"/>
      <c r="V67" s="23"/>
    </row>
    <row r="68" spans="1:22" ht="13.5" customHeight="1" x14ac:dyDescent="0.25">
      <c r="A68" s="258" t="s">
        <v>56</v>
      </c>
      <c r="B68" s="28">
        <v>6341594</v>
      </c>
      <c r="C68" s="28">
        <v>7076986</v>
      </c>
      <c r="D68" s="28">
        <v>7390905</v>
      </c>
      <c r="E68" s="26">
        <v>7198699</v>
      </c>
      <c r="F68" s="21"/>
      <c r="H68" s="29" t="s">
        <v>56</v>
      </c>
      <c r="I68" s="33">
        <f>ESA2010_feb26!C68-A_RVS_26_28!B68</f>
        <v>13319</v>
      </c>
      <c r="J68" s="33">
        <f>ESA2010_feb26!D68-A_RVS_26_28!C68</f>
        <v>-22660</v>
      </c>
      <c r="K68" s="33">
        <f>ESA2010_feb26!E68-A_RVS_26_28!D68</f>
        <v>-58983</v>
      </c>
      <c r="L68" s="26">
        <f>ESA2010_feb26!F68-A_RVS_26_28!E68</f>
        <v>-30416</v>
      </c>
      <c r="M68" s="22"/>
      <c r="N68" s="23"/>
      <c r="O68" s="23"/>
      <c r="P68" s="23"/>
      <c r="Q68" s="23"/>
      <c r="R68" s="23"/>
      <c r="S68" s="23"/>
      <c r="T68" s="23"/>
      <c r="U68" s="23"/>
      <c r="V68" s="23"/>
    </row>
    <row r="69" spans="1:22" ht="14.25" customHeight="1" thickBot="1" x14ac:dyDescent="0.3">
      <c r="A69" s="267" t="s">
        <v>60</v>
      </c>
      <c r="B69" s="40">
        <v>46931</v>
      </c>
      <c r="C69" s="40">
        <v>47979</v>
      </c>
      <c r="D69" s="40">
        <v>45920</v>
      </c>
      <c r="E69" s="54">
        <v>43638</v>
      </c>
      <c r="F69" s="21"/>
      <c r="H69" s="76" t="s">
        <v>60</v>
      </c>
      <c r="I69" s="33">
        <f>ESA2010_feb26!C69-A_RVS_26_28!B69</f>
        <v>6507</v>
      </c>
      <c r="J69" s="33">
        <f>ESA2010_feb26!D69-A_RVS_26_28!C69</f>
        <v>9445</v>
      </c>
      <c r="K69" s="33">
        <f>ESA2010_feb26!E69-A_RVS_26_28!D69</f>
        <v>12078</v>
      </c>
      <c r="L69" s="26">
        <f>ESA2010_feb26!F69-A_RVS_26_28!E69</f>
        <v>14567</v>
      </c>
      <c r="M69" s="22"/>
      <c r="N69" s="23"/>
      <c r="O69" s="23"/>
      <c r="P69" s="23"/>
      <c r="Q69" s="23"/>
      <c r="R69" s="23"/>
      <c r="S69" s="23"/>
      <c r="T69" s="23"/>
      <c r="U69" s="23"/>
      <c r="V69" s="23"/>
    </row>
    <row r="70" spans="1:22" ht="14.25" customHeight="1" thickBot="1" x14ac:dyDescent="0.3">
      <c r="A70" s="268" t="s">
        <v>61</v>
      </c>
      <c r="B70" s="82">
        <f>B38+B35+B30+B18+B5</f>
        <v>26653672</v>
      </c>
      <c r="C70" s="82">
        <f>C38+C35+C30+C18+C5</f>
        <v>28186375</v>
      </c>
      <c r="D70" s="82">
        <f>D38+D35+D30+D18+D5</f>
        <v>28639900</v>
      </c>
      <c r="E70" s="80">
        <f>E38+E35+E30+E18+E5</f>
        <v>29564471</v>
      </c>
      <c r="F70" s="21"/>
      <c r="H70" s="78" t="s">
        <v>61</v>
      </c>
      <c r="I70" s="82">
        <f>+I38+I35+I30+I18+I5</f>
        <v>-363812.36785999988</v>
      </c>
      <c r="J70" s="82">
        <f>+J38+J35+J30+J18+J5</f>
        <v>-512322</v>
      </c>
      <c r="K70" s="82">
        <f>+K38+K35+K30+K18+K5</f>
        <v>-660577</v>
      </c>
      <c r="L70" s="80">
        <f>+L38+L35+L30+L18+L5</f>
        <v>-609036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ht="13.5" customHeight="1" x14ac:dyDescent="0.25">
      <c r="A71" s="269" t="s">
        <v>62</v>
      </c>
      <c r="B71" s="85">
        <f>B9+B13+B17+B19+B20+B30+B47+B52+B54+B40+B39+B43+B44+B42+B51+B16</f>
        <v>22117988</v>
      </c>
      <c r="C71" s="85">
        <f>C9+C13+C17+C19+C20+C30+C47+C52+C54+C40+C39+C43+C44+C42+C51+C16+C49</f>
        <v>23261363</v>
      </c>
      <c r="D71" s="85">
        <f t="shared" ref="D71:E71" si="19">D9+D13+D17+D19+D20+D30+D47+D52+D54+D40+D39+D43+D44+D42+D51+D16+D49</f>
        <v>23590699</v>
      </c>
      <c r="E71" s="84">
        <f t="shared" si="19"/>
        <v>24287571</v>
      </c>
      <c r="F71" s="21"/>
      <c r="H71" s="83" t="s">
        <v>62</v>
      </c>
      <c r="I71" s="33">
        <f>ESA2010_feb26!C71-A_RVS_26_28!B71</f>
        <v>-355936.01897000149</v>
      </c>
      <c r="J71" s="33">
        <f>ESA2010_feb26!D71-A_RVS_26_28!C71</f>
        <v>-445912</v>
      </c>
      <c r="K71" s="33">
        <f>ESA2010_feb26!E71-A_RVS_26_28!D71</f>
        <v>-675499</v>
      </c>
      <c r="L71" s="26">
        <f>ESA2010_feb26!F71-A_RVS_26_28!E71</f>
        <v>-567266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ht="13.5" customHeight="1" x14ac:dyDescent="0.25">
      <c r="A72" s="269" t="s">
        <v>63</v>
      </c>
      <c r="B72" s="85">
        <f>0+B57</f>
        <v>40816</v>
      </c>
      <c r="C72" s="85">
        <f>0+C57</f>
        <v>52006</v>
      </c>
      <c r="D72" s="85">
        <f>0+D57</f>
        <v>55766</v>
      </c>
      <c r="E72" s="84">
        <f>0+E57</f>
        <v>58535</v>
      </c>
      <c r="F72" s="21"/>
      <c r="H72" s="83" t="s">
        <v>63</v>
      </c>
      <c r="I72" s="33">
        <f>ESA2010_feb26!C72-A_RVS_26_28!B72</f>
        <v>-35</v>
      </c>
      <c r="J72" s="33">
        <f>ESA2010_feb26!D72-A_RVS_26_28!C72</f>
        <v>-139</v>
      </c>
      <c r="K72" s="33">
        <f>ESA2010_feb26!E72-A_RVS_26_28!D72</f>
        <v>-246</v>
      </c>
      <c r="L72" s="26">
        <f>ESA2010_feb26!F72-A_RVS_26_28!E72</f>
        <v>-311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2" ht="13.5" customHeight="1" x14ac:dyDescent="0.25">
      <c r="A73" s="257" t="s">
        <v>64</v>
      </c>
      <c r="B73" s="85">
        <v>0</v>
      </c>
      <c r="C73" s="85">
        <v>0</v>
      </c>
      <c r="D73" s="85">
        <v>0</v>
      </c>
      <c r="E73" s="84">
        <v>0</v>
      </c>
      <c r="F73" s="21"/>
      <c r="H73" s="24" t="s">
        <v>64</v>
      </c>
      <c r="I73" s="33">
        <f>ESA2010_feb26!C73-A_RVS_26_28!B73</f>
        <v>0</v>
      </c>
      <c r="J73" s="33">
        <f>ESA2010_feb26!D73-A_RVS_26_28!C73</f>
        <v>0</v>
      </c>
      <c r="K73" s="33">
        <f>ESA2010_feb26!E73-A_RVS_26_28!D73</f>
        <v>0</v>
      </c>
      <c r="L73" s="26">
        <f>ESA2010_feb26!F73-A_RVS_26_28!E73</f>
        <v>0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2" ht="13.5" customHeight="1" x14ac:dyDescent="0.25">
      <c r="A74" s="257" t="s">
        <v>65</v>
      </c>
      <c r="B74" s="85">
        <f>B10+B37+B36+B48+B55+B14</f>
        <v>3265193</v>
      </c>
      <c r="C74" s="85">
        <f>C10+C37+C36+C48+C55+C14</f>
        <v>3516872</v>
      </c>
      <c r="D74" s="85">
        <f>D10+D37+D36+D48+D55+D14</f>
        <v>3606926</v>
      </c>
      <c r="E74" s="84">
        <f>E10+E37+E36+E48+E55+E14</f>
        <v>3758554</v>
      </c>
      <c r="F74" s="21"/>
      <c r="H74" s="24" t="s">
        <v>65</v>
      </c>
      <c r="I74" s="33">
        <f>ESA2010_feb26!C74-A_RVS_26_28!B74</f>
        <v>-2816</v>
      </c>
      <c r="J74" s="33">
        <f>ESA2010_feb26!D74-A_RVS_26_28!C74</f>
        <v>-40913</v>
      </c>
      <c r="K74" s="33">
        <f>ESA2010_feb26!E74-A_RVS_26_28!D74</f>
        <v>-9907</v>
      </c>
      <c r="L74" s="26">
        <f>ESA2010_feb26!F74-A_RVS_26_28!E74</f>
        <v>-48356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2" ht="13.5" customHeight="1" x14ac:dyDescent="0.25">
      <c r="A75" s="257" t="s">
        <v>66</v>
      </c>
      <c r="B75" s="85">
        <f>B11+B56+B15</f>
        <v>1198574</v>
      </c>
      <c r="C75" s="85">
        <f>C11+C56+C15</f>
        <v>1325656</v>
      </c>
      <c r="D75" s="85">
        <f>D11+D56+D15</f>
        <v>1366615</v>
      </c>
      <c r="E75" s="84">
        <f>E11+E56+E15</f>
        <v>1439436</v>
      </c>
      <c r="F75" s="21"/>
      <c r="H75" s="24" t="s">
        <v>66</v>
      </c>
      <c r="I75" s="33">
        <f>ESA2010_feb26!C75-A_RVS_26_28!B75</f>
        <v>-2153</v>
      </c>
      <c r="J75" s="33">
        <f>ESA2010_feb26!D75-A_RVS_26_28!C75</f>
        <v>-23117</v>
      </c>
      <c r="K75" s="33">
        <f>ESA2010_feb26!E75-A_RVS_26_28!D75</f>
        <v>27413</v>
      </c>
      <c r="L75" s="26">
        <f>ESA2010_feb26!F75-A_RVS_26_28!E75</f>
        <v>9309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ht="13.5" customHeight="1" x14ac:dyDescent="0.25">
      <c r="A76" s="257" t="s">
        <v>67</v>
      </c>
      <c r="B76" s="85">
        <f>B45</f>
        <v>0</v>
      </c>
      <c r="C76" s="85">
        <f>C45</f>
        <v>0</v>
      </c>
      <c r="D76" s="85">
        <f>D45</f>
        <v>0</v>
      </c>
      <c r="E76" s="84">
        <f>E45</f>
        <v>0</v>
      </c>
      <c r="F76" s="21"/>
      <c r="H76" s="24" t="s">
        <v>67</v>
      </c>
      <c r="I76" s="33">
        <f>ESA2010_feb26!C76-A_RVS_26_28!B76</f>
        <v>0</v>
      </c>
      <c r="J76" s="33">
        <f>ESA2010_feb26!D76-A_RVS_26_28!C76</f>
        <v>0</v>
      </c>
      <c r="K76" s="33">
        <f>ESA2010_feb26!E76-A_RVS_26_28!D76</f>
        <v>0</v>
      </c>
      <c r="L76" s="26">
        <f>ESA2010_feb26!F76-A_RVS_26_28!E76</f>
        <v>0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2" ht="13.5" customHeight="1" x14ac:dyDescent="0.25">
      <c r="A77" s="257" t="s">
        <v>68</v>
      </c>
      <c r="B77" s="85">
        <f>B50+B49</f>
        <v>31101</v>
      </c>
      <c r="C77" s="85">
        <f>C50</f>
        <v>30478</v>
      </c>
      <c r="D77" s="85">
        <f t="shared" ref="D77:E77" si="20">D50</f>
        <v>19894</v>
      </c>
      <c r="E77" s="84">
        <f t="shared" si="20"/>
        <v>20375</v>
      </c>
      <c r="F77" s="21"/>
      <c r="H77" s="24" t="s">
        <v>68</v>
      </c>
      <c r="I77" s="33">
        <f>ESA2010_feb26!C77-A_RVS_26_28!B77</f>
        <v>-2872.3488900000011</v>
      </c>
      <c r="J77" s="33">
        <f>ESA2010_feb26!D77-A_RVS_26_28!C77</f>
        <v>-2241</v>
      </c>
      <c r="K77" s="33">
        <f>ESA2010_feb26!E77-A_RVS_26_28!D77</f>
        <v>-2338</v>
      </c>
      <c r="L77" s="26">
        <f>ESA2010_feb26!F77-A_RVS_26_28!E77</f>
        <v>-2412</v>
      </c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ht="14.25" customHeight="1" thickBot="1" x14ac:dyDescent="0.3">
      <c r="A78" s="270" t="s">
        <v>69</v>
      </c>
      <c r="B78" s="88">
        <f t="shared" ref="B78:E78" si="21">B62</f>
        <v>18395260</v>
      </c>
      <c r="C78" s="88">
        <f t="shared" si="21"/>
        <v>19917359</v>
      </c>
      <c r="D78" s="88">
        <f t="shared" si="21"/>
        <v>20923159</v>
      </c>
      <c r="E78" s="87">
        <f t="shared" si="21"/>
        <v>21218281</v>
      </c>
      <c r="F78" s="21"/>
      <c r="H78" s="86" t="s">
        <v>69</v>
      </c>
      <c r="I78" s="88">
        <f t="shared" ref="I78:L78" si="22">I62</f>
        <v>-276</v>
      </c>
      <c r="J78" s="88">
        <f t="shared" si="22"/>
        <v>-84750</v>
      </c>
      <c r="K78" s="88">
        <f t="shared" si="22"/>
        <v>-204728</v>
      </c>
      <c r="L78" s="87">
        <f t="shared" si="22"/>
        <v>-128112</v>
      </c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2" ht="14.25" customHeight="1" thickBot="1" x14ac:dyDescent="0.3">
      <c r="A79" s="271" t="s">
        <v>70</v>
      </c>
      <c r="B79" s="82">
        <f t="shared" ref="B79:E79" si="23">B70+B78</f>
        <v>45048932</v>
      </c>
      <c r="C79" s="82">
        <f t="shared" si="23"/>
        <v>48103734</v>
      </c>
      <c r="D79" s="82">
        <f t="shared" si="23"/>
        <v>49563059</v>
      </c>
      <c r="E79" s="80">
        <f t="shared" si="23"/>
        <v>50782752</v>
      </c>
      <c r="F79" s="21"/>
      <c r="H79" s="89" t="s">
        <v>70</v>
      </c>
      <c r="I79" s="82">
        <f t="shared" ref="I79:L79" si="24">+I78+I70</f>
        <v>-364088.36785999988</v>
      </c>
      <c r="J79" s="82">
        <f t="shared" si="24"/>
        <v>-597072</v>
      </c>
      <c r="K79" s="82">
        <f t="shared" si="24"/>
        <v>-865305</v>
      </c>
      <c r="L79" s="80">
        <f t="shared" si="24"/>
        <v>-737148</v>
      </c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2" s="91" customFormat="1" ht="13.5" customHeight="1" thickBot="1" x14ac:dyDescent="0.3">
      <c r="A80" s="92"/>
      <c r="B80" s="221"/>
      <c r="C80" s="221"/>
      <c r="D80" s="221"/>
      <c r="E80" s="221"/>
      <c r="F80" s="46"/>
      <c r="H80" s="92"/>
      <c r="I80" s="221"/>
      <c r="J80" s="221"/>
      <c r="K80" s="221"/>
      <c r="L80" s="221"/>
      <c r="M80" s="94"/>
      <c r="N80" s="23"/>
      <c r="O80" s="23"/>
      <c r="P80" s="23"/>
      <c r="Q80" s="23"/>
      <c r="R80" s="23"/>
      <c r="S80" s="23"/>
      <c r="T80" s="23"/>
      <c r="U80" s="23"/>
      <c r="V80" s="23"/>
    </row>
    <row r="81" spans="1:22" ht="14.25" customHeight="1" thickBot="1" x14ac:dyDescent="0.3">
      <c r="A81" s="95" t="s">
        <v>71</v>
      </c>
      <c r="B81" s="98">
        <f t="shared" ref="B81:E81" si="25">SUM(B82:B83)</f>
        <v>106585</v>
      </c>
      <c r="C81" s="99">
        <f t="shared" si="25"/>
        <v>123272</v>
      </c>
      <c r="D81" s="99">
        <f t="shared" si="25"/>
        <v>131331</v>
      </c>
      <c r="E81" s="97">
        <f t="shared" si="25"/>
        <v>136694</v>
      </c>
      <c r="H81" s="100" t="s">
        <v>71</v>
      </c>
      <c r="I81" s="103">
        <f>I82+I83</f>
        <v>3187</v>
      </c>
      <c r="J81" s="103">
        <f t="shared" ref="J81:L81" si="26">J82+J83</f>
        <v>721</v>
      </c>
      <c r="K81" s="103">
        <f t="shared" si="26"/>
        <v>485</v>
      </c>
      <c r="L81" s="104">
        <f t="shared" si="26"/>
        <v>-962</v>
      </c>
      <c r="N81" s="23"/>
      <c r="O81" s="23"/>
      <c r="P81" s="23"/>
      <c r="Q81" s="23"/>
      <c r="R81" s="23"/>
      <c r="S81" s="23"/>
      <c r="T81" s="23"/>
      <c r="U81" s="23"/>
      <c r="V81" s="23"/>
    </row>
    <row r="82" spans="1:22" ht="13.5" customHeight="1" x14ac:dyDescent="0.25">
      <c r="A82" s="105" t="s">
        <v>72</v>
      </c>
      <c r="B82" s="108">
        <v>48832</v>
      </c>
      <c r="C82" s="109">
        <v>58352</v>
      </c>
      <c r="D82" s="109">
        <v>63852</v>
      </c>
      <c r="E82" s="107">
        <v>66785</v>
      </c>
      <c r="H82" s="110" t="s">
        <v>72</v>
      </c>
      <c r="I82" s="33">
        <f>ESA2010_feb26!C82-A_RVS_26_28!B82</f>
        <v>610</v>
      </c>
      <c r="J82" s="33">
        <f>ESA2010_feb26!D82-A_RVS_26_28!C82</f>
        <v>1512</v>
      </c>
      <c r="K82" s="33">
        <f>ESA2010_feb26!E82-A_RVS_26_28!D82</f>
        <v>318</v>
      </c>
      <c r="L82" s="26">
        <f>ESA2010_feb26!F82-A_RVS_26_28!E82</f>
        <v>21</v>
      </c>
      <c r="N82" s="23"/>
      <c r="O82" s="23"/>
      <c r="P82" s="23"/>
      <c r="Q82" s="23"/>
      <c r="R82" s="23"/>
      <c r="S82" s="23"/>
      <c r="T82" s="23"/>
      <c r="U82" s="23"/>
      <c r="V82" s="23"/>
    </row>
    <row r="83" spans="1:22" ht="14.25" customHeight="1" thickBot="1" x14ac:dyDescent="0.3">
      <c r="A83" s="112" t="s">
        <v>73</v>
      </c>
      <c r="B83" s="115">
        <v>57753</v>
      </c>
      <c r="C83" s="116">
        <v>64920</v>
      </c>
      <c r="D83" s="116">
        <v>67479</v>
      </c>
      <c r="E83" s="114">
        <v>69909</v>
      </c>
      <c r="H83" s="112" t="s">
        <v>73</v>
      </c>
      <c r="I83" s="33">
        <f>ESA2010_feb26!C83-A_RVS_26_28!B83</f>
        <v>2577</v>
      </c>
      <c r="J83" s="33">
        <f>ESA2010_feb26!D83-A_RVS_26_28!C83</f>
        <v>-791</v>
      </c>
      <c r="K83" s="33">
        <f>ESA2010_feb26!E83-A_RVS_26_28!D83</f>
        <v>167</v>
      </c>
      <c r="L83" s="26">
        <f>ESA2010_feb26!F83-A_RVS_26_28!E83</f>
        <v>-983</v>
      </c>
      <c r="N83" s="23"/>
      <c r="O83" s="23"/>
      <c r="P83" s="23"/>
      <c r="Q83" s="23"/>
      <c r="R83" s="23"/>
      <c r="S83" s="23"/>
      <c r="T83" s="23"/>
      <c r="U83" s="23"/>
      <c r="V83" s="23"/>
    </row>
    <row r="84" spans="1:22" ht="17.25" customHeight="1" thickBot="1" x14ac:dyDescent="0.35">
      <c r="A84" s="120"/>
      <c r="B84" s="226"/>
      <c r="C84" s="226"/>
      <c r="D84" s="226"/>
      <c r="E84" s="226"/>
      <c r="H84" s="122"/>
      <c r="I84" s="124"/>
      <c r="J84" s="124"/>
      <c r="K84" s="124"/>
      <c r="L84" s="124"/>
      <c r="N84" s="23"/>
      <c r="O84" s="23"/>
      <c r="P84" s="23"/>
      <c r="Q84" s="23"/>
      <c r="R84" s="23"/>
      <c r="S84" s="23"/>
      <c r="T84" s="23"/>
      <c r="U84" s="23"/>
      <c r="V84" s="23"/>
    </row>
    <row r="85" spans="1:22" ht="17.25" customHeight="1" thickBot="1" x14ac:dyDescent="0.3">
      <c r="A85" s="100" t="s">
        <v>94</v>
      </c>
      <c r="B85" s="417">
        <f>+B86</f>
        <v>0</v>
      </c>
      <c r="C85" s="413">
        <f t="shared" ref="C85:E85" si="27">+C86</f>
        <v>68454</v>
      </c>
      <c r="D85" s="413">
        <f t="shared" si="27"/>
        <v>73848</v>
      </c>
      <c r="E85" s="414">
        <f t="shared" si="27"/>
        <v>78648</v>
      </c>
      <c r="H85" s="100" t="s">
        <v>94</v>
      </c>
      <c r="I85" s="417">
        <f>+I86</f>
        <v>0</v>
      </c>
      <c r="J85" s="413">
        <f t="shared" ref="J85:L85" si="28">+J86</f>
        <v>1418</v>
      </c>
      <c r="K85" s="413">
        <f t="shared" si="28"/>
        <v>985</v>
      </c>
      <c r="L85" s="414">
        <f t="shared" si="28"/>
        <v>-914</v>
      </c>
      <c r="N85" s="23"/>
      <c r="O85" s="23"/>
      <c r="P85" s="23"/>
      <c r="Q85" s="23"/>
      <c r="R85" s="23"/>
      <c r="S85" s="23"/>
      <c r="T85" s="23"/>
      <c r="U85" s="23"/>
      <c r="V85" s="23"/>
    </row>
    <row r="86" spans="1:22" ht="17.25" customHeight="1" thickBot="1" x14ac:dyDescent="0.3">
      <c r="A86" s="418" t="s">
        <v>72</v>
      </c>
      <c r="B86" s="415">
        <v>0</v>
      </c>
      <c r="C86" s="415">
        <v>68454</v>
      </c>
      <c r="D86" s="415">
        <v>73848</v>
      </c>
      <c r="E86" s="416">
        <v>78648</v>
      </c>
      <c r="H86" s="418" t="s">
        <v>72</v>
      </c>
      <c r="I86" s="415">
        <f>ESA2010_feb26!C86-A_RVS_26_28!B86</f>
        <v>0</v>
      </c>
      <c r="J86" s="415">
        <f>ESA2010_feb26!D86-A_RVS_26_28!C86</f>
        <v>1418</v>
      </c>
      <c r="K86" s="415">
        <f>ESA2010_feb26!E86-A_RVS_26_28!D86</f>
        <v>985</v>
      </c>
      <c r="L86" s="416">
        <f>ESA2010_feb26!F86-A_RVS_26_28!E86</f>
        <v>-914</v>
      </c>
      <c r="N86" s="23"/>
      <c r="O86" s="23"/>
      <c r="P86" s="23"/>
      <c r="Q86" s="23"/>
      <c r="R86" s="23"/>
      <c r="S86" s="23"/>
      <c r="T86" s="23"/>
      <c r="U86" s="23"/>
      <c r="V86" s="23"/>
    </row>
    <row r="87" spans="1:22" ht="17.25" customHeight="1" thickBot="1" x14ac:dyDescent="0.35">
      <c r="A87" s="411"/>
      <c r="B87" s="412"/>
      <c r="C87" s="412"/>
      <c r="D87" s="412"/>
      <c r="E87" s="412"/>
      <c r="H87" s="122"/>
      <c r="I87" s="124"/>
      <c r="J87" s="124"/>
      <c r="K87" s="124"/>
      <c r="L87" s="124"/>
      <c r="N87" s="23"/>
      <c r="O87" s="23"/>
      <c r="P87" s="23"/>
      <c r="Q87" s="23"/>
      <c r="R87" s="23"/>
      <c r="S87" s="23"/>
      <c r="T87" s="23"/>
      <c r="U87" s="23"/>
      <c r="V87" s="23"/>
    </row>
    <row r="88" spans="1:22" s="125" customFormat="1" ht="14.25" customHeight="1" thickBot="1" x14ac:dyDescent="0.3">
      <c r="A88" s="100" t="s">
        <v>74</v>
      </c>
      <c r="B88" s="128">
        <v>1034333</v>
      </c>
      <c r="C88" s="129">
        <v>1131030</v>
      </c>
      <c r="D88" s="130">
        <v>1182375</v>
      </c>
      <c r="E88" s="127">
        <v>1246991</v>
      </c>
      <c r="H88" s="100" t="s">
        <v>74</v>
      </c>
      <c r="I88" s="131">
        <f>ESA2010_feb26!C89-A_RVS_26_28!B88</f>
        <v>1703</v>
      </c>
      <c r="J88" s="129">
        <f>ESA2010_feb26!D89-A_RVS_26_28!C88</f>
        <v>-32752</v>
      </c>
      <c r="K88" s="130">
        <f>ESA2010_feb26!E89-A_RVS_26_28!D88</f>
        <v>-43358</v>
      </c>
      <c r="L88" s="127">
        <f>ESA2010_feb26!F89-A_RVS_26_28!E88</f>
        <v>-40794</v>
      </c>
      <c r="N88" s="23"/>
      <c r="O88" s="23"/>
      <c r="P88" s="23"/>
      <c r="Q88" s="23"/>
      <c r="R88" s="23"/>
      <c r="S88" s="23"/>
      <c r="T88" s="23"/>
      <c r="U88" s="23"/>
      <c r="V88" s="23"/>
    </row>
    <row r="89" spans="1:22" ht="14.25" customHeight="1" thickBot="1" x14ac:dyDescent="0.3">
      <c r="B89" s="164"/>
      <c r="C89" s="164"/>
      <c r="D89" s="164"/>
      <c r="E89" s="164"/>
      <c r="I89" s="22"/>
      <c r="J89" s="22"/>
      <c r="K89" s="22"/>
      <c r="L89" s="22"/>
      <c r="N89" s="23"/>
      <c r="O89" s="23"/>
      <c r="P89" s="23"/>
      <c r="Q89" s="23"/>
      <c r="R89" s="23"/>
      <c r="S89" s="23"/>
      <c r="T89" s="23"/>
      <c r="U89" s="23"/>
      <c r="V89" s="23"/>
    </row>
    <row r="90" spans="1:22" ht="13.5" customHeight="1" x14ac:dyDescent="0.25">
      <c r="A90" s="134" t="s">
        <v>75</v>
      </c>
      <c r="B90" s="137">
        <f t="shared" ref="B90:E90" si="29">SUM(B91,B94,B97)</f>
        <v>779297.25246358663</v>
      </c>
      <c r="C90" s="136">
        <f t="shared" si="29"/>
        <v>798129.39638422045</v>
      </c>
      <c r="D90" s="138">
        <f t="shared" si="29"/>
        <v>816979.9529917005</v>
      </c>
      <c r="E90" s="139">
        <f t="shared" si="29"/>
        <v>819917.05326822679</v>
      </c>
      <c r="H90" s="134" t="s">
        <v>75</v>
      </c>
      <c r="I90" s="137">
        <f t="shared" ref="I90:L90" si="30">SUM(I91,I94,I97)</f>
        <v>26391.5741764134</v>
      </c>
      <c r="J90" s="136">
        <f t="shared" si="30"/>
        <v>17133.625615779536</v>
      </c>
      <c r="K90" s="138">
        <f t="shared" si="30"/>
        <v>5017.0690082995352</v>
      </c>
      <c r="L90" s="139">
        <f t="shared" si="30"/>
        <v>5024.9687317732132</v>
      </c>
      <c r="N90" s="23"/>
      <c r="O90" s="23"/>
      <c r="P90" s="23"/>
      <c r="Q90" s="23"/>
      <c r="R90" s="23"/>
      <c r="S90" s="23"/>
      <c r="T90" s="23"/>
      <c r="U90" s="23"/>
      <c r="V90" s="23"/>
    </row>
    <row r="91" spans="1:22" ht="13.5" customHeight="1" x14ac:dyDescent="0.25">
      <c r="A91" s="140" t="s">
        <v>76</v>
      </c>
      <c r="B91" s="143">
        <v>4.0220000000000002</v>
      </c>
      <c r="C91" s="144">
        <v>4.0220000000000002</v>
      </c>
      <c r="D91" s="145">
        <v>4.0220000000000002</v>
      </c>
      <c r="E91" s="142">
        <v>4.0220000000000002</v>
      </c>
      <c r="H91" s="140" t="s">
        <v>76</v>
      </c>
      <c r="I91" s="143">
        <f t="shared" ref="I91:L91" si="31">SUM(I92:I93)</f>
        <v>0.80464000000000002</v>
      </c>
      <c r="J91" s="144">
        <f t="shared" si="31"/>
        <v>0</v>
      </c>
      <c r="K91" s="145">
        <f t="shared" si="31"/>
        <v>0</v>
      </c>
      <c r="L91" s="142">
        <f t="shared" si="31"/>
        <v>0</v>
      </c>
      <c r="N91" s="23"/>
      <c r="O91" s="23"/>
      <c r="P91" s="23"/>
      <c r="Q91" s="23"/>
      <c r="R91" s="23"/>
      <c r="S91" s="23"/>
      <c r="T91" s="23"/>
      <c r="U91" s="23"/>
      <c r="V91" s="23"/>
    </row>
    <row r="92" spans="1:22" ht="13.5" customHeight="1" x14ac:dyDescent="0.25">
      <c r="A92" s="146" t="s">
        <v>8</v>
      </c>
      <c r="B92" s="143">
        <v>0</v>
      </c>
      <c r="C92" s="144">
        <v>0</v>
      </c>
      <c r="D92" s="145">
        <v>0</v>
      </c>
      <c r="E92" s="142">
        <v>0</v>
      </c>
      <c r="H92" s="146" t="s">
        <v>8</v>
      </c>
      <c r="I92" s="33">
        <f>ESA2010_feb26!C93-A_RVS_26_28!B92</f>
        <v>0.80464000000000002</v>
      </c>
      <c r="J92" s="33">
        <f>ESA2010_feb26!D93-A_RVS_26_28!C92</f>
        <v>0</v>
      </c>
      <c r="K92" s="33">
        <f>ESA2010_feb26!E93-A_RVS_26_28!D92</f>
        <v>0</v>
      </c>
      <c r="L92" s="26">
        <f>ESA2010_feb26!F93-A_RVS_26_28!E92</f>
        <v>0</v>
      </c>
      <c r="N92" s="23"/>
      <c r="O92" s="23"/>
      <c r="P92" s="23"/>
      <c r="Q92" s="23"/>
      <c r="R92" s="23"/>
      <c r="S92" s="23"/>
      <c r="T92" s="23"/>
      <c r="U92" s="23"/>
      <c r="V92" s="23"/>
    </row>
    <row r="93" spans="1:22" ht="13.5" customHeight="1" x14ac:dyDescent="0.25">
      <c r="A93" s="146" t="s">
        <v>9</v>
      </c>
      <c r="B93" s="143">
        <v>4.0220000000000002</v>
      </c>
      <c r="C93" s="144">
        <v>4.0220000000000002</v>
      </c>
      <c r="D93" s="145">
        <v>4.0220000000000002</v>
      </c>
      <c r="E93" s="142">
        <v>4.0220000000000002</v>
      </c>
      <c r="H93" s="146" t="s">
        <v>9</v>
      </c>
      <c r="I93" s="33">
        <f>ESA2010_feb26!C94-A_RVS_26_28!B93</f>
        <v>0</v>
      </c>
      <c r="J93" s="33">
        <f>ESA2010_feb26!D94-A_RVS_26_28!C93</f>
        <v>0</v>
      </c>
      <c r="K93" s="33">
        <f>ESA2010_feb26!E94-A_RVS_26_28!D93</f>
        <v>0</v>
      </c>
      <c r="L93" s="26">
        <f>ESA2010_feb26!F94-A_RVS_26_28!E93</f>
        <v>0</v>
      </c>
      <c r="N93" s="23"/>
      <c r="O93" s="23"/>
      <c r="P93" s="23"/>
      <c r="Q93" s="23"/>
      <c r="R93" s="23"/>
      <c r="S93" s="23"/>
      <c r="T93" s="23"/>
      <c r="U93" s="23"/>
      <c r="V93" s="23"/>
    </row>
    <row r="94" spans="1:22" ht="13.5" customHeight="1" x14ac:dyDescent="0.25">
      <c r="A94" s="140" t="s">
        <v>77</v>
      </c>
      <c r="B94" s="149">
        <v>759264</v>
      </c>
      <c r="C94" s="47">
        <v>763186</v>
      </c>
      <c r="D94" s="47">
        <v>767294</v>
      </c>
      <c r="E94" s="48">
        <v>769840</v>
      </c>
      <c r="H94" s="140" t="s">
        <v>77</v>
      </c>
      <c r="I94" s="150">
        <f t="shared" ref="I94:L94" si="32">SUM(I95:I96)</f>
        <v>29664</v>
      </c>
      <c r="J94" s="47">
        <f t="shared" si="32"/>
        <v>30312</v>
      </c>
      <c r="K94" s="47">
        <f t="shared" si="32"/>
        <v>30507</v>
      </c>
      <c r="L94" s="48">
        <f t="shared" si="32"/>
        <v>29386</v>
      </c>
      <c r="N94" s="23"/>
      <c r="O94" s="23"/>
      <c r="P94" s="23"/>
      <c r="Q94" s="23"/>
      <c r="R94" s="23"/>
      <c r="S94" s="23"/>
      <c r="T94" s="23"/>
      <c r="U94" s="23"/>
      <c r="V94" s="23"/>
    </row>
    <row r="95" spans="1:22" ht="13.5" customHeight="1" x14ac:dyDescent="0.25">
      <c r="A95" s="146" t="s">
        <v>8</v>
      </c>
      <c r="B95" s="143">
        <v>537742</v>
      </c>
      <c r="C95" s="144">
        <v>540227</v>
      </c>
      <c r="D95" s="145">
        <v>542967</v>
      </c>
      <c r="E95" s="142">
        <v>544535</v>
      </c>
      <c r="H95" s="146" t="s">
        <v>8</v>
      </c>
      <c r="I95" s="33">
        <f>ESA2010_feb26!C96-A_RVS_26_28!B95</f>
        <v>27445</v>
      </c>
      <c r="J95" s="33">
        <f>ESA2010_feb26!D96-A_RVS_26_28!C95</f>
        <v>28111</v>
      </c>
      <c r="K95" s="33">
        <f>ESA2010_feb26!E96-A_RVS_26_28!D95</f>
        <v>28415</v>
      </c>
      <c r="L95" s="26">
        <f>ESA2010_feb26!F96-A_RVS_26_28!E95</f>
        <v>27395</v>
      </c>
      <c r="N95" s="23"/>
      <c r="O95" s="23"/>
      <c r="P95" s="23"/>
      <c r="Q95" s="23"/>
      <c r="R95" s="23"/>
      <c r="S95" s="23"/>
      <c r="T95" s="23"/>
      <c r="U95" s="23"/>
      <c r="V95" s="23"/>
    </row>
    <row r="96" spans="1:22" ht="14.25" customHeight="1" x14ac:dyDescent="0.25">
      <c r="A96" s="146" t="s">
        <v>9</v>
      </c>
      <c r="B96" s="143">
        <v>221522</v>
      </c>
      <c r="C96" s="144">
        <v>222959</v>
      </c>
      <c r="D96" s="145">
        <v>224327</v>
      </c>
      <c r="E96" s="142">
        <v>225305</v>
      </c>
      <c r="H96" s="146" t="s">
        <v>9</v>
      </c>
      <c r="I96" s="33">
        <f>ESA2010_feb26!C97-A_RVS_26_28!B96</f>
        <v>2219</v>
      </c>
      <c r="J96" s="33">
        <f>ESA2010_feb26!D97-A_RVS_26_28!C96</f>
        <v>2201</v>
      </c>
      <c r="K96" s="33">
        <f>ESA2010_feb26!E97-A_RVS_26_28!D96</f>
        <v>2092</v>
      </c>
      <c r="L96" s="26">
        <f>ESA2010_feb26!F97-A_RVS_26_28!E96</f>
        <v>1991</v>
      </c>
      <c r="N96" s="23"/>
      <c r="O96" s="23"/>
      <c r="P96" s="23"/>
      <c r="Q96" s="23"/>
      <c r="R96" s="23"/>
      <c r="S96" s="23"/>
      <c r="T96" s="23"/>
      <c r="U96" s="23"/>
      <c r="V96" s="23"/>
    </row>
    <row r="97" spans="1:22" ht="13.5" customHeight="1" x14ac:dyDescent="0.25">
      <c r="A97" s="152" t="s">
        <v>78</v>
      </c>
      <c r="B97" s="155">
        <v>20029.230463586602</v>
      </c>
      <c r="C97" s="156">
        <v>34939.374384220464</v>
      </c>
      <c r="D97" s="156">
        <v>49681.930991700465</v>
      </c>
      <c r="E97" s="157">
        <v>50073.031268226783</v>
      </c>
      <c r="H97" s="152" t="s">
        <v>78</v>
      </c>
      <c r="I97" s="158">
        <f t="shared" ref="I97:L97" si="33">SUM(I98:I99)</f>
        <v>-3273.2304635866003</v>
      </c>
      <c r="J97" s="156">
        <f t="shared" si="33"/>
        <v>-13178.374384220462</v>
      </c>
      <c r="K97" s="156">
        <f t="shared" si="33"/>
        <v>-25489.930991700465</v>
      </c>
      <c r="L97" s="157">
        <f t="shared" si="33"/>
        <v>-24361.031268226787</v>
      </c>
      <c r="N97" s="23"/>
      <c r="O97" s="23"/>
      <c r="P97" s="23"/>
      <c r="Q97" s="23"/>
      <c r="R97" s="23"/>
      <c r="S97" s="23"/>
      <c r="T97" s="23"/>
      <c r="U97" s="23"/>
      <c r="V97" s="23"/>
    </row>
    <row r="98" spans="1:22" ht="13.5" customHeight="1" x14ac:dyDescent="0.25">
      <c r="A98" s="146" t="s">
        <v>8</v>
      </c>
      <c r="B98" s="149">
        <v>14691</v>
      </c>
      <c r="C98" s="149">
        <v>29277</v>
      </c>
      <c r="D98" s="149">
        <v>43780</v>
      </c>
      <c r="E98" s="151">
        <v>44151</v>
      </c>
      <c r="H98" s="146" t="s">
        <v>8</v>
      </c>
      <c r="I98" s="33">
        <f>ESA2010_feb26!C99-A_RVS_26_28!B98</f>
        <v>-6040</v>
      </c>
      <c r="J98" s="33">
        <f>ESA2010_feb26!D99-A_RVS_26_28!C98</f>
        <v>-16710</v>
      </c>
      <c r="K98" s="33">
        <f>ESA2010_feb26!E99-A_RVS_26_28!D98</f>
        <v>-29524</v>
      </c>
      <c r="L98" s="26">
        <f>ESA2010_feb26!F99-A_RVS_26_28!E98</f>
        <v>-28745</v>
      </c>
      <c r="N98" s="23"/>
      <c r="O98" s="23"/>
      <c r="P98" s="23"/>
      <c r="Q98" s="23"/>
      <c r="R98" s="23"/>
      <c r="S98" s="23"/>
      <c r="T98" s="23"/>
      <c r="U98" s="23"/>
      <c r="V98" s="23"/>
    </row>
    <row r="99" spans="1:22" ht="13.5" customHeight="1" thickBot="1" x14ac:dyDescent="0.3">
      <c r="A99" s="159" t="s">
        <v>9</v>
      </c>
      <c r="B99" s="160">
        <v>5338.2304635866003</v>
      </c>
      <c r="C99" s="160">
        <v>5662.3743842204622</v>
      </c>
      <c r="D99" s="160">
        <v>5901.9309917004657</v>
      </c>
      <c r="E99" s="162">
        <v>5922.0312682267859</v>
      </c>
      <c r="H99" s="159" t="s">
        <v>9</v>
      </c>
      <c r="I99" s="33">
        <f>ESA2010_feb26!C100-A_RVS_26_28!B99</f>
        <v>2766.7695364133997</v>
      </c>
      <c r="J99" s="33">
        <f>ESA2010_feb26!D100-A_RVS_26_28!C99</f>
        <v>3531.6256157795378</v>
      </c>
      <c r="K99" s="33">
        <f>ESA2010_feb26!E100-A_RVS_26_28!D99</f>
        <v>4034.0690082995343</v>
      </c>
      <c r="L99" s="26">
        <f>ESA2010_feb26!F100-A_RVS_26_28!E99</f>
        <v>4383.9687317732141</v>
      </c>
      <c r="N99" s="23"/>
      <c r="O99" s="23"/>
      <c r="P99" s="23"/>
      <c r="Q99" s="23"/>
      <c r="R99" s="23"/>
      <c r="S99" s="23"/>
      <c r="T99" s="23"/>
      <c r="U99" s="23"/>
      <c r="V99" s="23"/>
    </row>
    <row r="100" spans="1:22" ht="13.5" customHeight="1" x14ac:dyDescent="0.25">
      <c r="A100" s="163" t="s">
        <v>79</v>
      </c>
      <c r="B100" s="133"/>
      <c r="C100" s="133"/>
      <c r="D100" s="133"/>
      <c r="E100" s="133"/>
    </row>
    <row r="101" spans="1:22" ht="13.5" customHeight="1" x14ac:dyDescent="0.25">
      <c r="A101" s="163" t="s">
        <v>80</v>
      </c>
      <c r="B101" s="133"/>
      <c r="C101" s="133"/>
      <c r="D101" s="133"/>
      <c r="E101" s="133"/>
      <c r="I101" s="133"/>
      <c r="J101" s="133"/>
      <c r="K101" s="133"/>
      <c r="L101" s="133"/>
    </row>
    <row r="102" spans="1:22" ht="13.5" customHeight="1" x14ac:dyDescent="0.25">
      <c r="A102" s="420" t="s">
        <v>81</v>
      </c>
      <c r="B102" s="420"/>
      <c r="C102" s="420"/>
      <c r="D102" s="420"/>
      <c r="E102" s="420"/>
      <c r="I102" s="133"/>
      <c r="J102" s="133"/>
      <c r="K102" s="133"/>
      <c r="L102" s="133"/>
    </row>
    <row r="103" spans="1:22" ht="13.5" customHeight="1" x14ac:dyDescent="0.25">
      <c r="A103" s="420"/>
      <c r="B103" s="420"/>
      <c r="C103" s="420"/>
      <c r="D103" s="420"/>
      <c r="E103" s="420"/>
      <c r="I103" s="133"/>
      <c r="J103" s="133"/>
      <c r="K103" s="133"/>
      <c r="L103" s="133"/>
    </row>
    <row r="104" spans="1:22" ht="13.5" customHeight="1" x14ac:dyDescent="0.25">
      <c r="A104" s="91"/>
      <c r="B104" s="164"/>
      <c r="C104" s="164"/>
      <c r="D104" s="164"/>
      <c r="E104" s="164"/>
      <c r="I104" s="133"/>
      <c r="J104" s="133"/>
      <c r="K104" s="133"/>
      <c r="L104" s="133"/>
    </row>
    <row r="105" spans="1:22" ht="13.5" customHeight="1" x14ac:dyDescent="0.3">
      <c r="A105" s="402"/>
      <c r="B105" s="164"/>
      <c r="C105" s="164"/>
      <c r="D105" s="164"/>
      <c r="E105" s="164"/>
      <c r="I105" s="133"/>
      <c r="J105" s="133"/>
      <c r="K105" s="133"/>
      <c r="L105" s="133"/>
    </row>
    <row r="106" spans="1:22" ht="13.5" customHeight="1" x14ac:dyDescent="0.3">
      <c r="A106" s="402"/>
      <c r="B106" s="164"/>
      <c r="C106" s="164"/>
      <c r="D106" s="164"/>
      <c r="E106" s="164"/>
      <c r="I106" s="133"/>
      <c r="J106" s="133"/>
      <c r="K106" s="133"/>
      <c r="L106" s="133"/>
    </row>
    <row r="107" spans="1:22" ht="13.5" customHeight="1" x14ac:dyDescent="0.25">
      <c r="B107" s="164"/>
      <c r="C107" s="164"/>
      <c r="D107" s="164"/>
      <c r="E107" s="164"/>
      <c r="I107" s="133"/>
      <c r="J107" s="133"/>
      <c r="K107" s="133"/>
      <c r="L107" s="133"/>
    </row>
    <row r="108" spans="1:22" ht="13.5" customHeight="1" x14ac:dyDescent="0.25">
      <c r="B108" s="164"/>
      <c r="C108" s="164"/>
      <c r="D108" s="164"/>
      <c r="E108" s="164"/>
      <c r="F108" s="164"/>
      <c r="I108" s="133"/>
      <c r="J108" s="133"/>
      <c r="K108" s="133"/>
      <c r="L108" s="133"/>
    </row>
    <row r="109" spans="1:22" ht="13.5" customHeight="1" x14ac:dyDescent="0.25">
      <c r="B109" s="164"/>
      <c r="C109" s="164"/>
      <c r="D109" s="164"/>
      <c r="E109" s="164"/>
      <c r="I109" s="133"/>
      <c r="J109" s="133"/>
      <c r="K109" s="133"/>
      <c r="L109" s="133"/>
    </row>
    <row r="110" spans="1:22" ht="13.5" customHeight="1" x14ac:dyDescent="0.25">
      <c r="B110" s="164"/>
      <c r="C110" s="164"/>
      <c r="D110" s="164"/>
      <c r="E110" s="164"/>
      <c r="I110" s="133"/>
      <c r="J110" s="133"/>
      <c r="K110" s="133"/>
      <c r="L110" s="133"/>
    </row>
    <row r="111" spans="1:22" ht="13.5" customHeight="1" x14ac:dyDescent="0.25">
      <c r="B111" s="164"/>
      <c r="C111" s="164"/>
      <c r="D111" s="164"/>
      <c r="E111" s="164"/>
      <c r="I111" s="133"/>
      <c r="J111" s="133"/>
      <c r="K111" s="133"/>
      <c r="L111" s="133"/>
    </row>
    <row r="112" spans="1:22" ht="13.5" customHeight="1" x14ac:dyDescent="0.25">
      <c r="B112" s="164"/>
      <c r="C112" s="164"/>
      <c r="D112" s="164"/>
      <c r="E112" s="164"/>
      <c r="I112" s="133"/>
      <c r="J112" s="133"/>
      <c r="K112" s="133"/>
      <c r="L112" s="133"/>
    </row>
    <row r="113" spans="2:12" ht="13.5" customHeight="1" x14ac:dyDescent="0.25">
      <c r="B113" s="164"/>
      <c r="C113" s="164"/>
      <c r="D113" s="164"/>
      <c r="E113" s="164"/>
      <c r="I113" s="133"/>
      <c r="J113" s="133"/>
      <c r="K113" s="133"/>
      <c r="L113" s="133"/>
    </row>
    <row r="114" spans="2:12" ht="13.5" customHeight="1" x14ac:dyDescent="0.25">
      <c r="B114" s="164"/>
      <c r="C114" s="164"/>
      <c r="D114" s="164"/>
      <c r="E114" s="164"/>
    </row>
    <row r="115" spans="2:12" ht="13.5" customHeight="1" x14ac:dyDescent="0.25">
      <c r="B115" s="164"/>
      <c r="C115" s="164"/>
      <c r="D115" s="164"/>
      <c r="E115" s="164"/>
    </row>
    <row r="116" spans="2:12" ht="13.5" customHeight="1" x14ac:dyDescent="0.25">
      <c r="B116" s="164"/>
      <c r="C116" s="164"/>
      <c r="D116" s="164"/>
      <c r="E116" s="164"/>
    </row>
    <row r="117" spans="2:12" ht="13.5" customHeight="1" x14ac:dyDescent="0.25">
      <c r="B117" s="164"/>
      <c r="C117" s="164"/>
      <c r="D117" s="164"/>
      <c r="E117" s="164"/>
    </row>
    <row r="118" spans="2:12" ht="13.5" customHeight="1" x14ac:dyDescent="0.25">
      <c r="B118" s="164"/>
      <c r="C118" s="164"/>
      <c r="D118" s="164"/>
      <c r="E118" s="164"/>
    </row>
    <row r="119" spans="2:12" ht="13.5" customHeight="1" x14ac:dyDescent="0.25">
      <c r="B119" s="164"/>
      <c r="C119" s="164"/>
      <c r="D119" s="164"/>
      <c r="E119" s="164"/>
    </row>
    <row r="120" spans="2:12" ht="13.5" customHeight="1" x14ac:dyDescent="0.25">
      <c r="B120" s="164"/>
      <c r="C120" s="164"/>
      <c r="D120" s="164"/>
      <c r="E120" s="164"/>
    </row>
    <row r="121" spans="2:12" ht="13.5" customHeight="1" x14ac:dyDescent="0.25">
      <c r="B121" s="164"/>
      <c r="C121" s="164"/>
      <c r="D121" s="164"/>
      <c r="E121" s="164"/>
    </row>
    <row r="122" spans="2:12" ht="13.5" customHeight="1" x14ac:dyDescent="0.25">
      <c r="B122" s="164"/>
      <c r="C122" s="164"/>
      <c r="D122" s="164"/>
      <c r="E122" s="164"/>
    </row>
    <row r="123" spans="2:12" ht="13.5" customHeight="1" x14ac:dyDescent="0.25">
      <c r="B123" s="164"/>
      <c r="C123" s="164"/>
      <c r="D123" s="164"/>
      <c r="E123" s="164"/>
    </row>
    <row r="124" spans="2:12" ht="13.5" customHeight="1" x14ac:dyDescent="0.25">
      <c r="B124" s="164"/>
      <c r="C124" s="164"/>
      <c r="D124" s="164"/>
      <c r="E124" s="164"/>
    </row>
    <row r="125" spans="2:12" ht="13.5" customHeight="1" x14ac:dyDescent="0.25">
      <c r="B125" s="164"/>
      <c r="C125" s="164"/>
      <c r="D125" s="164"/>
      <c r="E125" s="164"/>
    </row>
    <row r="126" spans="2:12" ht="13.5" customHeight="1" x14ac:dyDescent="0.25">
      <c r="B126" s="164"/>
      <c r="C126" s="164"/>
      <c r="D126" s="164"/>
      <c r="E126" s="164"/>
    </row>
    <row r="127" spans="2:12" ht="13.5" customHeight="1" x14ac:dyDescent="0.25">
      <c r="B127" s="164"/>
      <c r="C127" s="164"/>
      <c r="D127" s="164"/>
      <c r="E127" s="164"/>
    </row>
    <row r="128" spans="2:12" ht="13.5" customHeight="1" x14ac:dyDescent="0.25">
      <c r="B128" s="164"/>
      <c r="C128" s="164"/>
      <c r="D128" s="164"/>
      <c r="E128" s="164"/>
    </row>
    <row r="129" spans="2:5" ht="13.5" customHeight="1" x14ac:dyDescent="0.25">
      <c r="B129" s="164"/>
      <c r="C129" s="164"/>
      <c r="D129" s="164"/>
      <c r="E129" s="164"/>
    </row>
    <row r="130" spans="2:5" ht="13.5" customHeight="1" x14ac:dyDescent="0.25">
      <c r="B130" s="164"/>
      <c r="C130" s="164"/>
      <c r="D130" s="164"/>
      <c r="E130" s="164"/>
    </row>
    <row r="131" spans="2:5" ht="13.5" customHeight="1" x14ac:dyDescent="0.25">
      <c r="B131" s="164"/>
      <c r="C131" s="164"/>
      <c r="D131" s="164"/>
      <c r="E131" s="164"/>
    </row>
    <row r="132" spans="2:5" ht="13.5" customHeight="1" x14ac:dyDescent="0.25">
      <c r="B132" s="164"/>
      <c r="C132" s="164"/>
      <c r="D132" s="164"/>
      <c r="E132" s="164"/>
    </row>
    <row r="133" spans="2:5" ht="13.5" customHeight="1" x14ac:dyDescent="0.25">
      <c r="B133" s="164"/>
      <c r="C133" s="164"/>
      <c r="D133" s="164"/>
      <c r="E133" s="164"/>
    </row>
    <row r="134" spans="2:5" ht="13.5" customHeight="1" x14ac:dyDescent="0.25">
      <c r="B134" s="164"/>
      <c r="C134" s="164"/>
      <c r="D134" s="164"/>
      <c r="E134" s="164"/>
    </row>
    <row r="135" spans="2:5" ht="13.5" customHeight="1" x14ac:dyDescent="0.25">
      <c r="B135" s="164"/>
      <c r="C135" s="164"/>
      <c r="D135" s="164"/>
      <c r="E135" s="164"/>
    </row>
    <row r="136" spans="2:5" ht="13.5" customHeight="1" x14ac:dyDescent="0.25">
      <c r="B136" s="164"/>
      <c r="C136" s="164"/>
      <c r="D136" s="164"/>
      <c r="E136" s="164"/>
    </row>
    <row r="137" spans="2:5" ht="13.5" customHeight="1" x14ac:dyDescent="0.25">
      <c r="B137" s="164"/>
      <c r="C137" s="164"/>
      <c r="D137" s="164"/>
      <c r="E137" s="164"/>
    </row>
    <row r="138" spans="2:5" ht="13.5" customHeight="1" x14ac:dyDescent="0.25">
      <c r="B138" s="164"/>
      <c r="C138" s="164"/>
      <c r="D138" s="164"/>
      <c r="E138" s="164"/>
    </row>
    <row r="139" spans="2:5" ht="13.5" customHeight="1" x14ac:dyDescent="0.25">
      <c r="B139" s="164"/>
      <c r="C139" s="164"/>
      <c r="D139" s="164"/>
      <c r="E139" s="164"/>
    </row>
    <row r="140" spans="2:5" ht="13.5" customHeight="1" x14ac:dyDescent="0.25">
      <c r="B140" s="164"/>
      <c r="C140" s="164"/>
      <c r="D140" s="164"/>
      <c r="E140" s="164"/>
    </row>
    <row r="141" spans="2:5" ht="13.5" customHeight="1" x14ac:dyDescent="0.25">
      <c r="B141" s="164"/>
      <c r="C141" s="164"/>
      <c r="D141" s="164"/>
      <c r="E141" s="164"/>
    </row>
    <row r="142" spans="2:5" ht="13.5" customHeight="1" x14ac:dyDescent="0.25">
      <c r="B142" s="164"/>
      <c r="C142" s="164"/>
      <c r="D142" s="164"/>
      <c r="E142" s="164"/>
    </row>
    <row r="143" spans="2:5" ht="13.5" customHeight="1" x14ac:dyDescent="0.25">
      <c r="B143" s="164"/>
      <c r="C143" s="164"/>
      <c r="D143" s="164"/>
      <c r="E143" s="164"/>
    </row>
    <row r="144" spans="2:5" ht="13.5" customHeight="1" x14ac:dyDescent="0.25">
      <c r="B144" s="164"/>
      <c r="C144" s="164"/>
      <c r="D144" s="164"/>
      <c r="E144" s="164"/>
    </row>
    <row r="145" spans="2:5" ht="13.5" customHeight="1" x14ac:dyDescent="0.25">
      <c r="B145" s="164"/>
      <c r="C145" s="164"/>
      <c r="D145" s="164"/>
      <c r="E145" s="164"/>
    </row>
    <row r="146" spans="2:5" ht="13.5" customHeight="1" x14ac:dyDescent="0.25">
      <c r="B146" s="164"/>
      <c r="C146" s="164"/>
      <c r="D146" s="164"/>
      <c r="E146" s="164"/>
    </row>
    <row r="147" spans="2:5" ht="13.5" customHeight="1" x14ac:dyDescent="0.25">
      <c r="B147" s="164"/>
      <c r="C147" s="164"/>
      <c r="D147" s="164"/>
      <c r="E147" s="164"/>
    </row>
    <row r="148" spans="2:5" ht="13.5" customHeight="1" x14ac:dyDescent="0.25">
      <c r="B148" s="164"/>
      <c r="C148" s="164"/>
      <c r="D148" s="164"/>
      <c r="E148" s="164"/>
    </row>
    <row r="149" spans="2:5" ht="13.5" customHeight="1" x14ac:dyDescent="0.25">
      <c r="B149" s="164"/>
      <c r="C149" s="164"/>
      <c r="D149" s="164"/>
      <c r="E149" s="164"/>
    </row>
    <row r="150" spans="2:5" ht="13.5" customHeight="1" x14ac:dyDescent="0.25">
      <c r="B150" s="164"/>
      <c r="C150" s="164"/>
      <c r="D150" s="164"/>
      <c r="E150" s="164"/>
    </row>
    <row r="151" spans="2:5" ht="13.5" customHeight="1" x14ac:dyDescent="0.25">
      <c r="B151" s="164"/>
      <c r="C151" s="164"/>
      <c r="D151" s="164"/>
      <c r="E151" s="164"/>
    </row>
    <row r="152" spans="2:5" ht="13.5" customHeight="1" x14ac:dyDescent="0.25">
      <c r="B152" s="164"/>
      <c r="C152" s="164"/>
      <c r="D152" s="164"/>
      <c r="E152" s="164"/>
    </row>
    <row r="153" spans="2:5" ht="13.5" customHeight="1" x14ac:dyDescent="0.25">
      <c r="B153" s="164"/>
      <c r="C153" s="164"/>
      <c r="D153" s="164"/>
      <c r="E153" s="164"/>
    </row>
    <row r="154" spans="2:5" ht="13.5" customHeight="1" x14ac:dyDescent="0.25">
      <c r="B154" s="164"/>
      <c r="C154" s="164"/>
      <c r="D154" s="164"/>
      <c r="E154" s="164"/>
    </row>
    <row r="155" spans="2:5" ht="13.5" customHeight="1" x14ac:dyDescent="0.25">
      <c r="B155" s="164"/>
      <c r="C155" s="164"/>
      <c r="D155" s="164"/>
      <c r="E155" s="164"/>
    </row>
    <row r="156" spans="2:5" ht="13.5" customHeight="1" x14ac:dyDescent="0.25">
      <c r="B156" s="164"/>
      <c r="C156" s="164"/>
      <c r="D156" s="164"/>
      <c r="E156" s="164"/>
    </row>
    <row r="157" spans="2:5" ht="13.5" customHeight="1" x14ac:dyDescent="0.25">
      <c r="B157" s="164"/>
      <c r="C157" s="164"/>
      <c r="D157" s="164"/>
      <c r="E157" s="164"/>
    </row>
    <row r="158" spans="2:5" ht="13.5" customHeight="1" x14ac:dyDescent="0.25">
      <c r="B158" s="164"/>
      <c r="C158" s="164"/>
      <c r="D158" s="164"/>
      <c r="E158" s="164"/>
    </row>
    <row r="159" spans="2:5" ht="13.5" customHeight="1" x14ac:dyDescent="0.25">
      <c r="B159" s="164"/>
      <c r="C159" s="164"/>
      <c r="D159" s="164"/>
      <c r="E159" s="164"/>
    </row>
    <row r="160" spans="2:5" ht="13.5" customHeight="1" x14ac:dyDescent="0.25">
      <c r="B160" s="164"/>
      <c r="C160" s="164"/>
      <c r="D160" s="164"/>
      <c r="E160" s="164"/>
    </row>
    <row r="161" spans="2:5" ht="13.5" customHeight="1" x14ac:dyDescent="0.25">
      <c r="B161" s="164"/>
      <c r="C161" s="164"/>
      <c r="D161" s="164"/>
      <c r="E161" s="164"/>
    </row>
    <row r="162" spans="2:5" ht="13.5" customHeight="1" x14ac:dyDescent="0.25">
      <c r="B162" s="164"/>
      <c r="C162" s="164"/>
      <c r="D162" s="164"/>
      <c r="E162" s="164"/>
    </row>
    <row r="163" spans="2:5" ht="13.5" customHeight="1" x14ac:dyDescent="0.25">
      <c r="B163" s="164"/>
      <c r="C163" s="164"/>
      <c r="D163" s="164"/>
      <c r="E163" s="164"/>
    </row>
    <row r="164" spans="2:5" ht="13.5" customHeight="1" x14ac:dyDescent="0.25">
      <c r="B164" s="164"/>
      <c r="C164" s="164"/>
      <c r="D164" s="164"/>
      <c r="E164" s="164"/>
    </row>
    <row r="165" spans="2:5" ht="13.5" customHeight="1" x14ac:dyDescent="0.25">
      <c r="B165" s="164"/>
      <c r="C165" s="164"/>
      <c r="D165" s="164"/>
      <c r="E165" s="164"/>
    </row>
    <row r="166" spans="2:5" ht="13.5" customHeight="1" x14ac:dyDescent="0.25">
      <c r="B166" s="164"/>
      <c r="C166" s="164"/>
      <c r="D166" s="164"/>
      <c r="E166" s="164"/>
    </row>
    <row r="167" spans="2:5" ht="13.5" customHeight="1" x14ac:dyDescent="0.25">
      <c r="B167" s="164"/>
      <c r="C167" s="164"/>
      <c r="D167" s="164"/>
      <c r="E167" s="164"/>
    </row>
    <row r="168" spans="2:5" ht="13.5" customHeight="1" x14ac:dyDescent="0.25">
      <c r="B168" s="164"/>
      <c r="C168" s="164"/>
      <c r="D168" s="164"/>
      <c r="E168" s="164"/>
    </row>
    <row r="169" spans="2:5" ht="13.5" customHeight="1" x14ac:dyDescent="0.25">
      <c r="B169" s="164"/>
      <c r="C169" s="164"/>
      <c r="D169" s="164"/>
      <c r="E169" s="164"/>
    </row>
    <row r="170" spans="2:5" ht="13.5" customHeight="1" x14ac:dyDescent="0.25">
      <c r="B170" s="164"/>
      <c r="C170" s="164"/>
      <c r="D170" s="164"/>
      <c r="E170" s="164"/>
    </row>
    <row r="171" spans="2:5" ht="13.5" customHeight="1" x14ac:dyDescent="0.25">
      <c r="B171" s="164"/>
      <c r="C171" s="164"/>
      <c r="D171" s="164"/>
      <c r="E171" s="164"/>
    </row>
    <row r="172" spans="2:5" ht="13.5" customHeight="1" x14ac:dyDescent="0.25">
      <c r="B172" s="164"/>
      <c r="C172" s="164"/>
      <c r="D172" s="164"/>
      <c r="E172" s="164"/>
    </row>
    <row r="173" spans="2:5" ht="13.5" customHeight="1" x14ac:dyDescent="0.25">
      <c r="B173" s="164">
        <v>0</v>
      </c>
      <c r="C173" s="164">
        <v>0</v>
      </c>
      <c r="D173" s="164">
        <v>0</v>
      </c>
      <c r="E173" s="164">
        <v>0</v>
      </c>
    </row>
    <row r="174" spans="2:5" ht="13.5" customHeight="1" x14ac:dyDescent="0.25">
      <c r="B174" s="164">
        <v>0</v>
      </c>
      <c r="C174" s="164">
        <v>0</v>
      </c>
      <c r="D174" s="164">
        <v>0</v>
      </c>
      <c r="E174" s="164">
        <v>0</v>
      </c>
    </row>
    <row r="175" spans="2:5" ht="13.5" customHeight="1" x14ac:dyDescent="0.25">
      <c r="B175" s="164">
        <v>0</v>
      </c>
      <c r="C175" s="164">
        <v>0</v>
      </c>
      <c r="D175" s="164">
        <v>0</v>
      </c>
      <c r="E175" s="164">
        <v>0</v>
      </c>
    </row>
    <row r="176" spans="2:5" ht="13.5" customHeight="1" x14ac:dyDescent="0.25">
      <c r="B176" s="164">
        <v>0</v>
      </c>
      <c r="C176" s="164">
        <v>0</v>
      </c>
      <c r="D176" s="164">
        <v>0</v>
      </c>
      <c r="E176" s="164">
        <v>0</v>
      </c>
    </row>
    <row r="177" spans="2:5" ht="13.5" customHeight="1" x14ac:dyDescent="0.25">
      <c r="B177" s="164"/>
      <c r="C177" s="164"/>
      <c r="D177" s="164"/>
      <c r="E177" s="164"/>
    </row>
    <row r="178" spans="2:5" ht="13.5" customHeight="1" x14ac:dyDescent="0.25">
      <c r="B178" s="164"/>
      <c r="C178" s="164"/>
      <c r="D178" s="164"/>
      <c r="E178" s="164"/>
    </row>
    <row r="179" spans="2:5" ht="13.5" customHeight="1" x14ac:dyDescent="0.25">
      <c r="B179" s="164"/>
      <c r="C179" s="164"/>
      <c r="D179" s="164"/>
      <c r="E179" s="164"/>
    </row>
    <row r="180" spans="2:5" ht="13.5" customHeight="1" x14ac:dyDescent="0.25">
      <c r="B180" s="164"/>
      <c r="C180" s="164"/>
      <c r="D180" s="164"/>
      <c r="E180" s="164"/>
    </row>
    <row r="181" spans="2:5" ht="13.5" customHeight="1" x14ac:dyDescent="0.25">
      <c r="B181" s="164"/>
      <c r="C181" s="164"/>
      <c r="D181" s="164"/>
      <c r="E181" s="164"/>
    </row>
    <row r="182" spans="2:5" ht="13.5" customHeight="1" x14ac:dyDescent="0.25">
      <c r="B182" s="164"/>
      <c r="C182" s="164"/>
      <c r="D182" s="164"/>
      <c r="E182" s="164"/>
    </row>
    <row r="183" spans="2:5" ht="13.5" customHeight="1" x14ac:dyDescent="0.25">
      <c r="B183" s="164"/>
      <c r="C183" s="164"/>
      <c r="D183" s="164"/>
      <c r="E183" s="164"/>
    </row>
    <row r="184" spans="2:5" ht="13.5" customHeight="1" x14ac:dyDescent="0.25">
      <c r="B184" s="164"/>
      <c r="C184" s="164"/>
      <c r="D184" s="164"/>
      <c r="E184" s="164"/>
    </row>
    <row r="185" spans="2:5" ht="13.5" customHeight="1" x14ac:dyDescent="0.25">
      <c r="B185" s="164"/>
      <c r="C185" s="164"/>
      <c r="D185" s="164"/>
      <c r="E185" s="164"/>
    </row>
    <row r="186" spans="2:5" ht="13.5" customHeight="1" x14ac:dyDescent="0.25">
      <c r="B186" s="164"/>
      <c r="C186" s="164"/>
      <c r="D186" s="164"/>
      <c r="E186" s="164"/>
    </row>
    <row r="187" spans="2:5" ht="13.5" customHeight="1" x14ac:dyDescent="0.25">
      <c r="B187" s="164"/>
      <c r="C187" s="164"/>
      <c r="D187" s="164"/>
      <c r="E187" s="164"/>
    </row>
    <row r="188" spans="2:5" ht="13.5" customHeight="1" x14ac:dyDescent="0.25">
      <c r="B188" s="164"/>
      <c r="C188" s="164"/>
      <c r="D188" s="164"/>
      <c r="E188" s="164"/>
    </row>
    <row r="189" spans="2:5" ht="13.5" customHeight="1" x14ac:dyDescent="0.25">
      <c r="B189" s="164"/>
      <c r="C189" s="164"/>
      <c r="D189" s="164"/>
      <c r="E189" s="164"/>
    </row>
    <row r="190" spans="2:5" ht="13.5" customHeight="1" x14ac:dyDescent="0.25">
      <c r="B190" s="164"/>
      <c r="C190" s="164"/>
      <c r="D190" s="164"/>
      <c r="E190" s="164"/>
    </row>
  </sheetData>
  <mergeCells count="3">
    <mergeCell ref="B3:E3"/>
    <mergeCell ref="I3:L3"/>
    <mergeCell ref="A102:E10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94"/>
  <sheetViews>
    <sheetView showGridLines="0" workbookViewId="0">
      <pane xSplit="1" ySplit="4" topLeftCell="B5" activePane="bottomRight" state="frozen"/>
      <selection activeCell="K84" sqref="K84"/>
      <selection pane="topRight" activeCell="K84" sqref="K84"/>
      <selection pane="bottomLeft" activeCell="K84" sqref="K84"/>
      <selection pane="bottomRight"/>
    </sheetView>
  </sheetViews>
  <sheetFormatPr defaultColWidth="9.1796875" defaultRowHeight="12.5" x14ac:dyDescent="0.25"/>
  <cols>
    <col min="1" max="1" width="42.7265625" style="1" customWidth="1"/>
    <col min="2" max="3" width="12.54296875" style="2" customWidth="1"/>
    <col min="4" max="5" width="12.54296875" style="1" customWidth="1"/>
    <col min="6" max="6" width="11.7265625" style="1" bestFit="1" customWidth="1"/>
    <col min="7" max="7" width="12" style="1" bestFit="1" customWidth="1"/>
    <col min="8" max="8" width="47.81640625" style="1" customWidth="1"/>
    <col min="9" max="12" width="12.54296875" style="1" customWidth="1"/>
    <col min="13" max="13" width="14.54296875" style="1" bestFit="1" customWidth="1"/>
    <col min="14" max="14" width="9.81640625" style="1" bestFit="1" customWidth="1"/>
    <col min="15" max="16" width="9.26953125" style="1" bestFit="1" customWidth="1"/>
    <col min="17" max="17" width="13.1796875" style="1" bestFit="1" customWidth="1"/>
    <col min="18" max="16384" width="9.1796875" style="1"/>
  </cols>
  <sheetData>
    <row r="1" spans="1:13" ht="15.75" customHeight="1" x14ac:dyDescent="0.25">
      <c r="A1" s="4" t="s">
        <v>103</v>
      </c>
      <c r="B1" s="5"/>
      <c r="C1" s="5"/>
      <c r="H1" s="4" t="s">
        <v>87</v>
      </c>
    </row>
    <row r="2" spans="1:13" ht="13.5" customHeight="1" thickBot="1" x14ac:dyDescent="0.3">
      <c r="A2" s="6" t="s">
        <v>0</v>
      </c>
      <c r="H2" s="6" t="s">
        <v>0</v>
      </c>
    </row>
    <row r="3" spans="1:13" ht="13.5" customHeight="1" x14ac:dyDescent="0.25">
      <c r="A3" s="11" t="s">
        <v>1</v>
      </c>
      <c r="B3" s="433" t="s">
        <v>4</v>
      </c>
      <c r="C3" s="434"/>
      <c r="D3" s="434"/>
      <c r="E3" s="435"/>
      <c r="H3" s="11" t="s">
        <v>1</v>
      </c>
      <c r="I3" s="430" t="s">
        <v>4</v>
      </c>
      <c r="J3" s="431"/>
      <c r="K3" s="431"/>
      <c r="L3" s="432"/>
    </row>
    <row r="4" spans="1:13" ht="14.25" customHeight="1" thickBot="1" x14ac:dyDescent="0.3">
      <c r="A4" s="12"/>
      <c r="B4" s="166">
        <v>2025</v>
      </c>
      <c r="C4" s="168">
        <v>2026</v>
      </c>
      <c r="D4" s="168">
        <v>2027</v>
      </c>
      <c r="E4" s="167">
        <v>2028</v>
      </c>
      <c r="H4" s="12"/>
      <c r="I4" s="166">
        <v>2025</v>
      </c>
      <c r="J4" s="168">
        <v>2026</v>
      </c>
      <c r="K4" s="168">
        <v>2027</v>
      </c>
      <c r="L4" s="167">
        <v>2028</v>
      </c>
    </row>
    <row r="5" spans="1:13" ht="13.5" customHeight="1" x14ac:dyDescent="0.25">
      <c r="A5" s="16" t="s">
        <v>5</v>
      </c>
      <c r="B5" s="169">
        <f>B6+B12+B17+B16</f>
        <v>9402285</v>
      </c>
      <c r="C5" s="70">
        <f t="shared" ref="C5:E5" si="0">C6+C12+C17+C16</f>
        <v>10275920</v>
      </c>
      <c r="D5" s="70">
        <f t="shared" si="0"/>
        <v>10802757</v>
      </c>
      <c r="E5" s="71">
        <f t="shared" si="0"/>
        <v>11044596</v>
      </c>
      <c r="F5" s="22"/>
      <c r="G5" s="184"/>
      <c r="H5" s="16" t="s">
        <v>5</v>
      </c>
      <c r="I5" s="20">
        <f>I6+I12+I17+I16</f>
        <v>-149942.46136000135</v>
      </c>
      <c r="J5" s="20">
        <f t="shared" ref="J5:L5" si="1">J6+J12+J17+J16</f>
        <v>-178823</v>
      </c>
      <c r="K5" s="20">
        <f t="shared" si="1"/>
        <v>-203950</v>
      </c>
      <c r="L5" s="18">
        <f t="shared" si="1"/>
        <v>-238766</v>
      </c>
    </row>
    <row r="6" spans="1:13" ht="13.5" customHeight="1" x14ac:dyDescent="0.25">
      <c r="A6" s="24" t="s">
        <v>7</v>
      </c>
      <c r="B6" s="170">
        <f t="shared" ref="B6:E6" si="2">+B7+B8</f>
        <v>4113623</v>
      </c>
      <c r="C6" s="28">
        <f t="shared" si="2"/>
        <v>4566273</v>
      </c>
      <c r="D6" s="28">
        <f t="shared" si="2"/>
        <v>4796333</v>
      </c>
      <c r="E6" s="26">
        <f t="shared" si="2"/>
        <v>5037690</v>
      </c>
      <c r="F6" s="22"/>
      <c r="G6" s="184"/>
      <c r="H6" s="24" t="s">
        <v>7</v>
      </c>
      <c r="I6" s="28">
        <f t="shared" ref="I6:L6" si="3">I7+I8</f>
        <v>-5345</v>
      </c>
      <c r="J6" s="28">
        <f t="shared" si="3"/>
        <v>-53122</v>
      </c>
      <c r="K6" s="28">
        <f t="shared" si="3"/>
        <v>-59486</v>
      </c>
      <c r="L6" s="26">
        <f t="shared" si="3"/>
        <v>-79193</v>
      </c>
    </row>
    <row r="7" spans="1:13" ht="13.5" customHeight="1" x14ac:dyDescent="0.25">
      <c r="A7" s="29" t="s">
        <v>8</v>
      </c>
      <c r="B7" s="240">
        <v>4279253</v>
      </c>
      <c r="C7" s="242">
        <v>4609233</v>
      </c>
      <c r="D7" s="242">
        <v>4815896</v>
      </c>
      <c r="E7" s="241">
        <v>5063083</v>
      </c>
      <c r="F7" s="22"/>
      <c r="G7" s="184"/>
      <c r="H7" s="29" t="s">
        <v>8</v>
      </c>
      <c r="I7" s="33">
        <f>CASH_feb26!C7-C_RVS_26_28!B7</f>
        <v>-7776</v>
      </c>
      <c r="J7" s="33">
        <f>CASH_feb26!D7-C_RVS_26_28!C7</f>
        <v>-55179</v>
      </c>
      <c r="K7" s="34">
        <f>CASH_feb26!E7-C_RVS_26_28!D7</f>
        <v>-66531</v>
      </c>
      <c r="L7" s="35">
        <f>CASH_feb26!F7-C_RVS_26_28!E7</f>
        <v>-85765</v>
      </c>
    </row>
    <row r="8" spans="1:13" ht="13.5" customHeight="1" x14ac:dyDescent="0.25">
      <c r="A8" s="29" t="s">
        <v>9</v>
      </c>
      <c r="B8" s="240">
        <v>-165630</v>
      </c>
      <c r="C8" s="242">
        <v>-42960</v>
      </c>
      <c r="D8" s="242">
        <v>-19563</v>
      </c>
      <c r="E8" s="241">
        <v>-25393</v>
      </c>
      <c r="F8" s="22"/>
      <c r="G8" s="184"/>
      <c r="H8" s="29" t="s">
        <v>9</v>
      </c>
      <c r="I8" s="33">
        <f>CASH_feb26!C8-C_RVS_26_28!B8</f>
        <v>2431</v>
      </c>
      <c r="J8" s="33">
        <f>CASH_feb26!D8-C_RVS_26_28!C8</f>
        <v>2057</v>
      </c>
      <c r="K8" s="34">
        <f>CASH_feb26!E8-C_RVS_26_28!D8</f>
        <v>7045</v>
      </c>
      <c r="L8" s="35">
        <f>CASH_feb26!F8-C_RVS_26_28!E8</f>
        <v>6572</v>
      </c>
    </row>
    <row r="9" spans="1:13" ht="13.5" customHeight="1" x14ac:dyDescent="0.25">
      <c r="A9" s="36" t="s">
        <v>10</v>
      </c>
      <c r="B9" s="243">
        <f t="shared" ref="B9:E9" si="4">+B7+B8-B10-B11</f>
        <v>673318</v>
      </c>
      <c r="C9" s="244">
        <f t="shared" si="4"/>
        <v>783666</v>
      </c>
      <c r="D9" s="242">
        <f t="shared" si="4"/>
        <v>897181</v>
      </c>
      <c r="E9" s="241">
        <f t="shared" si="4"/>
        <v>930769</v>
      </c>
      <c r="F9" s="22"/>
      <c r="G9" s="184"/>
      <c r="H9" s="36" t="s">
        <v>10</v>
      </c>
      <c r="I9" s="33">
        <f>CASH_feb26!C9-C_RVS_26_28!B9</f>
        <v>830</v>
      </c>
      <c r="J9" s="33">
        <f>CASH_feb26!D9-C_RVS_26_28!C9</f>
        <v>12827</v>
      </c>
      <c r="K9" s="34">
        <f>CASH_feb26!E9-C_RVS_26_28!D9</f>
        <v>-76437</v>
      </c>
      <c r="L9" s="35">
        <f>CASH_feb26!F9-C_RVS_26_28!E9</f>
        <v>-41614</v>
      </c>
      <c r="M9" s="23"/>
    </row>
    <row r="10" spans="1:13" ht="13.5" customHeight="1" x14ac:dyDescent="0.25">
      <c r="A10" s="36" t="s">
        <v>11</v>
      </c>
      <c r="B10" s="240">
        <v>2241731</v>
      </c>
      <c r="C10" s="242">
        <v>2456951</v>
      </c>
      <c r="D10" s="242">
        <v>2532537</v>
      </c>
      <c r="E10" s="241">
        <v>2667485</v>
      </c>
      <c r="F10" s="22"/>
      <c r="G10" s="184"/>
      <c r="H10" s="36" t="s">
        <v>11</v>
      </c>
      <c r="I10" s="33">
        <f>CASH_feb26!C10-C_RVS_26_28!B10</f>
        <v>-4022</v>
      </c>
      <c r="J10" s="33">
        <f>CASH_feb26!D10-C_RVS_26_28!C10</f>
        <v>-42832</v>
      </c>
      <c r="K10" s="34">
        <f>CASH_feb26!E10-C_RVS_26_28!D10</f>
        <v>-10462</v>
      </c>
      <c r="L10" s="35">
        <f>CASH_feb26!F10-C_RVS_26_28!E10</f>
        <v>-46888</v>
      </c>
    </row>
    <row r="11" spans="1:13" ht="13.5" customHeight="1" x14ac:dyDescent="0.25">
      <c r="A11" s="36" t="s">
        <v>12</v>
      </c>
      <c r="B11" s="240">
        <v>1198574</v>
      </c>
      <c r="C11" s="242">
        <v>1325656</v>
      </c>
      <c r="D11" s="242">
        <v>1366615</v>
      </c>
      <c r="E11" s="241">
        <v>1439436</v>
      </c>
      <c r="F11" s="22"/>
      <c r="G11" s="184"/>
      <c r="H11" s="36" t="s">
        <v>12</v>
      </c>
      <c r="I11" s="33">
        <f>CASH_feb26!C11-C_RVS_26_28!B11</f>
        <v>-2153</v>
      </c>
      <c r="J11" s="33">
        <f>CASH_feb26!D11-C_RVS_26_28!C11</f>
        <v>-23117</v>
      </c>
      <c r="K11" s="34">
        <f>CASH_feb26!E11-C_RVS_26_28!D11</f>
        <v>27413</v>
      </c>
      <c r="L11" s="35">
        <f>CASH_feb26!F11-C_RVS_26_28!E11</f>
        <v>9309</v>
      </c>
    </row>
    <row r="12" spans="1:13" ht="13.5" customHeight="1" x14ac:dyDescent="0.25">
      <c r="A12" s="24" t="s">
        <v>14</v>
      </c>
      <c r="B12" s="240">
        <v>4747686</v>
      </c>
      <c r="C12" s="242">
        <v>5150274</v>
      </c>
      <c r="D12" s="242">
        <v>5398894</v>
      </c>
      <c r="E12" s="241">
        <v>5394464</v>
      </c>
      <c r="F12" s="22"/>
      <c r="G12" s="184"/>
      <c r="H12" s="24" t="s">
        <v>14</v>
      </c>
      <c r="I12" s="33">
        <f>CASH_feb26!C12-C_RVS_26_28!B12</f>
        <v>-153272.48643000145</v>
      </c>
      <c r="J12" s="33">
        <f>CASH_feb26!D12-C_RVS_26_28!C12</f>
        <v>-130986</v>
      </c>
      <c r="K12" s="34">
        <f>CASH_feb26!E12-C_RVS_26_28!D12</f>
        <v>-151784</v>
      </c>
      <c r="L12" s="35">
        <f>CASH_feb26!F12-C_RVS_26_28!E12</f>
        <v>-167554</v>
      </c>
    </row>
    <row r="13" spans="1:13" ht="13.5" customHeight="1" x14ac:dyDescent="0.25">
      <c r="A13" s="36" t="s">
        <v>10</v>
      </c>
      <c r="B13" s="240">
        <f t="shared" ref="B13:E13" si="5">+B12-B14-B15</f>
        <v>4747686</v>
      </c>
      <c r="C13" s="242">
        <f t="shared" si="5"/>
        <v>5150274</v>
      </c>
      <c r="D13" s="242">
        <f t="shared" si="5"/>
        <v>5398894</v>
      </c>
      <c r="E13" s="241">
        <f t="shared" si="5"/>
        <v>5394464</v>
      </c>
      <c r="F13" s="22"/>
      <c r="G13" s="184"/>
      <c r="H13" s="36" t="s">
        <v>10</v>
      </c>
      <c r="I13" s="33">
        <f>CASH_feb26!C13-C_RVS_26_28!B13</f>
        <v>-153272.48643000145</v>
      </c>
      <c r="J13" s="33">
        <f>CASH_feb26!D13-C_RVS_26_28!C13</f>
        <v>-130986</v>
      </c>
      <c r="K13" s="34">
        <f>CASH_feb26!E13-C_RVS_26_28!D13</f>
        <v>-151784</v>
      </c>
      <c r="L13" s="35">
        <f>CASH_feb26!F13-C_RVS_26_28!E13</f>
        <v>-167554</v>
      </c>
    </row>
    <row r="14" spans="1:13" ht="13.5" customHeight="1" x14ac:dyDescent="0.25">
      <c r="A14" s="36" t="s">
        <v>11</v>
      </c>
      <c r="B14" s="240">
        <v>0</v>
      </c>
      <c r="C14" s="242">
        <v>0</v>
      </c>
      <c r="D14" s="242">
        <v>0</v>
      </c>
      <c r="E14" s="241">
        <v>0</v>
      </c>
      <c r="F14" s="22"/>
      <c r="G14" s="184"/>
      <c r="H14" s="36" t="s">
        <v>11</v>
      </c>
      <c r="I14" s="33">
        <f>CASH_feb26!C14-C_RVS_26_28!B14</f>
        <v>0</v>
      </c>
      <c r="J14" s="33">
        <f>CASH_feb26!D14-C_RVS_26_28!C14</f>
        <v>0</v>
      </c>
      <c r="K14" s="34">
        <f>CASH_feb26!E14-C_RVS_26_28!D14</f>
        <v>0</v>
      </c>
      <c r="L14" s="35">
        <f>CASH_feb26!F14-C_RVS_26_28!E14</f>
        <v>0</v>
      </c>
    </row>
    <row r="15" spans="1:13" ht="13.5" customHeight="1" x14ac:dyDescent="0.25">
      <c r="A15" s="36" t="s">
        <v>12</v>
      </c>
      <c r="B15" s="240">
        <v>0</v>
      </c>
      <c r="C15" s="242">
        <v>0</v>
      </c>
      <c r="D15" s="242">
        <v>0</v>
      </c>
      <c r="E15" s="241">
        <v>0</v>
      </c>
      <c r="F15" s="22"/>
      <c r="G15" s="184"/>
      <c r="H15" s="36" t="s">
        <v>12</v>
      </c>
      <c r="I15" s="33">
        <f>CASH_feb26!C15-C_RVS_26_28!B15</f>
        <v>0</v>
      </c>
      <c r="J15" s="33">
        <f>CASH_feb26!D15-C_RVS_26_28!C15</f>
        <v>0</v>
      </c>
      <c r="K15" s="34">
        <f>CASH_feb26!E15-C_RVS_26_28!D15</f>
        <v>0</v>
      </c>
      <c r="L15" s="35">
        <f>CASH_feb26!F15-C_RVS_26_28!E15</f>
        <v>0</v>
      </c>
    </row>
    <row r="16" spans="1:13" ht="13.5" customHeight="1" x14ac:dyDescent="0.25">
      <c r="A16" s="24" t="s">
        <v>95</v>
      </c>
      <c r="B16" s="240">
        <v>0</v>
      </c>
      <c r="C16" s="242">
        <v>48500</v>
      </c>
      <c r="D16" s="242">
        <v>48500</v>
      </c>
      <c r="E16" s="241">
        <v>48500</v>
      </c>
      <c r="F16" s="22"/>
      <c r="G16" s="184"/>
      <c r="H16" s="24" t="s">
        <v>95</v>
      </c>
      <c r="I16" s="33">
        <f>CASH_feb26!C16-C_RVS_26_28!B16</f>
        <v>0</v>
      </c>
      <c r="J16" s="33">
        <f>CASH_feb26!D16-C_RVS_26_28!C16</f>
        <v>0</v>
      </c>
      <c r="K16" s="34">
        <f>CASH_feb26!E16-C_RVS_26_28!D16</f>
        <v>0</v>
      </c>
      <c r="L16" s="35">
        <f>CASH_feb26!F16-C_RVS_26_28!E16</f>
        <v>0</v>
      </c>
    </row>
    <row r="17" spans="1:12" ht="13.5" customHeight="1" x14ac:dyDescent="0.25">
      <c r="A17" s="24" t="s">
        <v>15</v>
      </c>
      <c r="B17" s="240">
        <v>540976</v>
      </c>
      <c r="C17" s="242">
        <v>510873</v>
      </c>
      <c r="D17" s="242">
        <v>559030</v>
      </c>
      <c r="E17" s="241">
        <v>563942</v>
      </c>
      <c r="F17" s="227"/>
      <c r="G17" s="184"/>
      <c r="H17" s="24" t="s">
        <v>15</v>
      </c>
      <c r="I17" s="33">
        <f>CASH_feb26!C17-C_RVS_26_28!B17</f>
        <v>8675.0250700000906</v>
      </c>
      <c r="J17" s="33">
        <f>CASH_feb26!D17-C_RVS_26_28!C17</f>
        <v>5285</v>
      </c>
      <c r="K17" s="34">
        <f>CASH_feb26!E17-C_RVS_26_28!D17</f>
        <v>7320</v>
      </c>
      <c r="L17" s="35">
        <f>CASH_feb26!F17-C_RVS_26_28!E17</f>
        <v>7981</v>
      </c>
    </row>
    <row r="18" spans="1:12" ht="13.5" customHeight="1" x14ac:dyDescent="0.25">
      <c r="A18" s="41" t="s">
        <v>16</v>
      </c>
      <c r="B18" s="171">
        <f t="shared" ref="B18:E18" si="6">B19+B20</f>
        <v>13663053</v>
      </c>
      <c r="C18" s="45">
        <f t="shared" si="6"/>
        <v>15132863</v>
      </c>
      <c r="D18" s="45">
        <f t="shared" si="6"/>
        <v>14555285</v>
      </c>
      <c r="E18" s="43">
        <f t="shared" si="6"/>
        <v>15043953</v>
      </c>
      <c r="F18" s="222"/>
      <c r="G18" s="184"/>
      <c r="H18" s="41" t="s">
        <v>16</v>
      </c>
      <c r="I18" s="45">
        <f t="shared" ref="I18:L18" si="7">I19+I20</f>
        <v>-200712</v>
      </c>
      <c r="J18" s="45">
        <f t="shared" si="7"/>
        <v>-801474</v>
      </c>
      <c r="K18" s="45">
        <f t="shared" si="7"/>
        <v>-464601</v>
      </c>
      <c r="L18" s="43">
        <f t="shared" si="7"/>
        <v>-419125</v>
      </c>
    </row>
    <row r="19" spans="1:12" ht="13.5" customHeight="1" x14ac:dyDescent="0.25">
      <c r="A19" s="24" t="s">
        <v>17</v>
      </c>
      <c r="B19" s="170">
        <v>10893415</v>
      </c>
      <c r="C19" s="28">
        <v>12267875</v>
      </c>
      <c r="D19" s="28">
        <v>11614758</v>
      </c>
      <c r="E19" s="26">
        <v>11989265</v>
      </c>
      <c r="F19" s="222"/>
      <c r="G19" s="184"/>
      <c r="H19" s="24" t="s">
        <v>17</v>
      </c>
      <c r="I19" s="33">
        <f>CASH_feb26!C19-C_RVS_26_28!B19</f>
        <v>-191875</v>
      </c>
      <c r="J19" s="33">
        <f>CASH_feb26!D19-C_RVS_26_28!C19</f>
        <v>-781037</v>
      </c>
      <c r="K19" s="34">
        <f>CASH_feb26!E19-C_RVS_26_28!D19</f>
        <v>-421185</v>
      </c>
      <c r="L19" s="35">
        <f>CASH_feb26!F19-C_RVS_26_28!E19</f>
        <v>-355610</v>
      </c>
    </row>
    <row r="20" spans="1:12" ht="13.5" customHeight="1" x14ac:dyDescent="0.25">
      <c r="A20" s="24" t="s">
        <v>18</v>
      </c>
      <c r="B20" s="240">
        <f t="shared" ref="B20:E20" si="8">SUM(B21:B29)</f>
        <v>2769638</v>
      </c>
      <c r="C20" s="242">
        <f t="shared" si="8"/>
        <v>2864988</v>
      </c>
      <c r="D20" s="242">
        <f t="shared" si="8"/>
        <v>2940527</v>
      </c>
      <c r="E20" s="241">
        <f t="shared" si="8"/>
        <v>3054688</v>
      </c>
      <c r="F20" s="222"/>
      <c r="G20" s="184"/>
      <c r="H20" s="24" t="s">
        <v>18</v>
      </c>
      <c r="I20" s="33">
        <f t="shared" ref="I20:L20" si="9">SUM(I21:I29)</f>
        <v>-8837</v>
      </c>
      <c r="J20" s="33">
        <f t="shared" si="9"/>
        <v>-20437</v>
      </c>
      <c r="K20" s="28">
        <f t="shared" si="9"/>
        <v>-43416</v>
      </c>
      <c r="L20" s="26">
        <f t="shared" si="9"/>
        <v>-63515</v>
      </c>
    </row>
    <row r="21" spans="1:12" ht="13.5" customHeight="1" x14ac:dyDescent="0.25">
      <c r="A21" s="29" t="s">
        <v>19</v>
      </c>
      <c r="B21" s="240">
        <v>1359350</v>
      </c>
      <c r="C21" s="242">
        <v>1374506</v>
      </c>
      <c r="D21" s="242">
        <v>1390071</v>
      </c>
      <c r="E21" s="241">
        <v>1411731</v>
      </c>
      <c r="F21" s="222"/>
      <c r="G21" s="184"/>
      <c r="H21" s="29" t="s">
        <v>19</v>
      </c>
      <c r="I21" s="33">
        <f>CASH_feb26!C21-C_RVS_26_28!B21</f>
        <v>-6591</v>
      </c>
      <c r="J21" s="33">
        <f>CASH_feb26!D21-C_RVS_26_28!C21</f>
        <v>-4461</v>
      </c>
      <c r="K21" s="34">
        <f>CASH_feb26!E21-C_RVS_26_28!D21</f>
        <v>-9518</v>
      </c>
      <c r="L21" s="35">
        <f>CASH_feb26!F21-C_RVS_26_28!E21</f>
        <v>-11387</v>
      </c>
    </row>
    <row r="22" spans="1:12" ht="13.5" customHeight="1" x14ac:dyDescent="0.25">
      <c r="A22" s="29" t="s">
        <v>20</v>
      </c>
      <c r="B22" s="240">
        <v>252657</v>
      </c>
      <c r="C22" s="242">
        <v>251088</v>
      </c>
      <c r="D22" s="242">
        <v>250881</v>
      </c>
      <c r="E22" s="241">
        <v>250135</v>
      </c>
      <c r="F22" s="222"/>
      <c r="G22" s="184"/>
      <c r="H22" s="29" t="s">
        <v>20</v>
      </c>
      <c r="I22" s="33">
        <f>CASH_feb26!C22-C_RVS_26_28!B22</f>
        <v>-6375</v>
      </c>
      <c r="J22" s="33">
        <f>CASH_feb26!D22-C_RVS_26_28!C22</f>
        <v>-8955</v>
      </c>
      <c r="K22" s="34">
        <f>CASH_feb26!E22-C_RVS_26_28!D22</f>
        <v>-9032</v>
      </c>
      <c r="L22" s="35">
        <f>CASH_feb26!F22-C_RVS_26_28!E22</f>
        <v>-9532</v>
      </c>
    </row>
    <row r="23" spans="1:12" ht="13.5" customHeight="1" x14ac:dyDescent="0.25">
      <c r="A23" s="29" t="s">
        <v>21</v>
      </c>
      <c r="B23" s="240">
        <v>54643</v>
      </c>
      <c r="C23" s="242">
        <v>54504</v>
      </c>
      <c r="D23" s="242">
        <v>54275</v>
      </c>
      <c r="E23" s="241">
        <v>54048</v>
      </c>
      <c r="F23" s="23"/>
      <c r="G23" s="184"/>
      <c r="H23" s="29" t="s">
        <v>21</v>
      </c>
      <c r="I23" s="33">
        <f>CASH_feb26!C23-C_RVS_26_28!B23</f>
        <v>-1960</v>
      </c>
      <c r="J23" s="33">
        <f>CASH_feb26!D23-C_RVS_26_28!C23</f>
        <v>-1756</v>
      </c>
      <c r="K23" s="34">
        <f>CASH_feb26!E23-C_RVS_26_28!D23</f>
        <v>-2088</v>
      </c>
      <c r="L23" s="35">
        <f>CASH_feb26!F23-C_RVS_26_28!E23</f>
        <v>-2190</v>
      </c>
    </row>
    <row r="24" spans="1:12" ht="13.5" customHeight="1" x14ac:dyDescent="0.25">
      <c r="A24" s="29" t="s">
        <v>22</v>
      </c>
      <c r="B24" s="240">
        <v>4798</v>
      </c>
      <c r="C24" s="242">
        <v>4779</v>
      </c>
      <c r="D24" s="242">
        <v>4748</v>
      </c>
      <c r="E24" s="241">
        <v>4718</v>
      </c>
      <c r="F24" s="23"/>
      <c r="G24" s="184"/>
      <c r="H24" s="29" t="s">
        <v>22</v>
      </c>
      <c r="I24" s="33">
        <f>CASH_feb26!C24-C_RVS_26_28!B24</f>
        <v>-47</v>
      </c>
      <c r="J24" s="33">
        <f>CASH_feb26!D24-C_RVS_26_28!C24</f>
        <v>-165</v>
      </c>
      <c r="K24" s="34">
        <f>CASH_feb26!E24-C_RVS_26_28!D24</f>
        <v>-158</v>
      </c>
      <c r="L24" s="35">
        <f>CASH_feb26!F24-C_RVS_26_28!E24</f>
        <v>-168</v>
      </c>
    </row>
    <row r="25" spans="1:12" ht="13.5" customHeight="1" x14ac:dyDescent="0.25">
      <c r="A25" s="29" t="s">
        <v>23</v>
      </c>
      <c r="B25" s="240">
        <v>977255</v>
      </c>
      <c r="C25" s="242">
        <v>1048655</v>
      </c>
      <c r="D25" s="242">
        <v>1106594</v>
      </c>
      <c r="E25" s="241">
        <v>1198518</v>
      </c>
      <c r="F25" s="23"/>
      <c r="G25" s="184"/>
      <c r="H25" s="29" t="s">
        <v>23</v>
      </c>
      <c r="I25" s="33">
        <f>CASH_feb26!C25-C_RVS_26_28!B25</f>
        <v>4436</v>
      </c>
      <c r="J25" s="33">
        <f>CASH_feb26!D25-C_RVS_26_28!C25</f>
        <v>-5414</v>
      </c>
      <c r="K25" s="34">
        <f>CASH_feb26!E25-C_RVS_26_28!D25</f>
        <v>-21557</v>
      </c>
      <c r="L25" s="35">
        <f>CASH_feb26!F25-C_RVS_26_28!E25</f>
        <v>-38800</v>
      </c>
    </row>
    <row r="26" spans="1:12" ht="13.5" customHeight="1" x14ac:dyDescent="0.25">
      <c r="A26" s="29" t="s">
        <v>24</v>
      </c>
      <c r="B26" s="240">
        <v>12391</v>
      </c>
      <c r="C26" s="242">
        <v>12457</v>
      </c>
      <c r="D26" s="242">
        <v>12563</v>
      </c>
      <c r="E26" s="241">
        <v>12676</v>
      </c>
      <c r="F26" s="23"/>
      <c r="G26" s="184"/>
      <c r="H26" s="29" t="s">
        <v>24</v>
      </c>
      <c r="I26" s="33">
        <f>CASH_feb26!C26-C_RVS_26_28!B26</f>
        <v>-717</v>
      </c>
      <c r="J26" s="33">
        <f>CASH_feb26!D26-C_RVS_26_28!C26</f>
        <v>-1077</v>
      </c>
      <c r="K26" s="34">
        <f>CASH_feb26!E26-C_RVS_26_28!D26</f>
        <v>-1024</v>
      </c>
      <c r="L26" s="35">
        <f>CASH_feb26!F26-C_RVS_26_28!E26</f>
        <v>-1058</v>
      </c>
    </row>
    <row r="27" spans="1:12" ht="13.5" customHeight="1" x14ac:dyDescent="0.25">
      <c r="A27" s="29" t="s">
        <v>25</v>
      </c>
      <c r="B27" s="240">
        <v>21094</v>
      </c>
      <c r="C27" s="242">
        <v>21190</v>
      </c>
      <c r="D27" s="242">
        <v>21440</v>
      </c>
      <c r="E27" s="241">
        <v>21693</v>
      </c>
      <c r="F27" s="23"/>
      <c r="G27" s="184"/>
      <c r="H27" s="29" t="s">
        <v>25</v>
      </c>
      <c r="I27" s="33">
        <f>CASH_feb26!C27-C_RVS_26_28!B27</f>
        <v>-77</v>
      </c>
      <c r="J27" s="33">
        <f>CASH_feb26!D27-C_RVS_26_28!C27</f>
        <v>-208</v>
      </c>
      <c r="K27" s="34">
        <f>CASH_feb26!E27-C_RVS_26_28!D27</f>
        <v>-267</v>
      </c>
      <c r="L27" s="35">
        <f>CASH_feb26!F27-C_RVS_26_28!E27</f>
        <v>-318</v>
      </c>
    </row>
    <row r="28" spans="1:12" ht="13.5" customHeight="1" x14ac:dyDescent="0.25">
      <c r="A28" s="29" t="s">
        <v>26</v>
      </c>
      <c r="B28" s="240">
        <v>184</v>
      </c>
      <c r="C28" s="242">
        <v>156</v>
      </c>
      <c r="D28" s="242">
        <v>137</v>
      </c>
      <c r="E28" s="241">
        <v>119</v>
      </c>
      <c r="F28" s="23"/>
      <c r="G28" s="184"/>
      <c r="H28" s="29" t="s">
        <v>26</v>
      </c>
      <c r="I28" s="33">
        <f>CASH_feb26!C28-C_RVS_26_28!B28</f>
        <v>18</v>
      </c>
      <c r="J28" s="33">
        <f>CASH_feb26!D28-C_RVS_26_28!C28</f>
        <v>35</v>
      </c>
      <c r="K28" s="34">
        <f>CASH_feb26!E28-C_RVS_26_28!D28</f>
        <v>21</v>
      </c>
      <c r="L28" s="35">
        <f>CASH_feb26!F28-C_RVS_26_28!E28</f>
        <v>19</v>
      </c>
    </row>
    <row r="29" spans="1:12" ht="13.5" customHeight="1" x14ac:dyDescent="0.25">
      <c r="A29" s="344" t="s">
        <v>91</v>
      </c>
      <c r="B29" s="240">
        <v>87266</v>
      </c>
      <c r="C29" s="242">
        <v>97653</v>
      </c>
      <c r="D29" s="242">
        <v>99818</v>
      </c>
      <c r="E29" s="241">
        <v>101050</v>
      </c>
      <c r="F29" s="23"/>
      <c r="G29" s="184"/>
      <c r="H29" s="344" t="s">
        <v>91</v>
      </c>
      <c r="I29" s="33">
        <f>CASH_feb26!C29-C_RVS_26_28!B29</f>
        <v>2476</v>
      </c>
      <c r="J29" s="33">
        <f>CASH_feb26!D29-C_RVS_26_28!C29</f>
        <v>1564</v>
      </c>
      <c r="K29" s="34">
        <f>CASH_feb26!E29-C_RVS_26_28!D29</f>
        <v>207</v>
      </c>
      <c r="L29" s="35">
        <f>CASH_feb26!F29-C_RVS_26_28!E29</f>
        <v>-81</v>
      </c>
    </row>
    <row r="30" spans="1:12" ht="13.5" customHeight="1" x14ac:dyDescent="0.25">
      <c r="A30" s="41" t="s">
        <v>27</v>
      </c>
      <c r="B30" s="171">
        <f t="shared" ref="B30:E30" si="10">SUM(B31:B34)</f>
        <v>44901</v>
      </c>
      <c r="C30" s="45">
        <f t="shared" si="10"/>
        <v>48573</v>
      </c>
      <c r="D30" s="45">
        <f t="shared" si="10"/>
        <v>51421</v>
      </c>
      <c r="E30" s="43">
        <f t="shared" si="10"/>
        <v>54286</v>
      </c>
      <c r="F30" s="23"/>
      <c r="G30" s="184"/>
      <c r="H30" s="41" t="s">
        <v>27</v>
      </c>
      <c r="I30" s="45">
        <f t="shared" ref="I30:L30" si="11">SUM(I31:I34)</f>
        <v>518.76073000000179</v>
      </c>
      <c r="J30" s="45">
        <f t="shared" si="11"/>
        <v>129</v>
      </c>
      <c r="K30" s="45">
        <f t="shared" si="11"/>
        <v>374</v>
      </c>
      <c r="L30" s="43">
        <f t="shared" si="11"/>
        <v>422</v>
      </c>
    </row>
    <row r="31" spans="1:12" ht="13.5" customHeight="1" x14ac:dyDescent="0.25">
      <c r="A31" s="24" t="s">
        <v>28</v>
      </c>
      <c r="B31" s="240">
        <v>50</v>
      </c>
      <c r="C31" s="242">
        <v>0</v>
      </c>
      <c r="D31" s="242">
        <v>0</v>
      </c>
      <c r="E31" s="241">
        <v>0</v>
      </c>
      <c r="F31" s="23"/>
      <c r="G31" s="184"/>
      <c r="H31" s="24" t="s">
        <v>28</v>
      </c>
      <c r="I31" s="33">
        <f>CASH_feb26!C31-C_RVS_26_28!B31</f>
        <v>-0.30530000000000257</v>
      </c>
      <c r="J31" s="33">
        <f>CASH_feb26!D31-C_RVS_26_28!C31</f>
        <v>0</v>
      </c>
      <c r="K31" s="34">
        <f>CASH_feb26!E31-C_RVS_26_28!D31</f>
        <v>0</v>
      </c>
      <c r="L31" s="35">
        <f>CASH_feb26!F31-C_RVS_26_28!E31</f>
        <v>0</v>
      </c>
    </row>
    <row r="32" spans="1:12" ht="13.5" customHeight="1" x14ac:dyDescent="0.25">
      <c r="A32" s="24" t="s">
        <v>29</v>
      </c>
      <c r="B32" s="240">
        <v>0</v>
      </c>
      <c r="C32" s="242">
        <v>0</v>
      </c>
      <c r="D32" s="242">
        <v>0</v>
      </c>
      <c r="E32" s="241">
        <v>0</v>
      </c>
      <c r="F32" s="23"/>
      <c r="G32" s="184"/>
      <c r="H32" s="24" t="s">
        <v>29</v>
      </c>
      <c r="I32" s="33">
        <f>CASH_feb26!C32-C_RVS_26_28!B32</f>
        <v>0</v>
      </c>
      <c r="J32" s="33">
        <f>CASH_feb26!D32-C_RVS_26_28!C32</f>
        <v>0</v>
      </c>
      <c r="K32" s="34">
        <f>CASH_feb26!E32-C_RVS_26_28!D32</f>
        <v>0</v>
      </c>
      <c r="L32" s="35">
        <f>CASH_feb26!F32-C_RVS_26_28!E32</f>
        <v>0</v>
      </c>
    </row>
    <row r="33" spans="1:12" ht="13.5" customHeight="1" x14ac:dyDescent="0.25">
      <c r="A33" s="24" t="s">
        <v>30</v>
      </c>
      <c r="B33" s="240">
        <v>44851</v>
      </c>
      <c r="C33" s="242">
        <v>48573</v>
      </c>
      <c r="D33" s="242">
        <v>51421</v>
      </c>
      <c r="E33" s="241">
        <v>54286</v>
      </c>
      <c r="F33" s="23"/>
      <c r="G33" s="184"/>
      <c r="H33" s="24" t="s">
        <v>30</v>
      </c>
      <c r="I33" s="33">
        <f>CASH_feb26!C33-C_RVS_26_28!B33</f>
        <v>519.06603000000177</v>
      </c>
      <c r="J33" s="33">
        <f>CASH_feb26!D33-C_RVS_26_28!C33</f>
        <v>129</v>
      </c>
      <c r="K33" s="34">
        <f>CASH_feb26!E33-C_RVS_26_28!D33</f>
        <v>374</v>
      </c>
      <c r="L33" s="35">
        <f>CASH_feb26!F33-C_RVS_26_28!E33</f>
        <v>422</v>
      </c>
    </row>
    <row r="34" spans="1:12" ht="13.5" customHeight="1" x14ac:dyDescent="0.25">
      <c r="A34" s="24" t="s">
        <v>31</v>
      </c>
      <c r="B34" s="240">
        <v>0</v>
      </c>
      <c r="C34" s="242">
        <v>0</v>
      </c>
      <c r="D34" s="242">
        <v>0</v>
      </c>
      <c r="E34" s="241">
        <v>0</v>
      </c>
      <c r="F34" s="23"/>
      <c r="G34" s="184"/>
      <c r="H34" s="24" t="s">
        <v>31</v>
      </c>
      <c r="I34" s="33">
        <f>CASH_feb26!C34-C_RVS_26_28!B34</f>
        <v>0</v>
      </c>
      <c r="J34" s="33">
        <f>CASH_feb26!D34-C_RVS_26_28!C34</f>
        <v>0</v>
      </c>
      <c r="K34" s="34">
        <f>CASH_feb26!E34-C_RVS_26_28!D34</f>
        <v>0</v>
      </c>
      <c r="L34" s="35">
        <f>CASH_feb26!F34-C_RVS_26_28!E34</f>
        <v>0</v>
      </c>
    </row>
    <row r="35" spans="1:12" ht="13.5" customHeight="1" x14ac:dyDescent="0.25">
      <c r="A35" s="41" t="s">
        <v>32</v>
      </c>
      <c r="B35" s="171">
        <f t="shared" ref="B35:E35" si="12">SUM(B36:B37)</f>
        <v>1023183</v>
      </c>
      <c r="C35" s="45">
        <f t="shared" si="12"/>
        <v>1059560</v>
      </c>
      <c r="D35" s="45">
        <f t="shared" si="12"/>
        <v>1074028</v>
      </c>
      <c r="E35" s="43">
        <f t="shared" si="12"/>
        <v>1090708</v>
      </c>
      <c r="F35" s="23"/>
      <c r="G35" s="184"/>
      <c r="H35" s="41" t="s">
        <v>32</v>
      </c>
      <c r="I35" s="45">
        <f>SUM(I36:I37)</f>
        <v>1206</v>
      </c>
      <c r="J35" s="45">
        <f>SUM(J36:J37)</f>
        <v>1919</v>
      </c>
      <c r="K35" s="45">
        <f>SUM(K36:K37)</f>
        <v>555</v>
      </c>
      <c r="L35" s="43">
        <f>SUM(L36:L37)</f>
        <v>-1468</v>
      </c>
    </row>
    <row r="36" spans="1:12" ht="13.5" customHeight="1" x14ac:dyDescent="0.25">
      <c r="A36" s="24" t="s">
        <v>33</v>
      </c>
      <c r="B36" s="172">
        <v>656692</v>
      </c>
      <c r="C36" s="40">
        <v>672569</v>
      </c>
      <c r="D36" s="28">
        <v>680806</v>
      </c>
      <c r="E36" s="26">
        <v>689561</v>
      </c>
      <c r="F36" s="23"/>
      <c r="G36" s="184"/>
      <c r="H36" s="24" t="s">
        <v>33</v>
      </c>
      <c r="I36" s="33">
        <f>CASH_feb26!C36-C_RVS_26_28!B36</f>
        <v>-5863</v>
      </c>
      <c r="J36" s="33">
        <f>CASH_feb26!D36-C_RVS_26_28!C36</f>
        <v>-4910</v>
      </c>
      <c r="K36" s="34">
        <f>CASH_feb26!E36-C_RVS_26_28!D36</f>
        <v>-5526</v>
      </c>
      <c r="L36" s="35">
        <f>CASH_feb26!F36-C_RVS_26_28!E36</f>
        <v>-7245</v>
      </c>
    </row>
    <row r="37" spans="1:12" ht="13.5" customHeight="1" x14ac:dyDescent="0.25">
      <c r="A37" s="24" t="s">
        <v>34</v>
      </c>
      <c r="B37" s="170">
        <v>366491</v>
      </c>
      <c r="C37" s="28">
        <v>386991</v>
      </c>
      <c r="D37" s="28">
        <v>393222</v>
      </c>
      <c r="E37" s="26">
        <v>401147</v>
      </c>
      <c r="F37" s="23"/>
      <c r="G37" s="184"/>
      <c r="H37" s="24" t="s">
        <v>34</v>
      </c>
      <c r="I37" s="33">
        <f>CASH_feb26!C37-C_RVS_26_28!B37</f>
        <v>7069</v>
      </c>
      <c r="J37" s="33">
        <f>CASH_feb26!D37-C_RVS_26_28!C37</f>
        <v>6829</v>
      </c>
      <c r="K37" s="34">
        <f>CASH_feb26!E37-C_RVS_26_28!D37</f>
        <v>6081</v>
      </c>
      <c r="L37" s="35">
        <f>CASH_feb26!F37-C_RVS_26_28!E37</f>
        <v>5777</v>
      </c>
    </row>
    <row r="38" spans="1:12" ht="13.5" customHeight="1" x14ac:dyDescent="0.25">
      <c r="A38" s="41" t="s">
        <v>37</v>
      </c>
      <c r="B38" s="171">
        <f>+SUM(B39:B46,B49:B53)</f>
        <v>1188100</v>
      </c>
      <c r="C38" s="45">
        <f>+SUM(C39:C46,C49:C53)</f>
        <v>1311807</v>
      </c>
      <c r="D38" s="45">
        <f>+SUM(D39:D46,D49:D53)</f>
        <v>1304972</v>
      </c>
      <c r="E38" s="43">
        <f>+SUM(E39:E46,E49:E53)</f>
        <v>1224404</v>
      </c>
      <c r="F38" s="23"/>
      <c r="G38" s="184"/>
      <c r="H38" s="41" t="s">
        <v>37</v>
      </c>
      <c r="I38" s="45">
        <f>SUM(I39:I40,I41,I42,I45,I46,I49:I53,I43,I44)</f>
        <v>167093.08879000004</v>
      </c>
      <c r="J38" s="45">
        <f>SUM(J39:J40,J41,J42,J45,J46,J49:J53,J43,J44)</f>
        <v>-20546</v>
      </c>
      <c r="K38" s="45">
        <f>SUM(K39:K40,K41,K42,K45,K46,K49:K53,K43,K44)</f>
        <v>-28549</v>
      </c>
      <c r="L38" s="43">
        <f>SUM(L39:L40,L41,L42,L45,L46,L49:L53,L43,L44)</f>
        <v>-25173</v>
      </c>
    </row>
    <row r="39" spans="1:12" ht="13.5" customHeight="1" x14ac:dyDescent="0.25">
      <c r="A39" s="53" t="s">
        <v>38</v>
      </c>
      <c r="B39" s="172">
        <v>0</v>
      </c>
      <c r="C39" s="40">
        <v>0</v>
      </c>
      <c r="D39" s="40">
        <v>0</v>
      </c>
      <c r="E39" s="54">
        <v>0</v>
      </c>
      <c r="F39" s="23"/>
      <c r="G39" s="184"/>
      <c r="H39" s="24" t="s">
        <v>38</v>
      </c>
      <c r="I39" s="33">
        <f>CASH_feb26!C39-C_RVS_26_28!B39</f>
        <v>0</v>
      </c>
      <c r="J39" s="33">
        <f>CASH_feb26!D39-C_RVS_26_28!C39</f>
        <v>0</v>
      </c>
      <c r="K39" s="34">
        <f>CASH_feb26!E39-C_RVS_26_28!D39</f>
        <v>0</v>
      </c>
      <c r="L39" s="35">
        <f>CASH_feb26!F39-C_RVS_26_28!E39</f>
        <v>0</v>
      </c>
    </row>
    <row r="40" spans="1:12" ht="13.5" customHeight="1" x14ac:dyDescent="0.25">
      <c r="A40" s="24" t="s">
        <v>39</v>
      </c>
      <c r="B40" s="172">
        <v>126290</v>
      </c>
      <c r="C40" s="40">
        <v>138119</v>
      </c>
      <c r="D40" s="40">
        <v>139946</v>
      </c>
      <c r="E40" s="54">
        <v>142096</v>
      </c>
      <c r="F40" s="23"/>
      <c r="G40" s="184"/>
      <c r="H40" s="24" t="s">
        <v>39</v>
      </c>
      <c r="I40" s="33">
        <f>CASH_feb26!C40-C_RVS_26_28!B40</f>
        <v>4929</v>
      </c>
      <c r="J40" s="33">
        <f>CASH_feb26!D40-C_RVS_26_28!C40</f>
        <v>-263</v>
      </c>
      <c r="K40" s="34">
        <f>CASH_feb26!E40-C_RVS_26_28!D40</f>
        <v>-603</v>
      </c>
      <c r="L40" s="35">
        <f>CASH_feb26!F40-C_RVS_26_28!E40</f>
        <v>-885</v>
      </c>
    </row>
    <row r="41" spans="1:12" ht="13.5" customHeight="1" x14ac:dyDescent="0.25">
      <c r="A41" s="53" t="s">
        <v>40</v>
      </c>
      <c r="B41" s="170">
        <v>0</v>
      </c>
      <c r="C41" s="28">
        <v>0</v>
      </c>
      <c r="D41" s="28">
        <v>0</v>
      </c>
      <c r="E41" s="26">
        <v>0</v>
      </c>
      <c r="F41" s="23"/>
      <c r="G41" s="184"/>
      <c r="H41" s="24" t="s">
        <v>40</v>
      </c>
      <c r="I41" s="33">
        <f>CASH_feb26!C41-C_RVS_26_28!B41</f>
        <v>0</v>
      </c>
      <c r="J41" s="33">
        <f>CASH_feb26!D41-C_RVS_26_28!C41</f>
        <v>0</v>
      </c>
      <c r="K41" s="34">
        <f>CASH_feb26!E41-C_RVS_26_28!D41</f>
        <v>0</v>
      </c>
      <c r="L41" s="35">
        <f>CASH_feb26!F41-C_RVS_26_28!E41</f>
        <v>0</v>
      </c>
    </row>
    <row r="42" spans="1:12" ht="13.5" customHeight="1" x14ac:dyDescent="0.25">
      <c r="A42" s="53" t="s">
        <v>41</v>
      </c>
      <c r="B42" s="170">
        <v>478654</v>
      </c>
      <c r="C42" s="28">
        <v>431253</v>
      </c>
      <c r="D42" s="28">
        <v>381568</v>
      </c>
      <c r="E42" s="26">
        <v>266631</v>
      </c>
      <c r="F42" s="23"/>
      <c r="G42" s="184"/>
      <c r="H42" s="24" t="s">
        <v>41</v>
      </c>
      <c r="I42" s="33">
        <f>CASH_feb26!C42-C_RVS_26_28!B42</f>
        <v>160902</v>
      </c>
      <c r="J42" s="33">
        <f>CASH_feb26!D42-C_RVS_26_28!C42</f>
        <v>888</v>
      </c>
      <c r="K42" s="34">
        <f>CASH_feb26!E42-C_RVS_26_28!D42</f>
        <v>-1181</v>
      </c>
      <c r="L42" s="35">
        <f>CASH_feb26!F42-C_RVS_26_28!E42</f>
        <v>2546</v>
      </c>
    </row>
    <row r="43" spans="1:12" ht="13.5" customHeight="1" x14ac:dyDescent="0.25">
      <c r="A43" s="53" t="s">
        <v>88</v>
      </c>
      <c r="B43" s="170">
        <v>55672</v>
      </c>
      <c r="C43" s="28">
        <v>0</v>
      </c>
      <c r="D43" s="28">
        <v>0</v>
      </c>
      <c r="E43" s="26">
        <v>0</v>
      </c>
      <c r="F43" s="23"/>
      <c r="G43" s="184"/>
      <c r="H43" s="24" t="s">
        <v>88</v>
      </c>
      <c r="I43" s="33">
        <f>CASH_feb26!C43-C_RVS_26_28!B43</f>
        <v>0.17179999999643769</v>
      </c>
      <c r="J43" s="33">
        <f>CASH_feb26!D43-C_RVS_26_28!C43</f>
        <v>0</v>
      </c>
      <c r="K43" s="34">
        <f>CASH_feb26!E43-C_RVS_26_28!D43</f>
        <v>0</v>
      </c>
      <c r="L43" s="35">
        <f>CASH_feb26!F43-C_RVS_26_28!E43</f>
        <v>0</v>
      </c>
    </row>
    <row r="44" spans="1:12" ht="13.5" customHeight="1" x14ac:dyDescent="0.25">
      <c r="A44" s="53" t="s">
        <v>89</v>
      </c>
      <c r="B44" s="170">
        <v>347</v>
      </c>
      <c r="C44" s="28">
        <v>0</v>
      </c>
      <c r="D44" s="28">
        <v>0</v>
      </c>
      <c r="E44" s="26">
        <v>0</v>
      </c>
      <c r="F44" s="23"/>
      <c r="G44" s="184"/>
      <c r="H44" s="24" t="s">
        <v>89</v>
      </c>
      <c r="I44" s="33">
        <f>CASH_feb26!C44-C_RVS_26_28!B44</f>
        <v>0.46529999999700067</v>
      </c>
      <c r="J44" s="33">
        <f>CASH_feb26!D44-C_RVS_26_28!C44</f>
        <v>0</v>
      </c>
      <c r="K44" s="34">
        <f>CASH_feb26!E44-C_RVS_26_28!D44</f>
        <v>0</v>
      </c>
      <c r="L44" s="35">
        <f>CASH_feb26!F44-C_RVS_26_28!E44</f>
        <v>0</v>
      </c>
    </row>
    <row r="45" spans="1:12" ht="13.5" customHeight="1" x14ac:dyDescent="0.25">
      <c r="A45" s="53" t="s">
        <v>42</v>
      </c>
      <c r="B45" s="170">
        <v>1000</v>
      </c>
      <c r="C45" s="28">
        <v>0</v>
      </c>
      <c r="D45" s="28">
        <v>0</v>
      </c>
      <c r="E45" s="26">
        <v>0</v>
      </c>
      <c r="F45" s="23"/>
      <c r="G45" s="184"/>
      <c r="H45" s="24" t="s">
        <v>42</v>
      </c>
      <c r="I45" s="33">
        <f>CASH_feb26!C45-C_RVS_26_28!B45</f>
        <v>242.38833</v>
      </c>
      <c r="J45" s="33">
        <f>CASH_feb26!D45-C_RVS_26_28!C45</f>
        <v>0</v>
      </c>
      <c r="K45" s="34">
        <f>CASH_feb26!E45-C_RVS_26_28!D45</f>
        <v>0</v>
      </c>
      <c r="L45" s="35">
        <f>CASH_feb26!F45-C_RVS_26_28!E45</f>
        <v>0</v>
      </c>
    </row>
    <row r="46" spans="1:12" ht="13.5" customHeight="1" x14ac:dyDescent="0.25">
      <c r="A46" s="53" t="s">
        <v>43</v>
      </c>
      <c r="B46" s="172">
        <v>362</v>
      </c>
      <c r="C46" s="40">
        <v>361</v>
      </c>
      <c r="D46" s="40">
        <v>361</v>
      </c>
      <c r="E46" s="54">
        <v>361</v>
      </c>
      <c r="F46" s="23"/>
      <c r="G46" s="184"/>
      <c r="H46" s="53" t="s">
        <v>43</v>
      </c>
      <c r="I46" s="33">
        <f>CASH_feb26!C46-C_RVS_26_28!B46</f>
        <v>-1.4119999999991251E-2</v>
      </c>
      <c r="J46" s="33">
        <f>CASH_feb26!D46-C_RVS_26_28!C46</f>
        <v>0</v>
      </c>
      <c r="K46" s="34">
        <f>CASH_feb26!E46-C_RVS_26_28!D46</f>
        <v>0</v>
      </c>
      <c r="L46" s="35">
        <f>CASH_feb26!F46-C_RVS_26_28!E46</f>
        <v>0</v>
      </c>
    </row>
    <row r="47" spans="1:12" ht="13.5" customHeight="1" x14ac:dyDescent="0.25">
      <c r="A47" s="56" t="s">
        <v>10</v>
      </c>
      <c r="B47" s="172">
        <v>83</v>
      </c>
      <c r="C47" s="40">
        <v>0</v>
      </c>
      <c r="D47" s="40">
        <v>0</v>
      </c>
      <c r="E47" s="54">
        <v>0</v>
      </c>
      <c r="F47" s="23"/>
      <c r="G47" s="184"/>
      <c r="H47" s="56" t="s">
        <v>10</v>
      </c>
      <c r="I47" s="33">
        <f>CASH_feb26!C47-C_RVS_26_28!B47</f>
        <v>-1.4119999999991251E-2</v>
      </c>
      <c r="J47" s="33">
        <f>CASH_feb26!D47-C_RVS_26_28!C47</f>
        <v>0</v>
      </c>
      <c r="K47" s="34">
        <f>CASH_feb26!E47-C_RVS_26_28!D47</f>
        <v>0</v>
      </c>
      <c r="L47" s="35">
        <f>CASH_feb26!F47-C_RVS_26_28!E47</f>
        <v>0</v>
      </c>
    </row>
    <row r="48" spans="1:12" ht="13.5" customHeight="1" x14ac:dyDescent="0.25">
      <c r="A48" s="56" t="s">
        <v>11</v>
      </c>
      <c r="B48" s="172">
        <v>279</v>
      </c>
      <c r="C48" s="40">
        <v>361</v>
      </c>
      <c r="D48" s="40">
        <v>361</v>
      </c>
      <c r="E48" s="54">
        <v>361</v>
      </c>
      <c r="F48" s="23"/>
      <c r="G48" s="184"/>
      <c r="H48" s="56" t="s">
        <v>11</v>
      </c>
      <c r="I48" s="33">
        <f>CASH_feb26!C48-C_RVS_26_28!B48</f>
        <v>0</v>
      </c>
      <c r="J48" s="33">
        <f>CASH_feb26!D48-C_RVS_26_28!C48</f>
        <v>0</v>
      </c>
      <c r="K48" s="34">
        <f>CASH_feb26!E48-C_RVS_26_28!D48</f>
        <v>0</v>
      </c>
      <c r="L48" s="35">
        <f>CASH_feb26!F48-C_RVS_26_28!E48</f>
        <v>0</v>
      </c>
    </row>
    <row r="49" spans="1:17" ht="13.5" customHeight="1" x14ac:dyDescent="0.25">
      <c r="A49" s="53" t="s">
        <v>44</v>
      </c>
      <c r="B49" s="172">
        <v>1000</v>
      </c>
      <c r="C49" s="40">
        <v>1000</v>
      </c>
      <c r="D49" s="40">
        <v>1000</v>
      </c>
      <c r="E49" s="54">
        <v>1000</v>
      </c>
      <c r="F49" s="23"/>
      <c r="G49" s="184"/>
      <c r="H49" s="53" t="s">
        <v>44</v>
      </c>
      <c r="I49" s="33">
        <f>CASH_feb26!C49-C_RVS_26_28!B49</f>
        <v>-726.75126999999998</v>
      </c>
      <c r="J49" s="33">
        <f>CASH_feb26!D49-C_RVS_26_28!C49</f>
        <v>0</v>
      </c>
      <c r="K49" s="34">
        <f>CASH_feb26!E49-C_RVS_26_28!D49</f>
        <v>0</v>
      </c>
      <c r="L49" s="35">
        <f>CASH_feb26!F49-C_RVS_26_28!E49</f>
        <v>0</v>
      </c>
    </row>
    <row r="50" spans="1:17" ht="13.5" customHeight="1" x14ac:dyDescent="0.25">
      <c r="A50" s="53" t="s">
        <v>45</v>
      </c>
      <c r="B50" s="172">
        <v>30101</v>
      </c>
      <c r="C50" s="40">
        <v>30478</v>
      </c>
      <c r="D50" s="40">
        <v>19894</v>
      </c>
      <c r="E50" s="54">
        <v>20375</v>
      </c>
      <c r="F50" s="23"/>
      <c r="G50" s="184"/>
      <c r="H50" s="53" t="s">
        <v>45</v>
      </c>
      <c r="I50" s="33">
        <f>CASH_feb26!C50-C_RVS_26_28!B50</f>
        <v>-2145.5976200000005</v>
      </c>
      <c r="J50" s="33">
        <f>CASH_feb26!D50-C_RVS_26_28!C50</f>
        <v>-2241</v>
      </c>
      <c r="K50" s="34">
        <f>CASH_feb26!E50-C_RVS_26_28!D50</f>
        <v>-2338</v>
      </c>
      <c r="L50" s="35">
        <f>CASH_feb26!F50-C_RVS_26_28!E50</f>
        <v>-2412</v>
      </c>
    </row>
    <row r="51" spans="1:17" ht="13.5" customHeight="1" x14ac:dyDescent="0.25">
      <c r="A51" s="53" t="s">
        <v>92</v>
      </c>
      <c r="B51" s="172">
        <v>338441</v>
      </c>
      <c r="C51" s="40">
        <v>527821</v>
      </c>
      <c r="D51" s="40">
        <v>549281</v>
      </c>
      <c r="E51" s="54">
        <v>571058</v>
      </c>
      <c r="F51" s="23"/>
      <c r="G51" s="184"/>
      <c r="H51" s="53" t="s">
        <v>92</v>
      </c>
      <c r="I51" s="33">
        <f>CASH_feb26!C51-C_RVS_26_28!B51</f>
        <v>485.21420000004582</v>
      </c>
      <c r="J51" s="33">
        <f>CASH_feb26!D51-C_RVS_26_28!C51</f>
        <v>-20825</v>
      </c>
      <c r="K51" s="34">
        <f>CASH_feb26!E51-C_RVS_26_28!D51</f>
        <v>-25134</v>
      </c>
      <c r="L51" s="35">
        <f>CASH_feb26!F51-C_RVS_26_28!E51</f>
        <v>-25150</v>
      </c>
    </row>
    <row r="52" spans="1:17" ht="13.5" customHeight="1" x14ac:dyDescent="0.25">
      <c r="A52" s="53" t="s">
        <v>46</v>
      </c>
      <c r="B52" s="38">
        <v>0</v>
      </c>
      <c r="C52" s="40">
        <v>0</v>
      </c>
      <c r="D52" s="40">
        <v>0</v>
      </c>
      <c r="E52" s="54">
        <v>0</v>
      </c>
      <c r="F52" s="23"/>
      <c r="G52" s="184"/>
      <c r="H52" s="53" t="s">
        <v>46</v>
      </c>
      <c r="I52" s="33">
        <f>CASH_feb26!C52-C_RVS_26_28!B52</f>
        <v>-0.78783000000000003</v>
      </c>
      <c r="J52" s="33">
        <f>CASH_feb26!D52-C_RVS_26_28!C52</f>
        <v>0</v>
      </c>
      <c r="K52" s="34">
        <f>CASH_feb26!E52-C_RVS_26_28!D52</f>
        <v>0</v>
      </c>
      <c r="L52" s="35">
        <f>CASH_feb26!F52-C_RVS_26_28!E52</f>
        <v>0</v>
      </c>
    </row>
    <row r="53" spans="1:17" ht="13.5" customHeight="1" x14ac:dyDescent="0.25">
      <c r="A53" s="24" t="s">
        <v>82</v>
      </c>
      <c r="B53" s="27">
        <v>156233</v>
      </c>
      <c r="C53" s="28">
        <v>182775</v>
      </c>
      <c r="D53" s="28">
        <v>212922</v>
      </c>
      <c r="E53" s="26">
        <v>222883</v>
      </c>
      <c r="F53" s="23"/>
      <c r="G53" s="184"/>
      <c r="H53" s="24" t="s">
        <v>48</v>
      </c>
      <c r="I53" s="33">
        <f>CASH_feb26!C53-C_RVS_26_28!B53</f>
        <v>3407</v>
      </c>
      <c r="J53" s="33">
        <f>CASH_feb26!D53-C_RVS_26_28!C53</f>
        <v>1895</v>
      </c>
      <c r="K53" s="34">
        <f>CASH_feb26!E53-C_RVS_26_28!D53</f>
        <v>707</v>
      </c>
      <c r="L53" s="35">
        <f>CASH_feb26!F53-C_RVS_26_28!E53</f>
        <v>728</v>
      </c>
      <c r="M53" s="22"/>
      <c r="N53" s="22"/>
      <c r="O53" s="22"/>
      <c r="P53" s="22"/>
      <c r="Q53" s="22"/>
    </row>
    <row r="54" spans="1:17" ht="13.5" customHeight="1" x14ac:dyDescent="0.25">
      <c r="A54" s="36" t="s">
        <v>10</v>
      </c>
      <c r="B54" s="27">
        <v>116982</v>
      </c>
      <c r="C54" s="28">
        <v>141959</v>
      </c>
      <c r="D54" s="28">
        <v>160916</v>
      </c>
      <c r="E54" s="26">
        <v>167117</v>
      </c>
      <c r="F54" s="23"/>
      <c r="G54" s="184"/>
      <c r="H54" s="36" t="s">
        <v>10</v>
      </c>
      <c r="I54" s="33">
        <f>CASH_feb26!C54-C_RVS_26_28!B54</f>
        <v>3407</v>
      </c>
      <c r="J54" s="33">
        <f>CASH_feb26!D54-C_RVS_26_28!C54</f>
        <v>1930</v>
      </c>
      <c r="K54" s="34">
        <f>CASH_feb26!E54-C_RVS_26_28!D54</f>
        <v>846</v>
      </c>
      <c r="L54" s="35">
        <f>CASH_feb26!F54-C_RVS_26_28!E54</f>
        <v>974</v>
      </c>
      <c r="M54" s="22"/>
      <c r="N54" s="22"/>
      <c r="O54" s="22"/>
      <c r="P54" s="22"/>
      <c r="Q54" s="22"/>
    </row>
    <row r="55" spans="1:17" ht="14.25" customHeight="1" x14ac:dyDescent="0.25">
      <c r="A55" s="57" t="s">
        <v>11</v>
      </c>
      <c r="B55" s="27">
        <v>0</v>
      </c>
      <c r="C55" s="28">
        <v>0</v>
      </c>
      <c r="D55" s="28">
        <v>0</v>
      </c>
      <c r="E55" s="26">
        <v>0</v>
      </c>
      <c r="F55" s="23"/>
      <c r="G55" s="184"/>
      <c r="H55" s="36" t="s">
        <v>11</v>
      </c>
      <c r="I55" s="33">
        <f>CASH_feb26!C55-C_RVS_26_28!B55</f>
        <v>0</v>
      </c>
      <c r="J55" s="33">
        <f>CASH_feb26!D55-C_RVS_26_28!C55</f>
        <v>0</v>
      </c>
      <c r="K55" s="34">
        <f>CASH_feb26!E55-C_RVS_26_28!D55</f>
        <v>0</v>
      </c>
      <c r="L55" s="35">
        <f>CASH_feb26!F55-C_RVS_26_28!E55</f>
        <v>0</v>
      </c>
      <c r="M55" s="22"/>
      <c r="N55" s="22"/>
      <c r="O55" s="22"/>
      <c r="P55" s="22"/>
      <c r="Q55" s="22"/>
    </row>
    <row r="56" spans="1:17" ht="14.25" customHeight="1" x14ac:dyDescent="0.25">
      <c r="A56" s="58" t="s">
        <v>12</v>
      </c>
      <c r="B56" s="27">
        <v>0</v>
      </c>
      <c r="C56" s="28">
        <v>0</v>
      </c>
      <c r="D56" s="28">
        <v>0</v>
      </c>
      <c r="E56" s="26">
        <v>0</v>
      </c>
      <c r="F56" s="23"/>
      <c r="G56" s="184"/>
      <c r="H56" s="58" t="s">
        <v>12</v>
      </c>
      <c r="I56" s="33">
        <f>CASH_feb26!C56-C_RVS_26_28!B56</f>
        <v>0</v>
      </c>
      <c r="J56" s="33">
        <f>CASH_feb26!D56-C_RVS_26_28!C56</f>
        <v>0</v>
      </c>
      <c r="K56" s="34">
        <f>CASH_feb26!E56-C_RVS_26_28!D56</f>
        <v>0</v>
      </c>
      <c r="L56" s="35">
        <f>CASH_feb26!F56-C_RVS_26_28!E56</f>
        <v>0</v>
      </c>
      <c r="M56" s="22"/>
      <c r="N56" s="22"/>
      <c r="O56" s="22"/>
      <c r="P56" s="22"/>
      <c r="Q56" s="22"/>
    </row>
    <row r="57" spans="1:17" ht="14.25" customHeight="1" x14ac:dyDescent="0.25">
      <c r="A57" s="36" t="s">
        <v>49</v>
      </c>
      <c r="B57" s="27">
        <v>39251</v>
      </c>
      <c r="C57" s="28">
        <v>40816</v>
      </c>
      <c r="D57" s="28">
        <v>52006</v>
      </c>
      <c r="E57" s="26">
        <v>55766</v>
      </c>
      <c r="F57" s="23"/>
      <c r="G57" s="184"/>
      <c r="H57" s="36" t="s">
        <v>49</v>
      </c>
      <c r="I57" s="33">
        <f>CASH_feb26!C57-C_RVS_26_28!B57</f>
        <v>0</v>
      </c>
      <c r="J57" s="33">
        <f>CASH_feb26!D57-C_RVS_26_28!C57</f>
        <v>-35</v>
      </c>
      <c r="K57" s="34">
        <f>CASH_feb26!E57-C_RVS_26_28!D57</f>
        <v>-139</v>
      </c>
      <c r="L57" s="35">
        <f>CASH_feb26!F57-C_RVS_26_28!E57</f>
        <v>-246</v>
      </c>
      <c r="M57" s="22"/>
      <c r="N57" s="22"/>
      <c r="O57" s="22"/>
      <c r="P57" s="22"/>
      <c r="Q57" s="22"/>
    </row>
    <row r="58" spans="1:17" ht="14.25" customHeight="1" x14ac:dyDescent="0.25">
      <c r="A58" s="59" t="s">
        <v>50</v>
      </c>
      <c r="B58" s="27">
        <v>0</v>
      </c>
      <c r="C58" s="28">
        <v>0</v>
      </c>
      <c r="D58" s="28">
        <v>0</v>
      </c>
      <c r="E58" s="26">
        <v>0</v>
      </c>
      <c r="F58" s="23"/>
      <c r="G58" s="184"/>
      <c r="H58" s="252" t="s">
        <v>50</v>
      </c>
      <c r="I58" s="33">
        <f>CASH_feb26!C58-C_RVS_26_28!B58</f>
        <v>0</v>
      </c>
      <c r="J58" s="33">
        <f>CASH_feb26!D58-C_RVS_26_28!C58</f>
        <v>0</v>
      </c>
      <c r="K58" s="34">
        <f>CASH_feb26!E58-C_RVS_26_28!D58</f>
        <v>0</v>
      </c>
      <c r="L58" s="35">
        <f>CASH_feb26!F58-C_RVS_26_28!E58</f>
        <v>0</v>
      </c>
      <c r="M58" s="22"/>
      <c r="N58" s="22"/>
      <c r="O58" s="22"/>
      <c r="P58" s="22"/>
      <c r="Q58" s="22"/>
    </row>
    <row r="59" spans="1:17" ht="14.25" customHeight="1" x14ac:dyDescent="0.25">
      <c r="A59" s="59" t="s">
        <v>51</v>
      </c>
      <c r="B59" s="27">
        <v>3</v>
      </c>
      <c r="C59" s="28">
        <v>0</v>
      </c>
      <c r="D59" s="28">
        <v>0</v>
      </c>
      <c r="E59" s="26">
        <v>0</v>
      </c>
      <c r="F59" s="23"/>
      <c r="G59" s="184"/>
      <c r="H59" s="252" t="s">
        <v>51</v>
      </c>
      <c r="I59" s="33">
        <f>CASH_feb26!C59-C_RVS_26_28!B59</f>
        <v>0</v>
      </c>
      <c r="J59" s="33">
        <f>CASH_feb26!D59-C_RVS_26_28!C59</f>
        <v>0</v>
      </c>
      <c r="K59" s="34">
        <f>CASH_feb26!E59-C_RVS_26_28!D59</f>
        <v>0</v>
      </c>
      <c r="L59" s="35">
        <f>CASH_feb26!F59-C_RVS_26_28!E59</f>
        <v>0</v>
      </c>
      <c r="M59" s="22"/>
      <c r="N59" s="22"/>
      <c r="O59" s="22"/>
      <c r="P59" s="22"/>
      <c r="Q59" s="22"/>
    </row>
    <row r="60" spans="1:17" ht="14.25" customHeight="1" x14ac:dyDescent="0.25">
      <c r="A60" s="59" t="s">
        <v>52</v>
      </c>
      <c r="B60" s="27">
        <v>116979</v>
      </c>
      <c r="C60" s="28">
        <v>141959</v>
      </c>
      <c r="D60" s="28">
        <v>160916</v>
      </c>
      <c r="E60" s="26">
        <v>167117</v>
      </c>
      <c r="F60" s="23"/>
      <c r="G60" s="184"/>
      <c r="H60" s="252" t="s">
        <v>52</v>
      </c>
      <c r="I60" s="33">
        <f>CASH_feb26!C60-C_RVS_26_28!B60</f>
        <v>3407</v>
      </c>
      <c r="J60" s="33">
        <f>CASH_feb26!D60-C_RVS_26_28!C60</f>
        <v>1930</v>
      </c>
      <c r="K60" s="34">
        <f>CASH_feb26!E60-C_RVS_26_28!D60</f>
        <v>846</v>
      </c>
      <c r="L60" s="35">
        <f>CASH_feb26!F60-C_RVS_26_28!E60</f>
        <v>974</v>
      </c>
      <c r="M60" s="22"/>
      <c r="N60" s="22"/>
      <c r="O60" s="22"/>
      <c r="P60" s="22"/>
      <c r="Q60" s="22"/>
    </row>
    <row r="61" spans="1:17" ht="14.25" customHeight="1" thickBot="1" x14ac:dyDescent="0.3">
      <c r="A61" s="60" t="s">
        <v>53</v>
      </c>
      <c r="B61" s="63">
        <v>39251</v>
      </c>
      <c r="C61" s="64">
        <v>40816</v>
      </c>
      <c r="D61" s="64">
        <v>52006</v>
      </c>
      <c r="E61" s="62">
        <v>55766</v>
      </c>
      <c r="F61" s="23"/>
      <c r="G61" s="184"/>
      <c r="H61" s="253" t="s">
        <v>53</v>
      </c>
      <c r="I61" s="33">
        <f>CASH_feb26!C61-C_RVS_26_28!B61</f>
        <v>0</v>
      </c>
      <c r="J61" s="33">
        <f>CASH_feb26!D61-C_RVS_26_28!C61</f>
        <v>-35</v>
      </c>
      <c r="K61" s="34">
        <f>CASH_feb26!E61-C_RVS_26_28!D61</f>
        <v>-139</v>
      </c>
      <c r="L61" s="35">
        <f>CASH_feb26!F61-C_RVS_26_28!E61</f>
        <v>-246</v>
      </c>
      <c r="M61" s="22"/>
      <c r="N61" s="22"/>
      <c r="O61" s="22"/>
      <c r="P61" s="22"/>
      <c r="Q61" s="22"/>
    </row>
    <row r="62" spans="1:17" ht="13.5" customHeight="1" x14ac:dyDescent="0.25">
      <c r="A62" s="16" t="s">
        <v>54</v>
      </c>
      <c r="B62" s="169">
        <f t="shared" ref="B62:E62" si="13">B63+B68</f>
        <v>18281135</v>
      </c>
      <c r="C62" s="67">
        <f t="shared" si="13"/>
        <v>19851093</v>
      </c>
      <c r="D62" s="67">
        <f t="shared" si="13"/>
        <v>20859549</v>
      </c>
      <c r="E62" s="66">
        <f t="shared" si="13"/>
        <v>21199242</v>
      </c>
      <c r="F62" s="23"/>
      <c r="G62" s="184"/>
      <c r="H62" s="16" t="s">
        <v>54</v>
      </c>
      <c r="I62" s="70">
        <f>I63+I68</f>
        <v>9659</v>
      </c>
      <c r="J62" s="70">
        <f>J63+J68</f>
        <v>-136272</v>
      </c>
      <c r="K62" s="70">
        <f>K63+K68</f>
        <v>-198731</v>
      </c>
      <c r="L62" s="71">
        <f>L63+L68</f>
        <v>-135988</v>
      </c>
      <c r="M62" s="22"/>
      <c r="N62" s="22"/>
      <c r="O62" s="22"/>
      <c r="P62" s="22"/>
      <c r="Q62" s="22"/>
    </row>
    <row r="63" spans="1:17" ht="13.5" customHeight="1" x14ac:dyDescent="0.25">
      <c r="A63" s="72" t="s">
        <v>55</v>
      </c>
      <c r="B63" s="171">
        <f t="shared" ref="B63:E63" si="14">B64+B67</f>
        <v>11966220</v>
      </c>
      <c r="C63" s="45">
        <f t="shared" si="14"/>
        <v>12799328</v>
      </c>
      <c r="D63" s="45">
        <f t="shared" si="14"/>
        <v>13492889</v>
      </c>
      <c r="E63" s="43">
        <f t="shared" si="14"/>
        <v>13983475</v>
      </c>
      <c r="F63" s="23"/>
      <c r="G63" s="184"/>
      <c r="H63" s="72" t="s">
        <v>55</v>
      </c>
      <c r="I63" s="45">
        <f>I64+I67</f>
        <v>-5227</v>
      </c>
      <c r="J63" s="45">
        <f t="shared" ref="J63:L63" si="15">J64+J67</f>
        <v>-78331</v>
      </c>
      <c r="K63" s="45">
        <f t="shared" si="15"/>
        <v>-141268</v>
      </c>
      <c r="L63" s="43">
        <f t="shared" si="15"/>
        <v>-101809</v>
      </c>
      <c r="M63" s="22"/>
      <c r="N63" s="22"/>
      <c r="O63" s="22"/>
      <c r="P63" s="22"/>
      <c r="Q63" s="22"/>
    </row>
    <row r="64" spans="1:17" s="3" customFormat="1" ht="13.5" customHeight="1" x14ac:dyDescent="0.25">
      <c r="A64" s="29" t="s">
        <v>56</v>
      </c>
      <c r="B64" s="170">
        <f t="shared" ref="B64:E64" si="16">B65+B66</f>
        <v>11966220</v>
      </c>
      <c r="C64" s="28">
        <f t="shared" si="16"/>
        <v>12799328</v>
      </c>
      <c r="D64" s="28">
        <f t="shared" si="16"/>
        <v>13492889</v>
      </c>
      <c r="E64" s="26">
        <f t="shared" si="16"/>
        <v>13983475</v>
      </c>
      <c r="F64" s="23"/>
      <c r="G64" s="184"/>
      <c r="H64" s="29" t="s">
        <v>56</v>
      </c>
      <c r="I64" s="28">
        <f t="shared" ref="I64:L64" si="17">I65+I66</f>
        <v>-5227</v>
      </c>
      <c r="J64" s="28">
        <f t="shared" si="17"/>
        <v>-78331</v>
      </c>
      <c r="K64" s="28">
        <f t="shared" si="17"/>
        <v>-141268</v>
      </c>
      <c r="L64" s="26">
        <f t="shared" si="17"/>
        <v>-101809</v>
      </c>
      <c r="M64" s="22"/>
      <c r="N64" s="22"/>
      <c r="O64" s="22"/>
      <c r="P64" s="22"/>
      <c r="Q64" s="22"/>
    </row>
    <row r="65" spans="1:17" s="3" customFormat="1" ht="13.5" customHeight="1" x14ac:dyDescent="0.25">
      <c r="A65" s="29" t="s">
        <v>57</v>
      </c>
      <c r="B65" s="170">
        <v>11746570</v>
      </c>
      <c r="C65" s="28">
        <v>12580437</v>
      </c>
      <c r="D65" s="28">
        <v>13275218</v>
      </c>
      <c r="E65" s="26">
        <v>13767623</v>
      </c>
      <c r="F65" s="23"/>
      <c r="G65" s="184"/>
      <c r="H65" s="29" t="s">
        <v>57</v>
      </c>
      <c r="I65" s="28">
        <f>CASH_feb26!C65-C_RVS_26_28!B65</f>
        <v>27838</v>
      </c>
      <c r="J65" s="28">
        <f>CASH_feb26!D65-C_RVS_26_28!C65</f>
        <v>-76923</v>
      </c>
      <c r="K65" s="28">
        <f>CASH_feb26!E65-C_RVS_26_28!D65</f>
        <v>-139259</v>
      </c>
      <c r="L65" s="26">
        <f>CASH_feb26!F65-C_RVS_26_28!E65</f>
        <v>-100313</v>
      </c>
      <c r="M65" s="22"/>
      <c r="N65" s="22"/>
      <c r="O65" s="22"/>
      <c r="P65" s="22"/>
      <c r="Q65" s="22"/>
    </row>
    <row r="66" spans="1:17" s="3" customFormat="1" ht="13.5" customHeight="1" x14ac:dyDescent="0.25">
      <c r="A66" s="29" t="s">
        <v>58</v>
      </c>
      <c r="B66" s="170">
        <v>219650</v>
      </c>
      <c r="C66" s="28">
        <v>218891</v>
      </c>
      <c r="D66" s="28">
        <v>217671</v>
      </c>
      <c r="E66" s="26">
        <v>215852</v>
      </c>
      <c r="F66" s="23"/>
      <c r="G66" s="184"/>
      <c r="H66" s="29" t="s">
        <v>58</v>
      </c>
      <c r="I66" s="28">
        <f>CASH_feb26!C66-C_RVS_26_28!B66</f>
        <v>-33065</v>
      </c>
      <c r="J66" s="28">
        <f>CASH_feb26!D66-C_RVS_26_28!C66</f>
        <v>-1408</v>
      </c>
      <c r="K66" s="28">
        <f>CASH_feb26!E66-C_RVS_26_28!D66</f>
        <v>-2009</v>
      </c>
      <c r="L66" s="26">
        <f>CASH_feb26!F66-C_RVS_26_28!E66</f>
        <v>-1496</v>
      </c>
      <c r="M66" s="22"/>
      <c r="N66" s="22"/>
      <c r="O66" s="22"/>
      <c r="P66" s="22"/>
      <c r="Q66" s="22"/>
    </row>
    <row r="67" spans="1:17" s="3" customFormat="1" ht="13.5" customHeight="1" x14ac:dyDescent="0.25">
      <c r="A67" s="29" t="s">
        <v>83</v>
      </c>
      <c r="B67" s="170">
        <v>0</v>
      </c>
      <c r="C67" s="28">
        <v>0</v>
      </c>
      <c r="D67" s="28">
        <v>0</v>
      </c>
      <c r="E67" s="26">
        <v>0</v>
      </c>
      <c r="F67" s="23"/>
      <c r="G67" s="184"/>
      <c r="H67" s="29" t="s">
        <v>83</v>
      </c>
      <c r="I67" s="28">
        <f>CASH_feb26!C67-C_RVS_26_28!B67</f>
        <v>0</v>
      </c>
      <c r="J67" s="28">
        <f>CASH_feb26!D67-C_RVS_26_28!C67</f>
        <v>0</v>
      </c>
      <c r="K67" s="28">
        <f>CASH_feb26!E67-C_RVS_26_28!D67</f>
        <v>0</v>
      </c>
      <c r="L67" s="26">
        <f>CASH_feb26!F67-C_RVS_26_28!E67</f>
        <v>0</v>
      </c>
      <c r="M67" s="22"/>
      <c r="N67" s="22"/>
      <c r="O67" s="22"/>
      <c r="P67" s="22"/>
      <c r="Q67" s="22"/>
    </row>
    <row r="68" spans="1:17" s="3" customFormat="1" ht="13.5" customHeight="1" x14ac:dyDescent="0.25">
      <c r="A68" s="72" t="s">
        <v>59</v>
      </c>
      <c r="B68" s="171">
        <f t="shared" ref="B68:E68" si="18">B69</f>
        <v>6314915</v>
      </c>
      <c r="C68" s="45">
        <f t="shared" si="18"/>
        <v>7051765</v>
      </c>
      <c r="D68" s="45">
        <f t="shared" si="18"/>
        <v>7366660</v>
      </c>
      <c r="E68" s="43">
        <f t="shared" si="18"/>
        <v>7215767</v>
      </c>
      <c r="F68" s="23"/>
      <c r="G68" s="184"/>
      <c r="H68" s="72" t="s">
        <v>59</v>
      </c>
      <c r="I68" s="45">
        <f t="shared" ref="I68:L68" si="19">I69</f>
        <v>14886</v>
      </c>
      <c r="J68" s="45">
        <f t="shared" si="19"/>
        <v>-57941</v>
      </c>
      <c r="K68" s="45">
        <f t="shared" si="19"/>
        <v>-57463</v>
      </c>
      <c r="L68" s="43">
        <f t="shared" si="19"/>
        <v>-34179</v>
      </c>
      <c r="M68" s="22"/>
      <c r="N68" s="22"/>
      <c r="O68" s="22"/>
      <c r="P68" s="22"/>
      <c r="Q68" s="22"/>
    </row>
    <row r="69" spans="1:17" s="3" customFormat="1" ht="13.5" customHeight="1" x14ac:dyDescent="0.25">
      <c r="A69" s="29" t="s">
        <v>56</v>
      </c>
      <c r="B69" s="170">
        <v>6314915</v>
      </c>
      <c r="C69" s="28">
        <v>7051765</v>
      </c>
      <c r="D69" s="28">
        <v>7366660</v>
      </c>
      <c r="E69" s="26">
        <v>7215767</v>
      </c>
      <c r="F69" s="23"/>
      <c r="G69" s="184"/>
      <c r="H69" s="29" t="s">
        <v>56</v>
      </c>
      <c r="I69" s="28">
        <f>CASH_feb26!C69-C_RVS_26_28!B69</f>
        <v>14886</v>
      </c>
      <c r="J69" s="28">
        <f>CASH_feb26!D69-C_RVS_26_28!C69</f>
        <v>-57941</v>
      </c>
      <c r="K69" s="28">
        <f>CASH_feb26!E69-C_RVS_26_28!D69</f>
        <v>-57463</v>
      </c>
      <c r="L69" s="26">
        <f>CASH_feb26!F69-C_RVS_26_28!E69</f>
        <v>-34179</v>
      </c>
      <c r="M69" s="22"/>
      <c r="N69" s="22"/>
      <c r="O69" s="22"/>
      <c r="P69" s="22"/>
      <c r="Q69" s="22"/>
    </row>
    <row r="70" spans="1:17" s="3" customFormat="1" ht="14.25" customHeight="1" thickBot="1" x14ac:dyDescent="0.3">
      <c r="A70" s="76" t="s">
        <v>60</v>
      </c>
      <c r="B70" s="172">
        <v>47028</v>
      </c>
      <c r="C70" s="40">
        <v>48059</v>
      </c>
      <c r="D70" s="40">
        <v>46012</v>
      </c>
      <c r="E70" s="54">
        <v>43731</v>
      </c>
      <c r="F70" s="23"/>
      <c r="G70" s="184"/>
      <c r="H70" s="76" t="s">
        <v>60</v>
      </c>
      <c r="I70" s="40">
        <f>CASH_feb26!C70-C_RVS_26_28!B70</f>
        <v>6413</v>
      </c>
      <c r="J70" s="40">
        <f>CASH_feb26!D70-C_RVS_26_28!C70</f>
        <v>9361</v>
      </c>
      <c r="K70" s="40">
        <f>CASH_feb26!E70-C_RVS_26_28!D70</f>
        <v>12003</v>
      </c>
      <c r="L70" s="54">
        <f>CASH_feb26!F70-C_RVS_26_28!E70</f>
        <v>14498</v>
      </c>
      <c r="M70" s="22"/>
      <c r="N70" s="22"/>
      <c r="O70" s="22"/>
      <c r="P70" s="22"/>
      <c r="Q70" s="22"/>
    </row>
    <row r="71" spans="1:17" s="3" customFormat="1" ht="14.25" customHeight="1" thickBot="1" x14ac:dyDescent="0.3">
      <c r="A71" s="78" t="s">
        <v>61</v>
      </c>
      <c r="B71" s="173">
        <f>B38+B35+B30+B18+B5</f>
        <v>25321522</v>
      </c>
      <c r="C71" s="82">
        <f>C38+C35+C30+C18+C5</f>
        <v>27828723</v>
      </c>
      <c r="D71" s="82">
        <f>D38+D35+D30+D18+D5</f>
        <v>27788463</v>
      </c>
      <c r="E71" s="80">
        <f>E38+E35+E30+E18+E5</f>
        <v>28457947</v>
      </c>
      <c r="F71" s="23"/>
      <c r="G71" s="184"/>
      <c r="H71" s="78" t="s">
        <v>61</v>
      </c>
      <c r="I71" s="82">
        <f>+I38+I35+I30+I18+I5</f>
        <v>-181836.61184000131</v>
      </c>
      <c r="J71" s="82">
        <f>+J38+J35+J30+J18+J5</f>
        <v>-998795</v>
      </c>
      <c r="K71" s="82">
        <f>+K38+K35+K30+K18+K5</f>
        <v>-696171</v>
      </c>
      <c r="L71" s="80">
        <f>+L38+L35+L30+L18+L5</f>
        <v>-684110</v>
      </c>
      <c r="M71" s="22"/>
      <c r="N71" s="22"/>
      <c r="O71" s="22"/>
      <c r="P71" s="22"/>
      <c r="Q71" s="22"/>
    </row>
    <row r="72" spans="1:17" s="3" customFormat="1" ht="13.5" customHeight="1" x14ac:dyDescent="0.25">
      <c r="A72" s="83" t="s">
        <v>62</v>
      </c>
      <c r="B72" s="233">
        <f>B9+B13+B17+B19+B20+B30+B47+B52+B54+B39+B40+B43+B44+B51+B42+B16</f>
        <v>20786403</v>
      </c>
      <c r="C72" s="85">
        <f>C9+C13+C17+C19+C20+C30+C47+C52+C54+C39+C40+C43+C44+C51+C42+C16+C49</f>
        <v>22914901</v>
      </c>
      <c r="D72" s="85">
        <f t="shared" ref="D72:E72" si="20">D9+D13+D17+D19+D20+D30+D47+D52+D54+D39+D40+D43+D44+D51+D42+D16+D49</f>
        <v>22743022</v>
      </c>
      <c r="E72" s="84">
        <f t="shared" si="20"/>
        <v>23183816</v>
      </c>
      <c r="F72" s="23"/>
      <c r="G72" s="184"/>
      <c r="H72" s="83" t="s">
        <v>62</v>
      </c>
      <c r="I72" s="85">
        <f>CASH_feb26!C72-C_RVS_26_28!B72</f>
        <v>-174237.65128000081</v>
      </c>
      <c r="J72" s="85">
        <f>CASH_feb26!D72-C_RVS_26_28!C72</f>
        <v>-932489</v>
      </c>
      <c r="K72" s="85">
        <f>CASH_feb26!E72-C_RVS_26_28!D72</f>
        <v>-711200</v>
      </c>
      <c r="L72" s="84">
        <f>CASH_feb26!F72-C_RVS_26_28!E72</f>
        <v>-642405</v>
      </c>
      <c r="M72" s="22"/>
      <c r="N72" s="22"/>
      <c r="O72" s="22"/>
      <c r="P72" s="22"/>
      <c r="Q72" s="22"/>
    </row>
    <row r="73" spans="1:17" s="3" customFormat="1" ht="13.5" customHeight="1" x14ac:dyDescent="0.25">
      <c r="A73" s="83" t="s">
        <v>63</v>
      </c>
      <c r="B73" s="233">
        <f t="shared" ref="B73:C73" si="21">+B57</f>
        <v>39251</v>
      </c>
      <c r="C73" s="85">
        <f t="shared" si="21"/>
        <v>40816</v>
      </c>
      <c r="D73" s="85">
        <f t="shared" ref="D73:E73" si="22">+D57</f>
        <v>52006</v>
      </c>
      <c r="E73" s="84">
        <f t="shared" si="22"/>
        <v>55766</v>
      </c>
      <c r="F73" s="23"/>
      <c r="G73" s="184"/>
      <c r="H73" s="83" t="s">
        <v>63</v>
      </c>
      <c r="I73" s="85">
        <f>CASH_feb26!C73-C_RVS_26_28!B73</f>
        <v>0</v>
      </c>
      <c r="J73" s="85">
        <f>CASH_feb26!D73-C_RVS_26_28!C73</f>
        <v>-35</v>
      </c>
      <c r="K73" s="85">
        <f>CASH_feb26!E73-C_RVS_26_28!D73</f>
        <v>-139</v>
      </c>
      <c r="L73" s="84">
        <f>CASH_feb26!F73-C_RVS_26_28!E73</f>
        <v>-246</v>
      </c>
      <c r="M73" s="22"/>
      <c r="N73" s="22"/>
      <c r="O73" s="22"/>
      <c r="P73" s="22"/>
      <c r="Q73" s="22"/>
    </row>
    <row r="74" spans="1:17" s="3" customFormat="1" ht="13.5" customHeight="1" x14ac:dyDescent="0.25">
      <c r="A74" s="24" t="s">
        <v>64</v>
      </c>
      <c r="B74" s="170">
        <v>0</v>
      </c>
      <c r="C74" s="28">
        <v>0</v>
      </c>
      <c r="D74" s="28">
        <v>0</v>
      </c>
      <c r="E74" s="26">
        <v>0</v>
      </c>
      <c r="F74" s="23"/>
      <c r="G74" s="184"/>
      <c r="H74" s="24" t="s">
        <v>64</v>
      </c>
      <c r="I74" s="85">
        <f>CASH_feb26!C74-C_RVS_26_28!B74</f>
        <v>0</v>
      </c>
      <c r="J74" s="85">
        <f>CASH_feb26!D74-C_RVS_26_28!C74</f>
        <v>0</v>
      </c>
      <c r="K74" s="85">
        <f>CASH_feb26!E74-C_RVS_26_28!D74</f>
        <v>0</v>
      </c>
      <c r="L74" s="84">
        <f>CASH_feb26!F74-C_RVS_26_28!E74</f>
        <v>0</v>
      </c>
      <c r="M74" s="22"/>
      <c r="N74" s="22"/>
      <c r="O74" s="22"/>
      <c r="P74" s="22"/>
      <c r="Q74" s="22"/>
    </row>
    <row r="75" spans="1:17" s="3" customFormat="1" ht="13.5" customHeight="1" x14ac:dyDescent="0.25">
      <c r="A75" s="24" t="s">
        <v>65</v>
      </c>
      <c r="B75" s="170">
        <f>B10+B36+B37+B48+B55+B14</f>
        <v>3265193</v>
      </c>
      <c r="C75" s="28">
        <f>C10+C36+C37+C48+C55+C14</f>
        <v>3516872</v>
      </c>
      <c r="D75" s="28">
        <f t="shared" ref="D75:E75" si="23">D10+D36+D37+D48+D55+D14</f>
        <v>3606926</v>
      </c>
      <c r="E75" s="26">
        <f t="shared" si="23"/>
        <v>3758554</v>
      </c>
      <c r="F75" s="23"/>
      <c r="G75" s="184"/>
      <c r="H75" s="24" t="s">
        <v>65</v>
      </c>
      <c r="I75" s="85">
        <f>CASH_feb26!C75-C_RVS_26_28!B75</f>
        <v>-2816</v>
      </c>
      <c r="J75" s="85">
        <f>CASH_feb26!D75-C_RVS_26_28!C75</f>
        <v>-40913</v>
      </c>
      <c r="K75" s="85">
        <f>CASH_feb26!E75-C_RVS_26_28!D75</f>
        <v>-9907</v>
      </c>
      <c r="L75" s="84">
        <f>CASH_feb26!F75-C_RVS_26_28!E75</f>
        <v>-48356</v>
      </c>
      <c r="M75" s="22"/>
      <c r="N75" s="22"/>
      <c r="O75" s="22"/>
      <c r="P75" s="22"/>
      <c r="Q75" s="22"/>
    </row>
    <row r="76" spans="1:17" s="3" customFormat="1" ht="13.5" customHeight="1" x14ac:dyDescent="0.25">
      <c r="A76" s="24" t="s">
        <v>66</v>
      </c>
      <c r="B76" s="170">
        <f>B11+B56+B15</f>
        <v>1198574</v>
      </c>
      <c r="C76" s="28">
        <f>C11+C56+C15</f>
        <v>1325656</v>
      </c>
      <c r="D76" s="28">
        <f t="shared" ref="D76:E76" si="24">D11+D56+D15</f>
        <v>1366615</v>
      </c>
      <c r="E76" s="26">
        <f t="shared" si="24"/>
        <v>1439436</v>
      </c>
      <c r="F76" s="23"/>
      <c r="G76" s="184"/>
      <c r="H76" s="24" t="s">
        <v>66</v>
      </c>
      <c r="I76" s="85">
        <f>CASH_feb26!C76-C_RVS_26_28!B76</f>
        <v>-2153</v>
      </c>
      <c r="J76" s="85">
        <f>CASH_feb26!D76-C_RVS_26_28!C76</f>
        <v>-23117</v>
      </c>
      <c r="K76" s="85">
        <f>CASH_feb26!E76-C_RVS_26_28!D76</f>
        <v>27413</v>
      </c>
      <c r="L76" s="84">
        <f>CASH_feb26!F76-C_RVS_26_28!E76</f>
        <v>9309</v>
      </c>
      <c r="M76" s="22"/>
      <c r="N76" s="22"/>
      <c r="O76" s="22"/>
      <c r="P76" s="22"/>
      <c r="Q76" s="22"/>
    </row>
    <row r="77" spans="1:17" ht="13.5" customHeight="1" x14ac:dyDescent="0.25">
      <c r="A77" s="24" t="s">
        <v>67</v>
      </c>
      <c r="B77" s="170">
        <f>B45</f>
        <v>1000</v>
      </c>
      <c r="C77" s="28">
        <f>C45</f>
        <v>0</v>
      </c>
      <c r="D77" s="28">
        <f t="shared" ref="D77:E77" si="25">D45</f>
        <v>0</v>
      </c>
      <c r="E77" s="26">
        <f t="shared" si="25"/>
        <v>0</v>
      </c>
      <c r="F77" s="23"/>
      <c r="G77" s="184"/>
      <c r="H77" s="24" t="s">
        <v>67</v>
      </c>
      <c r="I77" s="85">
        <f>CASH_feb26!C77-C_RVS_26_28!B77</f>
        <v>242.38833</v>
      </c>
      <c r="J77" s="85">
        <f>CASH_feb26!D77-C_RVS_26_28!C77</f>
        <v>0</v>
      </c>
      <c r="K77" s="85">
        <f>CASH_feb26!E77-C_RVS_26_28!D77</f>
        <v>0</v>
      </c>
      <c r="L77" s="84">
        <f>CASH_feb26!F77-C_RVS_26_28!E77</f>
        <v>0</v>
      </c>
      <c r="M77" s="22"/>
      <c r="N77" s="22"/>
      <c r="O77" s="22"/>
      <c r="P77" s="22"/>
      <c r="Q77" s="22"/>
    </row>
    <row r="78" spans="1:17" ht="13.5" customHeight="1" x14ac:dyDescent="0.25">
      <c r="A78" s="24" t="s">
        <v>68</v>
      </c>
      <c r="B78" s="170">
        <f>B49+B50</f>
        <v>31101</v>
      </c>
      <c r="C78" s="28">
        <f>+C50</f>
        <v>30478</v>
      </c>
      <c r="D78" s="28">
        <f t="shared" ref="D78:E78" si="26">+D50</f>
        <v>19894</v>
      </c>
      <c r="E78" s="26">
        <f t="shared" si="26"/>
        <v>20375</v>
      </c>
      <c r="F78" s="23"/>
      <c r="G78" s="184"/>
      <c r="H78" s="24" t="s">
        <v>68</v>
      </c>
      <c r="I78" s="85">
        <f>CASH_feb26!C78-C_RVS_26_28!B78</f>
        <v>-2872.3488900000011</v>
      </c>
      <c r="J78" s="85">
        <f>CASH_feb26!D78-C_RVS_26_28!C78</f>
        <v>-2241</v>
      </c>
      <c r="K78" s="85">
        <f>CASH_feb26!E78-C_RVS_26_28!D78</f>
        <v>-2338</v>
      </c>
      <c r="L78" s="84">
        <f>CASH_feb26!F78-C_RVS_26_28!E78</f>
        <v>-2412</v>
      </c>
      <c r="M78" s="22"/>
      <c r="N78" s="22"/>
      <c r="O78" s="22"/>
      <c r="P78" s="22"/>
      <c r="Q78" s="22"/>
    </row>
    <row r="79" spans="1:17" ht="14.25" customHeight="1" thickBot="1" x14ac:dyDescent="0.3">
      <c r="A79" s="86" t="s">
        <v>69</v>
      </c>
      <c r="B79" s="245">
        <f t="shared" ref="B79:E79" si="27">B62</f>
        <v>18281135</v>
      </c>
      <c r="C79" s="88">
        <f t="shared" si="27"/>
        <v>19851093</v>
      </c>
      <c r="D79" s="88">
        <f t="shared" si="27"/>
        <v>20859549</v>
      </c>
      <c r="E79" s="87">
        <f t="shared" si="27"/>
        <v>21199242</v>
      </c>
      <c r="F79" s="23"/>
      <c r="G79" s="184"/>
      <c r="H79" s="86" t="s">
        <v>69</v>
      </c>
      <c r="I79" s="88">
        <f>CASH_feb26!C79-C_RVS_26_28!B79</f>
        <v>9659</v>
      </c>
      <c r="J79" s="88">
        <f>CASH_feb26!D79-C_RVS_26_28!C79</f>
        <v>-136272</v>
      </c>
      <c r="K79" s="88">
        <f>CASH_feb26!E79-C_RVS_26_28!D79</f>
        <v>-198731</v>
      </c>
      <c r="L79" s="87">
        <f>CASH_feb26!F79-C_RVS_26_28!E79</f>
        <v>-135988</v>
      </c>
      <c r="M79" s="22"/>
      <c r="N79" s="22"/>
      <c r="O79" s="22"/>
      <c r="P79" s="22"/>
      <c r="Q79" s="22"/>
    </row>
    <row r="80" spans="1:17" ht="14.25" customHeight="1" thickBot="1" x14ac:dyDescent="0.3">
      <c r="A80" s="89" t="s">
        <v>70</v>
      </c>
      <c r="B80" s="246">
        <f t="shared" ref="B80:E80" si="28">B71+B79</f>
        <v>43602657</v>
      </c>
      <c r="C80" s="239">
        <f t="shared" si="28"/>
        <v>47679816</v>
      </c>
      <c r="D80" s="239">
        <f t="shared" si="28"/>
        <v>48648012</v>
      </c>
      <c r="E80" s="90">
        <f t="shared" si="28"/>
        <v>49657189</v>
      </c>
      <c r="F80" s="23"/>
      <c r="G80" s="184"/>
      <c r="H80" s="89" t="s">
        <v>70</v>
      </c>
      <c r="I80" s="82">
        <f t="shared" ref="I80:L80" si="29">+I79+I71</f>
        <v>-172177.61184000131</v>
      </c>
      <c r="J80" s="82">
        <f t="shared" si="29"/>
        <v>-1135067</v>
      </c>
      <c r="K80" s="82">
        <f t="shared" si="29"/>
        <v>-894902</v>
      </c>
      <c r="L80" s="80">
        <f t="shared" si="29"/>
        <v>-820098</v>
      </c>
      <c r="M80" s="22"/>
      <c r="N80" s="22"/>
      <c r="O80" s="22"/>
      <c r="P80" s="22"/>
      <c r="Q80" s="22"/>
    </row>
    <row r="81" spans="1:12" ht="17.25" customHeight="1" thickBot="1" x14ac:dyDescent="0.35">
      <c r="A81" s="120"/>
      <c r="B81" s="229"/>
      <c r="C81" s="229"/>
      <c r="D81" s="229"/>
      <c r="E81" s="229"/>
      <c r="F81" s="23"/>
      <c r="G81" s="22"/>
      <c r="H81" s="92"/>
      <c r="I81" s="221"/>
      <c r="J81" s="221"/>
      <c r="K81" s="221"/>
      <c r="L81" s="221"/>
    </row>
    <row r="82" spans="1:12" ht="14.25" customHeight="1" thickBot="1" x14ac:dyDescent="0.35">
      <c r="A82" s="177" t="s">
        <v>84</v>
      </c>
      <c r="B82" s="129">
        <v>1056259</v>
      </c>
      <c r="C82" s="130">
        <v>1123131</v>
      </c>
      <c r="D82" s="130">
        <v>1174799</v>
      </c>
      <c r="E82" s="127">
        <v>1240043</v>
      </c>
      <c r="F82" s="23"/>
      <c r="G82" s="184"/>
      <c r="H82" s="100" t="s">
        <v>74</v>
      </c>
      <c r="I82" s="131">
        <f>CASH_feb26!C82-C_RVS_26_28!B82</f>
        <v>-3407</v>
      </c>
      <c r="J82" s="131">
        <f>CASH_feb26!D82-C_RVS_26_28!C82</f>
        <v>-34854</v>
      </c>
      <c r="K82" s="131">
        <f>CASH_feb26!E82-C_RVS_26_28!D82</f>
        <v>-42708</v>
      </c>
      <c r="L82" s="131">
        <f>CASH_feb26!F82-C_RVS_26_28!E82</f>
        <v>-41831</v>
      </c>
    </row>
    <row r="83" spans="1:12" x14ac:dyDescent="0.25">
      <c r="B83" s="164"/>
      <c r="C83" s="164"/>
      <c r="D83" s="164"/>
      <c r="E83" s="164"/>
      <c r="I83" s="133"/>
      <c r="J83" s="133"/>
      <c r="K83" s="133"/>
      <c r="L83" s="133"/>
    </row>
    <row r="84" spans="1:12" ht="13" x14ac:dyDescent="0.3">
      <c r="A84" s="402"/>
      <c r="B84" s="164"/>
      <c r="C84" s="164"/>
      <c r="D84" s="164"/>
      <c r="E84" s="164"/>
      <c r="I84" s="133"/>
      <c r="J84" s="133"/>
      <c r="K84" s="133"/>
      <c r="L84" s="133"/>
    </row>
    <row r="85" spans="1:12" ht="13" x14ac:dyDescent="0.3">
      <c r="A85" s="402"/>
      <c r="B85" s="164"/>
      <c r="C85" s="164"/>
      <c r="D85" s="164"/>
      <c r="E85" s="164"/>
      <c r="F85" s="132"/>
      <c r="G85" s="132"/>
      <c r="H85" s="132"/>
      <c r="I85" s="132"/>
      <c r="J85" s="132"/>
      <c r="K85" s="132"/>
      <c r="L85" s="132"/>
    </row>
    <row r="86" spans="1:12" x14ac:dyDescent="0.25">
      <c r="B86" s="164"/>
      <c r="C86" s="164"/>
      <c r="D86" s="164"/>
      <c r="E86" s="164"/>
      <c r="I86" s="132"/>
      <c r="J86" s="132"/>
      <c r="K86" s="132"/>
      <c r="L86" s="132"/>
    </row>
    <row r="87" spans="1:12" x14ac:dyDescent="0.25">
      <c r="B87" s="164"/>
      <c r="C87" s="164"/>
      <c r="D87" s="164"/>
      <c r="E87" s="164"/>
      <c r="I87" s="132"/>
      <c r="J87" s="132"/>
      <c r="K87" s="132"/>
      <c r="L87" s="132"/>
    </row>
    <row r="88" spans="1:12" x14ac:dyDescent="0.25">
      <c r="B88" s="164"/>
      <c r="C88" s="164"/>
      <c r="D88" s="164"/>
      <c r="E88" s="164"/>
      <c r="I88" s="132"/>
      <c r="J88" s="132"/>
      <c r="K88" s="132"/>
      <c r="L88" s="132"/>
    </row>
    <row r="89" spans="1:12" x14ac:dyDescent="0.25">
      <c r="B89" s="164"/>
      <c r="C89" s="164"/>
      <c r="D89" s="164"/>
      <c r="E89" s="164"/>
      <c r="I89" s="132"/>
      <c r="J89" s="132"/>
      <c r="K89" s="132"/>
      <c r="L89" s="132"/>
    </row>
    <row r="90" spans="1:12" x14ac:dyDescent="0.25">
      <c r="B90" s="164"/>
      <c r="C90" s="164"/>
      <c r="D90" s="164"/>
      <c r="E90" s="164"/>
      <c r="I90" s="132"/>
      <c r="J90" s="132"/>
      <c r="K90" s="132"/>
      <c r="L90" s="132"/>
    </row>
    <row r="91" spans="1:12" x14ac:dyDescent="0.25">
      <c r="B91" s="164"/>
      <c r="C91" s="164"/>
      <c r="D91" s="164"/>
      <c r="E91" s="164"/>
      <c r="I91" s="132"/>
      <c r="J91" s="132"/>
      <c r="K91" s="132"/>
      <c r="L91" s="132"/>
    </row>
    <row r="92" spans="1:12" x14ac:dyDescent="0.25">
      <c r="B92" s="164"/>
      <c r="C92" s="164"/>
      <c r="D92" s="164"/>
      <c r="E92" s="164"/>
      <c r="I92" s="132"/>
      <c r="J92" s="132"/>
      <c r="K92" s="132"/>
      <c r="L92" s="132"/>
    </row>
    <row r="93" spans="1:12" x14ac:dyDescent="0.25">
      <c r="B93" s="164"/>
      <c r="C93" s="164"/>
      <c r="D93" s="164"/>
      <c r="E93" s="164"/>
      <c r="I93" s="132"/>
      <c r="J93" s="132"/>
      <c r="K93" s="132"/>
      <c r="L93" s="132"/>
    </row>
    <row r="94" spans="1:12" x14ac:dyDescent="0.25">
      <c r="B94" s="164"/>
      <c r="C94" s="164"/>
      <c r="D94" s="164"/>
      <c r="E94" s="164"/>
      <c r="I94" s="132"/>
      <c r="J94" s="132"/>
      <c r="K94" s="132"/>
      <c r="L94" s="132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ESA2010_feb26</vt:lpstr>
      <vt:lpstr>CASH_feb26</vt:lpstr>
      <vt:lpstr>Sankcie_feb26</vt:lpstr>
      <vt:lpstr>ESA2010_rozdiel_vybory</vt:lpstr>
      <vt:lpstr>ESA2010_sept25</vt:lpstr>
      <vt:lpstr>A_RVS_26_28</vt:lpstr>
      <vt:lpstr>C_RVS_26_28</vt:lpstr>
      <vt:lpstr>A_RVS_26_28!Oblasť_tlače</vt:lpstr>
      <vt:lpstr>C_RVS_26_28!Oblasť_tlače</vt:lpstr>
      <vt:lpstr>CASH_feb26!Oblasť_tlače</vt:lpstr>
      <vt:lpstr>ESA2010_rozdiel_vybory!Oblasť_tlače</vt:lpstr>
      <vt:lpstr>ESA2010_sept25!Oblasť_tlače</vt:lpstr>
      <vt:lpstr>Sankcie_feb26!Oblasť_tlače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Antalicova Jana</cp:lastModifiedBy>
  <cp:lastPrinted>2019-06-20T08:34:22Z</cp:lastPrinted>
  <dcterms:created xsi:type="dcterms:W3CDTF">2013-05-20T16:27:45Z</dcterms:created>
  <dcterms:modified xsi:type="dcterms:W3CDTF">2026-02-12T07:08:02Z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d4986f-dcbf-4623-ae9a-8251714e0a88_Enabled">
    <vt:lpwstr>true</vt:lpwstr>
  </property>
  <property fmtid="{D5CDD505-2E9C-101B-9397-08002B2CF9AE}" pid="3" name="MSIP_Label_d8d4986f-dcbf-4623-ae9a-8251714e0a88_SetDate">
    <vt:lpwstr>2026-02-12T07:08:00Z</vt:lpwstr>
  </property>
  <property fmtid="{D5CDD505-2E9C-101B-9397-08002B2CF9AE}" pid="4" name="MSIP_Label_d8d4986f-dcbf-4623-ae9a-8251714e0a88_Method">
    <vt:lpwstr>Privileged</vt:lpwstr>
  </property>
  <property fmtid="{D5CDD505-2E9C-101B-9397-08002B2CF9AE}" pid="5" name="MSIP_Label_d8d4986f-dcbf-4623-ae9a-8251714e0a88_Name">
    <vt:lpwstr>Public</vt:lpwstr>
  </property>
  <property fmtid="{D5CDD505-2E9C-101B-9397-08002B2CF9AE}" pid="6" name="MSIP_Label_d8d4986f-dcbf-4623-ae9a-8251714e0a88_SiteId">
    <vt:lpwstr>579df390-dbff-49fd-8f10-624670566482</vt:lpwstr>
  </property>
  <property fmtid="{D5CDD505-2E9C-101B-9397-08002B2CF9AE}" pid="7" name="MSIP_Label_d8d4986f-dcbf-4623-ae9a-8251714e0a88_ActionId">
    <vt:lpwstr>9c54fdc9-03c8-48ac-9701-8ef9796c870c</vt:lpwstr>
  </property>
  <property fmtid="{D5CDD505-2E9C-101B-9397-08002B2CF9AE}" pid="8" name="MSIP_Label_d8d4986f-dcbf-4623-ae9a-8251714e0a88_ContentBits">
    <vt:lpwstr>0</vt:lpwstr>
  </property>
  <property fmtid="{D5CDD505-2E9C-101B-9397-08002B2CF9AE}" pid="9" name="MSIP_Label_d8d4986f-dcbf-4623-ae9a-8251714e0a88_Tag">
    <vt:lpwstr>10, 0, 1, 1</vt:lpwstr>
  </property>
</Properties>
</file>